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iores_Frontal" sheetId="1" r:id="rId5"/>
    <sheet state="visible" name="Superiores_Sagital" sheetId="2" r:id="rId6"/>
    <sheet state="visible" name="Inferiores_Frontal" sheetId="3" r:id="rId7"/>
    <sheet state="visible" name="Inferiores_Sagital" sheetId="4" r:id="rId8"/>
  </sheets>
  <definedNames/>
  <calcPr/>
</workbook>
</file>

<file path=xl/sharedStrings.xml><?xml version="1.0" encoding="utf-8"?>
<sst xmlns="http://schemas.openxmlformats.org/spreadsheetml/2006/main" count="25156" uniqueCount="24">
  <si>
    <t>Membros Superiores, Frontal - Ombro</t>
  </si>
  <si>
    <t>Vicon RShoulder</t>
  </si>
  <si>
    <t>Vicon Time</t>
  </si>
  <si>
    <t>APK RShoulder</t>
  </si>
  <si>
    <t>APK Time</t>
  </si>
  <si>
    <t>Master Time</t>
  </si>
  <si>
    <t>Vicon Mastered</t>
  </si>
  <si>
    <t>APK Mastered</t>
  </si>
  <si>
    <t>APK Interpolated</t>
  </si>
  <si>
    <t>Vicon - APK Interpolated</t>
  </si>
  <si>
    <t>Membros Superiores, Frontal - Cotovelo</t>
  </si>
  <si>
    <t>Vicon RElbow</t>
  </si>
  <si>
    <t>APK RElbow</t>
  </si>
  <si>
    <t/>
  </si>
  <si>
    <t>Membros Superiores, Sagital - Ombro</t>
  </si>
  <si>
    <t>Membros Superiores, Sagital - Cotovelo</t>
  </si>
  <si>
    <t>Membros Inferiores, Frontal - Anca</t>
  </si>
  <si>
    <t>Vicon RHip</t>
  </si>
  <si>
    <t>APK RHip</t>
  </si>
  <si>
    <t>Membros Inferiores, Frontal - Joelho</t>
  </si>
  <si>
    <t>Vicon RKnee</t>
  </si>
  <si>
    <t>APK RKnee</t>
  </si>
  <si>
    <t>Membros Inferiores, Sagital - Anca</t>
  </si>
  <si>
    <t>Membros Inferiores, Sagital - Joelho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</si>
</sst>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Superiores_Frontal!$K$2:$K$2916</c:f>
            </c:numRef>
          </c:xVal>
          <c:yVal>
            <c:numRef>
              <c:f>Superiores_Frontal!$L$2:$L$2916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Superiores_Frontal!$K$2:$K$2916</c:f>
            </c:numRef>
          </c:xVal>
          <c:yVal>
            <c:numRef>
              <c:f>Superiores_Frontal!$M$2:$M$2916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668812"/>
        <c:axId val="446869735"/>
      </c:scatterChart>
      <c:valAx>
        <c:axId val="20576688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869735"/>
      </c:valAx>
      <c:valAx>
        <c:axId val="446869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668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Superiores_Frontal!$Z$2:$Z$2916</c:f>
            </c:numRef>
          </c:xVal>
          <c:yVal>
            <c:numRef>
              <c:f>Superiores_Frontal!$AA$2:$AA$2916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Superiores_Frontal!$Z$2:$Z$2916</c:f>
            </c:numRef>
          </c:xVal>
          <c:yVal>
            <c:numRef>
              <c:f>Superiores_Frontal!$AB$2:$AB$2916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23269"/>
        <c:axId val="1038005395"/>
      </c:scatterChart>
      <c:valAx>
        <c:axId val="8782232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005395"/>
      </c:valAx>
      <c:valAx>
        <c:axId val="1038005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223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 Interpolated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Superiores_Frontal!$H$2:$H$2916</c:f>
            </c:numRef>
          </c:xVal>
          <c:yVal>
            <c:numRef>
              <c:f>Superiores_Frontal!$G$2:$G$2916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Superiores_Frontal!$H$2:$H$2916</c:f>
            </c:numRef>
          </c:xVal>
          <c:yVal>
            <c:numRef>
              <c:f>Superiores_Frontal!$N$2:$N$2916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946725"/>
        <c:axId val="1319619680"/>
      </c:scatterChart>
      <c:valAx>
        <c:axId val="2379467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619680"/>
      </c:valAx>
      <c:valAx>
        <c:axId val="1319619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946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- APK Interpolated (Error)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Superiores_Frontal!$H$2:$H$2916</c:f>
            </c:numRef>
          </c:xVal>
          <c:yVal>
            <c:numRef>
              <c:f>Superiores_Frontal!$O$2:$O$2916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374304"/>
        <c:axId val="2048621743"/>
      </c:scatterChart>
      <c:valAx>
        <c:axId val="10553743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621743"/>
      </c:valAx>
      <c:valAx>
        <c:axId val="2048621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374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 Interpolated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Superiores_Frontal!$W$2:$W$2916</c:f>
            </c:numRef>
          </c:xVal>
          <c:yVal>
            <c:numRef>
              <c:f>Superiores_Frontal!$V$2:$V$2916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Superiores_Frontal!$W$2:$W$2916</c:f>
            </c:numRef>
          </c:xVal>
          <c:yVal>
            <c:numRef>
              <c:f>Superiores_Frontal!$AC$2:$AC$2916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062153"/>
        <c:axId val="1297053731"/>
      </c:scatterChart>
      <c:valAx>
        <c:axId val="16820621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053731"/>
      </c:valAx>
      <c:valAx>
        <c:axId val="1297053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0621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- APK Interpolated (Error)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Superiores_Frontal!$H$2:$H$2916</c:f>
            </c:numRef>
          </c:xVal>
          <c:yVal>
            <c:numRef>
              <c:f>Superiores_Frontal!$O$2:$O$2916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27616"/>
        <c:axId val="48064535"/>
      </c:scatterChart>
      <c:valAx>
        <c:axId val="12593276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64535"/>
      </c:valAx>
      <c:valAx>
        <c:axId val="48064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327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Superiores_Sagital!$K$2:$K$2838</c:f>
            </c:numRef>
          </c:xVal>
          <c:yVal>
            <c:numRef>
              <c:f>Superiores_Sagital!$L$2:$L$2838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Superiores_Sagital!$K$2:$K$2838</c:f>
            </c:numRef>
          </c:xVal>
          <c:yVal>
            <c:numRef>
              <c:f>Superiores_Sagital!$M$2:$M$2838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804322"/>
        <c:axId val="1939434913"/>
      </c:scatterChart>
      <c:valAx>
        <c:axId val="12908043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434913"/>
      </c:valAx>
      <c:valAx>
        <c:axId val="1939434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804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Superiores_Sagital!$Z$2:$Z$2838</c:f>
            </c:numRef>
          </c:xVal>
          <c:yVal>
            <c:numRef>
              <c:f>Superiores_Sagital!$AA$2:$AA$2838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Superiores_Sagital!$Z$2:$Z$2838</c:f>
            </c:numRef>
          </c:xVal>
          <c:yVal>
            <c:numRef>
              <c:f>Superiores_Sagital!$AB$2:$AB$2838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05850"/>
        <c:axId val="269688340"/>
      </c:scatterChart>
      <c:valAx>
        <c:axId val="2060058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688340"/>
      </c:valAx>
      <c:valAx>
        <c:axId val="269688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05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 Interpolated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Superiores_Sagital!$H$2:$H$2838</c:f>
            </c:numRef>
          </c:xVal>
          <c:yVal>
            <c:numRef>
              <c:f>Superiores_Sagital!$G$2:$G$2838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Superiores_Sagital!$H$2:$H$2838</c:f>
            </c:numRef>
          </c:xVal>
          <c:yVal>
            <c:numRef>
              <c:f>Superiores_Sagital!$N$2:$N$2838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931289"/>
        <c:axId val="620320956"/>
      </c:scatterChart>
      <c:valAx>
        <c:axId val="18449312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320956"/>
      </c:valAx>
      <c:valAx>
        <c:axId val="620320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931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- APK Interpolated (Error)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Superiores_Sagital!$H$2:$H$2838</c:f>
            </c:numRef>
          </c:xVal>
          <c:yVal>
            <c:numRef>
              <c:f>Superiores_Sagital!$O$2:$O$2838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18005"/>
        <c:axId val="1441004260"/>
      </c:scatterChart>
      <c:valAx>
        <c:axId val="1897180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004260"/>
      </c:valAx>
      <c:valAx>
        <c:axId val="1441004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18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 Interpolated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Superiores_Sagital!$H$2:$H$2838</c:f>
            </c:numRef>
          </c:xVal>
          <c:yVal>
            <c:numRef>
              <c:f>Superiores_Sagital!$V$2:$V$2838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Superiores_Sagital!$H$2:$H$2838</c:f>
            </c:numRef>
          </c:xVal>
          <c:yVal>
            <c:numRef>
              <c:f>Superiores_Sagital!$AC$2:$AC$2838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679158"/>
        <c:axId val="85090735"/>
      </c:scatterChart>
      <c:valAx>
        <c:axId val="13146791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90735"/>
      </c:valAx>
      <c:valAx>
        <c:axId val="85090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679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- APK Interpolated (Error)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Superiores_Sagital!$H$2:$H$2838</c:f>
            </c:numRef>
          </c:xVal>
          <c:yVal>
            <c:numRef>
              <c:f>Superiores_Sagital!$AD$2:$AD$2838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828478"/>
        <c:axId val="1860085515"/>
      </c:scatterChart>
      <c:valAx>
        <c:axId val="8308284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085515"/>
      </c:valAx>
      <c:valAx>
        <c:axId val="1860085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828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Inferiores_Frontal!$K$2:$K$2281</c:f>
            </c:numRef>
          </c:xVal>
          <c:yVal>
            <c:numRef>
              <c:f>Inferiores_Frontal!$L$2:$L$2281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Inferiores_Frontal!$K$2:$K$2281</c:f>
            </c:numRef>
          </c:xVal>
          <c:yVal>
            <c:numRef>
              <c:f>Inferiores_Frontal!$M$2:$M$2281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751502"/>
        <c:axId val="309276075"/>
      </c:scatterChart>
      <c:valAx>
        <c:axId val="16657515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276075"/>
      </c:valAx>
      <c:valAx>
        <c:axId val="309276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751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Inferiores_Frontal!$Z$2:$Z$2281</c:f>
            </c:numRef>
          </c:xVal>
          <c:yVal>
            <c:numRef>
              <c:f>Inferiores_Frontal!$AA$2:$AA$2281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Inferiores_Frontal!$Z$2:$Z$2281</c:f>
            </c:numRef>
          </c:xVal>
          <c:yVal>
            <c:numRef>
              <c:f>Inferiores_Frontal!$AB$2:$AB$2281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01588"/>
        <c:axId val="1720685253"/>
      </c:scatterChart>
      <c:valAx>
        <c:axId val="7401015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685253"/>
      </c:valAx>
      <c:valAx>
        <c:axId val="1720685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101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 Interpolated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Inferiores_Frontal!$H$2:$H$2281</c:f>
            </c:numRef>
          </c:xVal>
          <c:yVal>
            <c:numRef>
              <c:f>Inferiores_Frontal!$G$2:$G$2281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Inferiores_Frontal!$H$2:$H$2281</c:f>
            </c:numRef>
          </c:xVal>
          <c:yVal>
            <c:numRef>
              <c:f>Inferiores_Frontal!$N$2:$N$2281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664674"/>
        <c:axId val="1243567358"/>
      </c:scatterChart>
      <c:valAx>
        <c:axId val="20396646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567358"/>
      </c:valAx>
      <c:valAx>
        <c:axId val="1243567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664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- APK Interpolated (Error)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Inferiores_Frontal!$H$2:$H$2281</c:f>
            </c:numRef>
          </c:xVal>
          <c:yVal>
            <c:numRef>
              <c:f>Inferiores_Frontal!$O$2:$O$2281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209989"/>
        <c:axId val="134579748"/>
      </c:scatterChart>
      <c:valAx>
        <c:axId val="2412099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79748"/>
      </c:valAx>
      <c:valAx>
        <c:axId val="134579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209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 Interpolated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Inferiores_Frontal!$W$2:$W$2281</c:f>
            </c:numRef>
          </c:xVal>
          <c:yVal>
            <c:numRef>
              <c:f>Inferiores_Frontal!$V$2:$V$2281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Inferiores_Frontal!$W$2:$W$2281</c:f>
            </c:numRef>
          </c:xVal>
          <c:yVal>
            <c:numRef>
              <c:f>Inferiores_Frontal!$AC$2:$AC$2281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423288"/>
        <c:axId val="1877995449"/>
      </c:scatterChart>
      <c:valAx>
        <c:axId val="15264232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995449"/>
      </c:valAx>
      <c:valAx>
        <c:axId val="1877995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423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- APK Interpolated (Error)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Inferiores_Frontal!$W$2:$W$2281</c:f>
            </c:numRef>
          </c:xVal>
          <c:yVal>
            <c:numRef>
              <c:f>Inferiores_Frontal!$AD$2:$AD$2281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73012"/>
        <c:axId val="1427637579"/>
      </c:scatterChart>
      <c:valAx>
        <c:axId val="1261730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637579"/>
      </c:valAx>
      <c:valAx>
        <c:axId val="1427637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73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Inferiores_Sagital!$K$2:$K$2662</c:f>
            </c:numRef>
          </c:xVal>
          <c:yVal>
            <c:numRef>
              <c:f>Inferiores_Sagital!$L$2:$L$2662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Inferiores_Sagital!$K$2:$K$2662</c:f>
            </c:numRef>
          </c:xVal>
          <c:yVal>
            <c:numRef>
              <c:f>Inferiores_Sagital!$M$2:$M$2662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556714"/>
        <c:axId val="846685587"/>
      </c:scatterChart>
      <c:valAx>
        <c:axId val="4025567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685587"/>
      </c:valAx>
      <c:valAx>
        <c:axId val="846685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556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Inferiores_Sagital!$Z$2:$Z$2662</c:f>
            </c:numRef>
          </c:xVal>
          <c:yVal>
            <c:numRef>
              <c:f>Inferiores_Sagital!$AA$2:$AA$2662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Inferiores_Sagital!$Z$2:$Z$2662</c:f>
            </c:numRef>
          </c:xVal>
          <c:yVal>
            <c:numRef>
              <c:f>Inferiores_Sagital!$AB$2:$AB$2662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23382"/>
        <c:axId val="1680602115"/>
      </c:scatterChart>
      <c:valAx>
        <c:axId val="1701233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602115"/>
      </c:valAx>
      <c:valAx>
        <c:axId val="1680602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23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 Interpolated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Inferiores_Sagital!$H$2:$H$2662</c:f>
            </c:numRef>
          </c:xVal>
          <c:yVal>
            <c:numRef>
              <c:f>Inferiores_Sagital!$G$2:$G$2662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Inferiores_Sagital!$H$2:$H$2662</c:f>
            </c:numRef>
          </c:xVal>
          <c:yVal>
            <c:numRef>
              <c:f>Inferiores_Sagital!$N$2:$N$2662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948735"/>
        <c:axId val="1254771443"/>
      </c:scatterChart>
      <c:valAx>
        <c:axId val="11869487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771443"/>
      </c:valAx>
      <c:valAx>
        <c:axId val="1254771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948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- APK Interpolated (Error)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Inferiores_Sagital!$H$2:$H$2662</c:f>
            </c:numRef>
          </c:xVal>
          <c:yVal>
            <c:numRef>
              <c:f>Inferiores_Sagital!$O$2:$O$2662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00453"/>
        <c:axId val="1620521115"/>
      </c:scatterChart>
      <c:valAx>
        <c:axId val="5559004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521115"/>
      </c:valAx>
      <c:valAx>
        <c:axId val="1620521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900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vs APK Interpolated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Inferiores_Sagital!$W$2:$W$2662</c:f>
            </c:numRef>
          </c:xVal>
          <c:yVal>
            <c:numRef>
              <c:f>Inferiores_Sagital!$V$2:$V$2662</c:f>
              <c:numCache/>
            </c:numRef>
          </c:yVal>
        </c:ser>
        <c:ser>
          <c:idx val="1"/>
          <c:order val="1"/>
          <c:tx>
            <c:v>APK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Inferiores_Sagital!$W$2:$W$2662</c:f>
            </c:numRef>
          </c:xVal>
          <c:yVal>
            <c:numRef>
              <c:f>Inferiores_Sagital!$AC$2:$AC$2662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573532"/>
        <c:axId val="1764255535"/>
      </c:scatterChart>
      <c:valAx>
        <c:axId val="18025735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255535"/>
      </c:valAx>
      <c:valAx>
        <c:axId val="1764255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573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Vicon - APK Interpolated (Error)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VICON</c:v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Inferiores_Sagital!$W$2:$W$2662</c:f>
            </c:numRef>
          </c:xVal>
          <c:yVal>
            <c:numRef>
              <c:f>Inferiores_Sagital!$AD$2:$AD$2662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123550"/>
        <c:axId val="890131942"/>
      </c:scatterChart>
      <c:valAx>
        <c:axId val="16241235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131942"/>
      </c:valAx>
      <c:valAx>
        <c:axId val="890131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123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1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28575</xdr:colOff>
      <xdr:row>20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39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28575</xdr:colOff>
      <xdr:row>20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28575</xdr:colOff>
      <xdr:row>39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0</xdr:row>
      <xdr:rowOff>190500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28575</xdr:colOff>
      <xdr:row>19</xdr:row>
      <xdr:rowOff>190500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38</xdr:row>
      <xdr:rowOff>190500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28575</xdr:colOff>
      <xdr:row>19</xdr:row>
      <xdr:rowOff>190500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28575</xdr:colOff>
      <xdr:row>38</xdr:row>
      <xdr:rowOff>190500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1</xdr:row>
      <xdr:rowOff>190500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28575</xdr:colOff>
      <xdr:row>20</xdr:row>
      <xdr:rowOff>190500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39</xdr:row>
      <xdr:rowOff>190500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28575</xdr:colOff>
      <xdr:row>20</xdr:row>
      <xdr:rowOff>190500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28575</xdr:colOff>
      <xdr:row>39</xdr:row>
      <xdr:rowOff>190500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28575</xdr:colOff>
      <xdr:row>1</xdr:row>
      <xdr:rowOff>190500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28575</xdr:colOff>
      <xdr:row>20</xdr:row>
      <xdr:rowOff>190500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39</xdr:row>
      <xdr:rowOff>190500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28575</xdr:colOff>
      <xdr:row>20</xdr:row>
      <xdr:rowOff>190500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28575</xdr:colOff>
      <xdr:row>39</xdr:row>
      <xdr:rowOff>190500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  <col customWidth="1" min="15" max="15" width="18.88"/>
    <col customWidth="1" min="30" max="30" width="19.38"/>
  </cols>
  <sheetData>
    <row r="1">
      <c r="A1" s="1"/>
      <c r="B1" s="1"/>
      <c r="C1" s="1" t="s">
        <v>0</v>
      </c>
      <c r="D1" s="1"/>
      <c r="E1" s="1"/>
      <c r="F1" s="1"/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/>
      <c r="Q1" s="1"/>
      <c r="R1" s="1" t="s">
        <v>10</v>
      </c>
      <c r="S1" s="1"/>
      <c r="T1" s="1"/>
      <c r="U1" s="1"/>
      <c r="V1" s="1" t="s">
        <v>11</v>
      </c>
      <c r="W1" s="1" t="s">
        <v>2</v>
      </c>
      <c r="X1" s="2" t="s">
        <v>12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</row>
    <row r="2">
      <c r="G2" s="3">
        <v>-12.1414</v>
      </c>
      <c r="H2" s="3">
        <v>0.005</v>
      </c>
      <c r="I2" s="1">
        <v>-14.4897378877605</v>
      </c>
      <c r="J2" s="1">
        <v>0.0</v>
      </c>
      <c r="K2" s="4">
        <f>IFERROR(__xludf.DUMMYFUNCTION("SORT(UNIQUE(FLATTEN(H2:H2916, J2:J2916)))"),0.0)</f>
        <v>0</v>
      </c>
      <c r="L2" s="4" t="str">
        <f t="array" ref="L2:L2916">IF(K2:K2916="", "", IFERROR(VLOOKUP(K2:K2916, {H2:H2916, G2:G2916}, 2, FALSE), ""))</f>
        <v/>
      </c>
      <c r="M2" s="4">
        <f t="array" ref="M2:M2916">IF(K2:K2916="", "", IFERROR(VLOOKUP(K2:K2916, {J2:J2916, I2:I2916}, 2, FALSE), ""))</f>
        <v>-14.48973789</v>
      </c>
      <c r="N2" s="1">
        <v>-14.48973789</v>
      </c>
      <c r="O2" s="4">
        <f t="array" ref="O2:O2916">G2:G2916 - N2:N2916</f>
        <v>2.34833789</v>
      </c>
      <c r="V2" s="3">
        <v>33.5675</v>
      </c>
      <c r="W2" s="3">
        <v>0.005</v>
      </c>
      <c r="X2" s="1">
        <v>27.1944144784654</v>
      </c>
      <c r="Y2" s="1">
        <v>0.0</v>
      </c>
      <c r="Z2" s="4">
        <f>IFERROR(__xludf.DUMMYFUNCTION("SORT(UNIQUE(FLATTEN(W2:W2916, Y2:Y2916)))"),0.0)</f>
        <v>0</v>
      </c>
      <c r="AA2" s="4" t="str">
        <f t="array" ref="AA2:AA2916">IF(Z2:Z2916="", "", IFERROR(VLOOKUP(Z2:Z2916, {W2:W2916, V2:V2916}, 2, FALSE), ""))</f>
        <v/>
      </c>
      <c r="AB2" s="4">
        <f t="array" ref="AB2:AB2916">IF(Z2:Z2916="", "", IFERROR(VLOOKUP(Z2:Z2916, {Y2:Y2916, X2:X2916}, 2, FALSE), ""))</f>
        <v>27.19441448</v>
      </c>
      <c r="AC2" s="1">
        <v>27.19441448</v>
      </c>
      <c r="AD2" s="4">
        <f t="array" ref="AD2:AD2916">V2:V2916 - AC2:AC2916</f>
        <v>6.37308552</v>
      </c>
    </row>
    <row r="3">
      <c r="G3" s="3">
        <v>-12.134</v>
      </c>
      <c r="H3" s="3">
        <v>0.01</v>
      </c>
      <c r="I3" s="1">
        <v>-14.4897378877605</v>
      </c>
      <c r="J3" s="1">
        <v>0.133399963999999</v>
      </c>
      <c r="K3" s="4">
        <f>IFERROR(__xludf.DUMMYFUNCTION("""COMPUTED_VALUE"""),0.005)</f>
        <v>0.005</v>
      </c>
      <c r="L3" s="4">
        <v>-12.1414</v>
      </c>
      <c r="M3" s="4" t="s">
        <v>13</v>
      </c>
      <c r="N3" s="1">
        <v>-14.48973789</v>
      </c>
      <c r="O3" s="4">
        <v>2.3557378900000003</v>
      </c>
      <c r="V3" s="3">
        <v>33.5971</v>
      </c>
      <c r="W3" s="3">
        <v>0.01</v>
      </c>
      <c r="X3" s="1">
        <v>27.1944144784654</v>
      </c>
      <c r="Y3" s="1">
        <v>0.133399963999999</v>
      </c>
      <c r="Z3" s="4">
        <f>IFERROR(__xludf.DUMMYFUNCTION("""COMPUTED_VALUE"""),0.005)</f>
        <v>0.005</v>
      </c>
      <c r="AA3" s="4">
        <v>33.5675</v>
      </c>
      <c r="AB3" s="4" t="s">
        <v>13</v>
      </c>
      <c r="AC3" s="1">
        <v>27.19441448</v>
      </c>
      <c r="AD3" s="4">
        <v>6.402685519999999</v>
      </c>
    </row>
    <row r="4">
      <c r="G4" s="3">
        <v>-12.1239</v>
      </c>
      <c r="H4" s="3">
        <v>0.015</v>
      </c>
      <c r="I4" s="1">
        <v>-11.9703512983032</v>
      </c>
      <c r="J4" s="1">
        <v>0.233459473</v>
      </c>
      <c r="K4" s="4">
        <f>IFERROR(__xludf.DUMMYFUNCTION("""COMPUTED_VALUE"""),0.01)</f>
        <v>0.01</v>
      </c>
      <c r="L4" s="4">
        <v>-12.134</v>
      </c>
      <c r="M4" s="4" t="s">
        <v>13</v>
      </c>
      <c r="N4" s="1">
        <v>-14.48973789</v>
      </c>
      <c r="O4" s="4">
        <v>2.36583789</v>
      </c>
      <c r="V4" s="3">
        <v>33.624</v>
      </c>
      <c r="W4" s="3">
        <v>0.015</v>
      </c>
      <c r="X4" s="1">
        <v>41.5997093119496</v>
      </c>
      <c r="Y4" s="1">
        <v>0.233459473</v>
      </c>
      <c r="Z4" s="4">
        <f>IFERROR(__xludf.DUMMYFUNCTION("""COMPUTED_VALUE"""),0.01)</f>
        <v>0.01</v>
      </c>
      <c r="AA4" s="4">
        <v>33.5971</v>
      </c>
      <c r="AB4" s="4" t="s">
        <v>13</v>
      </c>
      <c r="AC4" s="1">
        <v>27.19441448</v>
      </c>
      <c r="AD4" s="4">
        <v>6.429585520000003</v>
      </c>
    </row>
    <row r="5">
      <c r="G5" s="3">
        <v>-12.1111</v>
      </c>
      <c r="H5" s="3">
        <v>0.02</v>
      </c>
      <c r="I5" s="1">
        <v>-9.37081602460987</v>
      </c>
      <c r="J5" s="1">
        <v>0.433563232999999</v>
      </c>
      <c r="K5" s="4">
        <f>IFERROR(__xludf.DUMMYFUNCTION("""COMPUTED_VALUE"""),0.015)</f>
        <v>0.015</v>
      </c>
      <c r="L5" s="4">
        <v>-12.1239</v>
      </c>
      <c r="M5" s="4" t="s">
        <v>13</v>
      </c>
      <c r="N5" s="1">
        <v>-14.48973789</v>
      </c>
      <c r="O5" s="4">
        <v>2.3786378900000003</v>
      </c>
      <c r="V5" s="3">
        <v>33.6482</v>
      </c>
      <c r="W5" s="3">
        <v>0.02</v>
      </c>
      <c r="X5" s="1">
        <v>60.5739553237459</v>
      </c>
      <c r="Y5" s="1">
        <v>0.433563232999999</v>
      </c>
      <c r="Z5" s="4">
        <f>IFERROR(__xludf.DUMMYFUNCTION("""COMPUTED_VALUE"""),0.015)</f>
        <v>0.015</v>
      </c>
      <c r="AA5" s="4">
        <v>33.624</v>
      </c>
      <c r="AB5" s="4" t="s">
        <v>13</v>
      </c>
      <c r="AC5" s="1">
        <v>27.19441448</v>
      </c>
      <c r="AD5" s="4">
        <v>6.453785520000004</v>
      </c>
    </row>
    <row r="6">
      <c r="G6" s="3">
        <v>-12.0955</v>
      </c>
      <c r="H6" s="3">
        <v>0.025</v>
      </c>
      <c r="I6" s="1">
        <v>-7.92350587828656</v>
      </c>
      <c r="J6" s="1">
        <v>0.63370514</v>
      </c>
      <c r="K6" s="4">
        <f>IFERROR(__xludf.DUMMYFUNCTION("""COMPUTED_VALUE"""),0.02)</f>
        <v>0.02</v>
      </c>
      <c r="L6" s="4">
        <v>-12.1111</v>
      </c>
      <c r="M6" s="4" t="s">
        <v>13</v>
      </c>
      <c r="N6" s="1">
        <v>-14.48973789</v>
      </c>
      <c r="O6" s="4">
        <v>2.394237890000001</v>
      </c>
      <c r="V6" s="3">
        <v>33.6696</v>
      </c>
      <c r="W6" s="3">
        <v>0.025</v>
      </c>
      <c r="X6" s="1">
        <v>82.3142535750238</v>
      </c>
      <c r="Y6" s="1">
        <v>0.63370514</v>
      </c>
      <c r="Z6" s="4">
        <f>IFERROR(__xludf.DUMMYFUNCTION("""COMPUTED_VALUE"""),0.02)</f>
        <v>0.02</v>
      </c>
      <c r="AA6" s="4">
        <v>33.6482</v>
      </c>
      <c r="AB6" s="4" t="s">
        <v>13</v>
      </c>
      <c r="AC6" s="1">
        <v>27.19441448</v>
      </c>
      <c r="AD6" s="4">
        <v>6.475185520000004</v>
      </c>
    </row>
    <row r="7">
      <c r="G7" s="3">
        <v>-12.0773</v>
      </c>
      <c r="H7" s="3">
        <v>0.03</v>
      </c>
      <c r="I7" s="1">
        <v>-5.88528112105228</v>
      </c>
      <c r="J7" s="1">
        <v>0.767127991</v>
      </c>
      <c r="K7" s="4">
        <f>IFERROR(__xludf.DUMMYFUNCTION("""COMPUTED_VALUE"""),0.025)</f>
        <v>0.025</v>
      </c>
      <c r="L7" s="4">
        <v>-12.0955</v>
      </c>
      <c r="M7" s="4" t="s">
        <v>13</v>
      </c>
      <c r="N7" s="1">
        <v>-14.48973789</v>
      </c>
      <c r="O7" s="4">
        <v>2.4124378900000014</v>
      </c>
      <c r="V7" s="3">
        <v>33.6882</v>
      </c>
      <c r="W7" s="3">
        <v>0.03</v>
      </c>
      <c r="X7" s="1">
        <v>90.7509251231685</v>
      </c>
      <c r="Y7" s="1">
        <v>0.767127991</v>
      </c>
      <c r="Z7" s="4">
        <f>IFERROR(__xludf.DUMMYFUNCTION("""COMPUTED_VALUE"""),0.025)</f>
        <v>0.025</v>
      </c>
      <c r="AA7" s="4">
        <v>33.6696</v>
      </c>
      <c r="AB7" s="4" t="s">
        <v>13</v>
      </c>
      <c r="AC7" s="1">
        <v>27.19441448</v>
      </c>
      <c r="AD7" s="4">
        <v>6.493785520000003</v>
      </c>
    </row>
    <row r="8">
      <c r="G8" s="3">
        <v>-12.0563</v>
      </c>
      <c r="H8" s="3">
        <v>0.035</v>
      </c>
      <c r="I8" s="1">
        <v>-1.9521795997034</v>
      </c>
      <c r="J8" s="1">
        <v>0.917205810999999</v>
      </c>
      <c r="K8" s="4">
        <f>IFERROR(__xludf.DUMMYFUNCTION("""COMPUTED_VALUE"""),0.03)</f>
        <v>0.03</v>
      </c>
      <c r="L8" s="4">
        <v>-12.0773</v>
      </c>
      <c r="M8" s="4" t="s">
        <v>13</v>
      </c>
      <c r="N8" s="1">
        <v>-14.48973789</v>
      </c>
      <c r="O8" s="4">
        <v>2.4334378900000004</v>
      </c>
      <c r="V8" s="3">
        <v>33.7041</v>
      </c>
      <c r="W8" s="3">
        <v>0.035</v>
      </c>
      <c r="X8" s="1">
        <v>94.4195841019249</v>
      </c>
      <c r="Y8" s="1">
        <v>0.917205810999999</v>
      </c>
      <c r="Z8" s="4">
        <f>IFERROR(__xludf.DUMMYFUNCTION("""COMPUTED_VALUE"""),0.03)</f>
        <v>0.03</v>
      </c>
      <c r="AA8" s="4">
        <v>33.6882</v>
      </c>
      <c r="AB8" s="4" t="s">
        <v>13</v>
      </c>
      <c r="AC8" s="1">
        <v>27.19441448</v>
      </c>
      <c r="AD8" s="4">
        <v>6.509685519999998</v>
      </c>
    </row>
    <row r="9">
      <c r="G9" s="3">
        <v>-12.0326</v>
      </c>
      <c r="H9" s="3">
        <v>0.04</v>
      </c>
      <c r="I9" s="1">
        <v>0.298841003175503</v>
      </c>
      <c r="J9" s="1">
        <v>1.13401794499999</v>
      </c>
      <c r="K9" s="4">
        <f>IFERROR(__xludf.DUMMYFUNCTION("""COMPUTED_VALUE"""),0.035)</f>
        <v>0.035</v>
      </c>
      <c r="L9" s="4">
        <v>-12.0563</v>
      </c>
      <c r="M9" s="4" t="s">
        <v>13</v>
      </c>
      <c r="N9" s="1">
        <v>-14.48973789</v>
      </c>
      <c r="O9" s="4">
        <v>2.4571378900000003</v>
      </c>
      <c r="V9" s="3">
        <v>33.7172</v>
      </c>
      <c r="W9" s="3">
        <v>0.04</v>
      </c>
      <c r="X9" s="1">
        <v>96.5355020828315</v>
      </c>
      <c r="Y9" s="1">
        <v>1.13401794499999</v>
      </c>
      <c r="Z9" s="4">
        <f>IFERROR(__xludf.DUMMYFUNCTION("""COMPUTED_VALUE"""),0.035)</f>
        <v>0.035</v>
      </c>
      <c r="AA9" s="4">
        <v>33.7041</v>
      </c>
      <c r="AB9" s="4" t="s">
        <v>13</v>
      </c>
      <c r="AC9" s="1">
        <v>27.19441448</v>
      </c>
      <c r="AD9" s="4">
        <v>6.522785519999999</v>
      </c>
    </row>
    <row r="10">
      <c r="G10" s="3">
        <v>-12.0062</v>
      </c>
      <c r="H10" s="3">
        <v>0.045</v>
      </c>
      <c r="I10" s="1">
        <v>3.53656973583937</v>
      </c>
      <c r="J10" s="1">
        <v>1.300872803</v>
      </c>
      <c r="K10" s="4">
        <f>IFERROR(__xludf.DUMMYFUNCTION("""COMPUTED_VALUE"""),0.04)</f>
        <v>0.04</v>
      </c>
      <c r="L10" s="4">
        <v>-12.0326</v>
      </c>
      <c r="M10" s="4" t="s">
        <v>13</v>
      </c>
      <c r="N10" s="1">
        <v>-14.48973789</v>
      </c>
      <c r="O10" s="4">
        <v>2.483537890000001</v>
      </c>
      <c r="V10" s="3">
        <v>33.7275</v>
      </c>
      <c r="W10" s="3">
        <v>0.045</v>
      </c>
      <c r="X10" s="1">
        <v>94.3919711792411</v>
      </c>
      <c r="Y10" s="1">
        <v>1.300872803</v>
      </c>
      <c r="Z10" s="4">
        <f>IFERROR(__xludf.DUMMYFUNCTION("""COMPUTED_VALUE"""),0.04)</f>
        <v>0.04</v>
      </c>
      <c r="AA10" s="4">
        <v>33.7172</v>
      </c>
      <c r="AB10" s="4" t="s">
        <v>13</v>
      </c>
      <c r="AC10" s="1">
        <v>27.19441448</v>
      </c>
      <c r="AD10" s="4">
        <v>6.53308552</v>
      </c>
    </row>
    <row r="11">
      <c r="G11" s="3">
        <v>-11.9771</v>
      </c>
      <c r="H11" s="3">
        <v>0.05</v>
      </c>
      <c r="I11" s="1">
        <v>5.68120636817819</v>
      </c>
      <c r="J11" s="1">
        <v>1.434280396</v>
      </c>
      <c r="K11" s="4">
        <f>IFERROR(__xludf.DUMMYFUNCTION("""COMPUTED_VALUE"""),0.045)</f>
        <v>0.045</v>
      </c>
      <c r="L11" s="4">
        <v>-12.0062</v>
      </c>
      <c r="M11" s="4" t="s">
        <v>13</v>
      </c>
      <c r="N11" s="1">
        <v>-14.48973789</v>
      </c>
      <c r="O11" s="4">
        <v>2.5126378900000006</v>
      </c>
      <c r="V11" s="3">
        <v>33.7351</v>
      </c>
      <c r="W11" s="3">
        <v>0.05</v>
      </c>
      <c r="X11" s="1">
        <v>92.145626887394</v>
      </c>
      <c r="Y11" s="1">
        <v>1.434280396</v>
      </c>
      <c r="Z11" s="4">
        <f>IFERROR(__xludf.DUMMYFUNCTION("""COMPUTED_VALUE"""),0.045)</f>
        <v>0.045</v>
      </c>
      <c r="AA11" s="4">
        <v>33.7275</v>
      </c>
      <c r="AB11" s="4" t="s">
        <v>13</v>
      </c>
      <c r="AC11" s="1">
        <v>27.19441448</v>
      </c>
      <c r="AD11" s="4">
        <v>6.540685520000004</v>
      </c>
    </row>
    <row r="12">
      <c r="G12" s="3">
        <v>-11.9453</v>
      </c>
      <c r="H12" s="3">
        <v>0.055</v>
      </c>
      <c r="I12" s="1">
        <v>6.94958257639918</v>
      </c>
      <c r="J12" s="1">
        <v>1.567680359</v>
      </c>
      <c r="K12" s="4">
        <f>IFERROR(__xludf.DUMMYFUNCTION("""COMPUTED_VALUE"""),0.05)</f>
        <v>0.05</v>
      </c>
      <c r="L12" s="4">
        <v>-11.9771</v>
      </c>
      <c r="M12" s="4" t="s">
        <v>13</v>
      </c>
      <c r="N12" s="1">
        <v>-14.48973789</v>
      </c>
      <c r="O12" s="4">
        <v>2.544437890000001</v>
      </c>
      <c r="V12" s="3">
        <v>33.7398</v>
      </c>
      <c r="W12" s="3">
        <v>0.055</v>
      </c>
      <c r="X12" s="1">
        <v>90.7796882895257</v>
      </c>
      <c r="Y12" s="1">
        <v>1.567680359</v>
      </c>
      <c r="Z12" s="4">
        <f>IFERROR(__xludf.DUMMYFUNCTION("""COMPUTED_VALUE"""),0.05)</f>
        <v>0.05</v>
      </c>
      <c r="AA12" s="4">
        <v>33.7351</v>
      </c>
      <c r="AB12" s="4" t="s">
        <v>13</v>
      </c>
      <c r="AC12" s="1">
        <v>27.19441448</v>
      </c>
      <c r="AD12" s="4">
        <v>6.5453855200000035</v>
      </c>
    </row>
    <row r="13">
      <c r="G13" s="3">
        <v>-11.9107</v>
      </c>
      <c r="H13" s="3">
        <v>0.06</v>
      </c>
      <c r="I13" s="1">
        <v>5.35354072989569</v>
      </c>
      <c r="J13" s="1">
        <v>1.634391785</v>
      </c>
      <c r="K13" s="4">
        <f>IFERROR(__xludf.DUMMYFUNCTION("""COMPUTED_VALUE"""),0.055)</f>
        <v>0.055</v>
      </c>
      <c r="L13" s="4">
        <v>-11.9453</v>
      </c>
      <c r="M13" s="4" t="s">
        <v>13</v>
      </c>
      <c r="N13" s="1">
        <v>-14.48973789</v>
      </c>
      <c r="O13" s="4">
        <v>2.5790378900000004</v>
      </c>
      <c r="V13" s="3">
        <v>33.7418</v>
      </c>
      <c r="W13" s="3">
        <v>0.06</v>
      </c>
      <c r="X13" s="1">
        <v>93.1718859421901</v>
      </c>
      <c r="Y13" s="1">
        <v>1.634391785</v>
      </c>
      <c r="Z13" s="4">
        <f>IFERROR(__xludf.DUMMYFUNCTION("""COMPUTED_VALUE"""),0.055)</f>
        <v>0.055</v>
      </c>
      <c r="AA13" s="4">
        <v>33.7398</v>
      </c>
      <c r="AB13" s="4" t="s">
        <v>13</v>
      </c>
      <c r="AC13" s="1">
        <v>27.19441448</v>
      </c>
      <c r="AD13" s="4">
        <v>6.547385519999999</v>
      </c>
    </row>
    <row r="14">
      <c r="G14" s="3">
        <v>-11.8734</v>
      </c>
      <c r="H14" s="3">
        <v>0.065</v>
      </c>
      <c r="I14" s="1">
        <v>5.35354072989569</v>
      </c>
      <c r="J14" s="1">
        <v>1.784469605</v>
      </c>
      <c r="K14" s="4">
        <f>IFERROR(__xludf.DUMMYFUNCTION("""COMPUTED_VALUE"""),0.06)</f>
        <v>0.06</v>
      </c>
      <c r="L14" s="4">
        <v>-11.9107</v>
      </c>
      <c r="M14" s="4" t="s">
        <v>13</v>
      </c>
      <c r="N14" s="1">
        <v>-14.48973789</v>
      </c>
      <c r="O14" s="4">
        <v>2.6163378900000005</v>
      </c>
      <c r="V14" s="3">
        <v>33.7409</v>
      </c>
      <c r="W14" s="3">
        <v>0.065</v>
      </c>
      <c r="X14" s="1">
        <v>93.1718859421901</v>
      </c>
      <c r="Y14" s="1">
        <v>1.784469605</v>
      </c>
      <c r="Z14" s="4">
        <f>IFERROR(__xludf.DUMMYFUNCTION("""COMPUTED_VALUE"""),0.06)</f>
        <v>0.06</v>
      </c>
      <c r="AA14" s="4">
        <v>33.7418</v>
      </c>
      <c r="AB14" s="4" t="s">
        <v>13</v>
      </c>
      <c r="AC14" s="1">
        <v>27.19441448</v>
      </c>
      <c r="AD14" s="4">
        <v>6.5464855200000045</v>
      </c>
    </row>
    <row r="15">
      <c r="G15" s="3">
        <v>-11.8333</v>
      </c>
      <c r="H15" s="3">
        <v>0.07</v>
      </c>
      <c r="I15" s="1">
        <v>6.38430614190865</v>
      </c>
      <c r="J15" s="1">
        <v>1.95124054</v>
      </c>
      <c r="K15" s="4">
        <f>IFERROR(__xludf.DUMMYFUNCTION("""COMPUTED_VALUE"""),0.065)</f>
        <v>0.065</v>
      </c>
      <c r="L15" s="4">
        <v>-11.8734</v>
      </c>
      <c r="M15" s="4" t="s">
        <v>13</v>
      </c>
      <c r="N15" s="1">
        <v>-14.48973789</v>
      </c>
      <c r="O15" s="4">
        <v>2.656437890000001</v>
      </c>
      <c r="V15" s="3">
        <v>33.7373</v>
      </c>
      <c r="W15" s="3">
        <v>0.07</v>
      </c>
      <c r="X15" s="1">
        <v>90.1389983630154</v>
      </c>
      <c r="Y15" s="1">
        <v>1.95124054</v>
      </c>
      <c r="Z15" s="4">
        <f>IFERROR(__xludf.DUMMYFUNCTION("""COMPUTED_VALUE"""),0.065)</f>
        <v>0.065</v>
      </c>
      <c r="AA15" s="4">
        <v>33.7409</v>
      </c>
      <c r="AB15" s="4" t="s">
        <v>13</v>
      </c>
      <c r="AC15" s="1">
        <v>27.19441448</v>
      </c>
      <c r="AD15" s="4">
        <v>6.542885519999999</v>
      </c>
    </row>
    <row r="16">
      <c r="G16" s="3">
        <v>-11.7905</v>
      </c>
      <c r="H16" s="3">
        <v>0.075</v>
      </c>
      <c r="I16" s="1">
        <v>5.88359569864627</v>
      </c>
      <c r="J16" s="1">
        <v>2.08465576199999</v>
      </c>
      <c r="K16" s="4">
        <f>IFERROR(__xludf.DUMMYFUNCTION("""COMPUTED_VALUE"""),0.07)</f>
        <v>0.07</v>
      </c>
      <c r="L16" s="4">
        <v>-11.8333</v>
      </c>
      <c r="M16" s="4" t="s">
        <v>13</v>
      </c>
      <c r="N16" s="1">
        <v>-14.48973789</v>
      </c>
      <c r="O16" s="4">
        <v>2.699237890000001</v>
      </c>
      <c r="V16" s="3">
        <v>33.7308</v>
      </c>
      <c r="W16" s="3">
        <v>0.075</v>
      </c>
      <c r="X16" s="1">
        <v>90.6672062346414</v>
      </c>
      <c r="Y16" s="1">
        <v>2.08465576199999</v>
      </c>
      <c r="Z16" s="4">
        <f>IFERROR(__xludf.DUMMYFUNCTION("""COMPUTED_VALUE"""),0.07)</f>
        <v>0.07</v>
      </c>
      <c r="AA16" s="4">
        <v>33.7373</v>
      </c>
      <c r="AB16" s="4" t="s">
        <v>13</v>
      </c>
      <c r="AC16" s="1">
        <v>27.19441448</v>
      </c>
      <c r="AD16" s="4">
        <v>6.536385520000003</v>
      </c>
    </row>
    <row r="17">
      <c r="G17" s="3">
        <v>-11.7449</v>
      </c>
      <c r="H17" s="3">
        <v>0.08</v>
      </c>
      <c r="I17" s="1">
        <v>5.52478898290101</v>
      </c>
      <c r="J17" s="1">
        <v>2.16803741499999</v>
      </c>
      <c r="K17" s="4">
        <f>IFERROR(__xludf.DUMMYFUNCTION("""COMPUTED_VALUE"""),0.075)</f>
        <v>0.075</v>
      </c>
      <c r="L17" s="4">
        <v>-11.7905</v>
      </c>
      <c r="M17" s="4" t="s">
        <v>13</v>
      </c>
      <c r="N17" s="1">
        <v>-14.48973789</v>
      </c>
      <c r="O17" s="4">
        <v>2.7448378900000012</v>
      </c>
      <c r="V17" s="3">
        <v>33.7216</v>
      </c>
      <c r="W17" s="3">
        <v>0.08</v>
      </c>
      <c r="X17" s="1">
        <v>90.9806487708531</v>
      </c>
      <c r="Y17" s="1">
        <v>2.16803741499999</v>
      </c>
      <c r="Z17" s="4">
        <f>IFERROR(__xludf.DUMMYFUNCTION("""COMPUTED_VALUE"""),0.075)</f>
        <v>0.075</v>
      </c>
      <c r="AA17" s="4">
        <v>33.7308</v>
      </c>
      <c r="AB17" s="4" t="s">
        <v>13</v>
      </c>
      <c r="AC17" s="1">
        <v>27.19441448</v>
      </c>
      <c r="AD17" s="4">
        <v>6.527185520000003</v>
      </c>
    </row>
    <row r="18">
      <c r="G18" s="3">
        <v>-11.6965</v>
      </c>
      <c r="H18" s="3">
        <v>0.085</v>
      </c>
      <c r="I18" s="1">
        <v>5.66011768273828</v>
      </c>
      <c r="J18" s="1">
        <v>2.268096924</v>
      </c>
      <c r="K18" s="4">
        <f>IFERROR(__xludf.DUMMYFUNCTION("""COMPUTED_VALUE"""),0.08)</f>
        <v>0.08</v>
      </c>
      <c r="L18" s="4">
        <v>-11.7449</v>
      </c>
      <c r="M18" s="4" t="s">
        <v>13</v>
      </c>
      <c r="N18" s="1">
        <v>-14.48973789</v>
      </c>
      <c r="O18" s="4">
        <v>2.7932378900000003</v>
      </c>
      <c r="V18" s="3">
        <v>33.7096</v>
      </c>
      <c r="W18" s="3">
        <v>0.085</v>
      </c>
      <c r="X18" s="1">
        <v>91.0424115771035</v>
      </c>
      <c r="Y18" s="1">
        <v>2.268096924</v>
      </c>
      <c r="Z18" s="4">
        <f>IFERROR(__xludf.DUMMYFUNCTION("""COMPUTED_VALUE"""),0.08)</f>
        <v>0.08</v>
      </c>
      <c r="AA18" s="4">
        <v>33.7216</v>
      </c>
      <c r="AB18" s="4" t="s">
        <v>13</v>
      </c>
      <c r="AC18" s="1">
        <v>27.19441448</v>
      </c>
      <c r="AD18" s="4">
        <v>6.515185520000003</v>
      </c>
    </row>
    <row r="19">
      <c r="G19" s="3">
        <v>-11.6453</v>
      </c>
      <c r="H19" s="3">
        <v>0.09</v>
      </c>
      <c r="I19" s="1">
        <v>5.73828840314031</v>
      </c>
      <c r="J19" s="1">
        <v>2.401504517</v>
      </c>
      <c r="K19" s="4">
        <f>IFERROR(__xludf.DUMMYFUNCTION("""COMPUTED_VALUE"""),0.085)</f>
        <v>0.085</v>
      </c>
      <c r="L19" s="4">
        <v>-11.6965</v>
      </c>
      <c r="M19" s="4" t="s">
        <v>13</v>
      </c>
      <c r="N19" s="1">
        <v>-14.48973789</v>
      </c>
      <c r="O19" s="4">
        <v>2.84443789</v>
      </c>
      <c r="V19" s="3">
        <v>33.6948</v>
      </c>
      <c r="W19" s="3">
        <v>0.09</v>
      </c>
      <c r="X19" s="1">
        <v>90.6847763491861</v>
      </c>
      <c r="Y19" s="1">
        <v>2.401504517</v>
      </c>
      <c r="Z19" s="4">
        <f>IFERROR(__xludf.DUMMYFUNCTION("""COMPUTED_VALUE"""),0.085)</f>
        <v>0.085</v>
      </c>
      <c r="AA19" s="4">
        <v>33.7096</v>
      </c>
      <c r="AB19" s="4" t="s">
        <v>13</v>
      </c>
      <c r="AC19" s="1">
        <v>27.19441448</v>
      </c>
      <c r="AD19" s="4">
        <v>6.500385520000002</v>
      </c>
    </row>
    <row r="20">
      <c r="G20" s="3">
        <v>-11.5913</v>
      </c>
      <c r="H20" s="3">
        <v>0.095</v>
      </c>
      <c r="I20" s="1">
        <v>5.82817582807747</v>
      </c>
      <c r="J20" s="1">
        <v>2.63498687799999</v>
      </c>
      <c r="K20" s="4">
        <f>IFERROR(__xludf.DUMMYFUNCTION("""COMPUTED_VALUE"""),0.09)</f>
        <v>0.09</v>
      </c>
      <c r="L20" s="4">
        <v>-11.6453</v>
      </c>
      <c r="M20" s="4" t="s">
        <v>13</v>
      </c>
      <c r="N20" s="1">
        <v>-14.48973789</v>
      </c>
      <c r="O20" s="4">
        <v>2.8984378900000003</v>
      </c>
      <c r="V20" s="3">
        <v>33.6773</v>
      </c>
      <c r="W20" s="3">
        <v>0.095</v>
      </c>
      <c r="X20" s="1">
        <v>90.4482397758803</v>
      </c>
      <c r="Y20" s="1">
        <v>2.63498687799999</v>
      </c>
      <c r="Z20" s="4">
        <f>IFERROR(__xludf.DUMMYFUNCTION("""COMPUTED_VALUE"""),0.09)</f>
        <v>0.09</v>
      </c>
      <c r="AA20" s="4">
        <v>33.6948</v>
      </c>
      <c r="AB20" s="4" t="s">
        <v>13</v>
      </c>
      <c r="AC20" s="1">
        <v>27.19441448</v>
      </c>
      <c r="AD20" s="4">
        <v>6.4828855200000035</v>
      </c>
    </row>
    <row r="21">
      <c r="G21" s="3">
        <v>-11.5344</v>
      </c>
      <c r="H21" s="3">
        <v>0.1</v>
      </c>
      <c r="I21" s="1">
        <v>5.99688210195594</v>
      </c>
      <c r="J21" s="1">
        <v>2.73504638699999</v>
      </c>
      <c r="K21" s="4">
        <f>IFERROR(__xludf.DUMMYFUNCTION("""COMPUTED_VALUE"""),0.095)</f>
        <v>0.095</v>
      </c>
      <c r="L21" s="4">
        <v>-11.5913</v>
      </c>
      <c r="M21" s="4" t="s">
        <v>13</v>
      </c>
      <c r="N21" s="1">
        <v>-14.48973789</v>
      </c>
      <c r="O21" s="4">
        <v>2.955337890000001</v>
      </c>
      <c r="V21" s="3">
        <v>33.657</v>
      </c>
      <c r="W21" s="3">
        <v>0.1</v>
      </c>
      <c r="X21" s="1">
        <v>89.8708790142561</v>
      </c>
      <c r="Y21" s="1">
        <v>2.73504638699999</v>
      </c>
      <c r="Z21" s="4">
        <f>IFERROR(__xludf.DUMMYFUNCTION("""COMPUTED_VALUE"""),0.095)</f>
        <v>0.095</v>
      </c>
      <c r="AA21" s="4">
        <v>33.6773</v>
      </c>
      <c r="AB21" s="4" t="s">
        <v>13</v>
      </c>
      <c r="AC21" s="1">
        <v>27.19441448</v>
      </c>
      <c r="AD21" s="4">
        <v>6.4625855199999975</v>
      </c>
    </row>
    <row r="22">
      <c r="G22" s="3">
        <v>-11.4747</v>
      </c>
      <c r="H22" s="3">
        <v>0.105</v>
      </c>
      <c r="I22" s="1">
        <v>6.05281615786503</v>
      </c>
      <c r="J22" s="1">
        <v>2.901939392</v>
      </c>
      <c r="K22" s="4">
        <f>IFERROR(__xludf.DUMMYFUNCTION("""COMPUTED_VALUE"""),0.1)</f>
        <v>0.1</v>
      </c>
      <c r="L22" s="4">
        <v>-11.5344</v>
      </c>
      <c r="M22" s="4" t="s">
        <v>13</v>
      </c>
      <c r="N22" s="1">
        <v>-14.48973789</v>
      </c>
      <c r="O22" s="4">
        <v>3.0150378900000003</v>
      </c>
      <c r="V22" s="3">
        <v>33.634</v>
      </c>
      <c r="W22" s="3">
        <v>0.105</v>
      </c>
      <c r="X22" s="1">
        <v>90.0047080740767</v>
      </c>
      <c r="Y22" s="1">
        <v>2.901939392</v>
      </c>
      <c r="Z22" s="4">
        <f>IFERROR(__xludf.DUMMYFUNCTION("""COMPUTED_VALUE"""),0.1)</f>
        <v>0.1</v>
      </c>
      <c r="AA22" s="4">
        <v>33.657</v>
      </c>
      <c r="AB22" s="4" t="s">
        <v>13</v>
      </c>
      <c r="AC22" s="1">
        <v>27.19441448</v>
      </c>
      <c r="AD22" s="4">
        <v>6.439585520000001</v>
      </c>
    </row>
    <row r="23">
      <c r="G23" s="3">
        <v>-11.4121</v>
      </c>
      <c r="H23" s="3">
        <v>0.11</v>
      </c>
      <c r="I23" s="1">
        <v>5.05174052704462</v>
      </c>
      <c r="J23" s="1">
        <v>2.96865081799999</v>
      </c>
      <c r="K23" s="4">
        <f>IFERROR(__xludf.DUMMYFUNCTION("""COMPUTED_VALUE"""),0.105)</f>
        <v>0.105</v>
      </c>
      <c r="L23" s="4">
        <v>-11.4747</v>
      </c>
      <c r="M23" s="4" t="s">
        <v>13</v>
      </c>
      <c r="N23" s="1">
        <v>-14.48973789</v>
      </c>
      <c r="O23" s="4">
        <v>3.07763789</v>
      </c>
      <c r="V23" s="3">
        <v>33.6084</v>
      </c>
      <c r="W23" s="3">
        <v>0.11</v>
      </c>
      <c r="X23" s="1">
        <v>89.4108550550021</v>
      </c>
      <c r="Y23" s="1">
        <v>2.96865081799999</v>
      </c>
      <c r="Z23" s="4">
        <f>IFERROR(__xludf.DUMMYFUNCTION("""COMPUTED_VALUE"""),0.105)</f>
        <v>0.105</v>
      </c>
      <c r="AA23" s="4">
        <v>33.634</v>
      </c>
      <c r="AB23" s="4" t="s">
        <v>13</v>
      </c>
      <c r="AC23" s="1">
        <v>27.19441448</v>
      </c>
      <c r="AD23" s="4">
        <v>6.413985520000004</v>
      </c>
    </row>
    <row r="24">
      <c r="G24" s="3">
        <v>-11.3465</v>
      </c>
      <c r="H24" s="3">
        <v>0.115</v>
      </c>
      <c r="I24" s="1">
        <v>5.05174052704462</v>
      </c>
      <c r="J24" s="1">
        <v>3.05206298899999</v>
      </c>
      <c r="K24" s="4">
        <f>IFERROR(__xludf.DUMMYFUNCTION("""COMPUTED_VALUE"""),0.11)</f>
        <v>0.11</v>
      </c>
      <c r="L24" s="4">
        <v>-11.4121</v>
      </c>
      <c r="M24" s="4" t="s">
        <v>13</v>
      </c>
      <c r="N24" s="1">
        <v>-14.48973789</v>
      </c>
      <c r="O24" s="4">
        <v>3.14323789</v>
      </c>
      <c r="V24" s="3">
        <v>33.58</v>
      </c>
      <c r="W24" s="3">
        <v>0.115</v>
      </c>
      <c r="X24" s="1">
        <v>89.4108550550021</v>
      </c>
      <c r="Y24" s="1">
        <v>3.05206298899999</v>
      </c>
      <c r="Z24" s="4">
        <f>IFERROR(__xludf.DUMMYFUNCTION("""COMPUTED_VALUE"""),0.11)</f>
        <v>0.11</v>
      </c>
      <c r="AA24" s="4">
        <v>33.6084</v>
      </c>
      <c r="AB24" s="4" t="s">
        <v>13</v>
      </c>
      <c r="AC24" s="1">
        <v>27.19441448</v>
      </c>
      <c r="AD24" s="4">
        <v>6.385585519999999</v>
      </c>
    </row>
    <row r="25">
      <c r="G25" s="3">
        <v>-11.278</v>
      </c>
      <c r="H25" s="3">
        <v>0.12</v>
      </c>
      <c r="I25" s="1">
        <v>1.01496937984255</v>
      </c>
      <c r="J25" s="1">
        <v>3.218811036</v>
      </c>
      <c r="K25" s="4">
        <f>IFERROR(__xludf.DUMMYFUNCTION("""COMPUTED_VALUE"""),0.115)</f>
        <v>0.115</v>
      </c>
      <c r="L25" s="4">
        <v>-11.3465</v>
      </c>
      <c r="M25" s="4" t="s">
        <v>13</v>
      </c>
      <c r="N25" s="1">
        <v>-14.48973789</v>
      </c>
      <c r="O25" s="4">
        <v>3.21173789</v>
      </c>
      <c r="V25" s="3">
        <v>33.5491</v>
      </c>
      <c r="W25" s="3">
        <v>0.12</v>
      </c>
      <c r="X25" s="1">
        <v>83.0773483063314</v>
      </c>
      <c r="Y25" s="1">
        <v>3.218811036</v>
      </c>
      <c r="Z25" s="4">
        <f>IFERROR(__xludf.DUMMYFUNCTION("""COMPUTED_VALUE"""),0.115)</f>
        <v>0.115</v>
      </c>
      <c r="AA25" s="4">
        <v>33.58</v>
      </c>
      <c r="AB25" s="4" t="s">
        <v>13</v>
      </c>
      <c r="AC25" s="1">
        <v>27.19441448</v>
      </c>
      <c r="AD25" s="4">
        <v>6.354685520000004</v>
      </c>
    </row>
    <row r="26">
      <c r="G26" s="3">
        <v>-11.2065</v>
      </c>
      <c r="H26" s="3">
        <v>0.125</v>
      </c>
      <c r="I26" s="1">
        <v>-0.624953596522665</v>
      </c>
      <c r="J26" s="1">
        <v>3.402259827</v>
      </c>
      <c r="K26" s="4">
        <f>IFERROR(__xludf.DUMMYFUNCTION("""COMPUTED_VALUE"""),0.12)</f>
        <v>0.12</v>
      </c>
      <c r="L26" s="4">
        <v>-11.278</v>
      </c>
      <c r="M26" s="4" t="s">
        <v>13</v>
      </c>
      <c r="N26" s="1">
        <v>-14.48973789</v>
      </c>
      <c r="O26" s="4">
        <v>3.2832378900000005</v>
      </c>
      <c r="V26" s="3">
        <v>33.5156</v>
      </c>
      <c r="W26" s="3">
        <v>0.125</v>
      </c>
      <c r="X26" s="1">
        <v>70.5342956180084</v>
      </c>
      <c r="Y26" s="1">
        <v>3.402259827</v>
      </c>
      <c r="Z26" s="4">
        <f>IFERROR(__xludf.DUMMYFUNCTION("""COMPUTED_VALUE"""),0.12)</f>
        <v>0.12</v>
      </c>
      <c r="AA26" s="4">
        <v>33.5491</v>
      </c>
      <c r="AB26" s="4" t="s">
        <v>13</v>
      </c>
      <c r="AC26" s="1">
        <v>27.19441448</v>
      </c>
      <c r="AD26" s="4">
        <v>6.32118552</v>
      </c>
    </row>
    <row r="27">
      <c r="G27" s="3">
        <v>-11.132</v>
      </c>
      <c r="H27" s="3">
        <v>0.13</v>
      </c>
      <c r="I27" s="1">
        <v>-2.86788335062773</v>
      </c>
      <c r="J27" s="1">
        <v>3.51900482199999</v>
      </c>
      <c r="K27" s="4">
        <f>IFERROR(__xludf.DUMMYFUNCTION("""COMPUTED_VALUE"""),0.125)</f>
        <v>0.125</v>
      </c>
      <c r="L27" s="4">
        <v>-11.2065</v>
      </c>
      <c r="M27" s="4" t="s">
        <v>13</v>
      </c>
      <c r="N27" s="1">
        <v>-14.48973789</v>
      </c>
      <c r="O27" s="4">
        <v>3.357737890000001</v>
      </c>
      <c r="V27" s="3">
        <v>33.4796</v>
      </c>
      <c r="W27" s="3">
        <v>0.13</v>
      </c>
      <c r="X27" s="1">
        <v>57.5522639931757</v>
      </c>
      <c r="Y27" s="1">
        <v>3.51900482199999</v>
      </c>
      <c r="Z27" s="4">
        <f>IFERROR(__xludf.DUMMYFUNCTION("""COMPUTED_VALUE"""),0.125)</f>
        <v>0.125</v>
      </c>
      <c r="AA27" s="4">
        <v>33.5156</v>
      </c>
      <c r="AB27" s="4" t="s">
        <v>13</v>
      </c>
      <c r="AC27" s="1">
        <v>27.19441448</v>
      </c>
      <c r="AD27" s="4">
        <v>6.285185519999999</v>
      </c>
    </row>
    <row r="28">
      <c r="G28" s="3">
        <v>-11.0544</v>
      </c>
      <c r="H28" s="3">
        <v>0.135</v>
      </c>
      <c r="I28" s="1">
        <v>-7.39815550799168</v>
      </c>
      <c r="J28" s="1">
        <v>3.619056702</v>
      </c>
      <c r="K28" s="4">
        <f>IFERROR(__xludf.DUMMYFUNCTION("""COMPUTED_VALUE"""),0.13)</f>
        <v>0.13</v>
      </c>
      <c r="L28" s="4">
        <v>-11.132</v>
      </c>
      <c r="M28" s="4" t="s">
        <v>13</v>
      </c>
      <c r="N28" s="1">
        <v>-14.4882731953431</v>
      </c>
      <c r="O28" s="4">
        <v>3.4338731953431</v>
      </c>
      <c r="V28" s="3">
        <v>33.4411</v>
      </c>
      <c r="W28" s="3">
        <v>0.135</v>
      </c>
      <c r="X28" s="1">
        <v>36.4245436392584</v>
      </c>
      <c r="Y28" s="1">
        <v>3.619056702</v>
      </c>
      <c r="Z28" s="4">
        <f>IFERROR(__xludf.DUMMYFUNCTION("""COMPUTED_VALUE"""),0.13)</f>
        <v>0.13</v>
      </c>
      <c r="AA28" s="4">
        <v>33.4796</v>
      </c>
      <c r="AB28" s="4" t="s">
        <v>13</v>
      </c>
      <c r="AC28" s="1">
        <v>27.2024012733217</v>
      </c>
      <c r="AD28" s="4">
        <v>6.238698726678297</v>
      </c>
    </row>
    <row r="29">
      <c r="G29" s="3">
        <v>-10.9736</v>
      </c>
      <c r="H29" s="3">
        <v>0.14</v>
      </c>
      <c r="I29" s="1">
        <v>-9.94584488727129</v>
      </c>
      <c r="J29" s="1">
        <v>3.719123841</v>
      </c>
      <c r="K29" s="4">
        <f>IFERROR(__xludf.DUMMYFUNCTION("""COMPUTED_VALUE"""),0.133399963999999)</f>
        <v>0.133399964</v>
      </c>
      <c r="L29" s="4" t="s">
        <v>13</v>
      </c>
      <c r="M29" s="4">
        <v>-14.4897378877605</v>
      </c>
      <c r="N29" s="1">
        <v>-14.465524982356</v>
      </c>
      <c r="O29" s="4">
        <v>3.491924982356</v>
      </c>
      <c r="V29" s="3">
        <v>33.4002</v>
      </c>
      <c r="W29" s="3">
        <v>0.14</v>
      </c>
      <c r="X29" s="1">
        <v>26.7929471851242</v>
      </c>
      <c r="Y29" s="1">
        <v>3.719123841</v>
      </c>
      <c r="Z29" s="4">
        <f>IFERROR(__xludf.DUMMYFUNCTION("""COMPUTED_VALUE"""),0.133399963999999)</f>
        <v>0.133399964</v>
      </c>
      <c r="AA29" s="4" t="s">
        <v>13</v>
      </c>
      <c r="AB29" s="4">
        <v>27.1944144784654</v>
      </c>
      <c r="AC29" s="1">
        <v>27.3265918402881</v>
      </c>
      <c r="AD29" s="4">
        <v>6.073608159711899</v>
      </c>
    </row>
    <row r="30">
      <c r="G30" s="3">
        <v>-10.8898</v>
      </c>
      <c r="H30" s="3">
        <v>0.145</v>
      </c>
      <c r="I30" s="1">
        <v>-11.210153065312</v>
      </c>
      <c r="J30" s="1">
        <v>3.819190979</v>
      </c>
      <c r="K30" s="4">
        <f>IFERROR(__xludf.DUMMYFUNCTION("""COMPUTED_VALUE"""),0.135)</f>
        <v>0.135</v>
      </c>
      <c r="L30" s="4">
        <v>-11.0544</v>
      </c>
      <c r="M30" s="4" t="s">
        <v>13</v>
      </c>
      <c r="N30" s="1">
        <v>-14.4171327633862</v>
      </c>
      <c r="O30" s="4">
        <v>3.5273327633862</v>
      </c>
      <c r="V30" s="3">
        <v>33.3569</v>
      </c>
      <c r="W30" s="3">
        <v>0.145</v>
      </c>
      <c r="X30" s="1">
        <v>27.219187662664</v>
      </c>
      <c r="Y30" s="1">
        <v>3.819190979</v>
      </c>
      <c r="Z30" s="4">
        <f>IFERROR(__xludf.DUMMYFUNCTION("""COMPUTED_VALUE"""),0.135)</f>
        <v>0.135</v>
      </c>
      <c r="AA30" s="4">
        <v>33.4411</v>
      </c>
      <c r="AB30" s="4" t="s">
        <v>13</v>
      </c>
      <c r="AC30" s="1">
        <v>27.5912320103419</v>
      </c>
      <c r="AD30" s="4">
        <v>5.765667989658102</v>
      </c>
    </row>
    <row r="31">
      <c r="G31" s="3">
        <v>-10.8026</v>
      </c>
      <c r="H31" s="3">
        <v>0.15</v>
      </c>
      <c r="I31" s="1">
        <v>-12.1593570480602</v>
      </c>
      <c r="J31" s="1">
        <v>3.93599700999999</v>
      </c>
      <c r="K31" s="4">
        <f>IFERROR(__xludf.DUMMYFUNCTION("""COMPUTED_VALUE"""),0.14)</f>
        <v>0.14</v>
      </c>
      <c r="L31" s="4">
        <v>-10.9736</v>
      </c>
      <c r="M31" s="4" t="s">
        <v>13</v>
      </c>
      <c r="N31" s="1">
        <v>-14.3455377575523</v>
      </c>
      <c r="O31" s="4">
        <v>3.5429377575523002</v>
      </c>
      <c r="V31" s="3">
        <v>33.3115</v>
      </c>
      <c r="W31" s="3">
        <v>0.15</v>
      </c>
      <c r="X31" s="1">
        <v>24.8653157900576</v>
      </c>
      <c r="Y31" s="1">
        <v>3.93599700999999</v>
      </c>
      <c r="Z31" s="4">
        <f>IFERROR(__xludf.DUMMYFUNCTION("""COMPUTED_VALUE"""),0.14)</f>
        <v>0.14</v>
      </c>
      <c r="AA31" s="4">
        <v>33.4002</v>
      </c>
      <c r="AB31" s="4" t="s">
        <v>13</v>
      </c>
      <c r="AC31" s="1">
        <v>27.9835179045432</v>
      </c>
      <c r="AD31" s="4">
        <v>5.327982095456804</v>
      </c>
    </row>
    <row r="32">
      <c r="G32" s="3">
        <v>-10.7123</v>
      </c>
      <c r="H32" s="3">
        <v>0.155</v>
      </c>
      <c r="I32" s="1">
        <v>-12.7534153550062</v>
      </c>
      <c r="J32" s="1">
        <v>4.169517517</v>
      </c>
      <c r="K32" s="4">
        <f>IFERROR(__xludf.DUMMYFUNCTION("""COMPUTED_VALUE"""),0.145)</f>
        <v>0.145</v>
      </c>
      <c r="L32" s="4">
        <v>-10.8898</v>
      </c>
      <c r="M32" s="4" t="s">
        <v>13</v>
      </c>
      <c r="N32" s="1">
        <v>-14.253181183973</v>
      </c>
      <c r="O32" s="4">
        <v>3.5408811839729992</v>
      </c>
      <c r="V32" s="3">
        <v>33.2639</v>
      </c>
      <c r="W32" s="3">
        <v>0.155</v>
      </c>
      <c r="X32" s="1">
        <v>26.9246246077968</v>
      </c>
      <c r="Y32" s="1">
        <v>4.169517517</v>
      </c>
      <c r="Z32" s="4">
        <f>IFERROR(__xludf.DUMMYFUNCTION("""COMPUTED_VALUE"""),0.145)</f>
        <v>0.145</v>
      </c>
      <c r="AA32" s="4">
        <v>33.3569</v>
      </c>
      <c r="AB32" s="4" t="s">
        <v>13</v>
      </c>
      <c r="AC32" s="1">
        <v>28.490645643952</v>
      </c>
      <c r="AD32" s="4">
        <v>4.773254356048</v>
      </c>
    </row>
    <row r="33">
      <c r="G33" s="3">
        <v>-10.6186</v>
      </c>
      <c r="H33" s="3">
        <v>0.16</v>
      </c>
      <c r="I33" s="1">
        <v>-12.7024949881849</v>
      </c>
      <c r="J33" s="1">
        <v>4.286262513</v>
      </c>
      <c r="K33" s="4">
        <f>IFERROR(__xludf.DUMMYFUNCTION("""COMPUTED_VALUE"""),0.15)</f>
        <v>0.15</v>
      </c>
      <c r="L33" s="4">
        <v>-10.8026</v>
      </c>
      <c r="M33" s="4" t="s">
        <v>13</v>
      </c>
      <c r="N33" s="1">
        <v>-14.1425042617669</v>
      </c>
      <c r="O33" s="4">
        <v>3.5239042617668996</v>
      </c>
      <c r="V33" s="3">
        <v>33.2142</v>
      </c>
      <c r="W33" s="3">
        <v>0.16</v>
      </c>
      <c r="X33" s="1">
        <v>27.2413444925742</v>
      </c>
      <c r="Y33" s="1">
        <v>4.286262513</v>
      </c>
      <c r="Z33" s="4">
        <f>IFERROR(__xludf.DUMMYFUNCTION("""COMPUTED_VALUE"""),0.15)</f>
        <v>0.15</v>
      </c>
      <c r="AA33" s="4">
        <v>33.3115</v>
      </c>
      <c r="AB33" s="4" t="s">
        <v>13</v>
      </c>
      <c r="AC33" s="1">
        <v>29.0998113496284</v>
      </c>
      <c r="AD33" s="4">
        <v>4.114388650371598</v>
      </c>
    </row>
    <row r="34">
      <c r="G34" s="3">
        <v>-10.5215</v>
      </c>
      <c r="H34" s="3">
        <v>0.165</v>
      </c>
      <c r="I34" s="1">
        <v>-13.2028040634019</v>
      </c>
      <c r="J34" s="1">
        <v>4.403007508</v>
      </c>
      <c r="K34" s="4">
        <f>IFERROR(__xludf.DUMMYFUNCTION("""COMPUTED_VALUE"""),0.155)</f>
        <v>0.155</v>
      </c>
      <c r="L34" s="4">
        <v>-10.7123</v>
      </c>
      <c r="M34" s="4" t="s">
        <v>13</v>
      </c>
      <c r="N34" s="1">
        <v>-14.0159482100525</v>
      </c>
      <c r="O34" s="4">
        <v>3.4944482100525</v>
      </c>
      <c r="V34" s="3">
        <v>33.1626</v>
      </c>
      <c r="W34" s="3">
        <v>0.165</v>
      </c>
      <c r="X34" s="1">
        <v>29.5737169427357</v>
      </c>
      <c r="Y34" s="1">
        <v>4.403007508</v>
      </c>
      <c r="Z34" s="4">
        <f>IFERROR(__xludf.DUMMYFUNCTION("""COMPUTED_VALUE"""),0.155)</f>
        <v>0.155</v>
      </c>
      <c r="AA34" s="4">
        <v>33.2639</v>
      </c>
      <c r="AB34" s="4" t="s">
        <v>13</v>
      </c>
      <c r="AC34" s="1">
        <v>29.7982111426325</v>
      </c>
      <c r="AD34" s="4">
        <v>3.364388857367498</v>
      </c>
    </row>
    <row r="35">
      <c r="G35" s="3">
        <v>-10.421</v>
      </c>
      <c r="H35" s="3">
        <v>0.17</v>
      </c>
      <c r="I35" s="1">
        <v>-13.0646384328778</v>
      </c>
      <c r="J35" s="1">
        <v>4.48639679</v>
      </c>
      <c r="K35" s="4">
        <f>IFERROR(__xludf.DUMMYFUNCTION("""COMPUTED_VALUE"""),0.16)</f>
        <v>0.16</v>
      </c>
      <c r="L35" s="4">
        <v>-10.6186</v>
      </c>
      <c r="M35" s="4" t="s">
        <v>13</v>
      </c>
      <c r="N35" s="1">
        <v>-13.8759542479486</v>
      </c>
      <c r="O35" s="4">
        <v>3.454954247948601</v>
      </c>
      <c r="V35" s="3">
        <v>33.1092</v>
      </c>
      <c r="W35" s="3">
        <v>0.17</v>
      </c>
      <c r="X35" s="1">
        <v>28.4799732164259</v>
      </c>
      <c r="Y35" s="1">
        <v>4.48639679</v>
      </c>
      <c r="Z35" s="4">
        <f>IFERROR(__xludf.DUMMYFUNCTION("""COMPUTED_VALUE"""),0.16)</f>
        <v>0.16</v>
      </c>
      <c r="AA35" s="4">
        <v>33.2142</v>
      </c>
      <c r="AB35" s="4" t="s">
        <v>13</v>
      </c>
      <c r="AC35" s="1">
        <v>30.5730411440242</v>
      </c>
      <c r="AD35" s="4">
        <v>2.5361588559758026</v>
      </c>
    </row>
    <row r="36">
      <c r="G36" s="3">
        <v>-10.317</v>
      </c>
      <c r="H36" s="3">
        <v>0.175</v>
      </c>
      <c r="I36" s="1">
        <v>-12.8385471117631</v>
      </c>
      <c r="J36" s="1">
        <v>4.736564637</v>
      </c>
      <c r="K36" s="4">
        <f>IFERROR(__xludf.DUMMYFUNCTION("""COMPUTED_VALUE"""),0.165)</f>
        <v>0.165</v>
      </c>
      <c r="L36" s="4">
        <v>-10.5215</v>
      </c>
      <c r="M36" s="4" t="s">
        <v>13</v>
      </c>
      <c r="N36" s="1">
        <v>-13.7249635945737</v>
      </c>
      <c r="O36" s="4">
        <v>3.4079635945736992</v>
      </c>
      <c r="V36" s="3">
        <v>33.0541</v>
      </c>
      <c r="W36" s="3">
        <v>0.175</v>
      </c>
      <c r="X36" s="1">
        <v>27.4577301837863</v>
      </c>
      <c r="Y36" s="1">
        <v>4.736564637</v>
      </c>
      <c r="Z36" s="4">
        <f>IFERROR(__xludf.DUMMYFUNCTION("""COMPUTED_VALUE"""),0.165)</f>
        <v>0.165</v>
      </c>
      <c r="AA36" s="4">
        <v>33.1626</v>
      </c>
      <c r="AB36" s="4" t="s">
        <v>13</v>
      </c>
      <c r="AC36" s="1">
        <v>31.4114974748637</v>
      </c>
      <c r="AD36" s="4">
        <v>1.6426025251362972</v>
      </c>
    </row>
    <row r="37">
      <c r="G37" s="3">
        <v>-10.2095</v>
      </c>
      <c r="H37" s="3">
        <v>0.18</v>
      </c>
      <c r="I37" s="1">
        <v>-12.2866394661546</v>
      </c>
      <c r="J37" s="1">
        <v>4.86999511799999</v>
      </c>
      <c r="K37" s="4">
        <f>IFERROR(__xludf.DUMMYFUNCTION("""COMPUTED_VALUE"""),0.17)</f>
        <v>0.17</v>
      </c>
      <c r="L37" s="4">
        <v>-10.421</v>
      </c>
      <c r="M37" s="4" t="s">
        <v>13</v>
      </c>
      <c r="N37" s="1">
        <v>-13.5654174690465</v>
      </c>
      <c r="O37" s="4">
        <v>3.3559174690464992</v>
      </c>
      <c r="V37" s="3">
        <v>32.9974</v>
      </c>
      <c r="W37" s="3">
        <v>0.18</v>
      </c>
      <c r="X37" s="1">
        <v>26.5195221070821</v>
      </c>
      <c r="Y37" s="1">
        <v>4.86999511799999</v>
      </c>
      <c r="Z37" s="4">
        <f>IFERROR(__xludf.DUMMYFUNCTION("""COMPUTED_VALUE"""),0.17)</f>
        <v>0.17</v>
      </c>
      <c r="AA37" s="4">
        <v>33.1092</v>
      </c>
      <c r="AB37" s="4" t="s">
        <v>13</v>
      </c>
      <c r="AC37" s="1">
        <v>32.300776256211</v>
      </c>
      <c r="AD37" s="4">
        <v>0.6966237437889973</v>
      </c>
    </row>
    <row r="38">
      <c r="G38" s="3">
        <v>-10.0983</v>
      </c>
      <c r="H38" s="3">
        <v>0.185</v>
      </c>
      <c r="I38" s="1">
        <v>-12.4921762896779</v>
      </c>
      <c r="J38" s="1">
        <v>5.020072937</v>
      </c>
      <c r="K38" s="4">
        <f>IFERROR(__xludf.DUMMYFUNCTION("""COMPUTED_VALUE"""),0.175)</f>
        <v>0.175</v>
      </c>
      <c r="L38" s="4">
        <v>-10.317</v>
      </c>
      <c r="M38" s="4" t="s">
        <v>13</v>
      </c>
      <c r="N38" s="1">
        <v>-13.3997570904856</v>
      </c>
      <c r="O38" s="4">
        <v>3.3014570904856004</v>
      </c>
      <c r="V38" s="3">
        <v>32.9392</v>
      </c>
      <c r="W38" s="3">
        <v>0.185</v>
      </c>
      <c r="X38" s="1">
        <v>26.5388651450354</v>
      </c>
      <c r="Y38" s="1">
        <v>5.020072937</v>
      </c>
      <c r="Z38" s="4">
        <f>IFERROR(__xludf.DUMMYFUNCTION("""COMPUTED_VALUE"""),0.175)</f>
        <v>0.175</v>
      </c>
      <c r="AA38" s="4">
        <v>33.0541</v>
      </c>
      <c r="AB38" s="4" t="s">
        <v>13</v>
      </c>
      <c r="AC38" s="1">
        <v>33.2280736091262</v>
      </c>
      <c r="AD38" s="4">
        <v>-0.28887360912619897</v>
      </c>
    </row>
    <row r="39">
      <c r="G39" s="3">
        <v>-9.98347</v>
      </c>
      <c r="H39" s="3">
        <v>0.19</v>
      </c>
      <c r="I39" s="1">
        <v>-12.7295939654318</v>
      </c>
      <c r="J39" s="1">
        <v>5.10346222</v>
      </c>
      <c r="K39" s="4">
        <f>IFERROR(__xludf.DUMMYFUNCTION("""COMPUTED_VALUE"""),0.18)</f>
        <v>0.18</v>
      </c>
      <c r="L39" s="4">
        <v>-10.2095</v>
      </c>
      <c r="M39" s="4" t="s">
        <v>13</v>
      </c>
      <c r="N39" s="1">
        <v>-13.2304236780096</v>
      </c>
      <c r="O39" s="4">
        <v>3.2469536780096</v>
      </c>
      <c r="V39" s="3">
        <v>32.8798</v>
      </c>
      <c r="W39" s="3">
        <v>0.19</v>
      </c>
      <c r="X39" s="1">
        <v>26.977955438829</v>
      </c>
      <c r="Y39" s="1">
        <v>5.10346222</v>
      </c>
      <c r="Z39" s="4">
        <f>IFERROR(__xludf.DUMMYFUNCTION("""COMPUTED_VALUE"""),0.18)</f>
        <v>0.18</v>
      </c>
      <c r="AA39" s="4">
        <v>32.9974</v>
      </c>
      <c r="AB39" s="4" t="s">
        <v>13</v>
      </c>
      <c r="AC39" s="1">
        <v>34.1805856546693</v>
      </c>
      <c r="AD39" s="4">
        <v>-1.3007856546692977</v>
      </c>
    </row>
    <row r="40">
      <c r="G40" s="3">
        <v>-9.86494</v>
      </c>
      <c r="H40" s="3">
        <v>0.195</v>
      </c>
      <c r="I40" s="1">
        <v>-12.7295939654318</v>
      </c>
      <c r="J40" s="1">
        <v>5.20351409899999</v>
      </c>
      <c r="K40" s="4">
        <f>IFERROR(__xludf.DUMMYFUNCTION("""COMPUTED_VALUE"""),0.185)</f>
        <v>0.185</v>
      </c>
      <c r="L40" s="4">
        <v>-10.0983</v>
      </c>
      <c r="M40" s="4" t="s">
        <v>13</v>
      </c>
      <c r="N40" s="1">
        <v>-13.0598584507371</v>
      </c>
      <c r="O40" s="4">
        <v>3.1949184507370987</v>
      </c>
      <c r="V40" s="3">
        <v>32.8193</v>
      </c>
      <c r="W40" s="3">
        <v>0.195</v>
      </c>
      <c r="X40" s="1">
        <v>26.977955438829</v>
      </c>
      <c r="Y40" s="1">
        <v>5.20351409899999</v>
      </c>
      <c r="Z40" s="4">
        <f>IFERROR(__xludf.DUMMYFUNCTION("""COMPUTED_VALUE"""),0.185)</f>
        <v>0.185</v>
      </c>
      <c r="AA40" s="4">
        <v>32.9392</v>
      </c>
      <c r="AB40" s="4" t="s">
        <v>13</v>
      </c>
      <c r="AC40" s="1">
        <v>35.1455085139003</v>
      </c>
      <c r="AD40" s="4">
        <v>-2.326208513900305</v>
      </c>
    </row>
    <row r="41">
      <c r="G41" s="3">
        <v>-9.74259</v>
      </c>
      <c r="H41" s="3">
        <v>0.2</v>
      </c>
      <c r="I41" s="1">
        <v>-12.7681654003884</v>
      </c>
      <c r="J41" s="1">
        <v>5.320228577</v>
      </c>
      <c r="K41" s="4">
        <f>IFERROR(__xludf.DUMMYFUNCTION("""COMPUTED_VALUE"""),0.19)</f>
        <v>0.19</v>
      </c>
      <c r="L41" s="4">
        <v>-9.98347</v>
      </c>
      <c r="M41" s="4" t="s">
        <v>13</v>
      </c>
      <c r="N41" s="1">
        <v>-12.8905026277868</v>
      </c>
      <c r="O41" s="4">
        <v>3.1479126277868</v>
      </c>
      <c r="V41" s="3">
        <v>32.7579</v>
      </c>
      <c r="W41" s="3">
        <v>0.2</v>
      </c>
      <c r="X41" s="1">
        <v>26.6343749542744</v>
      </c>
      <c r="Y41" s="1">
        <v>5.320228577</v>
      </c>
      <c r="Z41" s="4">
        <f>IFERROR(__xludf.DUMMYFUNCTION("""COMPUTED_VALUE"""),0.19)</f>
        <v>0.19</v>
      </c>
      <c r="AA41" s="4">
        <v>32.8798</v>
      </c>
      <c r="AB41" s="4" t="s">
        <v>13</v>
      </c>
      <c r="AC41" s="1">
        <v>36.1100383078794</v>
      </c>
      <c r="AD41" s="4">
        <v>-3.3521383078794003</v>
      </c>
    </row>
    <row r="42">
      <c r="G42" s="3">
        <v>-9.61639</v>
      </c>
      <c r="H42" s="3">
        <v>0.205</v>
      </c>
      <c r="I42" s="1">
        <v>-12.3415611115153</v>
      </c>
      <c r="J42" s="1">
        <v>5.453697205</v>
      </c>
      <c r="K42" s="4">
        <f>IFERROR(__xludf.DUMMYFUNCTION("""COMPUTED_VALUE"""),0.195)</f>
        <v>0.195</v>
      </c>
      <c r="L42" s="4">
        <v>-9.86494</v>
      </c>
      <c r="M42" s="4" t="s">
        <v>13</v>
      </c>
      <c r="N42" s="1">
        <v>-12.7247974282772</v>
      </c>
      <c r="O42" s="4">
        <v>3.1084074282771983</v>
      </c>
      <c r="V42" s="3">
        <v>32.6956</v>
      </c>
      <c r="W42" s="3">
        <v>0.205</v>
      </c>
      <c r="X42" s="1">
        <v>26.5522630598091</v>
      </c>
      <c r="Y42" s="1">
        <v>5.453697205</v>
      </c>
      <c r="Z42" s="4">
        <f>IFERROR(__xludf.DUMMYFUNCTION("""COMPUTED_VALUE"""),0.195)</f>
        <v>0.195</v>
      </c>
      <c r="AA42" s="4">
        <v>32.8193</v>
      </c>
      <c r="AB42" s="4" t="s">
        <v>13</v>
      </c>
      <c r="AC42" s="1">
        <v>37.0613711576665</v>
      </c>
      <c r="AD42" s="4">
        <v>-4.365771157666501</v>
      </c>
    </row>
    <row r="43">
      <c r="G43" s="3">
        <v>-9.4863</v>
      </c>
      <c r="H43" s="3">
        <v>0.21</v>
      </c>
      <c r="I43" s="1">
        <v>-11.5516697721664</v>
      </c>
      <c r="J43" s="1">
        <v>5.570449829</v>
      </c>
      <c r="K43" s="4">
        <f>IFERROR(__xludf.DUMMYFUNCTION("""COMPUTED_VALUE"""),0.2)</f>
        <v>0.2</v>
      </c>
      <c r="L43" s="4">
        <v>-9.74259</v>
      </c>
      <c r="M43" s="4" t="s">
        <v>13</v>
      </c>
      <c r="N43" s="1">
        <v>-12.5651840713271</v>
      </c>
      <c r="O43" s="4">
        <v>3.0788840713270993</v>
      </c>
      <c r="V43" s="3">
        <v>32.6328</v>
      </c>
      <c r="W43" s="3">
        <v>0.21</v>
      </c>
      <c r="X43" s="1">
        <v>35.333483824696</v>
      </c>
      <c r="Y43" s="1">
        <v>5.570449829</v>
      </c>
      <c r="Z43" s="4">
        <f>IFERROR(__xludf.DUMMYFUNCTION("""COMPUTED_VALUE"""),0.2)</f>
        <v>0.2</v>
      </c>
      <c r="AA43" s="4">
        <v>32.7579</v>
      </c>
      <c r="AB43" s="4" t="s">
        <v>13</v>
      </c>
      <c r="AC43" s="1">
        <v>37.9867031843218</v>
      </c>
      <c r="AD43" s="4">
        <v>-5.353903184321794</v>
      </c>
    </row>
    <row r="44">
      <c r="G44" s="3">
        <v>-9.35218</v>
      </c>
      <c r="H44" s="3">
        <v>0.215</v>
      </c>
      <c r="I44" s="1">
        <v>-8.97899166378852</v>
      </c>
      <c r="J44" s="1">
        <v>5.670516968</v>
      </c>
      <c r="K44" s="4">
        <f>IFERROR(__xludf.DUMMYFUNCTION("""COMPUTED_VALUE"""),0.205)</f>
        <v>0.205</v>
      </c>
      <c r="L44" s="4">
        <v>-9.61639</v>
      </c>
      <c r="M44" s="4" t="s">
        <v>13</v>
      </c>
      <c r="N44" s="1">
        <v>-12.414103776055</v>
      </c>
      <c r="O44" s="4">
        <v>3.061923776055</v>
      </c>
      <c r="V44" s="3">
        <v>32.5695</v>
      </c>
      <c r="W44" s="3">
        <v>0.215</v>
      </c>
      <c r="X44" s="1">
        <v>57.2276904104206</v>
      </c>
      <c r="Y44" s="1">
        <v>5.670516968</v>
      </c>
      <c r="Z44" s="4">
        <f>IFERROR(__xludf.DUMMYFUNCTION("""COMPUTED_VALUE"""),0.205)</f>
        <v>0.205</v>
      </c>
      <c r="AA44" s="4">
        <v>32.6956</v>
      </c>
      <c r="AB44" s="4" t="s">
        <v>13</v>
      </c>
      <c r="AC44" s="1">
        <v>38.8732305089052</v>
      </c>
      <c r="AD44" s="4">
        <v>-6.303730508905204</v>
      </c>
    </row>
    <row r="45">
      <c r="G45" s="3">
        <v>-9.21407</v>
      </c>
      <c r="H45" s="3">
        <v>0.22</v>
      </c>
      <c r="I45" s="1">
        <v>0.457338850324966</v>
      </c>
      <c r="J45" s="1">
        <v>5.770721436</v>
      </c>
      <c r="K45" s="4">
        <f>IFERROR(__xludf.DUMMYFUNCTION("""COMPUTED_VALUE"""),0.21)</f>
        <v>0.21</v>
      </c>
      <c r="L45" s="4">
        <v>-9.4863</v>
      </c>
      <c r="M45" s="4" t="s">
        <v>13</v>
      </c>
      <c r="N45" s="1">
        <v>-12.2739977615795</v>
      </c>
      <c r="O45" s="4">
        <v>3.0599277615795</v>
      </c>
      <c r="V45" s="3">
        <v>32.5061</v>
      </c>
      <c r="W45" s="3">
        <v>0.22</v>
      </c>
      <c r="X45" s="1">
        <v>72.8640550560383</v>
      </c>
      <c r="Y45" s="1">
        <v>5.770721436</v>
      </c>
      <c r="Z45" s="4">
        <f>IFERROR(__xludf.DUMMYFUNCTION("""COMPUTED_VALUE"""),0.21)</f>
        <v>0.21</v>
      </c>
      <c r="AA45" s="4">
        <v>32.6328</v>
      </c>
      <c r="AB45" s="4" t="s">
        <v>13</v>
      </c>
      <c r="AC45" s="1">
        <v>39.7081492524769</v>
      </c>
      <c r="AD45" s="4">
        <v>-7.202049252476897</v>
      </c>
    </row>
    <row r="46">
      <c r="G46" s="3">
        <v>-9.07189</v>
      </c>
      <c r="H46" s="3">
        <v>0.225</v>
      </c>
      <c r="I46" s="1">
        <v>19.1998012703763</v>
      </c>
      <c r="J46" s="1">
        <v>5.937438965</v>
      </c>
      <c r="K46" s="4">
        <f>IFERROR(__xludf.DUMMYFUNCTION("""COMPUTED_VALUE"""),0.215)</f>
        <v>0.215</v>
      </c>
      <c r="L46" s="4">
        <v>-9.35218</v>
      </c>
      <c r="M46" s="4" t="s">
        <v>13</v>
      </c>
      <c r="N46" s="1">
        <v>-12.1473072470193</v>
      </c>
      <c r="O46" s="4">
        <v>3.075417247019301</v>
      </c>
      <c r="V46" s="3">
        <v>32.4427</v>
      </c>
      <c r="W46" s="3">
        <v>0.225</v>
      </c>
      <c r="X46" s="1">
        <v>60.9211211572243</v>
      </c>
      <c r="Y46" s="1">
        <v>5.937438965</v>
      </c>
      <c r="Z46" s="4">
        <f>IFERROR(__xludf.DUMMYFUNCTION("""COMPUTED_VALUE"""),0.215)</f>
        <v>0.215</v>
      </c>
      <c r="AA46" s="4">
        <v>32.5695</v>
      </c>
      <c r="AB46" s="4" t="s">
        <v>13</v>
      </c>
      <c r="AC46" s="1">
        <v>40.4786555360969</v>
      </c>
      <c r="AD46" s="4">
        <v>-8.0359555360969</v>
      </c>
    </row>
    <row r="47">
      <c r="G47" s="3">
        <v>-8.92555</v>
      </c>
      <c r="H47" s="3">
        <v>0.23</v>
      </c>
      <c r="I47" s="1">
        <v>32.5121683602363</v>
      </c>
      <c r="J47" s="1">
        <v>6.037513733</v>
      </c>
      <c r="K47" s="4">
        <f>IFERROR(__xludf.DUMMYFUNCTION("""COMPUTED_VALUE"""),0.22)</f>
        <v>0.22</v>
      </c>
      <c r="L47" s="4">
        <v>-9.21407</v>
      </c>
      <c r="M47" s="4" t="s">
        <v>13</v>
      </c>
      <c r="N47" s="1">
        <v>-12.036473451493</v>
      </c>
      <c r="O47" s="4">
        <v>3.110923451493001</v>
      </c>
      <c r="V47" s="3">
        <v>32.3794</v>
      </c>
      <c r="W47" s="3">
        <v>0.23</v>
      </c>
      <c r="X47" s="1">
        <v>49.1099418093029</v>
      </c>
      <c r="Y47" s="1">
        <v>6.037513733</v>
      </c>
      <c r="Z47" s="4">
        <f>IFERROR(__xludf.DUMMYFUNCTION("""COMPUTED_VALUE"""),0.22)</f>
        <v>0.22</v>
      </c>
      <c r="AA47" s="4">
        <v>32.5061</v>
      </c>
      <c r="AB47" s="4" t="s">
        <v>13</v>
      </c>
      <c r="AC47" s="1">
        <v>41.1719454808252</v>
      </c>
      <c r="AD47" s="4">
        <v>-8.792545480825204</v>
      </c>
    </row>
    <row r="48">
      <c r="G48" s="3">
        <v>-8.77503</v>
      </c>
      <c r="H48" s="3">
        <v>0.235</v>
      </c>
      <c r="I48" s="1">
        <v>33.9583556323518</v>
      </c>
      <c r="J48" s="1">
        <v>6.187599182</v>
      </c>
      <c r="K48" s="4">
        <f>IFERROR(__xludf.DUMMYFUNCTION("""COMPUTED_VALUE"""),0.225)</f>
        <v>0.225</v>
      </c>
      <c r="L48" s="4">
        <v>-9.07189</v>
      </c>
      <c r="M48" s="4" t="s">
        <v>13</v>
      </c>
      <c r="N48" s="1">
        <v>-11.9430463881354</v>
      </c>
      <c r="O48" s="4">
        <v>3.168016388135401</v>
      </c>
      <c r="V48" s="3">
        <v>32.3167</v>
      </c>
      <c r="W48" s="3">
        <v>0.235</v>
      </c>
      <c r="X48" s="1">
        <v>55.2655600749296</v>
      </c>
      <c r="Y48" s="1">
        <v>6.187599182</v>
      </c>
      <c r="Z48" s="4">
        <f>IFERROR(__xludf.DUMMYFUNCTION("""COMPUTED_VALUE"""),0.225)</f>
        <v>0.225</v>
      </c>
      <c r="AA48" s="4">
        <v>32.4427</v>
      </c>
      <c r="AB48" s="4" t="s">
        <v>13</v>
      </c>
      <c r="AC48" s="1">
        <v>41.779370823945</v>
      </c>
      <c r="AD48" s="4">
        <v>-9.462670823945004</v>
      </c>
    </row>
    <row r="49">
      <c r="G49" s="3">
        <v>-8.62029</v>
      </c>
      <c r="H49" s="3">
        <v>0.24</v>
      </c>
      <c r="I49" s="1">
        <v>46.0570295847295</v>
      </c>
      <c r="J49" s="1">
        <v>6.30434417799999</v>
      </c>
      <c r="K49" s="4">
        <f>IFERROR(__xludf.DUMMYFUNCTION("""COMPUTED_VALUE"""),0.23)</f>
        <v>0.23</v>
      </c>
      <c r="L49" s="4">
        <v>-8.92555</v>
      </c>
      <c r="M49" s="4" t="s">
        <v>13</v>
      </c>
      <c r="N49" s="1">
        <v>-11.8553745047215</v>
      </c>
      <c r="O49" s="4">
        <v>3.235084504721499</v>
      </c>
      <c r="V49" s="3">
        <v>32.2545</v>
      </c>
      <c r="W49" s="3">
        <v>0.24</v>
      </c>
      <c r="X49" s="1">
        <v>52.3702698928594</v>
      </c>
      <c r="Y49" s="1">
        <v>6.30434417799999</v>
      </c>
      <c r="Z49" s="4">
        <f>IFERROR(__xludf.DUMMYFUNCTION("""COMPUTED_VALUE"""),0.23)</f>
        <v>0.23</v>
      </c>
      <c r="AA49" s="4">
        <v>32.3794</v>
      </c>
      <c r="AB49" s="4" t="s">
        <v>13</v>
      </c>
      <c r="AC49" s="1">
        <v>42.3543722567648</v>
      </c>
      <c r="AD49" s="4">
        <v>-10.099872256764797</v>
      </c>
    </row>
    <row r="50">
      <c r="G50" s="3">
        <v>-8.46123</v>
      </c>
      <c r="H50" s="3">
        <v>0.245</v>
      </c>
      <c r="I50" s="1">
        <v>56.4888770636721</v>
      </c>
      <c r="J50" s="1">
        <v>6.371047974</v>
      </c>
      <c r="K50" s="4">
        <f>IFERROR(__xludf.DUMMYFUNCTION("""COMPUTED_VALUE"""),0.233459473)</f>
        <v>0.233459473</v>
      </c>
      <c r="L50" s="4" t="s">
        <v>13</v>
      </c>
      <c r="M50" s="4">
        <v>-11.9703512983032</v>
      </c>
      <c r="N50" s="1">
        <v>-11.7691397137811</v>
      </c>
      <c r="O50" s="4">
        <v>3.3079097137810987</v>
      </c>
      <c r="V50" s="3">
        <v>32.1932</v>
      </c>
      <c r="W50" s="3">
        <v>0.245</v>
      </c>
      <c r="X50" s="1">
        <v>49.1404654471065</v>
      </c>
      <c r="Y50" s="1">
        <v>6.371047974</v>
      </c>
      <c r="Z50" s="4">
        <f>IFERROR(__xludf.DUMMYFUNCTION("""COMPUTED_VALUE"""),0.233459473)</f>
        <v>0.233459473</v>
      </c>
      <c r="AA50" s="4" t="s">
        <v>13</v>
      </c>
      <c r="AB50" s="4">
        <v>41.5997093119496</v>
      </c>
      <c r="AC50" s="1">
        <v>42.9173779659171</v>
      </c>
      <c r="AD50" s="4">
        <v>-10.7241779659171</v>
      </c>
    </row>
    <row r="51">
      <c r="G51" s="3">
        <v>-8.29789</v>
      </c>
      <c r="H51" s="3">
        <v>0.25</v>
      </c>
      <c r="I51" s="1">
        <v>56.4888770636721</v>
      </c>
      <c r="J51" s="1">
        <v>6.504463196</v>
      </c>
      <c r="K51" s="4">
        <f>IFERROR(__xludf.DUMMYFUNCTION("""COMPUTED_VALUE"""),0.235)</f>
        <v>0.235</v>
      </c>
      <c r="L51" s="4">
        <v>-8.77503</v>
      </c>
      <c r="M51" s="4" t="s">
        <v>13</v>
      </c>
      <c r="N51" s="1">
        <v>-11.6843218119424</v>
      </c>
      <c r="O51" s="4">
        <v>3.3864318119423995</v>
      </c>
      <c r="V51" s="3">
        <v>32.133</v>
      </c>
      <c r="W51" s="3">
        <v>0.25</v>
      </c>
      <c r="X51" s="1">
        <v>49.1404654471065</v>
      </c>
      <c r="Y51" s="1">
        <v>6.504463196</v>
      </c>
      <c r="Z51" s="4">
        <f>IFERROR(__xludf.DUMMYFUNCTION("""COMPUTED_VALUE"""),0.235)</f>
        <v>0.235</v>
      </c>
      <c r="AA51" s="4">
        <v>32.3167</v>
      </c>
      <c r="AB51" s="4" t="s">
        <v>13</v>
      </c>
      <c r="AC51" s="1">
        <v>43.4689240885461</v>
      </c>
      <c r="AD51" s="4">
        <v>-11.3359240885461</v>
      </c>
    </row>
    <row r="52">
      <c r="G52" s="3">
        <v>-8.13019</v>
      </c>
      <c r="H52" s="3">
        <v>0.255</v>
      </c>
      <c r="I52" s="1">
        <v>50.402403055748</v>
      </c>
      <c r="J52" s="1">
        <v>6.58783721999999</v>
      </c>
      <c r="K52" s="4">
        <f>IFERROR(__xludf.DUMMYFUNCTION("""COMPUTED_VALUE"""),0.24)</f>
        <v>0.24</v>
      </c>
      <c r="L52" s="4">
        <v>-8.62029</v>
      </c>
      <c r="M52" s="4" t="s">
        <v>13</v>
      </c>
      <c r="N52" s="1">
        <v>-11.6009005958338</v>
      </c>
      <c r="O52" s="4">
        <v>3.4707105958337987</v>
      </c>
      <c r="V52" s="3">
        <v>32.0741</v>
      </c>
      <c r="W52" s="3">
        <v>0.255</v>
      </c>
      <c r="X52" s="1">
        <v>51.3008091554783</v>
      </c>
      <c r="Y52" s="1">
        <v>6.58783721999999</v>
      </c>
      <c r="Z52" s="4">
        <f>IFERROR(__xludf.DUMMYFUNCTION("""COMPUTED_VALUE"""),0.24)</f>
        <v>0.24</v>
      </c>
      <c r="AA52" s="4">
        <v>32.2545</v>
      </c>
      <c r="AB52" s="4" t="s">
        <v>13</v>
      </c>
      <c r="AC52" s="1">
        <v>44.0095467617961</v>
      </c>
      <c r="AD52" s="4">
        <v>-11.9354467617961</v>
      </c>
    </row>
    <row r="53">
      <c r="G53" s="3">
        <v>-7.95812</v>
      </c>
      <c r="H53" s="3">
        <v>0.26</v>
      </c>
      <c r="I53" s="1">
        <v>48.7673578100836</v>
      </c>
      <c r="J53" s="1">
        <v>6.671226502</v>
      </c>
      <c r="K53" s="4">
        <f>IFERROR(__xludf.DUMMYFUNCTION("""COMPUTED_VALUE"""),0.245)</f>
        <v>0.245</v>
      </c>
      <c r="L53" s="4">
        <v>-8.46123</v>
      </c>
      <c r="M53" s="4" t="s">
        <v>13</v>
      </c>
      <c r="N53" s="1">
        <v>-11.5188558620837</v>
      </c>
      <c r="O53" s="4">
        <v>3.5607358620837006</v>
      </c>
      <c r="V53" s="3">
        <v>32.0167</v>
      </c>
      <c r="W53" s="3">
        <v>0.26</v>
      </c>
      <c r="X53" s="1">
        <v>51.308993061392</v>
      </c>
      <c r="Y53" s="1">
        <v>6.671226502</v>
      </c>
      <c r="Z53" s="4">
        <f>IFERROR(__xludf.DUMMYFUNCTION("""COMPUTED_VALUE"""),0.245)</f>
        <v>0.245</v>
      </c>
      <c r="AA53" s="4">
        <v>32.1932</v>
      </c>
      <c r="AB53" s="4" t="s">
        <v>13</v>
      </c>
      <c r="AC53" s="1">
        <v>44.5397821228114</v>
      </c>
      <c r="AD53" s="4">
        <v>-12.523082122811402</v>
      </c>
    </row>
    <row r="54">
      <c r="G54" s="3">
        <v>-7.7816</v>
      </c>
      <c r="H54" s="3">
        <v>0.265</v>
      </c>
      <c r="I54" s="1">
        <v>46.8971338951544</v>
      </c>
      <c r="J54" s="1">
        <v>6.754608155</v>
      </c>
      <c r="K54" s="4">
        <f>IFERROR(__xludf.DUMMYFUNCTION("""COMPUTED_VALUE"""),0.25)</f>
        <v>0.25</v>
      </c>
      <c r="L54" s="4">
        <v>-8.29789</v>
      </c>
      <c r="M54" s="4" t="s">
        <v>13</v>
      </c>
      <c r="N54" s="1">
        <v>-11.4381674073203</v>
      </c>
      <c r="O54" s="4">
        <v>3.6565674073203</v>
      </c>
      <c r="V54" s="3">
        <v>31.9611</v>
      </c>
      <c r="W54" s="3">
        <v>0.265</v>
      </c>
      <c r="X54" s="1">
        <v>51.9603257231424</v>
      </c>
      <c r="Y54" s="1">
        <v>6.754608155</v>
      </c>
      <c r="Z54" s="4">
        <f>IFERROR(__xludf.DUMMYFUNCTION("""COMPUTED_VALUE"""),0.25)</f>
        <v>0.25</v>
      </c>
      <c r="AA54" s="4">
        <v>32.133</v>
      </c>
      <c r="AB54" s="4" t="s">
        <v>13</v>
      </c>
      <c r="AC54" s="1">
        <v>45.0601663087361</v>
      </c>
      <c r="AD54" s="4">
        <v>-13.099066308736102</v>
      </c>
    </row>
    <row r="55">
      <c r="G55" s="3">
        <v>-7.60066</v>
      </c>
      <c r="H55" s="3">
        <v>0.27</v>
      </c>
      <c r="I55" s="1">
        <v>46.7276644814788</v>
      </c>
      <c r="J55" s="1">
        <v>6.837989807</v>
      </c>
      <c r="K55" s="4">
        <f>IFERROR(__xludf.DUMMYFUNCTION("""COMPUTED_VALUE"""),0.255)</f>
        <v>0.255</v>
      </c>
      <c r="L55" s="4">
        <v>-8.13019</v>
      </c>
      <c r="M55" s="4" t="s">
        <v>13</v>
      </c>
      <c r="N55" s="1">
        <v>-11.3588150281721</v>
      </c>
      <c r="O55" s="4">
        <v>3.758155028172099</v>
      </c>
      <c r="V55" s="3">
        <v>31.9075</v>
      </c>
      <c r="W55" s="3">
        <v>0.27</v>
      </c>
      <c r="X55" s="1">
        <v>51.5281890091041</v>
      </c>
      <c r="Y55" s="1">
        <v>6.837989807</v>
      </c>
      <c r="Z55" s="4">
        <f>IFERROR(__xludf.DUMMYFUNCTION("""COMPUTED_VALUE"""),0.255)</f>
        <v>0.255</v>
      </c>
      <c r="AA55" s="4">
        <v>32.0741</v>
      </c>
      <c r="AB55" s="4" t="s">
        <v>13</v>
      </c>
      <c r="AC55" s="1">
        <v>45.5712354567145</v>
      </c>
      <c r="AD55" s="4">
        <v>-13.663735456714498</v>
      </c>
    </row>
    <row r="56">
      <c r="G56" s="3">
        <v>-7.41529</v>
      </c>
      <c r="H56" s="3">
        <v>0.275</v>
      </c>
      <c r="I56" s="1">
        <v>46.5694718949106</v>
      </c>
      <c r="J56" s="1">
        <v>7.00476837199999</v>
      </c>
      <c r="K56" s="4">
        <f>IFERROR(__xludf.DUMMYFUNCTION("""COMPUTED_VALUE"""),0.26)</f>
        <v>0.26</v>
      </c>
      <c r="L56" s="4">
        <v>-7.95812</v>
      </c>
      <c r="M56" s="4" t="s">
        <v>13</v>
      </c>
      <c r="N56" s="1">
        <v>-11.2807785212673</v>
      </c>
      <c r="O56" s="4">
        <v>3.8654885212672996</v>
      </c>
      <c r="V56" s="3">
        <v>31.8561</v>
      </c>
      <c r="W56" s="3">
        <v>0.275</v>
      </c>
      <c r="X56" s="1">
        <v>51.3815718394168</v>
      </c>
      <c r="Y56" s="1">
        <v>7.00476837199999</v>
      </c>
      <c r="Z56" s="4">
        <f>IFERROR(__xludf.DUMMYFUNCTION("""COMPUTED_VALUE"""),0.26)</f>
        <v>0.26</v>
      </c>
      <c r="AA56" s="4">
        <v>32.0167</v>
      </c>
      <c r="AB56" s="4" t="s">
        <v>13</v>
      </c>
      <c r="AC56" s="1">
        <v>46.0735257038909</v>
      </c>
      <c r="AD56" s="4">
        <v>-14.2174257038909</v>
      </c>
    </row>
    <row r="57">
      <c r="G57" s="3">
        <v>-7.22547</v>
      </c>
      <c r="H57" s="3">
        <v>0.28</v>
      </c>
      <c r="I57" s="1">
        <v>47.0840472240163</v>
      </c>
      <c r="J57" s="1">
        <v>7.071479798</v>
      </c>
      <c r="K57" s="4">
        <f>IFERROR(__xludf.DUMMYFUNCTION("""COMPUTED_VALUE"""),0.265)</f>
        <v>0.265</v>
      </c>
      <c r="L57" s="4">
        <v>-7.7816</v>
      </c>
      <c r="M57" s="4" t="s">
        <v>13</v>
      </c>
      <c r="N57" s="1">
        <v>-11.2040376832342</v>
      </c>
      <c r="O57" s="4">
        <v>3.9785676832342</v>
      </c>
      <c r="V57" s="3">
        <v>31.8071</v>
      </c>
      <c r="W57" s="3">
        <v>0.28</v>
      </c>
      <c r="X57" s="1">
        <v>50.8859572593281</v>
      </c>
      <c r="Y57" s="1">
        <v>7.071479798</v>
      </c>
      <c r="Z57" s="4">
        <f>IFERROR(__xludf.DUMMYFUNCTION("""COMPUTED_VALUE"""),0.265)</f>
        <v>0.265</v>
      </c>
      <c r="AA57" s="4">
        <v>31.9611</v>
      </c>
      <c r="AB57" s="4" t="s">
        <v>13</v>
      </c>
      <c r="AC57" s="1">
        <v>46.5675731874095</v>
      </c>
      <c r="AD57" s="4">
        <v>-14.760473187409502</v>
      </c>
    </row>
    <row r="58">
      <c r="G58" s="3">
        <v>-7.03118</v>
      </c>
      <c r="H58" s="3">
        <v>0.285</v>
      </c>
      <c r="I58" s="1">
        <v>47.0840472240163</v>
      </c>
      <c r="J58" s="1">
        <v>7.171569825</v>
      </c>
      <c r="K58" s="4">
        <f>IFERROR(__xludf.DUMMYFUNCTION("""COMPUTED_VALUE"""),0.27)</f>
        <v>0.27</v>
      </c>
      <c r="L58" s="4">
        <v>-7.60066</v>
      </c>
      <c r="M58" s="4" t="s">
        <v>13</v>
      </c>
      <c r="N58" s="1">
        <v>-11.1285723107013</v>
      </c>
      <c r="O58" s="4">
        <v>4.0973923107012995</v>
      </c>
      <c r="V58" s="3">
        <v>31.7608</v>
      </c>
      <c r="W58" s="3">
        <v>0.285</v>
      </c>
      <c r="X58" s="1">
        <v>50.8859572593281</v>
      </c>
      <c r="Y58" s="1">
        <v>7.171569825</v>
      </c>
      <c r="Z58" s="4">
        <f>IFERROR(__xludf.DUMMYFUNCTION("""COMPUTED_VALUE"""),0.27)</f>
        <v>0.27</v>
      </c>
      <c r="AA58" s="4">
        <v>31.9075</v>
      </c>
      <c r="AB58" s="4" t="s">
        <v>13</v>
      </c>
      <c r="AC58" s="1">
        <v>47.0539140444145</v>
      </c>
      <c r="AD58" s="4">
        <v>-15.293114044414498</v>
      </c>
    </row>
    <row r="59">
      <c r="G59" s="3">
        <v>-6.83241</v>
      </c>
      <c r="H59" s="3">
        <v>0.29</v>
      </c>
      <c r="I59" s="1">
        <v>49.2807562699282</v>
      </c>
      <c r="J59" s="1">
        <v>7.288299561</v>
      </c>
      <c r="K59" s="4">
        <f>IFERROR(__xludf.DUMMYFUNCTION("""COMPUTED_VALUE"""),0.275)</f>
        <v>0.275</v>
      </c>
      <c r="L59" s="4">
        <v>-7.41529</v>
      </c>
      <c r="M59" s="4" t="s">
        <v>13</v>
      </c>
      <c r="N59" s="1">
        <v>-11.0543622002968</v>
      </c>
      <c r="O59" s="4">
        <v>4.2219522002968</v>
      </c>
      <c r="V59" s="3">
        <v>31.7174</v>
      </c>
      <c r="W59" s="3">
        <v>0.29</v>
      </c>
      <c r="X59" s="1">
        <v>49.9412890891459</v>
      </c>
      <c r="Y59" s="1">
        <v>7.288299561</v>
      </c>
      <c r="Z59" s="4">
        <f>IFERROR(__xludf.DUMMYFUNCTION("""COMPUTED_VALUE"""),0.275)</f>
        <v>0.275</v>
      </c>
      <c r="AA59" s="4">
        <v>31.8561</v>
      </c>
      <c r="AB59" s="4" t="s">
        <v>13</v>
      </c>
      <c r="AC59" s="1">
        <v>47.5330844120503</v>
      </c>
      <c r="AD59" s="4">
        <v>-15.815684412050299</v>
      </c>
    </row>
    <row r="60">
      <c r="G60" s="3">
        <v>-6.62919</v>
      </c>
      <c r="H60" s="3">
        <v>0.295</v>
      </c>
      <c r="I60" s="1">
        <v>47.2002755921707</v>
      </c>
      <c r="J60" s="1">
        <v>7.37168884299999</v>
      </c>
      <c r="K60" s="4">
        <f>IFERROR(__xludf.DUMMYFUNCTION("""COMPUTED_VALUE"""),0.28)</f>
        <v>0.28</v>
      </c>
      <c r="L60" s="4">
        <v>-7.22547</v>
      </c>
      <c r="M60" s="4" t="s">
        <v>13</v>
      </c>
      <c r="N60" s="1">
        <v>-10.9813871486491</v>
      </c>
      <c r="O60" s="4">
        <v>4.3521971486491</v>
      </c>
      <c r="V60" s="3">
        <v>31.6771</v>
      </c>
      <c r="W60" s="3">
        <v>0.295</v>
      </c>
      <c r="X60" s="1">
        <v>51.6623646520802</v>
      </c>
      <c r="Y60" s="1">
        <v>7.37168884299999</v>
      </c>
      <c r="Z60" s="4">
        <f>IFERROR(__xludf.DUMMYFUNCTION("""COMPUTED_VALUE"""),0.28)</f>
        <v>0.28</v>
      </c>
      <c r="AA60" s="4">
        <v>31.8071</v>
      </c>
      <c r="AB60" s="4" t="s">
        <v>13</v>
      </c>
      <c r="AC60" s="1">
        <v>48.0056204274609</v>
      </c>
      <c r="AD60" s="4">
        <v>-16.328520427460898</v>
      </c>
    </row>
    <row r="61">
      <c r="G61" s="3">
        <v>-6.42154</v>
      </c>
      <c r="H61" s="3">
        <v>0.3</v>
      </c>
      <c r="I61" s="1">
        <v>46.967113388506</v>
      </c>
      <c r="J61" s="1">
        <v>7.455062867</v>
      </c>
      <c r="K61" s="4">
        <f>IFERROR(__xludf.DUMMYFUNCTION("""COMPUTED_VALUE"""),0.285)</f>
        <v>0.285</v>
      </c>
      <c r="L61" s="4">
        <v>-7.03118</v>
      </c>
      <c r="M61" s="4" t="s">
        <v>13</v>
      </c>
      <c r="N61" s="1">
        <v>-10.9096269523866</v>
      </c>
      <c r="O61" s="4">
        <v>4.488086952386599</v>
      </c>
      <c r="V61" s="3">
        <v>31.64</v>
      </c>
      <c r="W61" s="3">
        <v>0.3</v>
      </c>
      <c r="X61" s="1">
        <v>50.603988826575</v>
      </c>
      <c r="Y61" s="1">
        <v>7.455062867</v>
      </c>
      <c r="Z61" s="4">
        <f>IFERROR(__xludf.DUMMYFUNCTION("""COMPUTED_VALUE"""),0.285)</f>
        <v>0.285</v>
      </c>
      <c r="AA61" s="4">
        <v>31.7608</v>
      </c>
      <c r="AB61" s="4" t="s">
        <v>13</v>
      </c>
      <c r="AC61" s="1">
        <v>48.4720582277907</v>
      </c>
      <c r="AD61" s="4">
        <v>-16.832058227790696</v>
      </c>
    </row>
    <row r="62">
      <c r="G62" s="3">
        <v>-6.20948</v>
      </c>
      <c r="H62" s="3">
        <v>0.305</v>
      </c>
      <c r="I62" s="1">
        <v>47.4084258930833</v>
      </c>
      <c r="J62" s="1">
        <v>7.60512542799999</v>
      </c>
      <c r="K62" s="4">
        <f>IFERROR(__xludf.DUMMYFUNCTION("""COMPUTED_VALUE"""),0.29)</f>
        <v>0.29</v>
      </c>
      <c r="L62" s="4">
        <v>-6.83241</v>
      </c>
      <c r="M62" s="4" t="s">
        <v>13</v>
      </c>
      <c r="N62" s="1">
        <v>-10.8390614081374</v>
      </c>
      <c r="O62" s="4">
        <v>4.6295814081374</v>
      </c>
      <c r="V62" s="3">
        <v>31.6065</v>
      </c>
      <c r="W62" s="3">
        <v>0.305</v>
      </c>
      <c r="X62" s="1">
        <v>48.2856634395626</v>
      </c>
      <c r="Y62" s="1">
        <v>7.60512542799999</v>
      </c>
      <c r="Z62" s="4">
        <f>IFERROR(__xludf.DUMMYFUNCTION("""COMPUTED_VALUE"""),0.29)</f>
        <v>0.29</v>
      </c>
      <c r="AA62" s="4">
        <v>31.7174</v>
      </c>
      <c r="AB62" s="4" t="s">
        <v>13</v>
      </c>
      <c r="AC62" s="1">
        <v>48.932933950184</v>
      </c>
      <c r="AD62" s="4">
        <v>-17.326433950184</v>
      </c>
    </row>
    <row r="63">
      <c r="G63" s="3">
        <v>-5.99303</v>
      </c>
      <c r="H63" s="3">
        <v>0.31</v>
      </c>
      <c r="I63" s="1">
        <v>46.3654062516968</v>
      </c>
      <c r="J63" s="1">
        <v>7.721862793</v>
      </c>
      <c r="K63" s="4">
        <f>IFERROR(__xludf.DUMMYFUNCTION("""COMPUTED_VALUE"""),0.295)</f>
        <v>0.295</v>
      </c>
      <c r="L63" s="4">
        <v>-6.62919</v>
      </c>
      <c r="M63" s="4" t="s">
        <v>13</v>
      </c>
      <c r="N63" s="1">
        <v>-10.76967031253</v>
      </c>
      <c r="O63" s="4">
        <v>4.77664031253</v>
      </c>
      <c r="V63" s="3">
        <v>31.5766</v>
      </c>
      <c r="W63" s="3">
        <v>0.31</v>
      </c>
      <c r="X63" s="1">
        <v>46.726512497522</v>
      </c>
      <c r="Y63" s="1">
        <v>7.721862793</v>
      </c>
      <c r="Z63" s="4">
        <f>IFERROR(__xludf.DUMMYFUNCTION("""COMPUTED_VALUE"""),0.295)</f>
        <v>0.295</v>
      </c>
      <c r="AA63" s="4">
        <v>31.6771</v>
      </c>
      <c r="AB63" s="4" t="s">
        <v>13</v>
      </c>
      <c r="AC63" s="1">
        <v>49.3887837317849</v>
      </c>
      <c r="AD63" s="4">
        <v>-17.8121837317849</v>
      </c>
    </row>
    <row r="64">
      <c r="G64" s="3">
        <v>-5.77224</v>
      </c>
      <c r="H64" s="3">
        <v>0.315</v>
      </c>
      <c r="I64" s="1">
        <v>45.5431358871458</v>
      </c>
      <c r="J64" s="1">
        <v>7.83856964099999</v>
      </c>
      <c r="K64" s="4">
        <f>IFERROR(__xludf.DUMMYFUNCTION("""COMPUTED_VALUE"""),0.3)</f>
        <v>0.3</v>
      </c>
      <c r="L64" s="4">
        <v>-6.42154</v>
      </c>
      <c r="M64" s="4" t="s">
        <v>13</v>
      </c>
      <c r="N64" s="1">
        <v>-10.7014334621928</v>
      </c>
      <c r="O64" s="4">
        <v>4.929193462192799</v>
      </c>
      <c r="V64" s="3">
        <v>31.5507</v>
      </c>
      <c r="W64" s="3">
        <v>0.315</v>
      </c>
      <c r="X64" s="1">
        <v>45.4466831569153</v>
      </c>
      <c r="Y64" s="1">
        <v>7.83856964099999</v>
      </c>
      <c r="Z64" s="4">
        <f>IFERROR(__xludf.DUMMYFUNCTION("""COMPUTED_VALUE"""),0.3)</f>
        <v>0.3</v>
      </c>
      <c r="AA64" s="4">
        <v>31.64</v>
      </c>
      <c r="AB64" s="4" t="s">
        <v>13</v>
      </c>
      <c r="AC64" s="1">
        <v>49.8401437097377</v>
      </c>
      <c r="AD64" s="4">
        <v>-18.289443709737704</v>
      </c>
    </row>
    <row r="65">
      <c r="G65" s="3">
        <v>-5.54712</v>
      </c>
      <c r="H65" s="3">
        <v>0.32</v>
      </c>
      <c r="I65" s="1">
        <v>32.1253842479942</v>
      </c>
      <c r="J65" s="1">
        <v>7.95538330099999</v>
      </c>
      <c r="K65" s="4">
        <f>IFERROR(__xludf.DUMMYFUNCTION("""COMPUTED_VALUE"""),0.305)</f>
        <v>0.305</v>
      </c>
      <c r="L65" s="4">
        <v>-6.20948</v>
      </c>
      <c r="M65" s="4" t="s">
        <v>13</v>
      </c>
      <c r="N65" s="1">
        <v>-10.634330653754</v>
      </c>
      <c r="O65" s="4">
        <v>5.087210653754001</v>
      </c>
      <c r="V65" s="3">
        <v>31.5288</v>
      </c>
      <c r="W65" s="3">
        <v>0.32</v>
      </c>
      <c r="X65" s="1">
        <v>47.6695324523174</v>
      </c>
      <c r="Y65" s="1">
        <v>7.95538330099999</v>
      </c>
      <c r="Z65" s="4">
        <f>IFERROR(__xludf.DUMMYFUNCTION("""COMPUTED_VALUE"""),0.305)</f>
        <v>0.305</v>
      </c>
      <c r="AA65" s="4">
        <v>31.6065</v>
      </c>
      <c r="AB65" s="4" t="s">
        <v>13</v>
      </c>
      <c r="AC65" s="1">
        <v>50.2875500211866</v>
      </c>
      <c r="AD65" s="4">
        <v>-18.758750021186597</v>
      </c>
    </row>
    <row r="66">
      <c r="G66" s="3">
        <v>-5.31778</v>
      </c>
      <c r="H66" s="3">
        <v>0.325</v>
      </c>
      <c r="I66" s="1">
        <v>15.5398960831891</v>
      </c>
      <c r="J66" s="1">
        <v>8.15547179999999</v>
      </c>
      <c r="K66" s="4">
        <f>IFERROR(__xludf.DUMMYFUNCTION("""COMPUTED_VALUE"""),0.31)</f>
        <v>0.31</v>
      </c>
      <c r="L66" s="4">
        <v>-5.99303</v>
      </c>
      <c r="M66" s="4" t="s">
        <v>13</v>
      </c>
      <c r="N66" s="1">
        <v>-10.5683416838419</v>
      </c>
      <c r="O66" s="4">
        <v>5.250561683841901</v>
      </c>
      <c r="V66" s="3">
        <v>31.5111</v>
      </c>
      <c r="W66" s="3">
        <v>0.325</v>
      </c>
      <c r="X66" s="1">
        <v>46.9513087646909</v>
      </c>
      <c r="Y66" s="1">
        <v>8.15547179999999</v>
      </c>
      <c r="Z66" s="4">
        <f>IFERROR(__xludf.DUMMYFUNCTION("""COMPUTED_VALUE"""),0.31)</f>
        <v>0.31</v>
      </c>
      <c r="AA66" s="4">
        <v>31.5766</v>
      </c>
      <c r="AB66" s="4" t="s">
        <v>13</v>
      </c>
      <c r="AC66" s="1">
        <v>50.7315388032759</v>
      </c>
      <c r="AD66" s="4">
        <v>-19.220438803275904</v>
      </c>
    </row>
    <row r="67">
      <c r="G67" s="3">
        <v>-5.0842</v>
      </c>
      <c r="H67" s="3">
        <v>0.33</v>
      </c>
      <c r="I67" s="1">
        <v>8.67142982815448</v>
      </c>
      <c r="J67" s="1">
        <v>8.48880767999999</v>
      </c>
      <c r="K67" s="4">
        <f>IFERROR(__xludf.DUMMYFUNCTION("""COMPUTED_VALUE"""),0.315)</f>
        <v>0.315</v>
      </c>
      <c r="L67" s="4">
        <v>-5.77224</v>
      </c>
      <c r="M67" s="4" t="s">
        <v>13</v>
      </c>
      <c r="N67" s="1">
        <v>-10.503446349085</v>
      </c>
      <c r="O67" s="4">
        <v>5.419246349084999</v>
      </c>
      <c r="V67" s="3">
        <v>31.4978</v>
      </c>
      <c r="W67" s="3">
        <v>0.33</v>
      </c>
      <c r="X67" s="1">
        <v>41.238025121858</v>
      </c>
      <c r="Y67" s="1">
        <v>8.48880767999999</v>
      </c>
      <c r="Z67" s="4">
        <f>IFERROR(__xludf.DUMMYFUNCTION("""COMPUTED_VALUE"""),0.315)</f>
        <v>0.315</v>
      </c>
      <c r="AA67" s="4">
        <v>31.5507</v>
      </c>
      <c r="AB67" s="4" t="s">
        <v>13</v>
      </c>
      <c r="AC67" s="1">
        <v>51.1726461931498</v>
      </c>
      <c r="AD67" s="4">
        <v>-19.6748461931498</v>
      </c>
    </row>
    <row r="68">
      <c r="G68" s="3">
        <v>-4.84651</v>
      </c>
      <c r="H68" s="3">
        <v>0.335</v>
      </c>
      <c r="I68" s="1">
        <v>1.79401573838715</v>
      </c>
      <c r="J68" s="1">
        <v>8.62223053</v>
      </c>
      <c r="K68" s="4">
        <f>IFERROR(__xludf.DUMMYFUNCTION("""COMPUTED_VALUE"""),0.32)</f>
        <v>0.32</v>
      </c>
      <c r="L68" s="4">
        <v>-5.54712</v>
      </c>
      <c r="M68" s="4" t="s">
        <v>13</v>
      </c>
      <c r="N68" s="1">
        <v>-10.4396244461115</v>
      </c>
      <c r="O68" s="4">
        <v>5.5931144461115</v>
      </c>
      <c r="V68" s="3">
        <v>31.489</v>
      </c>
      <c r="W68" s="3">
        <v>0.335</v>
      </c>
      <c r="X68" s="1">
        <v>36.3542917003617</v>
      </c>
      <c r="Y68" s="1">
        <v>8.62223053</v>
      </c>
      <c r="Z68" s="4">
        <f>IFERROR(__xludf.DUMMYFUNCTION("""COMPUTED_VALUE"""),0.32)</f>
        <v>0.32</v>
      </c>
      <c r="AA68" s="4">
        <v>31.5288</v>
      </c>
      <c r="AB68" s="4" t="s">
        <v>13</v>
      </c>
      <c r="AC68" s="1">
        <v>51.6114083279526</v>
      </c>
      <c r="AD68" s="4">
        <v>-20.122408327952602</v>
      </c>
    </row>
    <row r="69">
      <c r="G69" s="3">
        <v>-4.60478</v>
      </c>
      <c r="H69" s="3">
        <v>0.34</v>
      </c>
      <c r="I69" s="1">
        <v>-2.5883549620459</v>
      </c>
      <c r="J69" s="1">
        <v>8.72228241</v>
      </c>
      <c r="K69" s="4">
        <f>IFERROR(__xludf.DUMMYFUNCTION("""COMPUTED_VALUE"""),0.325)</f>
        <v>0.325</v>
      </c>
      <c r="L69" s="4">
        <v>-5.31778</v>
      </c>
      <c r="M69" s="4" t="s">
        <v>13</v>
      </c>
      <c r="N69" s="1">
        <v>-10.3768557715498</v>
      </c>
      <c r="O69" s="4">
        <v>5.772075771549801</v>
      </c>
      <c r="V69" s="3">
        <v>31.485</v>
      </c>
      <c r="W69" s="3">
        <v>0.34</v>
      </c>
      <c r="X69" s="1">
        <v>29.232152684403</v>
      </c>
      <c r="Y69" s="1">
        <v>8.72228241</v>
      </c>
      <c r="Z69" s="4">
        <f>IFERROR(__xludf.DUMMYFUNCTION("""COMPUTED_VALUE"""),0.325)</f>
        <v>0.325</v>
      </c>
      <c r="AA69" s="4">
        <v>31.5111</v>
      </c>
      <c r="AB69" s="4" t="s">
        <v>13</v>
      </c>
      <c r="AC69" s="1">
        <v>52.0483613448286</v>
      </c>
      <c r="AD69" s="4">
        <v>-20.5633613448286</v>
      </c>
    </row>
    <row r="70">
      <c r="G70" s="3">
        <v>-4.3591</v>
      </c>
      <c r="H70" s="3">
        <v>0.345</v>
      </c>
      <c r="I70" s="1">
        <v>-6.81841032366795</v>
      </c>
      <c r="J70" s="1">
        <v>8.80564117</v>
      </c>
      <c r="K70" s="4">
        <f>IFERROR(__xludf.DUMMYFUNCTION("""COMPUTED_VALUE"""),0.33)</f>
        <v>0.33</v>
      </c>
      <c r="L70" s="4">
        <v>-5.0842</v>
      </c>
      <c r="M70" s="4" t="s">
        <v>13</v>
      </c>
      <c r="N70" s="1">
        <v>-10.3151201220282</v>
      </c>
      <c r="O70" s="4">
        <v>5.9560201220282</v>
      </c>
      <c r="V70" s="3">
        <v>31.4858</v>
      </c>
      <c r="W70" s="3">
        <v>0.345</v>
      </c>
      <c r="X70" s="1">
        <v>26.5588342650263</v>
      </c>
      <c r="Y70" s="1">
        <v>8.80564117</v>
      </c>
      <c r="Z70" s="4">
        <f>IFERROR(__xludf.DUMMYFUNCTION("""COMPUTED_VALUE"""),0.33)</f>
        <v>0.33</v>
      </c>
      <c r="AA70" s="4">
        <v>31.4978</v>
      </c>
      <c r="AB70" s="4" t="s">
        <v>13</v>
      </c>
      <c r="AC70" s="1">
        <v>52.4840413809218</v>
      </c>
      <c r="AD70" s="4">
        <v>-20.9982413809218</v>
      </c>
    </row>
    <row r="71">
      <c r="G71" s="3">
        <v>-4.1095</v>
      </c>
      <c r="H71" s="3">
        <v>0.35</v>
      </c>
      <c r="I71" s="1">
        <v>-7.78411659277107</v>
      </c>
      <c r="J71" s="1">
        <v>8.88900757</v>
      </c>
      <c r="K71" s="4">
        <f>IFERROR(__xludf.DUMMYFUNCTION("""COMPUTED_VALUE"""),0.335)</f>
        <v>0.335</v>
      </c>
      <c r="L71" s="4">
        <v>-4.84651</v>
      </c>
      <c r="M71" s="4" t="s">
        <v>13</v>
      </c>
      <c r="N71" s="1">
        <v>-10.2543972941751</v>
      </c>
      <c r="O71" s="4">
        <v>6.1448972941751</v>
      </c>
      <c r="V71" s="3">
        <v>31.4915</v>
      </c>
      <c r="W71" s="3">
        <v>0.35</v>
      </c>
      <c r="X71" s="1">
        <v>28.5671484671923</v>
      </c>
      <c r="Y71" s="1">
        <v>8.88900757</v>
      </c>
      <c r="Z71" s="4">
        <f>IFERROR(__xludf.DUMMYFUNCTION("""COMPUTED_VALUE"""),0.335)</f>
        <v>0.335</v>
      </c>
      <c r="AA71" s="4">
        <v>31.489</v>
      </c>
      <c r="AB71" s="4" t="s">
        <v>13</v>
      </c>
      <c r="AC71" s="1">
        <v>52.9189845733767</v>
      </c>
      <c r="AD71" s="4">
        <v>-21.4274845733767</v>
      </c>
    </row>
    <row r="72">
      <c r="G72" s="3">
        <v>-3.85616</v>
      </c>
      <c r="H72" s="3">
        <v>0.355</v>
      </c>
      <c r="I72" s="1">
        <v>-9.03253175477783</v>
      </c>
      <c r="J72" s="1">
        <v>9.02243042</v>
      </c>
      <c r="K72" s="4">
        <f>IFERROR(__xludf.DUMMYFUNCTION("""COMPUTED_VALUE"""),0.34)</f>
        <v>0.34</v>
      </c>
      <c r="L72" s="4">
        <v>-4.60478</v>
      </c>
      <c r="M72" s="4" t="s">
        <v>13</v>
      </c>
      <c r="N72" s="1">
        <v>-10.1946670846188</v>
      </c>
      <c r="O72" s="4">
        <v>6.3385070846188</v>
      </c>
      <c r="V72" s="3">
        <v>31.5023</v>
      </c>
      <c r="W72" s="3">
        <v>0.355</v>
      </c>
      <c r="X72" s="1">
        <v>27.5195534514689</v>
      </c>
      <c r="Y72" s="1">
        <v>9.02243042</v>
      </c>
      <c r="Z72" s="4">
        <f>IFERROR(__xludf.DUMMYFUNCTION("""COMPUTED_VALUE"""),0.34)</f>
        <v>0.34</v>
      </c>
      <c r="AA72" s="4">
        <v>31.485</v>
      </c>
      <c r="AB72" s="4" t="s">
        <v>13</v>
      </c>
      <c r="AC72" s="1">
        <v>53.3537270593374</v>
      </c>
      <c r="AD72" s="4">
        <v>-21.8514270593374</v>
      </c>
    </row>
    <row r="73">
      <c r="G73" s="3">
        <v>-3.59912</v>
      </c>
      <c r="H73" s="3">
        <v>0.36</v>
      </c>
      <c r="I73" s="1">
        <v>-11.437439179911</v>
      </c>
      <c r="J73" s="1">
        <v>9.13917541999999</v>
      </c>
      <c r="K73" s="4">
        <f>IFERROR(__xludf.DUMMYFUNCTION("""COMPUTED_VALUE"""),0.345)</f>
        <v>0.345</v>
      </c>
      <c r="L73" s="4">
        <v>-4.3591</v>
      </c>
      <c r="M73" s="4" t="s">
        <v>13</v>
      </c>
      <c r="N73" s="1">
        <v>-10.1359092899875</v>
      </c>
      <c r="O73" s="4">
        <v>6.5367892899875</v>
      </c>
      <c r="V73" s="3">
        <v>31.5182</v>
      </c>
      <c r="W73" s="3">
        <v>0.36</v>
      </c>
      <c r="X73" s="1">
        <v>25.5500874054587</v>
      </c>
      <c r="Y73" s="1">
        <v>9.13917541999999</v>
      </c>
      <c r="Z73" s="4">
        <f>IFERROR(__xludf.DUMMYFUNCTION("""COMPUTED_VALUE"""),0.345)</f>
        <v>0.345</v>
      </c>
      <c r="AA73" s="4">
        <v>31.4858</v>
      </c>
      <c r="AB73" s="4" t="s">
        <v>13</v>
      </c>
      <c r="AC73" s="1">
        <v>53.7888049759482</v>
      </c>
      <c r="AD73" s="4">
        <v>-22.270604975948203</v>
      </c>
    </row>
    <row r="74">
      <c r="G74" s="3">
        <v>-3.3385</v>
      </c>
      <c r="H74" s="3">
        <v>0.365</v>
      </c>
      <c r="I74" s="1">
        <v>-12.2935890439395</v>
      </c>
      <c r="J74" s="1">
        <v>9.23923492</v>
      </c>
      <c r="K74" s="4">
        <f>IFERROR(__xludf.DUMMYFUNCTION("""COMPUTED_VALUE"""),0.35)</f>
        <v>0.35</v>
      </c>
      <c r="L74" s="4">
        <v>-4.1095</v>
      </c>
      <c r="M74" s="4" t="s">
        <v>13</v>
      </c>
      <c r="N74" s="1">
        <v>-10.0781037069097</v>
      </c>
      <c r="O74" s="4">
        <v>6.7396037069096995</v>
      </c>
      <c r="V74" s="3">
        <v>31.5394</v>
      </c>
      <c r="W74" s="3">
        <v>0.365</v>
      </c>
      <c r="X74" s="1">
        <v>24.6749333082648</v>
      </c>
      <c r="Y74" s="1">
        <v>9.23923492</v>
      </c>
      <c r="Z74" s="4">
        <f>IFERROR(__xludf.DUMMYFUNCTION("""COMPUTED_VALUE"""),0.35)</f>
        <v>0.35</v>
      </c>
      <c r="AA74" s="4">
        <v>31.4915</v>
      </c>
      <c r="AB74" s="4" t="s">
        <v>13</v>
      </c>
      <c r="AC74" s="1">
        <v>54.2247544603533</v>
      </c>
      <c r="AD74" s="4">
        <v>-22.685354460353302</v>
      </c>
    </row>
    <row r="75">
      <c r="G75" s="3">
        <v>-3.0745</v>
      </c>
      <c r="H75" s="3">
        <v>0.37</v>
      </c>
      <c r="I75" s="1">
        <v>-11.7252025305444</v>
      </c>
      <c r="J75" s="1">
        <v>9.35597992</v>
      </c>
      <c r="K75" s="4">
        <f>IFERROR(__xludf.DUMMYFUNCTION("""COMPUTED_VALUE"""),0.355)</f>
        <v>0.355</v>
      </c>
      <c r="L75" s="4">
        <v>-3.85616</v>
      </c>
      <c r="M75" s="4" t="s">
        <v>13</v>
      </c>
      <c r="N75" s="1">
        <v>-10.0212301320137</v>
      </c>
      <c r="O75" s="4">
        <v>6.9467301320137</v>
      </c>
      <c r="V75" s="3">
        <v>31.5659</v>
      </c>
      <c r="W75" s="3">
        <v>0.37</v>
      </c>
      <c r="X75" s="1">
        <v>26.0386471604157</v>
      </c>
      <c r="Y75" s="1">
        <v>9.35597992</v>
      </c>
      <c r="Z75" s="4">
        <f>IFERROR(__xludf.DUMMYFUNCTION("""COMPUTED_VALUE"""),0.355)</f>
        <v>0.355</v>
      </c>
      <c r="AA75" s="4">
        <v>31.5023</v>
      </c>
      <c r="AB75" s="4" t="s">
        <v>13</v>
      </c>
      <c r="AC75" s="1">
        <v>54.6621116496969</v>
      </c>
      <c r="AD75" s="4">
        <v>-23.096211649696897</v>
      </c>
    </row>
    <row r="76">
      <c r="G76" s="3">
        <v>-2.80718</v>
      </c>
      <c r="H76" s="3">
        <v>0.375</v>
      </c>
      <c r="I76" s="1">
        <v>-12.0245857357527</v>
      </c>
      <c r="J76" s="1">
        <v>9.47274017</v>
      </c>
      <c r="K76" s="4">
        <f>IFERROR(__xludf.DUMMYFUNCTION("""COMPUTED_VALUE"""),0.36)</f>
        <v>0.36</v>
      </c>
      <c r="L76" s="4">
        <v>-3.59912</v>
      </c>
      <c r="M76" s="4" t="s">
        <v>13</v>
      </c>
      <c r="N76" s="1">
        <v>-9.96526836192783</v>
      </c>
      <c r="O76" s="4">
        <v>7.15808836192783</v>
      </c>
      <c r="V76" s="3">
        <v>31.5979</v>
      </c>
      <c r="W76" s="3">
        <v>0.375</v>
      </c>
      <c r="X76" s="1">
        <v>25.7887497871446</v>
      </c>
      <c r="Y76" s="1">
        <v>9.47274017</v>
      </c>
      <c r="Z76" s="4">
        <f>IFERROR(__xludf.DUMMYFUNCTION("""COMPUTED_VALUE"""),0.36)</f>
        <v>0.36</v>
      </c>
      <c r="AA76" s="4">
        <v>31.5182</v>
      </c>
      <c r="AB76" s="4" t="s">
        <v>13</v>
      </c>
      <c r="AC76" s="1">
        <v>55.1014126811234</v>
      </c>
      <c r="AD76" s="4">
        <v>-23.5035126811234</v>
      </c>
    </row>
    <row r="77">
      <c r="G77" s="3">
        <v>-2.53668</v>
      </c>
      <c r="H77" s="3">
        <v>0.38</v>
      </c>
      <c r="I77" s="1">
        <v>-12.213012761407</v>
      </c>
      <c r="J77" s="1">
        <v>9.62284088</v>
      </c>
      <c r="K77" s="4">
        <f>IFERROR(__xludf.DUMMYFUNCTION("""COMPUTED_VALUE"""),0.365)</f>
        <v>0.365</v>
      </c>
      <c r="L77" s="4">
        <v>-3.3385</v>
      </c>
      <c r="M77" s="4" t="s">
        <v>13</v>
      </c>
      <c r="N77" s="1">
        <v>-9.91019819328038</v>
      </c>
      <c r="O77" s="4">
        <v>7.373518193280379</v>
      </c>
      <c r="V77" s="3">
        <v>31.6353</v>
      </c>
      <c r="W77" s="3">
        <v>0.38</v>
      </c>
      <c r="X77" s="1">
        <v>25.5422787865396</v>
      </c>
      <c r="Y77" s="1">
        <v>9.62284088</v>
      </c>
      <c r="Z77" s="4">
        <f>IFERROR(__xludf.DUMMYFUNCTION("""COMPUTED_VALUE"""),0.365)</f>
        <v>0.365</v>
      </c>
      <c r="AA77" s="4">
        <v>31.5394</v>
      </c>
      <c r="AB77" s="4" t="s">
        <v>13</v>
      </c>
      <c r="AC77" s="1">
        <v>55.5431936917769</v>
      </c>
      <c r="AD77" s="4">
        <v>-23.9078936917769</v>
      </c>
    </row>
    <row r="78">
      <c r="G78" s="3">
        <v>-2.26316</v>
      </c>
      <c r="H78" s="3">
        <v>0.385</v>
      </c>
      <c r="I78" s="1">
        <v>-12.4271208426322</v>
      </c>
      <c r="J78" s="1">
        <v>9.82297516</v>
      </c>
      <c r="K78" s="4">
        <f>IFERROR(__xludf.DUMMYFUNCTION("""COMPUTED_VALUE"""),0.37)</f>
        <v>0.37</v>
      </c>
      <c r="L78" s="4">
        <v>-3.0745</v>
      </c>
      <c r="M78" s="4" t="s">
        <v>13</v>
      </c>
      <c r="N78" s="1">
        <v>-9.85599942269971</v>
      </c>
      <c r="O78" s="4">
        <v>7.5928394226997105</v>
      </c>
      <c r="V78" s="3">
        <v>31.6783</v>
      </c>
      <c r="W78" s="3">
        <v>0.385</v>
      </c>
      <c r="X78" s="1">
        <v>25.4762862470469</v>
      </c>
      <c r="Y78" s="1">
        <v>9.82297516</v>
      </c>
      <c r="Z78" s="4">
        <f>IFERROR(__xludf.DUMMYFUNCTION("""COMPUTED_VALUE"""),0.37)</f>
        <v>0.37</v>
      </c>
      <c r="AA78" s="4">
        <v>31.5659</v>
      </c>
      <c r="AB78" s="4" t="s">
        <v>13</v>
      </c>
      <c r="AC78" s="1">
        <v>55.9879908188017</v>
      </c>
      <c r="AD78" s="4">
        <v>-24.3096908188017</v>
      </c>
    </row>
    <row r="79">
      <c r="G79" s="3">
        <v>-1.98677</v>
      </c>
      <c r="H79" s="3">
        <v>0.39</v>
      </c>
      <c r="I79" s="1">
        <v>-12.3720391774917</v>
      </c>
      <c r="J79" s="1">
        <v>10.03980255</v>
      </c>
      <c r="K79" s="4">
        <f>IFERROR(__xludf.DUMMYFUNCTION("""COMPUTED_VALUE"""),0.375)</f>
        <v>0.375</v>
      </c>
      <c r="L79" s="4">
        <v>-2.80718</v>
      </c>
      <c r="M79" s="4" t="s">
        <v>13</v>
      </c>
      <c r="N79" s="1">
        <v>-9.80265184681416</v>
      </c>
      <c r="O79" s="4">
        <v>7.815881846814159</v>
      </c>
      <c r="V79" s="3">
        <v>31.7269</v>
      </c>
      <c r="W79" s="3">
        <v>0.39</v>
      </c>
      <c r="X79" s="1">
        <v>25.1552178866639</v>
      </c>
      <c r="Y79" s="1">
        <v>10.03980255</v>
      </c>
      <c r="Z79" s="4">
        <f>IFERROR(__xludf.DUMMYFUNCTION("""COMPUTED_VALUE"""),0.375)</f>
        <v>0.375</v>
      </c>
      <c r="AA79" s="4">
        <v>31.5979</v>
      </c>
      <c r="AB79" s="4" t="s">
        <v>13</v>
      </c>
      <c r="AC79" s="1">
        <v>56.4363401993421</v>
      </c>
      <c r="AD79" s="4">
        <v>-24.709440199342097</v>
      </c>
    </row>
    <row r="80">
      <c r="G80" s="3">
        <v>-1.70766</v>
      </c>
      <c r="H80" s="3">
        <v>0.395</v>
      </c>
      <c r="I80" s="1">
        <v>-12.3089874827514</v>
      </c>
      <c r="J80" s="1">
        <v>10.22325897</v>
      </c>
      <c r="K80" s="4">
        <f>IFERROR(__xludf.DUMMYFUNCTION("""COMPUTED_VALUE"""),0.38)</f>
        <v>0.38</v>
      </c>
      <c r="L80" s="4">
        <v>-2.53668</v>
      </c>
      <c r="M80" s="4" t="s">
        <v>13</v>
      </c>
      <c r="N80" s="1">
        <v>-9.75013526225205</v>
      </c>
      <c r="O80" s="4">
        <v>8.042475262252049</v>
      </c>
      <c r="V80" s="3">
        <v>31.781</v>
      </c>
      <c r="W80" s="3">
        <v>0.395</v>
      </c>
      <c r="X80" s="1">
        <v>24.7754182454975</v>
      </c>
      <c r="Y80" s="1">
        <v>10.22325897</v>
      </c>
      <c r="Z80" s="4">
        <f>IFERROR(__xludf.DUMMYFUNCTION("""COMPUTED_VALUE"""),0.38)</f>
        <v>0.38</v>
      </c>
      <c r="AA80" s="4">
        <v>31.6353</v>
      </c>
      <c r="AB80" s="4" t="s">
        <v>13</v>
      </c>
      <c r="AC80" s="1">
        <v>56.8887779705422</v>
      </c>
      <c r="AD80" s="4">
        <v>-25.1077779705422</v>
      </c>
    </row>
    <row r="81">
      <c r="G81" s="3">
        <v>-1.42602</v>
      </c>
      <c r="H81" s="3">
        <v>0.4</v>
      </c>
      <c r="I81" s="1">
        <v>-12.3462692535823</v>
      </c>
      <c r="J81" s="1">
        <v>10.47343445</v>
      </c>
      <c r="K81" s="4">
        <f>IFERROR(__xludf.DUMMYFUNCTION("""COMPUTED_VALUE"""),0.385)</f>
        <v>0.385</v>
      </c>
      <c r="L81" s="4">
        <v>-2.26316</v>
      </c>
      <c r="M81" s="4" t="s">
        <v>13</v>
      </c>
      <c r="N81" s="1">
        <v>-9.69842946564173</v>
      </c>
      <c r="O81" s="4">
        <v>8.272409465641731</v>
      </c>
      <c r="V81" s="3">
        <v>31.8407</v>
      </c>
      <c r="W81" s="3">
        <v>0.4</v>
      </c>
      <c r="X81" s="1">
        <v>24.4530440357569</v>
      </c>
      <c r="Y81" s="1">
        <v>10.47343445</v>
      </c>
      <c r="Z81" s="4">
        <f>IFERROR(__xludf.DUMMYFUNCTION("""COMPUTED_VALUE"""),0.385)</f>
        <v>0.385</v>
      </c>
      <c r="AA81" s="4">
        <v>31.6783</v>
      </c>
      <c r="AB81" s="4" t="s">
        <v>13</v>
      </c>
      <c r="AC81" s="1">
        <v>57.3458402695464</v>
      </c>
      <c r="AD81" s="4">
        <v>-25.505140269546402</v>
      </c>
    </row>
    <row r="82">
      <c r="G82" s="3">
        <v>-1.142</v>
      </c>
      <c r="H82" s="3">
        <v>0.405</v>
      </c>
      <c r="I82" s="1">
        <v>-12.2700883952776</v>
      </c>
      <c r="J82" s="1">
        <v>10.6568985</v>
      </c>
      <c r="K82" s="4">
        <f>IFERROR(__xludf.DUMMYFUNCTION("""COMPUTED_VALUE"""),0.39)</f>
        <v>0.39</v>
      </c>
      <c r="L82" s="4">
        <v>-1.98677</v>
      </c>
      <c r="M82" s="4" t="s">
        <v>13</v>
      </c>
      <c r="N82" s="1">
        <v>-9.64751425361152</v>
      </c>
      <c r="O82" s="4">
        <v>8.505514253611521</v>
      </c>
      <c r="V82" s="3">
        <v>31.9061</v>
      </c>
      <c r="W82" s="3">
        <v>0.405</v>
      </c>
      <c r="X82" s="1">
        <v>24.4161678206891</v>
      </c>
      <c r="Y82" s="1">
        <v>10.6568985</v>
      </c>
      <c r="Z82" s="4">
        <f>IFERROR(__xludf.DUMMYFUNCTION("""COMPUTED_VALUE"""),0.39)</f>
        <v>0.39</v>
      </c>
      <c r="AA82" s="4">
        <v>31.7269</v>
      </c>
      <c r="AB82" s="4" t="s">
        <v>13</v>
      </c>
      <c r="AC82" s="1">
        <v>57.8080632334988</v>
      </c>
      <c r="AD82" s="4">
        <v>-25.9019632334988</v>
      </c>
    </row>
    <row r="83">
      <c r="G83" s="3">
        <v>-0.855796</v>
      </c>
      <c r="H83" s="3">
        <v>0.41</v>
      </c>
      <c r="I83" s="1">
        <v>-12.1666363773681</v>
      </c>
      <c r="J83" s="1">
        <v>10.85705566</v>
      </c>
      <c r="K83" s="4">
        <f>IFERROR(__xludf.DUMMYFUNCTION("""COMPUTED_VALUE"""),0.395)</f>
        <v>0.395</v>
      </c>
      <c r="L83" s="4">
        <v>-1.70766</v>
      </c>
      <c r="M83" s="4" t="s">
        <v>13</v>
      </c>
      <c r="N83" s="1">
        <v>-9.59736942278977</v>
      </c>
      <c r="O83" s="4">
        <v>8.74157342278977</v>
      </c>
      <c r="V83" s="3">
        <v>31.9772</v>
      </c>
      <c r="W83" s="3">
        <v>0.41</v>
      </c>
      <c r="X83" s="1">
        <v>24.3426835411866</v>
      </c>
      <c r="Y83" s="1">
        <v>10.85705566</v>
      </c>
      <c r="Z83" s="4">
        <f>IFERROR(__xludf.DUMMYFUNCTION("""COMPUTED_VALUE"""),0.395)</f>
        <v>0.395</v>
      </c>
      <c r="AA83" s="4">
        <v>31.781</v>
      </c>
      <c r="AB83" s="4" t="s">
        <v>13</v>
      </c>
      <c r="AC83" s="1">
        <v>58.2759829995437</v>
      </c>
      <c r="AD83" s="4">
        <v>-26.2987829995437</v>
      </c>
    </row>
    <row r="84">
      <c r="G84" s="3">
        <v>-0.567556</v>
      </c>
      <c r="H84" s="3">
        <v>0.415</v>
      </c>
      <c r="I84" s="1">
        <v>-12.0667778486422</v>
      </c>
      <c r="J84" s="1">
        <v>10.97380066</v>
      </c>
      <c r="K84" s="4">
        <f>IFERROR(__xludf.DUMMYFUNCTION("""COMPUTED_VALUE"""),0.4)</f>
        <v>0.4</v>
      </c>
      <c r="L84" s="4">
        <v>-1.42602</v>
      </c>
      <c r="M84" s="4" t="s">
        <v>13</v>
      </c>
      <c r="N84" s="1">
        <v>-9.54797476980479</v>
      </c>
      <c r="O84" s="4">
        <v>8.98041876980479</v>
      </c>
      <c r="V84" s="3">
        <v>32.0539</v>
      </c>
      <c r="W84" s="3">
        <v>0.415</v>
      </c>
      <c r="X84" s="1">
        <v>24.2879474362463</v>
      </c>
      <c r="Y84" s="1">
        <v>10.97380066</v>
      </c>
      <c r="Z84" s="4">
        <f>IFERROR(__xludf.DUMMYFUNCTION("""COMPUTED_VALUE"""),0.4)</f>
        <v>0.4</v>
      </c>
      <c r="AA84" s="4">
        <v>31.8407</v>
      </c>
      <c r="AB84" s="4" t="s">
        <v>13</v>
      </c>
      <c r="AC84" s="1">
        <v>58.7501357048253</v>
      </c>
      <c r="AD84" s="4">
        <v>-26.6962357048253</v>
      </c>
    </row>
    <row r="85">
      <c r="G85" s="3">
        <v>-0.277504</v>
      </c>
      <c r="H85" s="3">
        <v>0.42</v>
      </c>
      <c r="I85" s="1">
        <v>-12.1433710263297</v>
      </c>
      <c r="J85" s="1">
        <v>11.05719757</v>
      </c>
      <c r="K85" s="4">
        <f>IFERROR(__xludf.DUMMYFUNCTION("""COMPUTED_VALUE"""),0.405)</f>
        <v>0.405</v>
      </c>
      <c r="L85" s="4">
        <v>-1.142</v>
      </c>
      <c r="M85" s="4" t="s">
        <v>13</v>
      </c>
      <c r="N85" s="1">
        <v>-9.49931009128494</v>
      </c>
      <c r="O85" s="4">
        <v>9.22180609128494</v>
      </c>
      <c r="V85" s="3">
        <v>32.1362</v>
      </c>
      <c r="W85" s="3">
        <v>0.42</v>
      </c>
      <c r="X85" s="1">
        <v>24.2033503290697</v>
      </c>
      <c r="Y85" s="1">
        <v>11.05719757</v>
      </c>
      <c r="Z85" s="4">
        <f>IFERROR(__xludf.DUMMYFUNCTION("""COMPUTED_VALUE"""),0.405)</f>
        <v>0.405</v>
      </c>
      <c r="AA85" s="4">
        <v>31.9061</v>
      </c>
      <c r="AB85" s="4" t="s">
        <v>13</v>
      </c>
      <c r="AC85" s="1">
        <v>59.231057486488</v>
      </c>
      <c r="AD85" s="4">
        <v>-27.094857486487996</v>
      </c>
    </row>
    <row r="86">
      <c r="G86" s="3">
        <v>0.0141879</v>
      </c>
      <c r="H86" s="3">
        <v>0.425</v>
      </c>
      <c r="I86" s="1">
        <v>-12.1433710263297</v>
      </c>
      <c r="J86" s="1">
        <v>11.24067688</v>
      </c>
      <c r="K86" s="4">
        <f>IFERROR(__xludf.DUMMYFUNCTION("""COMPUTED_VALUE"""),0.41)</f>
        <v>0.41</v>
      </c>
      <c r="L86" s="4">
        <v>-0.855796</v>
      </c>
      <c r="M86" s="4" t="s">
        <v>13</v>
      </c>
      <c r="N86" s="1">
        <v>-9.45135518385853</v>
      </c>
      <c r="O86" s="4">
        <v>9.46554308385853</v>
      </c>
      <c r="V86" s="3">
        <v>32.2241</v>
      </c>
      <c r="W86" s="3">
        <v>0.425</v>
      </c>
      <c r="X86" s="1">
        <v>24.2033503290697</v>
      </c>
      <c r="Y86" s="1">
        <v>11.24067688</v>
      </c>
      <c r="Z86" s="4">
        <f>IFERROR(__xludf.DUMMYFUNCTION("""COMPUTED_VALUE"""),0.41)</f>
        <v>0.41</v>
      </c>
      <c r="AA86" s="4">
        <v>31.9772</v>
      </c>
      <c r="AB86" s="4" t="s">
        <v>13</v>
      </c>
      <c r="AC86" s="1">
        <v>59.7192844816758</v>
      </c>
      <c r="AD86" s="4">
        <v>-27.4951844816758</v>
      </c>
    </row>
    <row r="87">
      <c r="G87" s="3">
        <v>0.307319</v>
      </c>
      <c r="H87" s="3">
        <v>0.43</v>
      </c>
      <c r="I87" s="1">
        <v>-12.0267609393518</v>
      </c>
      <c r="J87" s="1">
        <v>11.34074402</v>
      </c>
      <c r="K87" s="4">
        <f>IFERROR(__xludf.DUMMYFUNCTION("""COMPUTED_VALUE"""),0.415)</f>
        <v>0.415</v>
      </c>
      <c r="L87" s="4">
        <v>-0.567556</v>
      </c>
      <c r="M87" s="4" t="s">
        <v>13</v>
      </c>
      <c r="N87" s="1">
        <v>-9.40408984415391</v>
      </c>
      <c r="O87" s="4">
        <v>9.71140884415391</v>
      </c>
      <c r="V87" s="3">
        <v>32.3177</v>
      </c>
      <c r="W87" s="3">
        <v>0.43</v>
      </c>
      <c r="X87" s="1">
        <v>24.2605513524128</v>
      </c>
      <c r="Y87" s="1">
        <v>11.34074402</v>
      </c>
      <c r="Z87" s="4">
        <f>IFERROR(__xludf.DUMMYFUNCTION("""COMPUTED_VALUE"""),0.415)</f>
        <v>0.415</v>
      </c>
      <c r="AA87" s="4">
        <v>32.0539</v>
      </c>
      <c r="AB87" s="4" t="s">
        <v>13</v>
      </c>
      <c r="AC87" s="1">
        <v>60.2153528275332</v>
      </c>
      <c r="AD87" s="4">
        <v>-27.8976528275332</v>
      </c>
    </row>
    <row r="88">
      <c r="G88" s="3">
        <v>0.601692</v>
      </c>
      <c r="H88" s="3">
        <v>0.435</v>
      </c>
      <c r="I88" s="1">
        <v>-11.963966782398</v>
      </c>
      <c r="J88" s="1">
        <v>11.45758057</v>
      </c>
      <c r="K88" s="4">
        <f>IFERROR(__xludf.DUMMYFUNCTION("""COMPUTED_VALUE"""),0.42)</f>
        <v>0.42</v>
      </c>
      <c r="L88" s="4">
        <v>-0.277504</v>
      </c>
      <c r="M88" s="4" t="s">
        <v>13</v>
      </c>
      <c r="N88" s="1">
        <v>-9.35753816464257</v>
      </c>
      <c r="O88" s="4">
        <v>9.95923016464257</v>
      </c>
      <c r="V88" s="3">
        <v>32.4168</v>
      </c>
      <c r="W88" s="3">
        <v>0.435</v>
      </c>
      <c r="X88" s="1">
        <v>24.6167059755184</v>
      </c>
      <c r="Y88" s="1">
        <v>11.45758057</v>
      </c>
      <c r="Z88" s="4">
        <f>IFERROR(__xludf.DUMMYFUNCTION("""COMPUTED_VALUE"""),0.42)</f>
        <v>0.42</v>
      </c>
      <c r="AA88" s="4">
        <v>32.1362</v>
      </c>
      <c r="AB88" s="4" t="s">
        <v>13</v>
      </c>
      <c r="AC88" s="1">
        <v>60.7198943304083</v>
      </c>
      <c r="AD88" s="4">
        <v>-28.3030943304083</v>
      </c>
    </row>
    <row r="89">
      <c r="G89" s="3">
        <v>0.897096</v>
      </c>
      <c r="H89" s="3">
        <v>0.44</v>
      </c>
      <c r="K89" s="4">
        <f>IFERROR(__xludf.DUMMYFUNCTION("""COMPUTED_VALUE"""),0.425)</f>
        <v>0.425</v>
      </c>
      <c r="L89" s="4">
        <v>0.0141879</v>
      </c>
      <c r="M89" s="4" t="s">
        <v>13</v>
      </c>
      <c r="N89" s="1">
        <v>-9.31241642565241</v>
      </c>
      <c r="O89" s="4">
        <v>10.20951242565241</v>
      </c>
      <c r="V89" s="3">
        <v>32.5214</v>
      </c>
      <c r="W89" s="3">
        <v>0.44</v>
      </c>
      <c r="Z89" s="4">
        <f>IFERROR(__xludf.DUMMYFUNCTION("""COMPUTED_VALUE"""),0.425)</f>
        <v>0.425</v>
      </c>
      <c r="AA89" s="4">
        <v>32.2241</v>
      </c>
      <c r="AB89" s="4" t="s">
        <v>13</v>
      </c>
      <c r="AC89" s="1">
        <v>61.234736537051</v>
      </c>
      <c r="AD89" s="4">
        <v>-28.713336537051</v>
      </c>
    </row>
    <row r="90">
      <c r="G90" s="3">
        <v>1.19331</v>
      </c>
      <c r="H90" s="3">
        <v>0.445</v>
      </c>
      <c r="K90" s="4">
        <f>IFERROR(__xludf.DUMMYFUNCTION("""COMPUTED_VALUE"""),0.43)</f>
        <v>0.43</v>
      </c>
      <c r="L90" s="4">
        <v>0.307319</v>
      </c>
      <c r="M90" s="4" t="s">
        <v>13</v>
      </c>
      <c r="N90" s="1">
        <v>-9.26891165653186</v>
      </c>
      <c r="O90" s="4">
        <v>10.46222165653186</v>
      </c>
      <c r="V90" s="3">
        <v>32.6315</v>
      </c>
      <c r="W90" s="3">
        <v>0.445</v>
      </c>
      <c r="Z90" s="4">
        <f>IFERROR(__xludf.DUMMYFUNCTION("""COMPUTED_VALUE"""),0.43)</f>
        <v>0.43</v>
      </c>
      <c r="AA90" s="4">
        <v>32.3177</v>
      </c>
      <c r="AB90" s="4" t="s">
        <v>13</v>
      </c>
      <c r="AC90" s="1">
        <v>61.7598715223523</v>
      </c>
      <c r="AD90" s="4">
        <v>-29.128371522352296</v>
      </c>
    </row>
    <row r="91">
      <c r="G91" s="3">
        <v>1.49017</v>
      </c>
      <c r="H91" s="3">
        <v>0.45</v>
      </c>
      <c r="K91" s="4">
        <f>IFERROR(__xludf.DUMMYFUNCTION("""COMPUTED_VALUE"""),0.433563232999999)</f>
        <v>0.433563233</v>
      </c>
      <c r="L91" s="4" t="s">
        <v>13</v>
      </c>
      <c r="M91" s="4">
        <v>-9.37081602460987</v>
      </c>
      <c r="N91" s="1">
        <v>-9.22693241143958</v>
      </c>
      <c r="O91" s="4">
        <v>10.71710241143958</v>
      </c>
      <c r="V91" s="3">
        <v>32.7471</v>
      </c>
      <c r="W91" s="3">
        <v>0.45</v>
      </c>
      <c r="Z91" s="4">
        <f>IFERROR(__xludf.DUMMYFUNCTION("""COMPUTED_VALUE"""),0.433563232999999)</f>
        <v>0.433563233</v>
      </c>
      <c r="AA91" s="4" t="s">
        <v>13</v>
      </c>
      <c r="AB91" s="4">
        <v>60.5739553237459</v>
      </c>
      <c r="AC91" s="1">
        <v>62.2945982183043</v>
      </c>
      <c r="AD91" s="4">
        <v>-29.5474982183043</v>
      </c>
    </row>
    <row r="92">
      <c r="G92" s="3">
        <v>1.78741</v>
      </c>
      <c r="H92" s="3">
        <v>0.455</v>
      </c>
      <c r="K92" s="4">
        <f>IFERROR(__xludf.DUMMYFUNCTION("""COMPUTED_VALUE"""),0.435)</f>
        <v>0.435</v>
      </c>
      <c r="L92" s="4">
        <v>0.601692</v>
      </c>
      <c r="M92" s="4" t="s">
        <v>13</v>
      </c>
      <c r="N92" s="1">
        <v>-9.18638724453426</v>
      </c>
      <c r="O92" s="4">
        <v>10.973797244534259</v>
      </c>
      <c r="V92" s="3">
        <v>32.8681</v>
      </c>
      <c r="W92" s="3">
        <v>0.455</v>
      </c>
      <c r="Z92" s="4">
        <f>IFERROR(__xludf.DUMMYFUNCTION("""COMPUTED_VALUE"""),0.435)</f>
        <v>0.435</v>
      </c>
      <c r="AA92" s="4">
        <v>32.4168</v>
      </c>
      <c r="AB92" s="4" t="s">
        <v>13</v>
      </c>
      <c r="AC92" s="1">
        <v>62.8382155568991</v>
      </c>
      <c r="AD92" s="4">
        <v>-29.970115556899103</v>
      </c>
    </row>
    <row r="93">
      <c r="G93" s="3">
        <v>2.08487</v>
      </c>
      <c r="H93" s="3">
        <v>0.46</v>
      </c>
      <c r="K93" s="4">
        <f>IFERROR(__xludf.DUMMYFUNCTION("""COMPUTED_VALUE"""),0.44)</f>
        <v>0.44</v>
      </c>
      <c r="L93" s="4">
        <v>0.897096</v>
      </c>
      <c r="M93" s="4" t="s">
        <v>13</v>
      </c>
      <c r="N93" s="1">
        <v>-9.14718470997459</v>
      </c>
      <c r="O93" s="4">
        <v>11.23205470997459</v>
      </c>
      <c r="V93" s="3">
        <v>32.9945</v>
      </c>
      <c r="W93" s="3">
        <v>0.46</v>
      </c>
      <c r="Z93" s="4">
        <f>IFERROR(__xludf.DUMMYFUNCTION("""COMPUTED_VALUE"""),0.44)</f>
        <v>0.44</v>
      </c>
      <c r="AA93" s="4">
        <v>32.5214</v>
      </c>
      <c r="AB93" s="4" t="s">
        <v>13</v>
      </c>
      <c r="AC93" s="1">
        <v>63.3900224701289</v>
      </c>
      <c r="AD93" s="4">
        <v>-30.395522470128896</v>
      </c>
    </row>
    <row r="94">
      <c r="G94" s="3">
        <v>2.38229</v>
      </c>
      <c r="H94" s="3">
        <v>0.465</v>
      </c>
      <c r="K94" s="4">
        <f>IFERROR(__xludf.DUMMYFUNCTION("""COMPUTED_VALUE"""),0.445)</f>
        <v>0.445</v>
      </c>
      <c r="L94" s="4">
        <v>1.19331</v>
      </c>
      <c r="M94" s="4" t="s">
        <v>13</v>
      </c>
      <c r="N94" s="1">
        <v>-9.10923336191924</v>
      </c>
      <c r="O94" s="4">
        <v>11.491523361919239</v>
      </c>
      <c r="V94" s="3">
        <v>33.1261</v>
      </c>
      <c r="W94" s="3">
        <v>0.465</v>
      </c>
      <c r="Z94" s="4">
        <f>IFERROR(__xludf.DUMMYFUNCTION("""COMPUTED_VALUE"""),0.445)</f>
        <v>0.445</v>
      </c>
      <c r="AA94" s="4">
        <v>32.6315</v>
      </c>
      <c r="AB94" s="4" t="s">
        <v>13</v>
      </c>
      <c r="AC94" s="1">
        <v>63.9493178899858</v>
      </c>
      <c r="AD94" s="4">
        <v>-30.8232178899858</v>
      </c>
    </row>
    <row r="95">
      <c r="G95" s="3">
        <v>2.67951</v>
      </c>
      <c r="H95" s="3">
        <v>0.47</v>
      </c>
      <c r="K95" s="4">
        <f>IFERROR(__xludf.DUMMYFUNCTION("""COMPUTED_VALUE"""),0.45)</f>
        <v>0.45</v>
      </c>
      <c r="L95" s="4">
        <v>1.49017</v>
      </c>
      <c r="M95" s="4" t="s">
        <v>13</v>
      </c>
      <c r="N95" s="1">
        <v>-9.07244175452689</v>
      </c>
      <c r="O95" s="4">
        <v>11.75195175452689</v>
      </c>
      <c r="V95" s="3">
        <v>33.263</v>
      </c>
      <c r="W95" s="3">
        <v>0.47</v>
      </c>
      <c r="Z95" s="4">
        <f>IFERROR(__xludf.DUMMYFUNCTION("""COMPUTED_VALUE"""),0.45)</f>
        <v>0.45</v>
      </c>
      <c r="AA95" s="4">
        <v>32.7471</v>
      </c>
      <c r="AB95" s="4" t="s">
        <v>13</v>
      </c>
      <c r="AC95" s="1">
        <v>64.5154007484619</v>
      </c>
      <c r="AD95" s="4">
        <v>-31.252400748461902</v>
      </c>
    </row>
    <row r="96">
      <c r="G96" s="3">
        <v>2.9763</v>
      </c>
      <c r="H96" s="3">
        <v>0.475</v>
      </c>
      <c r="K96" s="4">
        <f>IFERROR(__xludf.DUMMYFUNCTION("""COMPUTED_VALUE"""),0.455)</f>
        <v>0.455</v>
      </c>
      <c r="L96" s="4">
        <v>1.78741</v>
      </c>
      <c r="M96" s="4" t="s">
        <v>13</v>
      </c>
      <c r="N96" s="1">
        <v>-9.03671844195622</v>
      </c>
      <c r="O96" s="4">
        <v>12.01301844195622</v>
      </c>
      <c r="V96" s="3">
        <v>33.4052</v>
      </c>
      <c r="W96" s="3">
        <v>0.475</v>
      </c>
      <c r="Z96" s="4">
        <f>IFERROR(__xludf.DUMMYFUNCTION("""COMPUTED_VALUE"""),0.455)</f>
        <v>0.455</v>
      </c>
      <c r="AA96" s="4">
        <v>32.8681</v>
      </c>
      <c r="AB96" s="4" t="s">
        <v>13</v>
      </c>
      <c r="AC96" s="1">
        <v>65.0875699775493</v>
      </c>
      <c r="AD96" s="4">
        <v>-31.682369977549293</v>
      </c>
    </row>
    <row r="97">
      <c r="G97" s="3">
        <v>3.27241</v>
      </c>
      <c r="H97" s="3">
        <v>0.48</v>
      </c>
      <c r="K97" s="4">
        <f>IFERROR(__xludf.DUMMYFUNCTION("""COMPUTED_VALUE"""),0.46)</f>
        <v>0.46</v>
      </c>
      <c r="L97" s="4">
        <v>2.08487</v>
      </c>
      <c r="M97" s="4" t="s">
        <v>13</v>
      </c>
      <c r="N97" s="1">
        <v>-9.00197197836592</v>
      </c>
      <c r="O97" s="4">
        <v>12.27438197836592</v>
      </c>
      <c r="V97" s="3">
        <v>33.5524</v>
      </c>
      <c r="W97" s="3">
        <v>0.48</v>
      </c>
      <c r="Z97" s="4">
        <f>IFERROR(__xludf.DUMMYFUNCTION("""COMPUTED_VALUE"""),0.46)</f>
        <v>0.46</v>
      </c>
      <c r="AA97" s="4">
        <v>32.9945</v>
      </c>
      <c r="AB97" s="4" t="s">
        <v>13</v>
      </c>
      <c r="AC97" s="1">
        <v>65.6651245092402</v>
      </c>
      <c r="AD97" s="4">
        <v>-32.1127245092402</v>
      </c>
    </row>
    <row r="98">
      <c r="G98" s="3">
        <v>3.56771</v>
      </c>
      <c r="H98" s="3">
        <v>0.485</v>
      </c>
      <c r="K98" s="4">
        <f>IFERROR(__xludf.DUMMYFUNCTION("""COMPUTED_VALUE"""),0.465)</f>
        <v>0.465</v>
      </c>
      <c r="L98" s="4">
        <v>2.38229</v>
      </c>
      <c r="M98" s="4" t="s">
        <v>13</v>
      </c>
      <c r="N98" s="1">
        <v>-8.96811091791466</v>
      </c>
      <c r="O98" s="4">
        <v>12.53582091791466</v>
      </c>
      <c r="V98" s="3">
        <v>33.7048</v>
      </c>
      <c r="W98" s="3">
        <v>0.485</v>
      </c>
      <c r="Z98" s="4">
        <f>IFERROR(__xludf.DUMMYFUNCTION("""COMPUTED_VALUE"""),0.465)</f>
        <v>0.465</v>
      </c>
      <c r="AA98" s="4">
        <v>33.1261</v>
      </c>
      <c r="AB98" s="4" t="s">
        <v>13</v>
      </c>
      <c r="AC98" s="1">
        <v>66.2473632755267</v>
      </c>
      <c r="AD98" s="4">
        <v>-32.542563275526696</v>
      </c>
    </row>
    <row r="99">
      <c r="G99" s="3">
        <v>3.86195</v>
      </c>
      <c r="H99" s="3">
        <v>0.49</v>
      </c>
      <c r="K99" s="4">
        <f>IFERROR(__xludf.DUMMYFUNCTION("""COMPUTED_VALUE"""),0.47)</f>
        <v>0.47</v>
      </c>
      <c r="L99" s="4">
        <v>2.67951</v>
      </c>
      <c r="M99" s="4" t="s">
        <v>13</v>
      </c>
      <c r="N99" s="1">
        <v>-8.93504381476113</v>
      </c>
      <c r="O99" s="4">
        <v>12.79699381476113</v>
      </c>
      <c r="V99" s="3">
        <v>33.8623</v>
      </c>
      <c r="W99" s="3">
        <v>0.49</v>
      </c>
      <c r="Z99" s="4">
        <f>IFERROR(__xludf.DUMMYFUNCTION("""COMPUTED_VALUE"""),0.47)</f>
        <v>0.47</v>
      </c>
      <c r="AA99" s="4">
        <v>33.263</v>
      </c>
      <c r="AB99" s="4" t="s">
        <v>13</v>
      </c>
      <c r="AC99" s="1">
        <v>66.8335852084008</v>
      </c>
      <c r="AD99" s="4">
        <v>-32.97128520840081</v>
      </c>
    </row>
    <row r="100">
      <c r="G100" s="3">
        <v>4.15489</v>
      </c>
      <c r="H100" s="3">
        <v>0.495</v>
      </c>
      <c r="K100" s="4">
        <f>IFERROR(__xludf.DUMMYFUNCTION("""COMPUTED_VALUE"""),0.475)</f>
        <v>0.475</v>
      </c>
      <c r="L100" s="4">
        <v>2.9763</v>
      </c>
      <c r="M100" s="4" t="s">
        <v>13</v>
      </c>
      <c r="N100" s="1">
        <v>-8.90267922306401</v>
      </c>
      <c r="O100" s="4">
        <v>13.05756922306401</v>
      </c>
      <c r="V100" s="3">
        <v>34.0248</v>
      </c>
      <c r="W100" s="3">
        <v>0.495</v>
      </c>
      <c r="Z100" s="4">
        <f>IFERROR(__xludf.DUMMYFUNCTION("""COMPUTED_VALUE"""),0.475)</f>
        <v>0.475</v>
      </c>
      <c r="AA100" s="4">
        <v>33.4052</v>
      </c>
      <c r="AB100" s="4" t="s">
        <v>13</v>
      </c>
      <c r="AC100" s="1">
        <v>67.4230892398547</v>
      </c>
      <c r="AD100" s="4">
        <v>-33.398289239854705</v>
      </c>
    </row>
    <row r="101">
      <c r="G101" s="3">
        <v>4.44638</v>
      </c>
      <c r="H101" s="3">
        <v>0.5</v>
      </c>
      <c r="K101" s="4">
        <f>IFERROR(__xludf.DUMMYFUNCTION("""COMPUTED_VALUE"""),0.48)</f>
        <v>0.48</v>
      </c>
      <c r="L101" s="4">
        <v>3.27241</v>
      </c>
      <c r="M101" s="4" t="s">
        <v>13</v>
      </c>
      <c r="N101" s="1">
        <v>-8.87092569698197</v>
      </c>
      <c r="O101" s="4">
        <v>13.317305696981972</v>
      </c>
      <c r="V101" s="3">
        <v>34.1922</v>
      </c>
      <c r="W101" s="3">
        <v>0.5</v>
      </c>
      <c r="Z101" s="4">
        <f>IFERROR(__xludf.DUMMYFUNCTION("""COMPUTED_VALUE"""),0.48)</f>
        <v>0.48</v>
      </c>
      <c r="AA101" s="4">
        <v>33.5524</v>
      </c>
      <c r="AB101" s="4" t="s">
        <v>13</v>
      </c>
      <c r="AC101" s="1">
        <v>68.0151743018805</v>
      </c>
      <c r="AD101" s="4">
        <v>-33.82297430188051</v>
      </c>
    </row>
    <row r="102">
      <c r="G102" s="3">
        <v>4.73625</v>
      </c>
      <c r="H102" s="3">
        <v>0.505</v>
      </c>
      <c r="K102" s="4">
        <f>IFERROR(__xludf.DUMMYFUNCTION("""COMPUTED_VALUE"""),0.485)</f>
        <v>0.485</v>
      </c>
      <c r="L102" s="4">
        <v>3.56771</v>
      </c>
      <c r="M102" s="4" t="s">
        <v>13</v>
      </c>
      <c r="N102" s="1">
        <v>-8.8396917906737</v>
      </c>
      <c r="O102" s="4">
        <v>13.5759417906737</v>
      </c>
      <c r="V102" s="3">
        <v>34.3645</v>
      </c>
      <c r="W102" s="3">
        <v>0.505</v>
      </c>
      <c r="Z102" s="4">
        <f>IFERROR(__xludf.DUMMYFUNCTION("""COMPUTED_VALUE"""),0.485)</f>
        <v>0.485</v>
      </c>
      <c r="AA102" s="4">
        <v>33.7048</v>
      </c>
      <c r="AB102" s="4" t="s">
        <v>13</v>
      </c>
      <c r="AC102" s="1">
        <v>68.6091393264704</v>
      </c>
      <c r="AD102" s="4">
        <v>-34.2446393264704</v>
      </c>
    </row>
    <row r="103">
      <c r="G103" s="3">
        <v>5.02425</v>
      </c>
      <c r="H103" s="3">
        <v>0.51</v>
      </c>
      <c r="K103" s="4">
        <f>IFERROR(__xludf.DUMMYFUNCTION("""COMPUTED_VALUE"""),0.49)</f>
        <v>0.49</v>
      </c>
      <c r="L103" s="4">
        <v>3.86195</v>
      </c>
      <c r="M103" s="4" t="s">
        <v>13</v>
      </c>
      <c r="N103" s="1">
        <v>-8.80888605829788</v>
      </c>
      <c r="O103" s="4">
        <v>13.83313605829788</v>
      </c>
      <c r="V103" s="3">
        <v>34.5418</v>
      </c>
      <c r="W103" s="3">
        <v>0.51</v>
      </c>
      <c r="Z103" s="4">
        <f>IFERROR(__xludf.DUMMYFUNCTION("""COMPUTED_VALUE"""),0.49)</f>
        <v>0.49</v>
      </c>
      <c r="AA103" s="4">
        <v>33.8623</v>
      </c>
      <c r="AB103" s="4" t="s">
        <v>13</v>
      </c>
      <c r="AC103" s="1">
        <v>69.2042832456165</v>
      </c>
      <c r="AD103" s="4">
        <v>-34.66248324561649</v>
      </c>
    </row>
    <row r="104">
      <c r="G104" s="3">
        <v>5.3102</v>
      </c>
      <c r="H104" s="3">
        <v>0.515</v>
      </c>
      <c r="K104" s="4">
        <f>IFERROR(__xludf.DUMMYFUNCTION("""COMPUTED_VALUE"""),0.495)</f>
        <v>0.495</v>
      </c>
      <c r="L104" s="4">
        <v>4.15489</v>
      </c>
      <c r="M104" s="4" t="s">
        <v>13</v>
      </c>
      <c r="N104" s="1">
        <v>-8.7784170540132</v>
      </c>
      <c r="O104" s="4">
        <v>14.0886170540132</v>
      </c>
      <c r="V104" s="3">
        <v>34.7239</v>
      </c>
      <c r="W104" s="3">
        <v>0.515</v>
      </c>
      <c r="Z104" s="4">
        <f>IFERROR(__xludf.DUMMYFUNCTION("""COMPUTED_VALUE"""),0.495)</f>
        <v>0.495</v>
      </c>
      <c r="AA104" s="4">
        <v>34.0248</v>
      </c>
      <c r="AB104" s="4" t="s">
        <v>13</v>
      </c>
      <c r="AC104" s="1">
        <v>69.7999049913108</v>
      </c>
      <c r="AD104" s="4">
        <v>-35.076004991310796</v>
      </c>
    </row>
    <row r="105">
      <c r="G105" s="3">
        <v>5.59395</v>
      </c>
      <c r="H105" s="3">
        <v>0.52</v>
      </c>
      <c r="K105" s="4">
        <f>IFERROR(__xludf.DUMMYFUNCTION("""COMPUTED_VALUE"""),0.5)</f>
        <v>0.5</v>
      </c>
      <c r="L105" s="4">
        <v>4.44638</v>
      </c>
      <c r="M105" s="4" t="s">
        <v>13</v>
      </c>
      <c r="N105" s="1">
        <v>-8.74819333197832</v>
      </c>
      <c r="O105" s="4">
        <v>14.34214333197832</v>
      </c>
      <c r="V105" s="3">
        <v>34.9108</v>
      </c>
      <c r="W105" s="3">
        <v>0.52</v>
      </c>
      <c r="Z105" s="4">
        <f>IFERROR(__xludf.DUMMYFUNCTION("""COMPUTED_VALUE"""),0.5)</f>
        <v>0.5</v>
      </c>
      <c r="AA105" s="4">
        <v>34.1922</v>
      </c>
      <c r="AB105" s="4" t="s">
        <v>13</v>
      </c>
      <c r="AC105" s="1">
        <v>70.3953034955455</v>
      </c>
      <c r="AD105" s="4">
        <v>-35.4845034955455</v>
      </c>
    </row>
    <row r="106">
      <c r="G106" s="3">
        <v>5.87532</v>
      </c>
      <c r="H106" s="3">
        <v>0.525</v>
      </c>
      <c r="K106" s="4">
        <f>IFERROR(__xludf.DUMMYFUNCTION("""COMPUTED_VALUE"""),0.505)</f>
        <v>0.505</v>
      </c>
      <c r="L106" s="4">
        <v>4.73625</v>
      </c>
      <c r="M106" s="4" t="s">
        <v>13</v>
      </c>
      <c r="N106" s="1">
        <v>-8.71812344635193</v>
      </c>
      <c r="O106" s="4">
        <v>14.59344344635193</v>
      </c>
      <c r="V106" s="3">
        <v>35.1024</v>
      </c>
      <c r="W106" s="3">
        <v>0.525</v>
      </c>
      <c r="Z106" s="4">
        <f>IFERROR(__xludf.DUMMYFUNCTION("""COMPUTED_VALUE"""),0.505)</f>
        <v>0.505</v>
      </c>
      <c r="AA106" s="4">
        <v>34.3645</v>
      </c>
      <c r="AB106" s="4" t="s">
        <v>13</v>
      </c>
      <c r="AC106" s="1">
        <v>70.9897776903128</v>
      </c>
      <c r="AD106" s="4">
        <v>-35.8873776903128</v>
      </c>
    </row>
    <row r="107">
      <c r="G107" s="3">
        <v>6.15409</v>
      </c>
      <c r="H107" s="3">
        <v>0.53</v>
      </c>
      <c r="K107" s="4">
        <f>IFERROR(__xludf.DUMMYFUNCTION("""COMPUTED_VALUE"""),0.51)</f>
        <v>0.51</v>
      </c>
      <c r="L107" s="4">
        <v>5.02425</v>
      </c>
      <c r="M107" s="4" t="s">
        <v>13</v>
      </c>
      <c r="N107" s="1">
        <v>-8.68811595129271</v>
      </c>
      <c r="O107" s="4">
        <v>14.84220595129271</v>
      </c>
      <c r="V107" s="3">
        <v>35.2989</v>
      </c>
      <c r="W107" s="3">
        <v>0.53</v>
      </c>
      <c r="Z107" s="4">
        <f>IFERROR(__xludf.DUMMYFUNCTION("""COMPUTED_VALUE"""),0.51)</f>
        <v>0.51</v>
      </c>
      <c r="AA107" s="4">
        <v>34.5418</v>
      </c>
      <c r="AB107" s="4" t="s">
        <v>13</v>
      </c>
      <c r="AC107" s="1">
        <v>71.5826265076047</v>
      </c>
      <c r="AD107" s="4">
        <v>-36.2837265076047</v>
      </c>
    </row>
    <row r="108">
      <c r="G108" s="3">
        <v>6.43014</v>
      </c>
      <c r="H108" s="3">
        <v>0.535</v>
      </c>
      <c r="K108" s="4">
        <f>IFERROR(__xludf.DUMMYFUNCTION("""COMPUTED_VALUE"""),0.515)</f>
        <v>0.515</v>
      </c>
      <c r="L108" s="4">
        <v>5.3102</v>
      </c>
      <c r="M108" s="4" t="s">
        <v>13</v>
      </c>
      <c r="N108" s="1">
        <v>-8.65807940095935</v>
      </c>
      <c r="O108" s="4">
        <v>15.08821940095935</v>
      </c>
      <c r="V108" s="3">
        <v>35.5001</v>
      </c>
      <c r="W108" s="3">
        <v>0.535</v>
      </c>
      <c r="Z108" s="4">
        <f>IFERROR(__xludf.DUMMYFUNCTION("""COMPUTED_VALUE"""),0.515)</f>
        <v>0.515</v>
      </c>
      <c r="AA108" s="4">
        <v>34.7239</v>
      </c>
      <c r="AB108" s="4" t="s">
        <v>13</v>
      </c>
      <c r="AC108" s="1">
        <v>72.1731488794133</v>
      </c>
      <c r="AD108" s="4">
        <v>-36.6730488794133</v>
      </c>
    </row>
    <row r="109">
      <c r="G109" s="3">
        <v>6.70331</v>
      </c>
      <c r="H109" s="3">
        <v>0.54</v>
      </c>
      <c r="K109" s="4">
        <f>IFERROR(__xludf.DUMMYFUNCTION("""COMPUTED_VALUE"""),0.52)</f>
        <v>0.52</v>
      </c>
      <c r="L109" s="4">
        <v>5.59395</v>
      </c>
      <c r="M109" s="4" t="s">
        <v>13</v>
      </c>
      <c r="N109" s="1">
        <v>-8.62792234951051</v>
      </c>
      <c r="O109" s="4">
        <v>15.33123234951051</v>
      </c>
      <c r="V109" s="3">
        <v>35.7061</v>
      </c>
      <c r="W109" s="3">
        <v>0.54</v>
      </c>
      <c r="Z109" s="4">
        <f>IFERROR(__xludf.DUMMYFUNCTION("""COMPUTED_VALUE"""),0.52)</f>
        <v>0.52</v>
      </c>
      <c r="AA109" s="4">
        <v>34.9108</v>
      </c>
      <c r="AB109" s="4" t="s">
        <v>13</v>
      </c>
      <c r="AC109" s="1">
        <v>72.7606437377309</v>
      </c>
      <c r="AD109" s="4">
        <v>-37.0545437377309</v>
      </c>
    </row>
    <row r="110">
      <c r="G110" s="3">
        <v>6.97341</v>
      </c>
      <c r="H110" s="3">
        <v>0.545</v>
      </c>
      <c r="K110" s="4">
        <f>IFERROR(__xludf.DUMMYFUNCTION("""COMPUTED_VALUE"""),0.525)</f>
        <v>0.525</v>
      </c>
      <c r="L110" s="4">
        <v>5.87532</v>
      </c>
      <c r="M110" s="4" t="s">
        <v>13</v>
      </c>
      <c r="N110" s="1">
        <v>-8.5975533511049</v>
      </c>
      <c r="O110" s="4">
        <v>15.5709633511049</v>
      </c>
      <c r="V110" s="3">
        <v>35.9168</v>
      </c>
      <c r="W110" s="3">
        <v>0.545</v>
      </c>
      <c r="Z110" s="4">
        <f>IFERROR(__xludf.DUMMYFUNCTION("""COMPUTED_VALUE"""),0.525)</f>
        <v>0.525</v>
      </c>
      <c r="AA110" s="4">
        <v>35.1024</v>
      </c>
      <c r="AB110" s="4" t="s">
        <v>13</v>
      </c>
      <c r="AC110" s="1">
        <v>73.3444100145494</v>
      </c>
      <c r="AD110" s="4">
        <v>-37.427610014549394</v>
      </c>
    </row>
    <row r="111">
      <c r="G111" s="3">
        <v>7.24033</v>
      </c>
      <c r="H111" s="3">
        <v>0.55</v>
      </c>
      <c r="K111" s="4">
        <f>IFERROR(__xludf.DUMMYFUNCTION("""COMPUTED_VALUE"""),0.53)</f>
        <v>0.53</v>
      </c>
      <c r="L111" s="4">
        <v>6.15409</v>
      </c>
      <c r="M111" s="4" t="s">
        <v>13</v>
      </c>
      <c r="N111" s="1">
        <v>-8.56688095990118</v>
      </c>
      <c r="O111" s="4">
        <v>15.80721095990118</v>
      </c>
      <c r="V111" s="3">
        <v>36.1322</v>
      </c>
      <c r="W111" s="3">
        <v>0.55</v>
      </c>
      <c r="Z111" s="4">
        <f>IFERROR(__xludf.DUMMYFUNCTION("""COMPUTED_VALUE"""),0.53)</f>
        <v>0.53</v>
      </c>
      <c r="AA111" s="4">
        <v>35.2989</v>
      </c>
      <c r="AB111" s="4" t="s">
        <v>13</v>
      </c>
      <c r="AC111" s="1">
        <v>73.923746641861</v>
      </c>
      <c r="AD111" s="4">
        <v>-37.791546641861004</v>
      </c>
    </row>
    <row r="112">
      <c r="G112" s="3">
        <v>7.50391</v>
      </c>
      <c r="H112" s="3">
        <v>0.555</v>
      </c>
      <c r="K112" s="4">
        <f>IFERROR(__xludf.DUMMYFUNCTION("""COMPUTED_VALUE"""),0.535)</f>
        <v>0.535</v>
      </c>
      <c r="L112" s="4">
        <v>6.43014</v>
      </c>
      <c r="M112" s="4" t="s">
        <v>13</v>
      </c>
      <c r="N112" s="1">
        <v>-8.53581373005803</v>
      </c>
      <c r="O112" s="4">
        <v>16.03972373005803</v>
      </c>
      <c r="V112" s="3">
        <v>36.3524</v>
      </c>
      <c r="W112" s="3">
        <v>0.555</v>
      </c>
      <c r="Z112" s="4">
        <f>IFERROR(__xludf.DUMMYFUNCTION("""COMPUTED_VALUE"""),0.535)</f>
        <v>0.535</v>
      </c>
      <c r="AA112" s="4">
        <v>35.5001</v>
      </c>
      <c r="AB112" s="4" t="s">
        <v>13</v>
      </c>
      <c r="AC112" s="1">
        <v>74.4979525516579</v>
      </c>
      <c r="AD112" s="4">
        <v>-38.1455525516579</v>
      </c>
    </row>
    <row r="113">
      <c r="G113" s="3">
        <v>7.76405</v>
      </c>
      <c r="H113" s="3">
        <v>0.56</v>
      </c>
      <c r="K113" s="4">
        <f>IFERROR(__xludf.DUMMYFUNCTION("""COMPUTED_VALUE"""),0.54)</f>
        <v>0.54</v>
      </c>
      <c r="L113" s="4">
        <v>6.70331</v>
      </c>
      <c r="M113" s="4" t="s">
        <v>13</v>
      </c>
      <c r="N113" s="1">
        <v>-8.50426021573414</v>
      </c>
      <c r="O113" s="4">
        <v>16.26831021573414</v>
      </c>
      <c r="V113" s="3">
        <v>36.5773</v>
      </c>
      <c r="W113" s="3">
        <v>0.56</v>
      </c>
      <c r="Z113" s="4">
        <f>IFERROR(__xludf.DUMMYFUNCTION("""COMPUTED_VALUE"""),0.54)</f>
        <v>0.54</v>
      </c>
      <c r="AA113" s="4">
        <v>35.7061</v>
      </c>
      <c r="AB113" s="4" t="s">
        <v>13</v>
      </c>
      <c r="AC113" s="1">
        <v>75.0663266759322</v>
      </c>
      <c r="AD113" s="4">
        <v>-38.4890266759322</v>
      </c>
    </row>
    <row r="114">
      <c r="G114" s="3">
        <v>8.02058</v>
      </c>
      <c r="H114" s="3">
        <v>0.565</v>
      </c>
      <c r="K114" s="4">
        <f>IFERROR(__xludf.DUMMYFUNCTION("""COMPUTED_VALUE"""),0.545)</f>
        <v>0.545</v>
      </c>
      <c r="L114" s="4">
        <v>6.97341</v>
      </c>
      <c r="M114" s="4" t="s">
        <v>13</v>
      </c>
      <c r="N114" s="1">
        <v>-8.47212897108819</v>
      </c>
      <c r="O114" s="4">
        <v>16.49270897108819</v>
      </c>
      <c r="V114" s="3">
        <v>36.807</v>
      </c>
      <c r="W114" s="3">
        <v>0.565</v>
      </c>
      <c r="Z114" s="4">
        <f>IFERROR(__xludf.DUMMYFUNCTION("""COMPUTED_VALUE"""),0.545)</f>
        <v>0.545</v>
      </c>
      <c r="AA114" s="4">
        <v>35.9168</v>
      </c>
      <c r="AB114" s="4" t="s">
        <v>13</v>
      </c>
      <c r="AC114" s="1">
        <v>75.6281679466759</v>
      </c>
      <c r="AD114" s="4">
        <v>-38.8211679466759</v>
      </c>
    </row>
    <row r="115">
      <c r="G115" s="3">
        <v>8.2734</v>
      </c>
      <c r="H115" s="3">
        <v>0.57</v>
      </c>
      <c r="K115" s="4">
        <f>IFERROR(__xludf.DUMMYFUNCTION("""COMPUTED_VALUE"""),0.55)</f>
        <v>0.55</v>
      </c>
      <c r="L115" s="4">
        <v>7.24033</v>
      </c>
      <c r="M115" s="4" t="s">
        <v>13</v>
      </c>
      <c r="N115" s="1">
        <v>-8.43932855027886</v>
      </c>
      <c r="O115" s="4">
        <v>16.71272855027886</v>
      </c>
      <c r="V115" s="3">
        <v>37.0415</v>
      </c>
      <c r="W115" s="3">
        <v>0.57</v>
      </c>
      <c r="Z115" s="4">
        <f>IFERROR(__xludf.DUMMYFUNCTION("""COMPUTED_VALUE"""),0.55)</f>
        <v>0.55</v>
      </c>
      <c r="AA115" s="4">
        <v>36.1322</v>
      </c>
      <c r="AB115" s="4" t="s">
        <v>13</v>
      </c>
      <c r="AC115" s="1">
        <v>76.1827752958812</v>
      </c>
      <c r="AD115" s="4">
        <v>-39.1412752958812</v>
      </c>
    </row>
    <row r="116">
      <c r="G116" s="3">
        <v>8.5224</v>
      </c>
      <c r="H116" s="3">
        <v>0.575</v>
      </c>
      <c r="K116" s="4">
        <f>IFERROR(__xludf.DUMMYFUNCTION("""COMPUTED_VALUE"""),0.555)</f>
        <v>0.555</v>
      </c>
      <c r="L116" s="4">
        <v>7.50391</v>
      </c>
      <c r="M116" s="4" t="s">
        <v>13</v>
      </c>
      <c r="N116" s="1">
        <v>-8.40576750746482</v>
      </c>
      <c r="O116" s="4">
        <v>16.92816750746482</v>
      </c>
      <c r="V116" s="3">
        <v>37.2808</v>
      </c>
      <c r="W116" s="3">
        <v>0.575</v>
      </c>
      <c r="Z116" s="4">
        <f>IFERROR(__xludf.DUMMYFUNCTION("""COMPUTED_VALUE"""),0.555)</f>
        <v>0.555</v>
      </c>
      <c r="AA116" s="4">
        <v>36.3524</v>
      </c>
      <c r="AB116" s="4" t="s">
        <v>13</v>
      </c>
      <c r="AC116" s="1">
        <v>76.7294476555402</v>
      </c>
      <c r="AD116" s="4">
        <v>-39.4486476555402</v>
      </c>
    </row>
    <row r="117">
      <c r="G117" s="3">
        <v>8.76746</v>
      </c>
      <c r="H117" s="3">
        <v>0.58</v>
      </c>
      <c r="K117" s="4">
        <f>IFERROR(__xludf.DUMMYFUNCTION("""COMPUTED_VALUE"""),0.56)</f>
        <v>0.56</v>
      </c>
      <c r="L117" s="4">
        <v>7.76405</v>
      </c>
      <c r="M117" s="4" t="s">
        <v>13</v>
      </c>
      <c r="N117" s="1">
        <v>-8.37135439680476</v>
      </c>
      <c r="O117" s="4">
        <v>17.13881439680476</v>
      </c>
      <c r="V117" s="3">
        <v>37.5249</v>
      </c>
      <c r="W117" s="3">
        <v>0.58</v>
      </c>
      <c r="Z117" s="4">
        <f>IFERROR(__xludf.DUMMYFUNCTION("""COMPUTED_VALUE"""),0.56)</f>
        <v>0.56</v>
      </c>
      <c r="AA117" s="4">
        <v>36.5773</v>
      </c>
      <c r="AB117" s="4" t="s">
        <v>13</v>
      </c>
      <c r="AC117" s="1">
        <v>77.2674839576451</v>
      </c>
      <c r="AD117" s="4">
        <v>-39.742583957645095</v>
      </c>
    </row>
    <row r="118">
      <c r="G118" s="3">
        <v>9.00852</v>
      </c>
      <c r="H118" s="3">
        <v>0.585</v>
      </c>
      <c r="K118" s="4">
        <f>IFERROR(__xludf.DUMMYFUNCTION("""COMPUTED_VALUE"""),0.565)</f>
        <v>0.565</v>
      </c>
      <c r="L118" s="4">
        <v>8.02058</v>
      </c>
      <c r="M118" s="4" t="s">
        <v>13</v>
      </c>
      <c r="N118" s="1">
        <v>-8.33599777245737</v>
      </c>
      <c r="O118" s="4">
        <v>17.344517772457372</v>
      </c>
      <c r="V118" s="3">
        <v>37.7739</v>
      </c>
      <c r="W118" s="3">
        <v>0.585</v>
      </c>
      <c r="Z118" s="4">
        <f>IFERROR(__xludf.DUMMYFUNCTION("""COMPUTED_VALUE"""),0.565)</f>
        <v>0.565</v>
      </c>
      <c r="AA118" s="4">
        <v>36.807</v>
      </c>
      <c r="AB118" s="4" t="s">
        <v>13</v>
      </c>
      <c r="AC118" s="1">
        <v>77.7961831341879</v>
      </c>
      <c r="AD118" s="4">
        <v>-40.0222831341879</v>
      </c>
    </row>
    <row r="119">
      <c r="G119" s="3">
        <v>9.24546</v>
      </c>
      <c r="H119" s="3">
        <v>0.59</v>
      </c>
      <c r="K119" s="4">
        <f>IFERROR(__xludf.DUMMYFUNCTION("""COMPUTED_VALUE"""),0.57)</f>
        <v>0.57</v>
      </c>
      <c r="L119" s="4">
        <v>8.2734</v>
      </c>
      <c r="M119" s="4" t="s">
        <v>13</v>
      </c>
      <c r="N119" s="1">
        <v>-8.29960618858131</v>
      </c>
      <c r="O119" s="4">
        <v>17.54506618858131</v>
      </c>
      <c r="V119" s="3">
        <v>38.0278</v>
      </c>
      <c r="W119" s="3">
        <v>0.59</v>
      </c>
      <c r="Z119" s="4">
        <f>IFERROR(__xludf.DUMMYFUNCTION("""COMPUTED_VALUE"""),0.57)</f>
        <v>0.57</v>
      </c>
      <c r="AA119" s="4">
        <v>37.0415</v>
      </c>
      <c r="AB119" s="4" t="s">
        <v>13</v>
      </c>
      <c r="AC119" s="1">
        <v>78.3148441171608</v>
      </c>
      <c r="AD119" s="4">
        <v>-40.287044117160804</v>
      </c>
    </row>
    <row r="120">
      <c r="G120" s="3">
        <v>9.4782</v>
      </c>
      <c r="H120" s="3">
        <v>0.595</v>
      </c>
      <c r="K120" s="4">
        <f>IFERROR(__xludf.DUMMYFUNCTION("""COMPUTED_VALUE"""),0.575)</f>
        <v>0.575</v>
      </c>
      <c r="L120" s="4">
        <v>8.5224</v>
      </c>
      <c r="M120" s="4" t="s">
        <v>13</v>
      </c>
      <c r="N120" s="1">
        <v>-8.26208819933528</v>
      </c>
      <c r="O120" s="4">
        <v>17.74028819933528</v>
      </c>
      <c r="V120" s="3">
        <v>38.2867</v>
      </c>
      <c r="W120" s="3">
        <v>0.595</v>
      </c>
      <c r="Z120" s="4">
        <f>IFERROR(__xludf.DUMMYFUNCTION("""COMPUTED_VALUE"""),0.575)</f>
        <v>0.575</v>
      </c>
      <c r="AA120" s="4">
        <v>37.2808</v>
      </c>
      <c r="AB120" s="4" t="s">
        <v>13</v>
      </c>
      <c r="AC120" s="1">
        <v>78.8227658385559</v>
      </c>
      <c r="AD120" s="4">
        <v>-40.53606583855589</v>
      </c>
    </row>
    <row r="121">
      <c r="G121" s="3">
        <v>9.70667</v>
      </c>
      <c r="H121" s="3">
        <v>0.6</v>
      </c>
      <c r="K121" s="4">
        <f>IFERROR(__xludf.DUMMYFUNCTION("""COMPUTED_VALUE"""),0.58)</f>
        <v>0.58</v>
      </c>
      <c r="L121" s="4">
        <v>8.76746</v>
      </c>
      <c r="M121" s="4" t="s">
        <v>13</v>
      </c>
      <c r="N121" s="1">
        <v>-8.22335235887795</v>
      </c>
      <c r="O121" s="4">
        <v>17.93002235887795</v>
      </c>
      <c r="V121" s="3">
        <v>38.5505</v>
      </c>
      <c r="W121" s="3">
        <v>0.6</v>
      </c>
      <c r="Z121" s="4">
        <f>IFERROR(__xludf.DUMMYFUNCTION("""COMPUTED_VALUE"""),0.58)</f>
        <v>0.58</v>
      </c>
      <c r="AA121" s="4">
        <v>37.5249</v>
      </c>
      <c r="AB121" s="4" t="s">
        <v>13</v>
      </c>
      <c r="AC121" s="1">
        <v>79.3192472303653</v>
      </c>
      <c r="AD121" s="4">
        <v>-40.76874723036531</v>
      </c>
    </row>
    <row r="122">
      <c r="G122" s="3">
        <v>9.93082</v>
      </c>
      <c r="H122" s="3">
        <v>0.605</v>
      </c>
      <c r="K122" s="4">
        <f>IFERROR(__xludf.DUMMYFUNCTION("""COMPUTED_VALUE"""),0.585)</f>
        <v>0.585</v>
      </c>
      <c r="L122" s="4">
        <v>9.00852</v>
      </c>
      <c r="M122" s="4" t="s">
        <v>13</v>
      </c>
      <c r="N122" s="1">
        <v>-8.183307221368</v>
      </c>
      <c r="O122" s="4">
        <v>18.114127221368</v>
      </c>
      <c r="V122" s="3">
        <v>38.8194</v>
      </c>
      <c r="W122" s="3">
        <v>0.605</v>
      </c>
      <c r="Z122" s="4">
        <f>IFERROR(__xludf.DUMMYFUNCTION("""COMPUTED_VALUE"""),0.585)</f>
        <v>0.585</v>
      </c>
      <c r="AA122" s="4">
        <v>37.7739</v>
      </c>
      <c r="AB122" s="4" t="s">
        <v>13</v>
      </c>
      <c r="AC122" s="1">
        <v>79.8035872245811</v>
      </c>
      <c r="AD122" s="4">
        <v>-40.98418722458109</v>
      </c>
    </row>
    <row r="123">
      <c r="G123" s="3">
        <v>10.1506</v>
      </c>
      <c r="H123" s="3">
        <v>0.61</v>
      </c>
      <c r="K123" s="4">
        <f>IFERROR(__xludf.DUMMYFUNCTION("""COMPUTED_VALUE"""),0.59)</f>
        <v>0.59</v>
      </c>
      <c r="L123" s="4">
        <v>9.24546</v>
      </c>
      <c r="M123" s="4" t="s">
        <v>13</v>
      </c>
      <c r="N123" s="1">
        <v>-8.14186134096412</v>
      </c>
      <c r="O123" s="4">
        <v>18.29246134096412</v>
      </c>
      <c r="V123" s="3">
        <v>39.0933</v>
      </c>
      <c r="W123" s="3">
        <v>0.61</v>
      </c>
      <c r="Z123" s="4">
        <f>IFERROR(__xludf.DUMMYFUNCTION("""COMPUTED_VALUE"""),0.59)</f>
        <v>0.59</v>
      </c>
      <c r="AA123" s="4">
        <v>38.0278</v>
      </c>
      <c r="AB123" s="4" t="s">
        <v>13</v>
      </c>
      <c r="AC123" s="1">
        <v>80.2750847531955</v>
      </c>
      <c r="AD123" s="4">
        <v>-41.1817847531955</v>
      </c>
    </row>
    <row r="124">
      <c r="G124" s="3">
        <v>10.3659</v>
      </c>
      <c r="H124" s="3">
        <v>0.615</v>
      </c>
      <c r="K124" s="4">
        <f>IFERROR(__xludf.DUMMYFUNCTION("""COMPUTED_VALUE"""),0.595)</f>
        <v>0.595</v>
      </c>
      <c r="L124" s="4">
        <v>9.4782</v>
      </c>
      <c r="M124" s="4" t="s">
        <v>13</v>
      </c>
      <c r="N124" s="1">
        <v>-8.09892327182498</v>
      </c>
      <c r="O124" s="4">
        <v>18.46482327182498</v>
      </c>
      <c r="V124" s="3">
        <v>39.3723</v>
      </c>
      <c r="W124" s="3">
        <v>0.615</v>
      </c>
      <c r="Z124" s="4">
        <f>IFERROR(__xludf.DUMMYFUNCTION("""COMPUTED_VALUE"""),0.595)</f>
        <v>0.595</v>
      </c>
      <c r="AA124" s="4">
        <v>38.2867</v>
      </c>
      <c r="AB124" s="4" t="s">
        <v>13</v>
      </c>
      <c r="AC124" s="1">
        <v>80.7330387482006</v>
      </c>
      <c r="AD124" s="4">
        <v>-41.360738748200596</v>
      </c>
    </row>
    <row r="125">
      <c r="G125" s="3">
        <v>10.5767</v>
      </c>
      <c r="H125" s="3">
        <v>0.62</v>
      </c>
      <c r="K125" s="4">
        <f>IFERROR(__xludf.DUMMYFUNCTION("""COMPUTED_VALUE"""),0.6)</f>
        <v>0.6</v>
      </c>
      <c r="L125" s="4">
        <v>9.70667</v>
      </c>
      <c r="M125" s="4" t="s">
        <v>13</v>
      </c>
      <c r="N125" s="1">
        <v>-8.05440156810927</v>
      </c>
      <c r="O125" s="4">
        <v>18.631101568109273</v>
      </c>
      <c r="V125" s="3">
        <v>39.6566</v>
      </c>
      <c r="W125" s="3">
        <v>0.62</v>
      </c>
      <c r="Z125" s="4">
        <f>IFERROR(__xludf.DUMMYFUNCTION("""COMPUTED_VALUE"""),0.6)</f>
        <v>0.6</v>
      </c>
      <c r="AA125" s="4">
        <v>38.5505</v>
      </c>
      <c r="AB125" s="4" t="s">
        <v>13</v>
      </c>
      <c r="AC125" s="1">
        <v>81.1767481415885</v>
      </c>
      <c r="AD125" s="4">
        <v>-41.52014814158851</v>
      </c>
    </row>
    <row r="126">
      <c r="G126" s="3">
        <v>10.783</v>
      </c>
      <c r="H126" s="3">
        <v>0.625</v>
      </c>
      <c r="K126" s="4">
        <f>IFERROR(__xludf.DUMMYFUNCTION("""COMPUTED_VALUE"""),0.605)</f>
        <v>0.605</v>
      </c>
      <c r="L126" s="4">
        <v>9.93082</v>
      </c>
      <c r="M126" s="4" t="s">
        <v>13</v>
      </c>
      <c r="N126" s="1">
        <v>-8.00820478397566</v>
      </c>
      <c r="O126" s="4">
        <v>18.791204783975658</v>
      </c>
      <c r="V126" s="3">
        <v>39.946</v>
      </c>
      <c r="W126" s="3">
        <v>0.625</v>
      </c>
      <c r="Z126" s="4">
        <f>IFERROR(__xludf.DUMMYFUNCTION("""COMPUTED_VALUE"""),0.605)</f>
        <v>0.605</v>
      </c>
      <c r="AA126" s="4">
        <v>38.8194</v>
      </c>
      <c r="AB126" s="4" t="s">
        <v>13</v>
      </c>
      <c r="AC126" s="1">
        <v>81.6055118653512</v>
      </c>
      <c r="AD126" s="4">
        <v>-41.659511865351206</v>
      </c>
    </row>
    <row r="127">
      <c r="G127" s="3">
        <v>10.9847</v>
      </c>
      <c r="H127" s="3">
        <v>0.63</v>
      </c>
      <c r="K127" s="4">
        <f>IFERROR(__xludf.DUMMYFUNCTION("""COMPUTED_VALUE"""),0.61)</f>
        <v>0.61</v>
      </c>
      <c r="L127" s="4">
        <v>10.1506</v>
      </c>
      <c r="M127" s="4" t="s">
        <v>13</v>
      </c>
      <c r="N127" s="1">
        <v>-7.96024147358284</v>
      </c>
      <c r="O127" s="4">
        <v>18.94494147358284</v>
      </c>
      <c r="V127" s="3">
        <v>40.2407</v>
      </c>
      <c r="W127" s="3">
        <v>0.63</v>
      </c>
      <c r="Z127" s="4">
        <f>IFERROR(__xludf.DUMMYFUNCTION("""COMPUTED_VALUE"""),0.61)</f>
        <v>0.61</v>
      </c>
      <c r="AA127" s="4">
        <v>39.0933</v>
      </c>
      <c r="AB127" s="4" t="s">
        <v>13</v>
      </c>
      <c r="AC127" s="1">
        <v>82.0186288514811</v>
      </c>
      <c r="AD127" s="4">
        <v>-41.7779288514811</v>
      </c>
    </row>
    <row r="128">
      <c r="G128" s="3">
        <v>11.1819</v>
      </c>
      <c r="H128" s="3">
        <v>0.635</v>
      </c>
      <c r="K128" s="4">
        <f>IFERROR(__xludf.DUMMYFUNCTION("""COMPUTED_VALUE"""),0.615)</f>
        <v>0.615</v>
      </c>
      <c r="L128" s="4">
        <v>10.3659</v>
      </c>
      <c r="M128" s="4" t="s">
        <v>13</v>
      </c>
      <c r="N128" s="1">
        <v>-7.91040331755975</v>
      </c>
      <c r="O128" s="4">
        <v>19.09230331755975</v>
      </c>
      <c r="V128" s="3">
        <v>40.5407</v>
      </c>
      <c r="W128" s="3">
        <v>0.635</v>
      </c>
      <c r="Z128" s="4">
        <f>IFERROR(__xludf.DUMMYFUNCTION("""COMPUTED_VALUE"""),0.615)</f>
        <v>0.615</v>
      </c>
      <c r="AA128" s="4">
        <v>39.3723</v>
      </c>
      <c r="AB128" s="4" t="s">
        <v>13</v>
      </c>
      <c r="AC128" s="1">
        <v>82.4159268373293</v>
      </c>
      <c r="AD128" s="4">
        <v>-41.87522683732929</v>
      </c>
    </row>
    <row r="129">
      <c r="G129" s="3">
        <v>11.3744</v>
      </c>
      <c r="H129" s="3">
        <v>0.64</v>
      </c>
      <c r="K129" s="4">
        <f>IFERROR(__xludf.DUMMYFUNCTION("""COMPUTED_VALUE"""),0.62)</f>
        <v>0.62</v>
      </c>
      <c r="L129" s="4">
        <v>10.5767</v>
      </c>
      <c r="M129" s="4" t="s">
        <v>13</v>
      </c>
      <c r="N129" s="1">
        <v>-7.8582892756184</v>
      </c>
      <c r="O129" s="4">
        <v>19.232689275618398</v>
      </c>
      <c r="V129" s="3">
        <v>40.8461</v>
      </c>
      <c r="W129" s="3">
        <v>0.64</v>
      </c>
      <c r="Z129" s="4">
        <f>IFERROR(__xludf.DUMMYFUNCTION("""COMPUTED_VALUE"""),0.62)</f>
        <v>0.62</v>
      </c>
      <c r="AA129" s="4">
        <v>39.6566</v>
      </c>
      <c r="AB129" s="4" t="s">
        <v>13</v>
      </c>
      <c r="AC129" s="1">
        <v>82.8076635969599</v>
      </c>
      <c r="AD129" s="4">
        <v>-41.9615635969599</v>
      </c>
    </row>
    <row r="130">
      <c r="G130" s="3">
        <v>11.5623</v>
      </c>
      <c r="H130" s="3">
        <v>0.645</v>
      </c>
      <c r="K130" s="4">
        <f>IFERROR(__xludf.DUMMYFUNCTION("""COMPUTED_VALUE"""),0.625)</f>
        <v>0.625</v>
      </c>
      <c r="L130" s="4">
        <v>10.783</v>
      </c>
      <c r="M130" s="4" t="s">
        <v>13</v>
      </c>
      <c r="N130" s="1">
        <v>-7.80380236867043</v>
      </c>
      <c r="O130" s="4">
        <v>19.366102368670433</v>
      </c>
      <c r="V130" s="3">
        <v>41.1569</v>
      </c>
      <c r="W130" s="3">
        <v>0.645</v>
      </c>
      <c r="Z130" s="4">
        <f>IFERROR(__xludf.DUMMYFUNCTION("""COMPUTED_VALUE"""),0.625)</f>
        <v>0.625</v>
      </c>
      <c r="AA130" s="4">
        <v>39.946</v>
      </c>
      <c r="AB130" s="4" t="s">
        <v>13</v>
      </c>
      <c r="AC130" s="1">
        <v>83.1976320967883</v>
      </c>
      <c r="AD130" s="4">
        <v>-42.0407320967883</v>
      </c>
    </row>
    <row r="131">
      <c r="G131" s="3">
        <v>11.7456</v>
      </c>
      <c r="H131" s="3">
        <v>0.65</v>
      </c>
      <c r="K131" s="4">
        <f>IFERROR(__xludf.DUMMYFUNCTION("""COMPUTED_VALUE"""),0.63)</f>
        <v>0.63</v>
      </c>
      <c r="L131" s="4">
        <v>10.9847</v>
      </c>
      <c r="M131" s="4" t="s">
        <v>13</v>
      </c>
      <c r="N131" s="1">
        <v>-7.7469971340022</v>
      </c>
      <c r="O131" s="4">
        <v>19.4925971340022</v>
      </c>
      <c r="V131" s="3">
        <v>41.4731</v>
      </c>
      <c r="W131" s="3">
        <v>0.65</v>
      </c>
      <c r="Z131" s="4">
        <f>IFERROR(__xludf.DUMMYFUNCTION("""COMPUTED_VALUE"""),0.63)</f>
        <v>0.63</v>
      </c>
      <c r="AA131" s="4">
        <v>40.2407</v>
      </c>
      <c r="AB131" s="4" t="s">
        <v>13</v>
      </c>
      <c r="AC131" s="1">
        <v>83.5853121401257</v>
      </c>
      <c r="AD131" s="4">
        <v>-42.11221214012569</v>
      </c>
    </row>
    <row r="132">
      <c r="G132" s="3">
        <v>11.9243</v>
      </c>
      <c r="H132" s="3">
        <v>0.655</v>
      </c>
      <c r="K132" s="4">
        <f>IFERROR(__xludf.DUMMYFUNCTION("""COMPUTED_VALUE"""),0.63370514)</f>
        <v>0.63370514</v>
      </c>
      <c r="L132" s="4" t="s">
        <v>13</v>
      </c>
      <c r="M132" s="4">
        <v>-7.92350587828656</v>
      </c>
      <c r="N132" s="1">
        <v>-7.68792810890006</v>
      </c>
      <c r="O132" s="4">
        <v>19.612228108900062</v>
      </c>
      <c r="V132" s="3">
        <v>41.7949</v>
      </c>
      <c r="W132" s="3">
        <v>0.655</v>
      </c>
      <c r="Z132" s="4">
        <f>IFERROR(__xludf.DUMMYFUNCTION("""COMPUTED_VALUE"""),0.63370514)</f>
        <v>0.63370514</v>
      </c>
      <c r="AA132" s="4" t="s">
        <v>13</v>
      </c>
      <c r="AB132" s="4">
        <v>82.3142535750238</v>
      </c>
      <c r="AC132" s="1">
        <v>83.9701835302836</v>
      </c>
      <c r="AD132" s="4">
        <v>-42.17528353028361</v>
      </c>
    </row>
    <row r="133">
      <c r="G133" s="3">
        <v>12.0984</v>
      </c>
      <c r="H133" s="3">
        <v>0.66</v>
      </c>
      <c r="K133" s="4">
        <f>IFERROR(__xludf.DUMMYFUNCTION("""COMPUTED_VALUE"""),0.635)</f>
        <v>0.635</v>
      </c>
      <c r="L133" s="4">
        <v>11.1819</v>
      </c>
      <c r="M133" s="4" t="s">
        <v>13</v>
      </c>
      <c r="N133" s="1">
        <v>-7.62664983065037</v>
      </c>
      <c r="O133" s="4">
        <v>19.72504983065037</v>
      </c>
      <c r="V133" s="3">
        <v>42.1222</v>
      </c>
      <c r="W133" s="3">
        <v>0.66</v>
      </c>
      <c r="Z133" s="4">
        <f>IFERROR(__xludf.DUMMYFUNCTION("""COMPUTED_VALUE"""),0.635)</f>
        <v>0.635</v>
      </c>
      <c r="AA133" s="4">
        <v>40.5407</v>
      </c>
      <c r="AB133" s="4" t="s">
        <v>13</v>
      </c>
      <c r="AC133" s="1">
        <v>84.3517260705734</v>
      </c>
      <c r="AD133" s="4">
        <v>-42.22952607057341</v>
      </c>
    </row>
    <row r="134">
      <c r="G134" s="3">
        <v>12.268</v>
      </c>
      <c r="H134" s="3">
        <v>0.665</v>
      </c>
      <c r="K134" s="4">
        <f>IFERROR(__xludf.DUMMYFUNCTION("""COMPUTED_VALUE"""),0.64)</f>
        <v>0.64</v>
      </c>
      <c r="L134" s="4">
        <v>11.3744</v>
      </c>
      <c r="M134" s="4" t="s">
        <v>13</v>
      </c>
      <c r="N134" s="1">
        <v>-7.56321683653949</v>
      </c>
      <c r="O134" s="4">
        <v>19.83121683653949</v>
      </c>
      <c r="V134" s="3">
        <v>42.4551</v>
      </c>
      <c r="W134" s="3">
        <v>0.665</v>
      </c>
      <c r="Z134" s="4">
        <f>IFERROR(__xludf.DUMMYFUNCTION("""COMPUTED_VALUE"""),0.64)</f>
        <v>0.64</v>
      </c>
      <c r="AA134" s="4">
        <v>40.8461</v>
      </c>
      <c r="AB134" s="4" t="s">
        <v>13</v>
      </c>
      <c r="AC134" s="1">
        <v>84.7294195643065</v>
      </c>
      <c r="AD134" s="4">
        <v>-42.274319564306495</v>
      </c>
    </row>
    <row r="135">
      <c r="G135" s="3">
        <v>12.4329</v>
      </c>
      <c r="H135" s="3">
        <v>0.67</v>
      </c>
      <c r="K135" s="4">
        <f>IFERROR(__xludf.DUMMYFUNCTION("""COMPUTED_VALUE"""),0.645)</f>
        <v>0.645</v>
      </c>
      <c r="L135" s="4">
        <v>11.5623</v>
      </c>
      <c r="M135" s="4" t="s">
        <v>13</v>
      </c>
      <c r="N135" s="1">
        <v>-7.49768366385379</v>
      </c>
      <c r="O135" s="4">
        <v>19.93058366385379</v>
      </c>
      <c r="V135" s="3">
        <v>42.7936</v>
      </c>
      <c r="W135" s="3">
        <v>0.67</v>
      </c>
      <c r="Z135" s="4">
        <f>IFERROR(__xludf.DUMMYFUNCTION("""COMPUTED_VALUE"""),0.645)</f>
        <v>0.645</v>
      </c>
      <c r="AA135" s="4">
        <v>41.1569</v>
      </c>
      <c r="AB135" s="4" t="s">
        <v>13</v>
      </c>
      <c r="AC135" s="1">
        <v>85.1027438147943</v>
      </c>
      <c r="AD135" s="4">
        <v>-42.3091438147943</v>
      </c>
    </row>
    <row r="136">
      <c r="G136" s="3">
        <v>12.5932</v>
      </c>
      <c r="H136" s="3">
        <v>0.675</v>
      </c>
      <c r="K136" s="4">
        <f>IFERROR(__xludf.DUMMYFUNCTION("""COMPUTED_VALUE"""),0.65)</f>
        <v>0.65</v>
      </c>
      <c r="L136" s="4">
        <v>11.7456</v>
      </c>
      <c r="M136" s="4" t="s">
        <v>13</v>
      </c>
      <c r="N136" s="1">
        <v>-7.4301048498796</v>
      </c>
      <c r="O136" s="4">
        <v>20.0233048498796</v>
      </c>
      <c r="V136" s="3">
        <v>43.1378</v>
      </c>
      <c r="W136" s="3">
        <v>0.675</v>
      </c>
      <c r="Z136" s="4">
        <f>IFERROR(__xludf.DUMMYFUNCTION("""COMPUTED_VALUE"""),0.65)</f>
        <v>0.65</v>
      </c>
      <c r="AA136" s="4">
        <v>41.4731</v>
      </c>
      <c r="AB136" s="4" t="s">
        <v>13</v>
      </c>
      <c r="AC136" s="1">
        <v>85.4711786253482</v>
      </c>
      <c r="AD136" s="4">
        <v>-42.3333786253482</v>
      </c>
    </row>
    <row r="137">
      <c r="G137" s="3">
        <v>12.7491</v>
      </c>
      <c r="H137" s="3">
        <v>0.68</v>
      </c>
      <c r="K137" s="4">
        <f>IFERROR(__xludf.DUMMYFUNCTION("""COMPUTED_VALUE"""),0.655)</f>
        <v>0.655</v>
      </c>
      <c r="L137" s="4">
        <v>11.9243</v>
      </c>
      <c r="M137" s="4" t="s">
        <v>13</v>
      </c>
      <c r="N137" s="1">
        <v>-7.36053493190331</v>
      </c>
      <c r="O137" s="4">
        <v>20.10963493190331</v>
      </c>
      <c r="V137" s="3">
        <v>43.4876</v>
      </c>
      <c r="W137" s="3">
        <v>0.68</v>
      </c>
      <c r="Z137" s="4">
        <f>IFERROR(__xludf.DUMMYFUNCTION("""COMPUTED_VALUE"""),0.655)</f>
        <v>0.655</v>
      </c>
      <c r="AA137" s="4">
        <v>41.7949</v>
      </c>
      <c r="AB137" s="4" t="s">
        <v>13</v>
      </c>
      <c r="AC137" s="1">
        <v>85.8342037992796</v>
      </c>
      <c r="AD137" s="4">
        <v>-42.346603799279606</v>
      </c>
    </row>
    <row r="138">
      <c r="G138" s="3">
        <v>12.9005</v>
      </c>
      <c r="H138" s="3">
        <v>0.685</v>
      </c>
      <c r="K138" s="4">
        <f>IFERROR(__xludf.DUMMYFUNCTION("""COMPUTED_VALUE"""),0.66)</f>
        <v>0.66</v>
      </c>
      <c r="L138" s="4">
        <v>12.0984</v>
      </c>
      <c r="M138" s="4" t="s">
        <v>13</v>
      </c>
      <c r="N138" s="1">
        <v>-7.28902844721125</v>
      </c>
      <c r="O138" s="4">
        <v>20.18952844721125</v>
      </c>
      <c r="V138" s="3">
        <v>43.8432</v>
      </c>
      <c r="W138" s="3">
        <v>0.685</v>
      </c>
      <c r="Z138" s="4">
        <f>IFERROR(__xludf.DUMMYFUNCTION("""COMPUTED_VALUE"""),0.66)</f>
        <v>0.66</v>
      </c>
      <c r="AA138" s="4">
        <v>42.1222</v>
      </c>
      <c r="AB138" s="4" t="s">
        <v>13</v>
      </c>
      <c r="AC138" s="1">
        <v>86.1912991399</v>
      </c>
      <c r="AD138" s="4">
        <v>-42.34809913989999</v>
      </c>
    </row>
    <row r="139">
      <c r="G139" s="3">
        <v>13.0474</v>
      </c>
      <c r="H139" s="3">
        <v>0.69</v>
      </c>
      <c r="K139" s="4">
        <f>IFERROR(__xludf.DUMMYFUNCTION("""COMPUTED_VALUE"""),0.665)</f>
        <v>0.665</v>
      </c>
      <c r="L139" s="4">
        <v>12.268</v>
      </c>
      <c r="M139" s="4" t="s">
        <v>13</v>
      </c>
      <c r="N139" s="1">
        <v>-7.2156399330898</v>
      </c>
      <c r="O139" s="4">
        <v>20.2630399330898</v>
      </c>
      <c r="V139" s="3">
        <v>44.2046</v>
      </c>
      <c r="W139" s="3">
        <v>0.69</v>
      </c>
      <c r="Z139" s="4">
        <f>IFERROR(__xludf.DUMMYFUNCTION("""COMPUTED_VALUE"""),0.665)</f>
        <v>0.665</v>
      </c>
      <c r="AA139" s="4">
        <v>42.4551</v>
      </c>
      <c r="AB139" s="4" t="s">
        <v>13</v>
      </c>
      <c r="AC139" s="1">
        <v>86.5419444505207</v>
      </c>
      <c r="AD139" s="4">
        <v>-42.3373444505207</v>
      </c>
    </row>
    <row r="140">
      <c r="G140" s="3">
        <v>13.1899</v>
      </c>
      <c r="H140" s="3">
        <v>0.695</v>
      </c>
      <c r="K140" s="4">
        <f>IFERROR(__xludf.DUMMYFUNCTION("""COMPUTED_VALUE"""),0.67)</f>
        <v>0.67</v>
      </c>
      <c r="L140" s="4">
        <v>12.4329</v>
      </c>
      <c r="M140" s="4" t="s">
        <v>13</v>
      </c>
      <c r="N140" s="1">
        <v>-7.14042392682531</v>
      </c>
      <c r="O140" s="4">
        <v>20.330323926825308</v>
      </c>
      <c r="V140" s="3">
        <v>44.5717</v>
      </c>
      <c r="W140" s="3">
        <v>0.695</v>
      </c>
      <c r="Z140" s="4">
        <f>IFERROR(__xludf.DUMMYFUNCTION("""COMPUTED_VALUE"""),0.67)</f>
        <v>0.67</v>
      </c>
      <c r="AA140" s="4">
        <v>42.7936</v>
      </c>
      <c r="AB140" s="4" t="s">
        <v>13</v>
      </c>
      <c r="AC140" s="1">
        <v>86.885619534453</v>
      </c>
      <c r="AD140" s="4">
        <v>-42.313919534453</v>
      </c>
    </row>
    <row r="141">
      <c r="G141" s="3">
        <v>13.3281</v>
      </c>
      <c r="H141" s="3">
        <v>0.7</v>
      </c>
      <c r="K141" s="4">
        <f>IFERROR(__xludf.DUMMYFUNCTION("""COMPUTED_VALUE"""),0.675)</f>
        <v>0.675</v>
      </c>
      <c r="L141" s="4">
        <v>12.5932</v>
      </c>
      <c r="M141" s="4" t="s">
        <v>13</v>
      </c>
      <c r="N141" s="1">
        <v>-7.06343496570413</v>
      </c>
      <c r="O141" s="4">
        <v>20.39153496570413</v>
      </c>
      <c r="V141" s="3">
        <v>44.9446</v>
      </c>
      <c r="W141" s="3">
        <v>0.7</v>
      </c>
      <c r="Z141" s="4">
        <f>IFERROR(__xludf.DUMMYFUNCTION("""COMPUTED_VALUE"""),0.675)</f>
        <v>0.675</v>
      </c>
      <c r="AA141" s="4">
        <v>43.1378</v>
      </c>
      <c r="AB141" s="4" t="s">
        <v>13</v>
      </c>
      <c r="AC141" s="1">
        <v>87.2218041950085</v>
      </c>
      <c r="AD141" s="4">
        <v>-42.2772041950085</v>
      </c>
    </row>
    <row r="142">
      <c r="G142" s="3">
        <v>13.462</v>
      </c>
      <c r="H142" s="3">
        <v>0.705</v>
      </c>
      <c r="K142" s="4">
        <f>IFERROR(__xludf.DUMMYFUNCTION("""COMPUTED_VALUE"""),0.68)</f>
        <v>0.68</v>
      </c>
      <c r="L142" s="4">
        <v>12.7491</v>
      </c>
      <c r="M142" s="4" t="s">
        <v>13</v>
      </c>
      <c r="N142" s="1">
        <v>-6.98472758701263</v>
      </c>
      <c r="O142" s="4">
        <v>20.44672758701263</v>
      </c>
      <c r="V142" s="3">
        <v>45.3233</v>
      </c>
      <c r="W142" s="3">
        <v>0.705</v>
      </c>
      <c r="Z142" s="4">
        <f>IFERROR(__xludf.DUMMYFUNCTION("""COMPUTED_VALUE"""),0.68)</f>
        <v>0.68</v>
      </c>
      <c r="AA142" s="4">
        <v>43.4876</v>
      </c>
      <c r="AB142" s="4" t="s">
        <v>13</v>
      </c>
      <c r="AC142" s="1">
        <v>87.5499782354986</v>
      </c>
      <c r="AD142" s="4">
        <v>-42.226678235498596</v>
      </c>
    </row>
    <row r="143">
      <c r="G143" s="3">
        <v>13.5916</v>
      </c>
      <c r="H143" s="3">
        <v>0.71</v>
      </c>
      <c r="K143" s="4">
        <f>IFERROR(__xludf.DUMMYFUNCTION("""COMPUTED_VALUE"""),0.685)</f>
        <v>0.685</v>
      </c>
      <c r="L143" s="4">
        <v>12.9005</v>
      </c>
      <c r="M143" s="4" t="s">
        <v>13</v>
      </c>
      <c r="N143" s="1">
        <v>-6.90435632803716</v>
      </c>
      <c r="O143" s="4">
        <v>20.49595632803716</v>
      </c>
      <c r="V143" s="3">
        <v>45.7078</v>
      </c>
      <c r="W143" s="3">
        <v>0.71</v>
      </c>
      <c r="Z143" s="4">
        <f>IFERROR(__xludf.DUMMYFUNCTION("""COMPUTED_VALUE"""),0.685)</f>
        <v>0.685</v>
      </c>
      <c r="AA143" s="4">
        <v>43.8432</v>
      </c>
      <c r="AB143" s="4" t="s">
        <v>13</v>
      </c>
      <c r="AC143" s="1">
        <v>87.8696214592345</v>
      </c>
      <c r="AD143" s="4">
        <v>-42.161821459234496</v>
      </c>
    </row>
    <row r="144">
      <c r="G144" s="3">
        <v>13.7171</v>
      </c>
      <c r="H144" s="3">
        <v>0.715</v>
      </c>
      <c r="K144" s="4">
        <f>IFERROR(__xludf.DUMMYFUNCTION("""COMPUTED_VALUE"""),0.69)</f>
        <v>0.69</v>
      </c>
      <c r="L144" s="4">
        <v>13.0474</v>
      </c>
      <c r="M144" s="4" t="s">
        <v>13</v>
      </c>
      <c r="N144" s="1">
        <v>-6.82237572606408</v>
      </c>
      <c r="O144" s="4">
        <v>20.53947572606408</v>
      </c>
      <c r="V144" s="3">
        <v>46.0983</v>
      </c>
      <c r="W144" s="3">
        <v>0.715</v>
      </c>
      <c r="Z144" s="4">
        <f>IFERROR(__xludf.DUMMYFUNCTION("""COMPUTED_VALUE"""),0.69)</f>
        <v>0.69</v>
      </c>
      <c r="AA144" s="4">
        <v>44.2046</v>
      </c>
      <c r="AB144" s="4" t="s">
        <v>13</v>
      </c>
      <c r="AC144" s="1">
        <v>88.1802136695278</v>
      </c>
      <c r="AD144" s="4">
        <v>-42.0819136695278</v>
      </c>
    </row>
    <row r="145">
      <c r="G145" s="3">
        <v>13.8384</v>
      </c>
      <c r="H145" s="3">
        <v>0.72</v>
      </c>
      <c r="K145" s="4">
        <f>IFERROR(__xludf.DUMMYFUNCTION("""COMPUTED_VALUE"""),0.695)</f>
        <v>0.695</v>
      </c>
      <c r="L145" s="4">
        <v>13.1899</v>
      </c>
      <c r="M145" s="4" t="s">
        <v>13</v>
      </c>
      <c r="N145" s="1">
        <v>-6.73884031837975</v>
      </c>
      <c r="O145" s="4">
        <v>20.57724031837975</v>
      </c>
      <c r="V145" s="3">
        <v>46.4945</v>
      </c>
      <c r="W145" s="3">
        <v>0.72</v>
      </c>
      <c r="Z145" s="4">
        <f>IFERROR(__xludf.DUMMYFUNCTION("""COMPUTED_VALUE"""),0.695)</f>
        <v>0.695</v>
      </c>
      <c r="AA145" s="4">
        <v>44.5717</v>
      </c>
      <c r="AB145" s="4" t="s">
        <v>13</v>
      </c>
      <c r="AC145" s="1">
        <v>88.4812346696898</v>
      </c>
      <c r="AD145" s="4">
        <v>-41.986734669689795</v>
      </c>
    </row>
    <row r="146">
      <c r="G146" s="3">
        <v>13.9557</v>
      </c>
      <c r="H146" s="3">
        <v>0.725</v>
      </c>
      <c r="K146" s="4">
        <f>IFERROR(__xludf.DUMMYFUNCTION("""COMPUTED_VALUE"""),0.7)</f>
        <v>0.7</v>
      </c>
      <c r="L146" s="4">
        <v>13.3281</v>
      </c>
      <c r="M146" s="4" t="s">
        <v>13</v>
      </c>
      <c r="N146" s="1">
        <v>-6.65380464227052</v>
      </c>
      <c r="O146" s="4">
        <v>20.609504642270522</v>
      </c>
      <c r="V146" s="3">
        <v>46.8965</v>
      </c>
      <c r="W146" s="3">
        <v>0.725</v>
      </c>
      <c r="Z146" s="4">
        <f>IFERROR(__xludf.DUMMYFUNCTION("""COMPUTED_VALUE"""),0.7)</f>
        <v>0.7</v>
      </c>
      <c r="AA146" s="4">
        <v>44.9446</v>
      </c>
      <c r="AB146" s="4" t="s">
        <v>13</v>
      </c>
      <c r="AC146" s="1">
        <v>88.7721642630319</v>
      </c>
      <c r="AD146" s="4">
        <v>-41.875664263031894</v>
      </c>
    </row>
    <row r="147">
      <c r="G147" s="3">
        <v>14.0691</v>
      </c>
      <c r="H147" s="3">
        <v>0.73</v>
      </c>
      <c r="K147" s="4">
        <f>IFERROR(__xludf.DUMMYFUNCTION("""COMPUTED_VALUE"""),0.705)</f>
        <v>0.705</v>
      </c>
      <c r="L147" s="4">
        <v>13.462</v>
      </c>
      <c r="M147" s="4" t="s">
        <v>13</v>
      </c>
      <c r="N147" s="1">
        <v>-6.56732323502277</v>
      </c>
      <c r="O147" s="4">
        <v>20.63642323502277</v>
      </c>
      <c r="V147" s="3">
        <v>47.3044</v>
      </c>
      <c r="W147" s="3">
        <v>0.73</v>
      </c>
      <c r="Z147" s="4">
        <f>IFERROR(__xludf.DUMMYFUNCTION("""COMPUTED_VALUE"""),0.705)</f>
        <v>0.705</v>
      </c>
      <c r="AA147" s="4">
        <v>45.3233</v>
      </c>
      <c r="AB147" s="4" t="s">
        <v>13</v>
      </c>
      <c r="AC147" s="1">
        <v>89.0524822528656</v>
      </c>
      <c r="AD147" s="4">
        <v>-41.7480822528656</v>
      </c>
    </row>
    <row r="148">
      <c r="G148" s="3">
        <v>14.1785</v>
      </c>
      <c r="H148" s="3">
        <v>0.735</v>
      </c>
      <c r="K148" s="4">
        <f>IFERROR(__xludf.DUMMYFUNCTION("""COMPUTED_VALUE"""),0.71)</f>
        <v>0.71</v>
      </c>
      <c r="L148" s="4">
        <v>13.5916</v>
      </c>
      <c r="M148" s="4" t="s">
        <v>13</v>
      </c>
      <c r="N148" s="1">
        <v>-6.47945063392283</v>
      </c>
      <c r="O148" s="4">
        <v>20.65795063392283</v>
      </c>
      <c r="V148" s="3">
        <v>47.7181</v>
      </c>
      <c r="W148" s="3">
        <v>0.735</v>
      </c>
      <c r="Z148" s="4">
        <f>IFERROR(__xludf.DUMMYFUNCTION("""COMPUTED_VALUE"""),0.71)</f>
        <v>0.71</v>
      </c>
      <c r="AA148" s="4">
        <v>45.7078</v>
      </c>
      <c r="AB148" s="4" t="s">
        <v>13</v>
      </c>
      <c r="AC148" s="1">
        <v>89.3216684425022</v>
      </c>
      <c r="AD148" s="4">
        <v>-41.6035684425022</v>
      </c>
    </row>
    <row r="149">
      <c r="G149" s="3">
        <v>14.2841</v>
      </c>
      <c r="H149" s="3">
        <v>0.74</v>
      </c>
      <c r="K149" s="4">
        <f>IFERROR(__xludf.DUMMYFUNCTION("""COMPUTED_VALUE"""),0.715)</f>
        <v>0.715</v>
      </c>
      <c r="L149" s="4">
        <v>13.7171</v>
      </c>
      <c r="M149" s="4" t="s">
        <v>13</v>
      </c>
      <c r="N149" s="1">
        <v>-6.39024137625708</v>
      </c>
      <c r="O149" s="4">
        <v>20.674341376257082</v>
      </c>
      <c r="V149" s="3">
        <v>48.1377</v>
      </c>
      <c r="W149" s="3">
        <v>0.74</v>
      </c>
      <c r="Z149" s="4">
        <f>IFERROR(__xludf.DUMMYFUNCTION("""COMPUTED_VALUE"""),0.715)</f>
        <v>0.715</v>
      </c>
      <c r="AA149" s="4">
        <v>46.0983</v>
      </c>
      <c r="AB149" s="4" t="s">
        <v>13</v>
      </c>
      <c r="AC149" s="1">
        <v>89.5792026352532</v>
      </c>
      <c r="AD149" s="4">
        <v>-41.441502635253194</v>
      </c>
    </row>
    <row r="150">
      <c r="G150" s="3">
        <v>14.3859</v>
      </c>
      <c r="H150" s="3">
        <v>0.745</v>
      </c>
      <c r="K150" s="4">
        <f>IFERROR(__xludf.DUMMYFUNCTION("""COMPUTED_VALUE"""),0.72)</f>
        <v>0.72</v>
      </c>
      <c r="L150" s="4">
        <v>13.8384</v>
      </c>
      <c r="M150" s="4" t="s">
        <v>13</v>
      </c>
      <c r="N150" s="1">
        <v>-6.29974999931186</v>
      </c>
      <c r="O150" s="4">
        <v>20.68564999931186</v>
      </c>
      <c r="V150" s="3">
        <v>48.5631</v>
      </c>
      <c r="W150" s="3">
        <v>0.745</v>
      </c>
      <c r="Z150" s="4">
        <f>IFERROR(__xludf.DUMMYFUNCTION("""COMPUTED_VALUE"""),0.72)</f>
        <v>0.72</v>
      </c>
      <c r="AA150" s="4">
        <v>46.4945</v>
      </c>
      <c r="AB150" s="4" t="s">
        <v>13</v>
      </c>
      <c r="AC150" s="1">
        <v>89.8245646344299</v>
      </c>
      <c r="AD150" s="4">
        <v>-41.261464634429906</v>
      </c>
    </row>
    <row r="151">
      <c r="G151" s="3">
        <v>14.4841</v>
      </c>
      <c r="H151" s="3">
        <v>0.75</v>
      </c>
      <c r="K151" s="4">
        <f>IFERROR(__xludf.DUMMYFUNCTION("""COMPUTED_VALUE"""),0.725)</f>
        <v>0.725</v>
      </c>
      <c r="L151" s="4">
        <v>13.9557</v>
      </c>
      <c r="M151" s="4" t="s">
        <v>13</v>
      </c>
      <c r="N151" s="1">
        <v>-6.20803104037355</v>
      </c>
      <c r="O151" s="4">
        <v>20.69213104037355</v>
      </c>
      <c r="V151" s="3">
        <v>48.9943</v>
      </c>
      <c r="W151" s="3">
        <v>0.75</v>
      </c>
      <c r="Z151" s="4">
        <f>IFERROR(__xludf.DUMMYFUNCTION("""COMPUTED_VALUE"""),0.725)</f>
        <v>0.725</v>
      </c>
      <c r="AA151" s="4">
        <v>46.8965</v>
      </c>
      <c r="AB151" s="4" t="s">
        <v>13</v>
      </c>
      <c r="AC151" s="1">
        <v>90.0572342433438</v>
      </c>
      <c r="AD151" s="4">
        <v>-41.0629342433438</v>
      </c>
    </row>
    <row r="152">
      <c r="G152" s="3">
        <v>14.5788</v>
      </c>
      <c r="H152" s="3">
        <v>0.755</v>
      </c>
      <c r="K152" s="4">
        <f>IFERROR(__xludf.DUMMYFUNCTION("""COMPUTED_VALUE"""),0.73)</f>
        <v>0.73</v>
      </c>
      <c r="L152" s="4">
        <v>14.0691</v>
      </c>
      <c r="M152" s="4" t="s">
        <v>13</v>
      </c>
      <c r="N152" s="1">
        <v>-6.11513903672849</v>
      </c>
      <c r="O152" s="4">
        <v>20.693939036728487</v>
      </c>
      <c r="V152" s="3">
        <v>49.4312</v>
      </c>
      <c r="W152" s="3">
        <v>0.755</v>
      </c>
      <c r="Z152" s="4">
        <f>IFERROR(__xludf.DUMMYFUNCTION("""COMPUTED_VALUE"""),0.73)</f>
        <v>0.73</v>
      </c>
      <c r="AA152" s="4">
        <v>47.3044</v>
      </c>
      <c r="AB152" s="4" t="s">
        <v>13</v>
      </c>
      <c r="AC152" s="1">
        <v>90.2766912653062</v>
      </c>
      <c r="AD152" s="4">
        <v>-40.8454912653062</v>
      </c>
    </row>
    <row r="153">
      <c r="G153" s="3">
        <v>14.6699</v>
      </c>
      <c r="H153" s="3">
        <v>0.76</v>
      </c>
      <c r="K153" s="4">
        <f>IFERROR(__xludf.DUMMYFUNCTION("""COMPUTED_VALUE"""),0.735)</f>
        <v>0.735</v>
      </c>
      <c r="L153" s="4">
        <v>14.1785</v>
      </c>
      <c r="M153" s="4" t="s">
        <v>13</v>
      </c>
      <c r="N153" s="1">
        <v>-6.02112852566304</v>
      </c>
      <c r="O153" s="4">
        <v>20.69102852566304</v>
      </c>
      <c r="V153" s="3">
        <v>49.874</v>
      </c>
      <c r="W153" s="3">
        <v>0.76</v>
      </c>
      <c r="Z153" s="4">
        <f>IFERROR(__xludf.DUMMYFUNCTION("""COMPUTED_VALUE"""),0.735)</f>
        <v>0.735</v>
      </c>
      <c r="AA153" s="4">
        <v>47.7181</v>
      </c>
      <c r="AB153" s="4" t="s">
        <v>13</v>
      </c>
      <c r="AC153" s="1">
        <v>90.4824155036285</v>
      </c>
      <c r="AD153" s="4">
        <v>-40.6084155036285</v>
      </c>
    </row>
    <row r="154">
      <c r="G154" s="3">
        <v>14.7577</v>
      </c>
      <c r="H154" s="3">
        <v>0.765</v>
      </c>
      <c r="K154" s="4">
        <f>IFERROR(__xludf.DUMMYFUNCTION("""COMPUTED_VALUE"""),0.74)</f>
        <v>0.74</v>
      </c>
      <c r="L154" s="4">
        <v>14.2841</v>
      </c>
      <c r="M154" s="4" t="s">
        <v>13</v>
      </c>
      <c r="N154" s="1">
        <v>-5.92605404446356</v>
      </c>
      <c r="O154" s="4">
        <v>20.68375404446356</v>
      </c>
      <c r="V154" s="3">
        <v>50.3224</v>
      </c>
      <c r="W154" s="3">
        <v>0.765</v>
      </c>
      <c r="Z154" s="4">
        <f>IFERROR(__xludf.DUMMYFUNCTION("""COMPUTED_VALUE"""),0.74)</f>
        <v>0.74</v>
      </c>
      <c r="AA154" s="4">
        <v>48.1377</v>
      </c>
      <c r="AB154" s="4" t="s">
        <v>13</v>
      </c>
      <c r="AC154" s="1">
        <v>90.6738867616222</v>
      </c>
      <c r="AD154" s="4">
        <v>-40.3514867616222</v>
      </c>
    </row>
    <row r="155">
      <c r="G155" s="3">
        <v>14.8421</v>
      </c>
      <c r="H155" s="3">
        <v>0.77</v>
      </c>
      <c r="K155" s="4">
        <f>IFERROR(__xludf.DUMMYFUNCTION("""COMPUTED_VALUE"""),0.745)</f>
        <v>0.745</v>
      </c>
      <c r="L155" s="4">
        <v>14.3859</v>
      </c>
      <c r="M155" s="4" t="s">
        <v>13</v>
      </c>
      <c r="N155" s="1">
        <v>-5.82877908302143</v>
      </c>
      <c r="O155" s="4">
        <v>20.67087908302143</v>
      </c>
      <c r="V155" s="3">
        <v>50.7766</v>
      </c>
      <c r="W155" s="3">
        <v>0.77</v>
      </c>
      <c r="Z155" s="4">
        <f>IFERROR(__xludf.DUMMYFUNCTION("""COMPUTED_VALUE"""),0.745)</f>
        <v>0.745</v>
      </c>
      <c r="AA155" s="4">
        <v>48.5631</v>
      </c>
      <c r="AB155" s="4" t="s">
        <v>13</v>
      </c>
      <c r="AC155" s="1">
        <v>90.8524097308819</v>
      </c>
      <c r="AD155" s="4">
        <v>-40.0758097308819</v>
      </c>
    </row>
    <row r="156">
      <c r="G156" s="3">
        <v>14.9233</v>
      </c>
      <c r="H156" s="3">
        <v>0.775</v>
      </c>
      <c r="K156" s="4">
        <f>IFERROR(__xludf.DUMMYFUNCTION("""COMPUTED_VALUE"""),0.75)</f>
        <v>0.75</v>
      </c>
      <c r="L156" s="4">
        <v>14.4841</v>
      </c>
      <c r="M156" s="4" t="s">
        <v>13</v>
      </c>
      <c r="N156" s="1">
        <v>-5.72420750556654</v>
      </c>
      <c r="O156" s="4">
        <v>20.647507505566537</v>
      </c>
      <c r="V156" s="3">
        <v>51.2365</v>
      </c>
      <c r="W156" s="3">
        <v>0.775</v>
      </c>
      <c r="Z156" s="4">
        <f>IFERROR(__xludf.DUMMYFUNCTION("""COMPUTED_VALUE"""),0.75)</f>
        <v>0.75</v>
      </c>
      <c r="AA156" s="4">
        <v>48.9943</v>
      </c>
      <c r="AB156" s="4" t="s">
        <v>13</v>
      </c>
      <c r="AC156" s="1">
        <v>91.0259281547302</v>
      </c>
      <c r="AD156" s="4">
        <v>-39.789428154730196</v>
      </c>
    </row>
    <row r="157">
      <c r="G157" s="3">
        <v>15.0013</v>
      </c>
      <c r="H157" s="3">
        <v>0.78</v>
      </c>
      <c r="K157" s="4">
        <f>IFERROR(__xludf.DUMMYFUNCTION("""COMPUTED_VALUE"""),0.755)</f>
        <v>0.755</v>
      </c>
      <c r="L157" s="4">
        <v>14.5788</v>
      </c>
      <c r="M157" s="4" t="s">
        <v>13</v>
      </c>
      <c r="N157" s="1">
        <v>-5.61226637425213</v>
      </c>
      <c r="O157" s="4">
        <v>20.61356637425213</v>
      </c>
      <c r="V157" s="3">
        <v>51.7021</v>
      </c>
      <c r="W157" s="3">
        <v>0.78</v>
      </c>
      <c r="Z157" s="4">
        <f>IFERROR(__xludf.DUMMYFUNCTION("""COMPUTED_VALUE"""),0.755)</f>
        <v>0.755</v>
      </c>
      <c r="AA157" s="4">
        <v>49.4312</v>
      </c>
      <c r="AB157" s="4" t="s">
        <v>13</v>
      </c>
      <c r="AC157" s="1">
        <v>91.1954604606398</v>
      </c>
      <c r="AD157" s="4">
        <v>-39.49336046063979</v>
      </c>
    </row>
    <row r="158">
      <c r="G158" s="3">
        <v>15.0764</v>
      </c>
      <c r="H158" s="3">
        <v>0.785</v>
      </c>
      <c r="K158" s="4">
        <f>IFERROR(__xludf.DUMMYFUNCTION("""COMPUTED_VALUE"""),0.76)</f>
        <v>0.76</v>
      </c>
      <c r="L158" s="4">
        <v>14.6699</v>
      </c>
      <c r="M158" s="4" t="s">
        <v>13</v>
      </c>
      <c r="N158" s="1">
        <v>-5.49355301593998</v>
      </c>
      <c r="O158" s="4">
        <v>20.56995301593998</v>
      </c>
      <c r="V158" s="3">
        <v>52.1733</v>
      </c>
      <c r="W158" s="3">
        <v>0.785</v>
      </c>
      <c r="Z158" s="4">
        <f>IFERROR(__xludf.DUMMYFUNCTION("""COMPUTED_VALUE"""),0.76)</f>
        <v>0.76</v>
      </c>
      <c r="AA158" s="4">
        <v>49.874</v>
      </c>
      <c r="AB158" s="4" t="s">
        <v>13</v>
      </c>
      <c r="AC158" s="1">
        <v>91.3610399314605</v>
      </c>
      <c r="AD158" s="4">
        <v>-39.1877399314605</v>
      </c>
    </row>
    <row r="159">
      <c r="G159" s="3">
        <v>15.1485</v>
      </c>
      <c r="H159" s="3">
        <v>0.79</v>
      </c>
      <c r="K159" s="4">
        <f>IFERROR(__xludf.DUMMYFUNCTION("""COMPUTED_VALUE"""),0.765)</f>
        <v>0.765</v>
      </c>
      <c r="L159" s="4">
        <v>14.7577</v>
      </c>
      <c r="M159" s="4" t="s">
        <v>13</v>
      </c>
      <c r="N159" s="1">
        <v>-5.36866475749187</v>
      </c>
      <c r="O159" s="4">
        <v>20.51716475749187</v>
      </c>
      <c r="V159" s="3">
        <v>52.6501</v>
      </c>
      <c r="W159" s="3">
        <v>0.79</v>
      </c>
      <c r="Z159" s="4">
        <f>IFERROR(__xludf.DUMMYFUNCTION("""COMPUTED_VALUE"""),0.765)</f>
        <v>0.765</v>
      </c>
      <c r="AA159" s="4">
        <v>50.3224</v>
      </c>
      <c r="AB159" s="4" t="s">
        <v>13</v>
      </c>
      <c r="AC159" s="1">
        <v>91.522699850042</v>
      </c>
      <c r="AD159" s="4">
        <v>-38.872599850042</v>
      </c>
    </row>
    <row r="160">
      <c r="G160" s="3">
        <v>15.2177</v>
      </c>
      <c r="H160" s="3">
        <v>0.795</v>
      </c>
      <c r="K160" s="4">
        <f>IFERROR(__xludf.DUMMYFUNCTION("""COMPUTED_VALUE"""),0.767127991)</f>
        <v>0.767127991</v>
      </c>
      <c r="L160" s="4" t="s">
        <v>13</v>
      </c>
      <c r="M160" s="4">
        <v>-5.88528112105228</v>
      </c>
      <c r="N160" s="1">
        <v>-5.23819892576958</v>
      </c>
      <c r="O160" s="4">
        <v>20.45589892576958</v>
      </c>
      <c r="V160" s="3">
        <v>53.1325</v>
      </c>
      <c r="W160" s="3">
        <v>0.795</v>
      </c>
      <c r="Z160" s="4">
        <f>IFERROR(__xludf.DUMMYFUNCTION("""COMPUTED_VALUE"""),0.767127991)</f>
        <v>0.767127991</v>
      </c>
      <c r="AA160" s="4" t="s">
        <v>13</v>
      </c>
      <c r="AB160" s="4">
        <v>90.7509251231685</v>
      </c>
      <c r="AC160" s="1">
        <v>91.6804734992343</v>
      </c>
      <c r="AD160" s="4">
        <v>-38.547973499234296</v>
      </c>
    </row>
    <row r="161">
      <c r="G161" s="3">
        <v>15.2843</v>
      </c>
      <c r="H161" s="3">
        <v>0.8</v>
      </c>
      <c r="K161" s="4">
        <f>IFERROR(__xludf.DUMMYFUNCTION("""COMPUTED_VALUE"""),0.77)</f>
        <v>0.77</v>
      </c>
      <c r="L161" s="4">
        <v>14.8421</v>
      </c>
      <c r="M161" s="4" t="s">
        <v>13</v>
      </c>
      <c r="N161" s="1">
        <v>-5.10275284763491</v>
      </c>
      <c r="O161" s="4">
        <v>20.387052847634912</v>
      </c>
      <c r="V161" s="3">
        <v>53.6203</v>
      </c>
      <c r="W161" s="3">
        <v>0.8</v>
      </c>
      <c r="Z161" s="4">
        <f>IFERROR(__xludf.DUMMYFUNCTION("""COMPUTED_VALUE"""),0.77)</f>
        <v>0.77</v>
      </c>
      <c r="AA161" s="4">
        <v>50.7766</v>
      </c>
      <c r="AB161" s="4" t="s">
        <v>13</v>
      </c>
      <c r="AC161" s="1">
        <v>91.834394161887</v>
      </c>
      <c r="AD161" s="4">
        <v>-38.214094161887004</v>
      </c>
    </row>
    <row r="162">
      <c r="G162" s="3">
        <v>15.3481</v>
      </c>
      <c r="H162" s="3">
        <v>0.805</v>
      </c>
      <c r="K162" s="4">
        <f>IFERROR(__xludf.DUMMYFUNCTION("""COMPUTED_VALUE"""),0.775)</f>
        <v>0.775</v>
      </c>
      <c r="L162" s="4">
        <v>14.9233</v>
      </c>
      <c r="M162" s="4" t="s">
        <v>13</v>
      </c>
      <c r="N162" s="1">
        <v>-4.96292384994964</v>
      </c>
      <c r="O162" s="4">
        <v>20.311023849949642</v>
      </c>
      <c r="V162" s="3">
        <v>54.1136</v>
      </c>
      <c r="W162" s="3">
        <v>0.805</v>
      </c>
      <c r="Z162" s="4">
        <f>IFERROR(__xludf.DUMMYFUNCTION("""COMPUTED_VALUE"""),0.775)</f>
        <v>0.775</v>
      </c>
      <c r="AA162" s="4">
        <v>51.2365</v>
      </c>
      <c r="AB162" s="4" t="s">
        <v>13</v>
      </c>
      <c r="AC162" s="1">
        <v>91.9844951208499</v>
      </c>
      <c r="AD162" s="4">
        <v>-37.8708951208499</v>
      </c>
    </row>
    <row r="163">
      <c r="G163" s="3">
        <v>15.4094</v>
      </c>
      <c r="H163" s="3">
        <v>0.81</v>
      </c>
      <c r="K163" s="4">
        <f>IFERROR(__xludf.DUMMYFUNCTION("""COMPUTED_VALUE"""),0.78)</f>
        <v>0.78</v>
      </c>
      <c r="L163" s="4">
        <v>15.0013</v>
      </c>
      <c r="M163" s="4" t="s">
        <v>13</v>
      </c>
      <c r="N163" s="1">
        <v>-4.81930925957555</v>
      </c>
      <c r="O163" s="4">
        <v>20.22870925957555</v>
      </c>
      <c r="V163" s="3">
        <v>54.6124</v>
      </c>
      <c r="W163" s="3">
        <v>0.81</v>
      </c>
      <c r="Z163" s="4">
        <f>IFERROR(__xludf.DUMMYFUNCTION("""COMPUTED_VALUE"""),0.78)</f>
        <v>0.78</v>
      </c>
      <c r="AA163" s="4">
        <v>51.7021</v>
      </c>
      <c r="AB163" s="4" t="s">
        <v>13</v>
      </c>
      <c r="AC163" s="1">
        <v>92.1308096589729</v>
      </c>
      <c r="AD163" s="4">
        <v>-37.51840965897289</v>
      </c>
    </row>
    <row r="164">
      <c r="G164" s="3">
        <v>15.4682</v>
      </c>
      <c r="H164" s="3">
        <v>0.815</v>
      </c>
      <c r="K164" s="4">
        <f>IFERROR(__xludf.DUMMYFUNCTION("""COMPUTED_VALUE"""),0.785)</f>
        <v>0.785</v>
      </c>
      <c r="L164" s="4">
        <v>15.0764</v>
      </c>
      <c r="M164" s="4" t="s">
        <v>13</v>
      </c>
      <c r="N164" s="1">
        <v>-4.67250640337443</v>
      </c>
      <c r="O164" s="4">
        <v>20.14070640337443</v>
      </c>
      <c r="V164" s="3">
        <v>55.1165</v>
      </c>
      <c r="W164" s="3">
        <v>0.815</v>
      </c>
      <c r="Z164" s="4">
        <f>IFERROR(__xludf.DUMMYFUNCTION("""COMPUTED_VALUE"""),0.785)</f>
        <v>0.785</v>
      </c>
      <c r="AA164" s="4">
        <v>52.1733</v>
      </c>
      <c r="AB164" s="4" t="s">
        <v>13</v>
      </c>
      <c r="AC164" s="1">
        <v>92.2733710591056</v>
      </c>
      <c r="AD164" s="4">
        <v>-37.1568710591056</v>
      </c>
    </row>
    <row r="165">
      <c r="G165" s="3">
        <v>15.5247</v>
      </c>
      <c r="H165" s="3">
        <v>0.82</v>
      </c>
      <c r="K165" s="4">
        <f>IFERROR(__xludf.DUMMYFUNCTION("""COMPUTED_VALUE"""),0.79)</f>
        <v>0.79</v>
      </c>
      <c r="L165" s="4">
        <v>15.1485</v>
      </c>
      <c r="M165" s="4" t="s">
        <v>13</v>
      </c>
      <c r="N165" s="1">
        <v>-4.52311260820805</v>
      </c>
      <c r="O165" s="4">
        <v>20.047812608208048</v>
      </c>
      <c r="V165" s="3">
        <v>55.626</v>
      </c>
      <c r="W165" s="3">
        <v>0.82</v>
      </c>
      <c r="Z165" s="4">
        <f>IFERROR(__xludf.DUMMYFUNCTION("""COMPUTED_VALUE"""),0.79)</f>
        <v>0.79</v>
      </c>
      <c r="AA165" s="4">
        <v>52.6501</v>
      </c>
      <c r="AB165" s="4" t="s">
        <v>13</v>
      </c>
      <c r="AC165" s="1">
        <v>92.412212604098</v>
      </c>
      <c r="AD165" s="4">
        <v>-36.786212604098004</v>
      </c>
    </row>
    <row r="166">
      <c r="G166" s="3">
        <v>15.5789</v>
      </c>
      <c r="H166" s="3">
        <v>0.825</v>
      </c>
      <c r="K166" s="4">
        <f>IFERROR(__xludf.DUMMYFUNCTION("""COMPUTED_VALUE"""),0.795)</f>
        <v>0.795</v>
      </c>
      <c r="L166" s="4">
        <v>15.2177</v>
      </c>
      <c r="M166" s="4" t="s">
        <v>13</v>
      </c>
      <c r="N166" s="1">
        <v>-4.37172520093822</v>
      </c>
      <c r="O166" s="4">
        <v>19.95062520093822</v>
      </c>
      <c r="V166" s="3">
        <v>56.1406</v>
      </c>
      <c r="W166" s="3">
        <v>0.825</v>
      </c>
      <c r="Z166" s="4">
        <f>IFERROR(__xludf.DUMMYFUNCTION("""COMPUTED_VALUE"""),0.795)</f>
        <v>0.795</v>
      </c>
      <c r="AA166" s="4">
        <v>53.1325</v>
      </c>
      <c r="AB166" s="4" t="s">
        <v>13</v>
      </c>
      <c r="AC166" s="1">
        <v>92.5473675767997</v>
      </c>
      <c r="AD166" s="4">
        <v>-36.4067675767997</v>
      </c>
    </row>
    <row r="167">
      <c r="G167" s="3">
        <v>15.6309</v>
      </c>
      <c r="H167" s="3">
        <v>0.83</v>
      </c>
      <c r="K167" s="4">
        <f>IFERROR(__xludf.DUMMYFUNCTION("""COMPUTED_VALUE"""),0.8)</f>
        <v>0.8</v>
      </c>
      <c r="L167" s="4">
        <v>15.2843</v>
      </c>
      <c r="M167" s="4" t="s">
        <v>13</v>
      </c>
      <c r="N167" s="1">
        <v>-4.2189415084267</v>
      </c>
      <c r="O167" s="4">
        <v>19.8498415084267</v>
      </c>
      <c r="V167" s="3">
        <v>56.6605</v>
      </c>
      <c r="W167" s="3">
        <v>0.83</v>
      </c>
      <c r="Z167" s="4">
        <f>IFERROR(__xludf.DUMMYFUNCTION("""COMPUTED_VALUE"""),0.8)</f>
        <v>0.8</v>
      </c>
      <c r="AA167" s="4">
        <v>53.6203</v>
      </c>
      <c r="AB167" s="4" t="s">
        <v>13</v>
      </c>
      <c r="AC167" s="1">
        <v>92.6788692600607</v>
      </c>
      <c r="AD167" s="4">
        <v>-36.018369260060695</v>
      </c>
    </row>
    <row r="168">
      <c r="G168" s="3">
        <v>15.6809</v>
      </c>
      <c r="H168" s="3">
        <v>0.835</v>
      </c>
      <c r="K168" s="4">
        <f>IFERROR(__xludf.DUMMYFUNCTION("""COMPUTED_VALUE"""),0.805)</f>
        <v>0.805</v>
      </c>
      <c r="L168" s="4">
        <v>15.3481</v>
      </c>
      <c r="M168" s="4" t="s">
        <v>13</v>
      </c>
      <c r="N168" s="1">
        <v>-4.06535885753528</v>
      </c>
      <c r="O168" s="4">
        <v>19.74625885753528</v>
      </c>
      <c r="V168" s="3">
        <v>57.1855</v>
      </c>
      <c r="W168" s="3">
        <v>0.835</v>
      </c>
      <c r="Z168" s="4">
        <f>IFERROR(__xludf.DUMMYFUNCTION("""COMPUTED_VALUE"""),0.805)</f>
        <v>0.805</v>
      </c>
      <c r="AA168" s="4">
        <v>54.1136</v>
      </c>
      <c r="AB168" s="4" t="s">
        <v>13</v>
      </c>
      <c r="AC168" s="1">
        <v>92.8067509367305</v>
      </c>
      <c r="AD168" s="4">
        <v>-35.6212509367305</v>
      </c>
    </row>
    <row r="169">
      <c r="G169" s="3">
        <v>15.7288</v>
      </c>
      <c r="H169" s="3">
        <v>0.84</v>
      </c>
      <c r="K169" s="4">
        <f>IFERROR(__xludf.DUMMYFUNCTION("""COMPUTED_VALUE"""),0.81)</f>
        <v>0.81</v>
      </c>
      <c r="L169" s="4">
        <v>15.4094</v>
      </c>
      <c r="M169" s="4" t="s">
        <v>13</v>
      </c>
      <c r="N169" s="1">
        <v>-3.91157457512576</v>
      </c>
      <c r="O169" s="4">
        <v>19.640374575125758</v>
      </c>
      <c r="V169" s="3">
        <v>57.7155</v>
      </c>
      <c r="W169" s="3">
        <v>0.84</v>
      </c>
      <c r="Z169" s="4">
        <f>IFERROR(__xludf.DUMMYFUNCTION("""COMPUTED_VALUE"""),0.81)</f>
        <v>0.81</v>
      </c>
      <c r="AA169" s="4">
        <v>54.6124</v>
      </c>
      <c r="AB169" s="4" t="s">
        <v>13</v>
      </c>
      <c r="AC169" s="1">
        <v>92.9310458896591</v>
      </c>
      <c r="AD169" s="4">
        <v>-35.215545889659104</v>
      </c>
    </row>
    <row r="170">
      <c r="G170" s="3">
        <v>15.7749</v>
      </c>
      <c r="H170" s="3">
        <v>0.845</v>
      </c>
      <c r="K170" s="4">
        <f>IFERROR(__xludf.DUMMYFUNCTION("""COMPUTED_VALUE"""),0.815)</f>
        <v>0.815</v>
      </c>
      <c r="L170" s="4">
        <v>15.4682</v>
      </c>
      <c r="M170" s="4" t="s">
        <v>13</v>
      </c>
      <c r="N170" s="1">
        <v>-3.75818598805991</v>
      </c>
      <c r="O170" s="4">
        <v>19.53308598805991</v>
      </c>
      <c r="V170" s="3">
        <v>58.2504</v>
      </c>
      <c r="W170" s="3">
        <v>0.845</v>
      </c>
      <c r="Z170" s="4">
        <f>IFERROR(__xludf.DUMMYFUNCTION("""COMPUTED_VALUE"""),0.815)</f>
        <v>0.815</v>
      </c>
      <c r="AA170" s="4">
        <v>55.1165</v>
      </c>
      <c r="AB170" s="4" t="s">
        <v>13</v>
      </c>
      <c r="AC170" s="1">
        <v>93.0517874016963</v>
      </c>
      <c r="AD170" s="4">
        <v>-34.8013874016963</v>
      </c>
    </row>
    <row r="171">
      <c r="G171" s="3">
        <v>15.8192</v>
      </c>
      <c r="H171" s="3">
        <v>0.85</v>
      </c>
      <c r="K171" s="4">
        <f>IFERROR(__xludf.DUMMYFUNCTION("""COMPUTED_VALUE"""),0.82)</f>
        <v>0.82</v>
      </c>
      <c r="L171" s="4">
        <v>15.5247</v>
      </c>
      <c r="M171" s="4" t="s">
        <v>13</v>
      </c>
      <c r="N171" s="1">
        <v>-3.60579042319952</v>
      </c>
      <c r="O171" s="4">
        <v>19.42499042319952</v>
      </c>
      <c r="V171" s="3">
        <v>58.7903</v>
      </c>
      <c r="W171" s="3">
        <v>0.85</v>
      </c>
      <c r="Z171" s="4">
        <f>IFERROR(__xludf.DUMMYFUNCTION("""COMPUTED_VALUE"""),0.82)</f>
        <v>0.82</v>
      </c>
      <c r="AA171" s="4">
        <v>55.626</v>
      </c>
      <c r="AB171" s="4" t="s">
        <v>13</v>
      </c>
      <c r="AC171" s="1">
        <v>93.1690087556918</v>
      </c>
      <c r="AD171" s="4">
        <v>-34.378708755691804</v>
      </c>
    </row>
    <row r="172">
      <c r="G172" s="3">
        <v>15.8618</v>
      </c>
      <c r="H172" s="3">
        <v>0.855</v>
      </c>
      <c r="K172" s="4">
        <f>IFERROR(__xludf.DUMMYFUNCTION("""COMPUTED_VALUE"""),0.825)</f>
        <v>0.825</v>
      </c>
      <c r="L172" s="4">
        <v>15.5789</v>
      </c>
      <c r="M172" s="4" t="s">
        <v>13</v>
      </c>
      <c r="N172" s="1">
        <v>-3.45498520740637</v>
      </c>
      <c r="O172" s="4">
        <v>19.31678520740637</v>
      </c>
      <c r="V172" s="3">
        <v>59.3349</v>
      </c>
      <c r="W172" s="3">
        <v>0.855</v>
      </c>
      <c r="Z172" s="4">
        <f>IFERROR(__xludf.DUMMYFUNCTION("""COMPUTED_VALUE"""),0.825)</f>
        <v>0.825</v>
      </c>
      <c r="AA172" s="4">
        <v>56.1406</v>
      </c>
      <c r="AB172" s="4" t="s">
        <v>13</v>
      </c>
      <c r="AC172" s="1">
        <v>93.2827432344953</v>
      </c>
      <c r="AD172" s="4">
        <v>-33.9478432344953</v>
      </c>
    </row>
    <row r="173">
      <c r="G173" s="3">
        <v>15.9027</v>
      </c>
      <c r="H173" s="3">
        <v>0.86</v>
      </c>
      <c r="K173" s="4">
        <f>IFERROR(__xludf.DUMMYFUNCTION("""COMPUTED_VALUE"""),0.83)</f>
        <v>0.83</v>
      </c>
      <c r="L173" s="4">
        <v>15.6309</v>
      </c>
      <c r="M173" s="4" t="s">
        <v>13</v>
      </c>
      <c r="N173" s="1">
        <v>-3.30636766754225</v>
      </c>
      <c r="O173" s="4">
        <v>19.20906766754225</v>
      </c>
      <c r="V173" s="3">
        <v>59.8842</v>
      </c>
      <c r="W173" s="3">
        <v>0.86</v>
      </c>
      <c r="Z173" s="4">
        <f>IFERROR(__xludf.DUMMYFUNCTION("""COMPUTED_VALUE"""),0.83)</f>
        <v>0.83</v>
      </c>
      <c r="AA173" s="4">
        <v>56.6605</v>
      </c>
      <c r="AB173" s="4" t="s">
        <v>13</v>
      </c>
      <c r="AC173" s="1">
        <v>93.3930241209568</v>
      </c>
      <c r="AD173" s="4">
        <v>-33.508824120956795</v>
      </c>
    </row>
    <row r="174">
      <c r="G174" s="3">
        <v>15.9422</v>
      </c>
      <c r="H174" s="3">
        <v>0.865</v>
      </c>
      <c r="K174" s="4">
        <f>IFERROR(__xludf.DUMMYFUNCTION("""COMPUTED_VALUE"""),0.835)</f>
        <v>0.835</v>
      </c>
      <c r="L174" s="4">
        <v>15.6809</v>
      </c>
      <c r="M174" s="4" t="s">
        <v>13</v>
      </c>
      <c r="N174" s="1">
        <v>-3.16053513046894</v>
      </c>
      <c r="O174" s="4">
        <v>19.10273513046894</v>
      </c>
      <c r="V174" s="3">
        <v>60.4381</v>
      </c>
      <c r="W174" s="3">
        <v>0.865</v>
      </c>
      <c r="Z174" s="4">
        <f>IFERROR(__xludf.DUMMYFUNCTION("""COMPUTED_VALUE"""),0.835)</f>
        <v>0.835</v>
      </c>
      <c r="AA174" s="4">
        <v>57.1855</v>
      </c>
      <c r="AB174" s="4" t="s">
        <v>13</v>
      </c>
      <c r="AC174" s="1">
        <v>93.4998846979259</v>
      </c>
      <c r="AD174" s="4">
        <v>-33.06178469792591</v>
      </c>
    </row>
    <row r="175">
      <c r="G175" s="3">
        <v>15.9803</v>
      </c>
      <c r="H175" s="3">
        <v>0.87</v>
      </c>
      <c r="K175" s="4">
        <f>IFERROR(__xludf.DUMMYFUNCTION("""COMPUTED_VALUE"""),0.84)</f>
        <v>0.84</v>
      </c>
      <c r="L175" s="4">
        <v>15.7288</v>
      </c>
      <c r="M175" s="4" t="s">
        <v>13</v>
      </c>
      <c r="N175" s="1">
        <v>-3.01808492304823</v>
      </c>
      <c r="O175" s="4">
        <v>18.998384923048228</v>
      </c>
      <c r="V175" s="3">
        <v>60.9964</v>
      </c>
      <c r="W175" s="3">
        <v>0.87</v>
      </c>
      <c r="Z175" s="4">
        <f>IFERROR(__xludf.DUMMYFUNCTION("""COMPUTED_VALUE"""),0.84)</f>
        <v>0.84</v>
      </c>
      <c r="AA175" s="4">
        <v>57.7155</v>
      </c>
      <c r="AB175" s="4" t="s">
        <v>13</v>
      </c>
      <c r="AC175" s="1">
        <v>93.6033582482525</v>
      </c>
      <c r="AD175" s="4">
        <v>-32.6069582482525</v>
      </c>
    </row>
    <row r="176">
      <c r="G176" s="3">
        <v>16.017</v>
      </c>
      <c r="H176" s="3">
        <v>0.875</v>
      </c>
      <c r="K176" s="4">
        <f>IFERROR(__xludf.DUMMYFUNCTION("""COMPUTED_VALUE"""),0.845)</f>
        <v>0.845</v>
      </c>
      <c r="L176" s="4">
        <v>15.7749</v>
      </c>
      <c r="M176" s="4" t="s">
        <v>13</v>
      </c>
      <c r="N176" s="1">
        <v>-2.8796143721419</v>
      </c>
      <c r="O176" s="4">
        <v>18.8966143721419</v>
      </c>
      <c r="V176" s="3">
        <v>61.5591</v>
      </c>
      <c r="W176" s="3">
        <v>0.875</v>
      </c>
      <c r="Z176" s="4">
        <f>IFERROR(__xludf.DUMMYFUNCTION("""COMPUTED_VALUE"""),0.845)</f>
        <v>0.845</v>
      </c>
      <c r="AA176" s="4">
        <v>58.2504</v>
      </c>
      <c r="AB176" s="4" t="s">
        <v>13</v>
      </c>
      <c r="AC176" s="1">
        <v>93.7034780547863</v>
      </c>
      <c r="AD176" s="4">
        <v>-32.1443780547863</v>
      </c>
    </row>
    <row r="177">
      <c r="G177" s="3">
        <v>16.0525</v>
      </c>
      <c r="H177" s="3">
        <v>0.88</v>
      </c>
      <c r="K177" s="4">
        <f>IFERROR(__xludf.DUMMYFUNCTION("""COMPUTED_VALUE"""),0.85)</f>
        <v>0.85</v>
      </c>
      <c r="L177" s="4">
        <v>15.8192</v>
      </c>
      <c r="M177" s="4" t="s">
        <v>13</v>
      </c>
      <c r="N177" s="1">
        <v>-2.74572080461174</v>
      </c>
      <c r="O177" s="4">
        <v>18.798220804611738</v>
      </c>
      <c r="V177" s="3">
        <v>62.126</v>
      </c>
      <c r="W177" s="3">
        <v>0.88</v>
      </c>
      <c r="Z177" s="4">
        <f>IFERROR(__xludf.DUMMYFUNCTION("""COMPUTED_VALUE"""),0.85)</f>
        <v>0.85</v>
      </c>
      <c r="AA177" s="4">
        <v>58.7903</v>
      </c>
      <c r="AB177" s="4" t="s">
        <v>13</v>
      </c>
      <c r="AC177" s="1">
        <v>93.8002774003772</v>
      </c>
      <c r="AD177" s="4">
        <v>-31.6742774003772</v>
      </c>
    </row>
    <row r="178">
      <c r="G178" s="3">
        <v>16.0868</v>
      </c>
      <c r="H178" s="3">
        <v>0.885</v>
      </c>
      <c r="K178" s="4">
        <f>IFERROR(__xludf.DUMMYFUNCTION("""COMPUTED_VALUE"""),0.855)</f>
        <v>0.855</v>
      </c>
      <c r="L178" s="4">
        <v>15.8618</v>
      </c>
      <c r="M178" s="4" t="s">
        <v>13</v>
      </c>
      <c r="N178" s="1">
        <v>-2.61700154731953</v>
      </c>
      <c r="O178" s="4">
        <v>18.70380154731953</v>
      </c>
      <c r="V178" s="3">
        <v>62.6969</v>
      </c>
      <c r="W178" s="3">
        <v>0.885</v>
      </c>
      <c r="Z178" s="4">
        <f>IFERROR(__xludf.DUMMYFUNCTION("""COMPUTED_VALUE"""),0.855)</f>
        <v>0.855</v>
      </c>
      <c r="AA178" s="4">
        <v>59.3349</v>
      </c>
      <c r="AB178" s="4" t="s">
        <v>13</v>
      </c>
      <c r="AC178" s="1">
        <v>93.8937895678749</v>
      </c>
      <c r="AD178" s="4">
        <v>-31.196889567874905</v>
      </c>
    </row>
    <row r="179">
      <c r="G179" s="3">
        <v>16.12</v>
      </c>
      <c r="H179" s="3">
        <v>0.89</v>
      </c>
      <c r="K179" s="4">
        <f>IFERROR(__xludf.DUMMYFUNCTION("""COMPUTED_VALUE"""),0.86)</f>
        <v>0.86</v>
      </c>
      <c r="L179" s="4">
        <v>15.9027</v>
      </c>
      <c r="M179" s="4" t="s">
        <v>13</v>
      </c>
      <c r="N179" s="1">
        <v>-2.49405392712705</v>
      </c>
      <c r="O179" s="4">
        <v>18.614053927127053</v>
      </c>
      <c r="V179" s="3">
        <v>63.2717</v>
      </c>
      <c r="W179" s="3">
        <v>0.89</v>
      </c>
      <c r="Z179" s="4">
        <f>IFERROR(__xludf.DUMMYFUNCTION("""COMPUTED_VALUE"""),0.86)</f>
        <v>0.86</v>
      </c>
      <c r="AA179" s="4">
        <v>59.8842</v>
      </c>
      <c r="AB179" s="4" t="s">
        <v>13</v>
      </c>
      <c r="AC179" s="1">
        <v>93.9840478401292</v>
      </c>
      <c r="AD179" s="4">
        <v>-30.71234784012919</v>
      </c>
    </row>
    <row r="180">
      <c r="G180" s="3">
        <v>16.1522</v>
      </c>
      <c r="H180" s="3">
        <v>0.895</v>
      </c>
      <c r="K180" s="4">
        <f>IFERROR(__xludf.DUMMYFUNCTION("""COMPUTED_VALUE"""),0.865)</f>
        <v>0.865</v>
      </c>
      <c r="L180" s="4">
        <v>15.9422</v>
      </c>
      <c r="M180" s="4" t="s">
        <v>13</v>
      </c>
      <c r="N180" s="1">
        <v>-2.37747527089609</v>
      </c>
      <c r="O180" s="4">
        <v>18.529675270896092</v>
      </c>
      <c r="V180" s="3">
        <v>63.8504</v>
      </c>
      <c r="W180" s="3">
        <v>0.895</v>
      </c>
      <c r="Z180" s="4">
        <f>IFERROR(__xludf.DUMMYFUNCTION("""COMPUTED_VALUE"""),0.865)</f>
        <v>0.865</v>
      </c>
      <c r="AA180" s="4">
        <v>60.4381</v>
      </c>
      <c r="AB180" s="4" t="s">
        <v>13</v>
      </c>
      <c r="AC180" s="1">
        <v>94.0710854999898</v>
      </c>
      <c r="AD180" s="4">
        <v>-30.220685499989806</v>
      </c>
    </row>
    <row r="181">
      <c r="G181" s="3">
        <v>16.1835</v>
      </c>
      <c r="H181" s="3">
        <v>0.9</v>
      </c>
      <c r="K181" s="4">
        <f>IFERROR(__xludf.DUMMYFUNCTION("""COMPUTED_VALUE"""),0.87)</f>
        <v>0.87</v>
      </c>
      <c r="L181" s="4">
        <v>15.9803</v>
      </c>
      <c r="M181" s="4" t="s">
        <v>13</v>
      </c>
      <c r="N181" s="1">
        <v>-2.26786290548844</v>
      </c>
      <c r="O181" s="4">
        <v>18.451362905488438</v>
      </c>
      <c r="V181" s="3">
        <v>64.4327</v>
      </c>
      <c r="W181" s="3">
        <v>0.9</v>
      </c>
      <c r="Z181" s="4">
        <f>IFERROR(__xludf.DUMMYFUNCTION("""COMPUTED_VALUE"""),0.87)</f>
        <v>0.87</v>
      </c>
      <c r="AA181" s="4">
        <v>60.9964</v>
      </c>
      <c r="AB181" s="4" t="s">
        <v>13</v>
      </c>
      <c r="AC181" s="1">
        <v>94.1549358303067</v>
      </c>
      <c r="AD181" s="4">
        <v>-29.7222358303067</v>
      </c>
    </row>
    <row r="182">
      <c r="G182" s="3">
        <v>16.214</v>
      </c>
      <c r="H182" s="3">
        <v>0.905</v>
      </c>
      <c r="K182" s="4">
        <f>IFERROR(__xludf.DUMMYFUNCTION("""COMPUTED_VALUE"""),0.875)</f>
        <v>0.875</v>
      </c>
      <c r="L182" s="4">
        <v>16.017</v>
      </c>
      <c r="M182" s="4" t="s">
        <v>13</v>
      </c>
      <c r="N182" s="1">
        <v>-2.16581415776588</v>
      </c>
      <c r="O182" s="4">
        <v>18.37981415776588</v>
      </c>
      <c r="V182" s="3">
        <v>65.0183</v>
      </c>
      <c r="W182" s="3">
        <v>0.905</v>
      </c>
      <c r="Z182" s="4">
        <f>IFERROR(__xludf.DUMMYFUNCTION("""COMPUTED_VALUE"""),0.875)</f>
        <v>0.875</v>
      </c>
      <c r="AA182" s="4">
        <v>61.5591</v>
      </c>
      <c r="AB182" s="4" t="s">
        <v>13</v>
      </c>
      <c r="AC182" s="1">
        <v>94.2356321139295</v>
      </c>
      <c r="AD182" s="4">
        <v>-29.2173321139295</v>
      </c>
    </row>
    <row r="183">
      <c r="G183" s="3">
        <v>16.2438</v>
      </c>
      <c r="H183" s="3">
        <v>0.91</v>
      </c>
      <c r="K183" s="4">
        <f>IFERROR(__xludf.DUMMYFUNCTION("""COMPUTED_VALUE"""),0.88)</f>
        <v>0.88</v>
      </c>
      <c r="L183" s="4">
        <v>16.0525</v>
      </c>
      <c r="M183" s="4" t="s">
        <v>13</v>
      </c>
      <c r="N183" s="1">
        <v>-2.07192635459019</v>
      </c>
      <c r="O183" s="4">
        <v>18.31572635459019</v>
      </c>
      <c r="V183" s="3">
        <v>65.6073</v>
      </c>
      <c r="W183" s="3">
        <v>0.91</v>
      </c>
      <c r="Z183" s="4">
        <f>IFERROR(__xludf.DUMMYFUNCTION("""COMPUTED_VALUE"""),0.88)</f>
        <v>0.88</v>
      </c>
      <c r="AA183" s="4">
        <v>62.126</v>
      </c>
      <c r="AB183" s="4" t="s">
        <v>13</v>
      </c>
      <c r="AC183" s="1">
        <v>94.313207633708</v>
      </c>
      <c r="AD183" s="4">
        <v>-28.70590763370801</v>
      </c>
    </row>
    <row r="184">
      <c r="G184" s="3">
        <v>16.2728</v>
      </c>
      <c r="H184" s="3">
        <v>0.915</v>
      </c>
      <c r="K184" s="4">
        <f>IFERROR(__xludf.DUMMYFUNCTION("""COMPUTED_VALUE"""),0.885)</f>
        <v>0.885</v>
      </c>
      <c r="L184" s="4">
        <v>16.0868</v>
      </c>
      <c r="M184" s="4" t="s">
        <v>13</v>
      </c>
      <c r="N184" s="1">
        <v>-1.98679682282317</v>
      </c>
      <c r="O184" s="4">
        <v>18.25959682282317</v>
      </c>
      <c r="V184" s="3">
        <v>66.1994</v>
      </c>
      <c r="W184" s="3">
        <v>0.915</v>
      </c>
      <c r="Z184" s="4">
        <f>IFERROR(__xludf.DUMMYFUNCTION("""COMPUTED_VALUE"""),0.885)</f>
        <v>0.885</v>
      </c>
      <c r="AA184" s="4">
        <v>62.6969</v>
      </c>
      <c r="AB184" s="4" t="s">
        <v>13</v>
      </c>
      <c r="AC184" s="1">
        <v>94.3876956724922</v>
      </c>
      <c r="AD184" s="4">
        <v>-28.188295672492202</v>
      </c>
    </row>
    <row r="185">
      <c r="G185" s="3">
        <v>16.3013</v>
      </c>
      <c r="H185" s="3">
        <v>0.92</v>
      </c>
      <c r="K185" s="4">
        <f>IFERROR(__xludf.DUMMYFUNCTION("""COMPUTED_VALUE"""),0.89)</f>
        <v>0.89</v>
      </c>
      <c r="L185" s="4">
        <v>16.12</v>
      </c>
      <c r="M185" s="4" t="s">
        <v>13</v>
      </c>
      <c r="N185" s="1">
        <v>-1.90997164947413</v>
      </c>
      <c r="O185" s="4">
        <v>18.21127164947413</v>
      </c>
      <c r="V185" s="3">
        <v>66.7943</v>
      </c>
      <c r="W185" s="3">
        <v>0.92</v>
      </c>
      <c r="Z185" s="4">
        <f>IFERROR(__xludf.DUMMYFUNCTION("""COMPUTED_VALUE"""),0.89)</f>
        <v>0.89</v>
      </c>
      <c r="AA185" s="4">
        <v>63.2717</v>
      </c>
      <c r="AB185" s="4" t="s">
        <v>13</v>
      </c>
      <c r="AC185" s="1">
        <v>94.4596235542168</v>
      </c>
      <c r="AD185" s="4">
        <v>-27.665323554216798</v>
      </c>
    </row>
    <row r="186">
      <c r="G186" s="3">
        <v>16.3291</v>
      </c>
      <c r="H186" s="3">
        <v>0.925</v>
      </c>
      <c r="K186" s="4">
        <f>IFERROR(__xludf.DUMMYFUNCTION("""COMPUTED_VALUE"""),0.895)</f>
        <v>0.895</v>
      </c>
      <c r="L186" s="4">
        <v>16.1522</v>
      </c>
      <c r="M186" s="4" t="s">
        <v>13</v>
      </c>
      <c r="N186" s="1">
        <v>-1.83672727771434</v>
      </c>
      <c r="O186" s="4">
        <v>18.16582727771434</v>
      </c>
      <c r="V186" s="3">
        <v>67.392</v>
      </c>
      <c r="W186" s="3">
        <v>0.925</v>
      </c>
      <c r="Z186" s="4">
        <f>IFERROR(__xludf.DUMMYFUNCTION("""COMPUTED_VALUE"""),0.895)</f>
        <v>0.895</v>
      </c>
      <c r="AA186" s="4">
        <v>63.8504</v>
      </c>
      <c r="AB186" s="4" t="s">
        <v>13</v>
      </c>
      <c r="AC186" s="1">
        <v>94.531339471419</v>
      </c>
      <c r="AD186" s="4">
        <v>-27.139339471419007</v>
      </c>
    </row>
    <row r="187">
      <c r="G187" s="3">
        <v>16.3566</v>
      </c>
      <c r="H187" s="3">
        <v>0.93</v>
      </c>
      <c r="K187" s="4">
        <f>IFERROR(__xludf.DUMMYFUNCTION("""COMPUTED_VALUE"""),0.9)</f>
        <v>0.9</v>
      </c>
      <c r="L187" s="4">
        <v>16.1835</v>
      </c>
      <c r="M187" s="4" t="s">
        <v>13</v>
      </c>
      <c r="N187" s="1">
        <v>-1.7663011252085</v>
      </c>
      <c r="O187" s="4">
        <v>18.1229011252085</v>
      </c>
      <c r="V187" s="3">
        <v>67.9921</v>
      </c>
      <c r="W187" s="3">
        <v>0.93</v>
      </c>
      <c r="Z187" s="4">
        <f>IFERROR(__xludf.DUMMYFUNCTION("""COMPUTED_VALUE"""),0.9)</f>
        <v>0.9</v>
      </c>
      <c r="AA187" s="4">
        <v>64.4327</v>
      </c>
      <c r="AB187" s="4" t="s">
        <v>13</v>
      </c>
      <c r="AC187" s="1">
        <v>94.6030721727777</v>
      </c>
      <c r="AD187" s="4">
        <v>-26.610972172777707</v>
      </c>
    </row>
    <row r="188">
      <c r="G188" s="3">
        <v>16.3836</v>
      </c>
      <c r="H188" s="3">
        <v>0.935</v>
      </c>
      <c r="K188" s="4">
        <f>IFERROR(__xludf.DUMMYFUNCTION("""COMPUTED_VALUE"""),0.905)</f>
        <v>0.905</v>
      </c>
      <c r="L188" s="4">
        <v>16.214</v>
      </c>
      <c r="M188" s="4" t="s">
        <v>13</v>
      </c>
      <c r="N188" s="1">
        <v>-1.69856211105249</v>
      </c>
      <c r="O188" s="4">
        <v>18.08216211105249</v>
      </c>
      <c r="V188" s="3">
        <v>68.5946</v>
      </c>
      <c r="W188" s="3">
        <v>0.935</v>
      </c>
      <c r="Z188" s="4">
        <f>IFERROR(__xludf.DUMMYFUNCTION("""COMPUTED_VALUE"""),0.905)</f>
        <v>0.905</v>
      </c>
      <c r="AA188" s="4">
        <v>65.0183</v>
      </c>
      <c r="AB188" s="4" t="s">
        <v>13</v>
      </c>
      <c r="AC188" s="1">
        <v>94.6747387534523</v>
      </c>
      <c r="AD188" s="4">
        <v>-26.080138753452303</v>
      </c>
    </row>
    <row r="189">
      <c r="G189" s="3">
        <v>16.4103</v>
      </c>
      <c r="H189" s="3">
        <v>0.94</v>
      </c>
      <c r="K189" s="4">
        <f>IFERROR(__xludf.DUMMYFUNCTION("""COMPUTED_VALUE"""),0.91)</f>
        <v>0.91</v>
      </c>
      <c r="L189" s="4">
        <v>16.2438</v>
      </c>
      <c r="M189" s="4" t="s">
        <v>13</v>
      </c>
      <c r="N189" s="1">
        <v>-1.6333791543422</v>
      </c>
      <c r="O189" s="4">
        <v>18.0436791543422</v>
      </c>
      <c r="V189" s="3">
        <v>69.1992</v>
      </c>
      <c r="W189" s="3">
        <v>0.94</v>
      </c>
      <c r="Z189" s="4">
        <f>IFERROR(__xludf.DUMMYFUNCTION("""COMPUTED_VALUE"""),0.91)</f>
        <v>0.91</v>
      </c>
      <c r="AA189" s="4">
        <v>65.6073</v>
      </c>
      <c r="AB189" s="4" t="s">
        <v>13</v>
      </c>
      <c r="AC189" s="1">
        <v>94.7462563086023</v>
      </c>
      <c r="AD189" s="4">
        <v>-25.547056308602293</v>
      </c>
    </row>
    <row r="190">
      <c r="G190" s="3">
        <v>16.4367</v>
      </c>
      <c r="H190" s="3">
        <v>0.945</v>
      </c>
      <c r="K190" s="4">
        <f>IFERROR(__xludf.DUMMYFUNCTION("""COMPUTED_VALUE"""),0.915)</f>
        <v>0.915</v>
      </c>
      <c r="L190" s="4">
        <v>16.2728</v>
      </c>
      <c r="M190" s="4" t="s">
        <v>13</v>
      </c>
      <c r="N190" s="1">
        <v>-1.57062117417352</v>
      </c>
      <c r="O190" s="4">
        <v>18.00732117417352</v>
      </c>
      <c r="V190" s="3">
        <v>69.8056</v>
      </c>
      <c r="W190" s="3">
        <v>0.945</v>
      </c>
      <c r="Z190" s="4">
        <f>IFERROR(__xludf.DUMMYFUNCTION("""COMPUTED_VALUE"""),0.915)</f>
        <v>0.915</v>
      </c>
      <c r="AA190" s="4">
        <v>66.1994</v>
      </c>
      <c r="AB190" s="4" t="s">
        <v>13</v>
      </c>
      <c r="AC190" s="1">
        <v>94.8175419333871</v>
      </c>
      <c r="AD190" s="4">
        <v>-25.011941933387106</v>
      </c>
    </row>
    <row r="191">
      <c r="G191" s="3">
        <v>16.4628</v>
      </c>
      <c r="H191" s="3">
        <v>0.95</v>
      </c>
      <c r="K191" s="4">
        <f>IFERROR(__xludf.DUMMYFUNCTION("""COMPUTED_VALUE"""),0.917205810999999)</f>
        <v>0.917205811</v>
      </c>
      <c r="L191" s="4" t="s">
        <v>13</v>
      </c>
      <c r="M191" s="4">
        <v>-1.9521795997034</v>
      </c>
      <c r="N191" s="1">
        <v>-1.51015708964232</v>
      </c>
      <c r="O191" s="4">
        <v>17.97295708964232</v>
      </c>
      <c r="V191" s="3">
        <v>70.4136</v>
      </c>
      <c r="W191" s="3">
        <v>0.95</v>
      </c>
      <c r="Z191" s="4">
        <f>IFERROR(__xludf.DUMMYFUNCTION("""COMPUTED_VALUE"""),0.917205810999999)</f>
        <v>0.917205811</v>
      </c>
      <c r="AA191" s="4" t="s">
        <v>13</v>
      </c>
      <c r="AB191" s="4">
        <v>94.4195841019249</v>
      </c>
      <c r="AC191" s="1">
        <v>94.8885127229663</v>
      </c>
      <c r="AD191" s="4">
        <v>-24.474912722966295</v>
      </c>
    </row>
    <row r="192">
      <c r="G192" s="3">
        <v>16.4888</v>
      </c>
      <c r="H192" s="3">
        <v>0.955</v>
      </c>
      <c r="K192" s="4">
        <f>IFERROR(__xludf.DUMMYFUNCTION("""COMPUTED_VALUE"""),0.92)</f>
        <v>0.92</v>
      </c>
      <c r="L192" s="4">
        <v>16.3013</v>
      </c>
      <c r="M192" s="4" t="s">
        <v>13</v>
      </c>
      <c r="N192" s="1">
        <v>-1.4518558198445</v>
      </c>
      <c r="O192" s="4">
        <v>17.9406558198445</v>
      </c>
      <c r="V192" s="3">
        <v>71.023</v>
      </c>
      <c r="W192" s="3">
        <v>0.955</v>
      </c>
      <c r="Z192" s="4">
        <f>IFERROR(__xludf.DUMMYFUNCTION("""COMPUTED_VALUE"""),0.92)</f>
        <v>0.92</v>
      </c>
      <c r="AA192" s="4">
        <v>66.7943</v>
      </c>
      <c r="AB192" s="4" t="s">
        <v>13</v>
      </c>
      <c r="AC192" s="1">
        <v>94.9590857724991</v>
      </c>
      <c r="AD192" s="4">
        <v>-23.936085772499098</v>
      </c>
    </row>
    <row r="193">
      <c r="G193" s="3">
        <v>16.5147</v>
      </c>
      <c r="H193" s="3">
        <v>0.96</v>
      </c>
      <c r="K193" s="4">
        <f>IFERROR(__xludf.DUMMYFUNCTION("""COMPUTED_VALUE"""),0.925)</f>
        <v>0.925</v>
      </c>
      <c r="L193" s="4">
        <v>16.3291</v>
      </c>
      <c r="M193" s="4" t="s">
        <v>13</v>
      </c>
      <c r="N193" s="1">
        <v>-1.39558628387594</v>
      </c>
      <c r="O193" s="4">
        <v>17.91028628387594</v>
      </c>
      <c r="V193" s="3">
        <v>71.6337</v>
      </c>
      <c r="W193" s="3">
        <v>0.96</v>
      </c>
      <c r="Z193" s="4">
        <f>IFERROR(__xludf.DUMMYFUNCTION("""COMPUTED_VALUE"""),0.925)</f>
        <v>0.925</v>
      </c>
      <c r="AA193" s="4">
        <v>67.392</v>
      </c>
      <c r="AB193" s="4" t="s">
        <v>13</v>
      </c>
      <c r="AC193" s="1">
        <v>95.0291781771451</v>
      </c>
      <c r="AD193" s="4">
        <v>-23.395478177145094</v>
      </c>
    </row>
    <row r="194">
      <c r="G194" s="3">
        <v>16.5404</v>
      </c>
      <c r="H194" s="3">
        <v>0.965</v>
      </c>
      <c r="K194" s="4">
        <f>IFERROR(__xludf.DUMMYFUNCTION("""COMPUTED_VALUE"""),0.93)</f>
        <v>0.93</v>
      </c>
      <c r="L194" s="4">
        <v>16.3566</v>
      </c>
      <c r="M194" s="4" t="s">
        <v>13</v>
      </c>
      <c r="N194" s="1">
        <v>-1.34121740083252</v>
      </c>
      <c r="O194" s="4">
        <v>17.88161740083252</v>
      </c>
      <c r="V194" s="3">
        <v>72.2453</v>
      </c>
      <c r="W194" s="3">
        <v>0.965</v>
      </c>
      <c r="Z194" s="4">
        <f>IFERROR(__xludf.DUMMYFUNCTION("""COMPUTED_VALUE"""),0.93)</f>
        <v>0.93</v>
      </c>
      <c r="AA194" s="4">
        <v>67.9921</v>
      </c>
      <c r="AB194" s="4" t="s">
        <v>13</v>
      </c>
      <c r="AC194" s="1">
        <v>95.0987070320638</v>
      </c>
      <c r="AD194" s="4">
        <v>-22.8534070320638</v>
      </c>
    </row>
    <row r="195">
      <c r="G195" s="3">
        <v>16.5662</v>
      </c>
      <c r="H195" s="3">
        <v>0.97</v>
      </c>
      <c r="K195" s="4">
        <f>IFERROR(__xludf.DUMMYFUNCTION("""COMPUTED_VALUE"""),0.935)</f>
        <v>0.935</v>
      </c>
      <c r="L195" s="4">
        <v>16.3836</v>
      </c>
      <c r="M195" s="4" t="s">
        <v>13</v>
      </c>
      <c r="N195" s="1">
        <v>-1.28861808981012</v>
      </c>
      <c r="O195" s="4">
        <v>17.85481808981012</v>
      </c>
      <c r="V195" s="3">
        <v>72.8576</v>
      </c>
      <c r="W195" s="3">
        <v>0.97</v>
      </c>
      <c r="Z195" s="4">
        <f>IFERROR(__xludf.DUMMYFUNCTION("""COMPUTED_VALUE"""),0.935)</f>
        <v>0.935</v>
      </c>
      <c r="AA195" s="4">
        <v>68.5946</v>
      </c>
      <c r="AB195" s="4" t="s">
        <v>13</v>
      </c>
      <c r="AC195" s="1">
        <v>95.1675894324146</v>
      </c>
      <c r="AD195" s="4">
        <v>-22.309989432414596</v>
      </c>
    </row>
    <row r="196">
      <c r="G196" s="3">
        <v>16.5919</v>
      </c>
      <c r="H196" s="3">
        <v>0.975</v>
      </c>
      <c r="K196" s="4">
        <f>IFERROR(__xludf.DUMMYFUNCTION("""COMPUTED_VALUE"""),0.94)</f>
        <v>0.94</v>
      </c>
      <c r="L196" s="4">
        <v>16.4103</v>
      </c>
      <c r="M196" s="4" t="s">
        <v>13</v>
      </c>
      <c r="N196" s="1">
        <v>-1.23765726990463</v>
      </c>
      <c r="O196" s="4">
        <v>17.82955726990463</v>
      </c>
      <c r="V196" s="3">
        <v>73.4704</v>
      </c>
      <c r="W196" s="3">
        <v>0.975</v>
      </c>
      <c r="Z196" s="4">
        <f>IFERROR(__xludf.DUMMYFUNCTION("""COMPUTED_VALUE"""),0.94)</f>
        <v>0.94</v>
      </c>
      <c r="AA196" s="4">
        <v>69.1992</v>
      </c>
      <c r="AB196" s="4" t="s">
        <v>13</v>
      </c>
      <c r="AC196" s="1">
        <v>95.2357424733569</v>
      </c>
      <c r="AD196" s="4">
        <v>-21.765342473356895</v>
      </c>
    </row>
    <row r="197">
      <c r="G197" s="3">
        <v>16.6177</v>
      </c>
      <c r="H197" s="3">
        <v>0.98</v>
      </c>
      <c r="K197" s="4">
        <f>IFERROR(__xludf.DUMMYFUNCTION("""COMPUTED_VALUE"""),0.945)</f>
        <v>0.945</v>
      </c>
      <c r="L197" s="4">
        <v>16.4367</v>
      </c>
      <c r="M197" s="4" t="s">
        <v>13</v>
      </c>
      <c r="N197" s="1">
        <v>-1.18820386021194</v>
      </c>
      <c r="O197" s="4">
        <v>17.805903860211938</v>
      </c>
      <c r="V197" s="3">
        <v>74.0834</v>
      </c>
      <c r="W197" s="3">
        <v>0.98</v>
      </c>
      <c r="Z197" s="4">
        <f>IFERROR(__xludf.DUMMYFUNCTION("""COMPUTED_VALUE"""),0.945)</f>
        <v>0.945</v>
      </c>
      <c r="AA197" s="4">
        <v>69.8056</v>
      </c>
      <c r="AB197" s="4" t="s">
        <v>13</v>
      </c>
      <c r="AC197" s="1">
        <v>95.3030832500503</v>
      </c>
      <c r="AD197" s="4">
        <v>-21.21968325005031</v>
      </c>
    </row>
    <row r="198">
      <c r="G198" s="3">
        <v>16.6436</v>
      </c>
      <c r="H198" s="3">
        <v>0.985</v>
      </c>
      <c r="K198" s="4">
        <f>IFERROR(__xludf.DUMMYFUNCTION("""COMPUTED_VALUE"""),0.95)</f>
        <v>0.95</v>
      </c>
      <c r="L198" s="4">
        <v>16.4628</v>
      </c>
      <c r="M198" s="4" t="s">
        <v>13</v>
      </c>
      <c r="N198" s="1">
        <v>-1.14012677982792</v>
      </c>
      <c r="O198" s="4">
        <v>17.78372677982792</v>
      </c>
      <c r="V198" s="3">
        <v>74.6965</v>
      </c>
      <c r="W198" s="3">
        <v>0.985</v>
      </c>
      <c r="Z198" s="4">
        <f>IFERROR(__xludf.DUMMYFUNCTION("""COMPUTED_VALUE"""),0.95)</f>
        <v>0.95</v>
      </c>
      <c r="AA198" s="4">
        <v>70.4136</v>
      </c>
      <c r="AB198" s="4" t="s">
        <v>13</v>
      </c>
      <c r="AC198" s="1">
        <v>95.3695288576541</v>
      </c>
      <c r="AD198" s="4">
        <v>-20.673028857654103</v>
      </c>
    </row>
    <row r="199">
      <c r="G199" s="3">
        <v>16.6695</v>
      </c>
      <c r="H199" s="3">
        <v>0.99</v>
      </c>
      <c r="K199" s="4">
        <f>IFERROR(__xludf.DUMMYFUNCTION("""COMPUTED_VALUE"""),0.955)</f>
        <v>0.955</v>
      </c>
      <c r="L199" s="4">
        <v>16.4888</v>
      </c>
      <c r="M199" s="4" t="s">
        <v>13</v>
      </c>
      <c r="N199" s="1">
        <v>-1.09329494784847</v>
      </c>
      <c r="O199" s="4">
        <v>17.76279494784847</v>
      </c>
      <c r="V199" s="3">
        <v>75.3094</v>
      </c>
      <c r="W199" s="3">
        <v>0.99</v>
      </c>
      <c r="Z199" s="4">
        <f>IFERROR(__xludf.DUMMYFUNCTION("""COMPUTED_VALUE"""),0.955)</f>
        <v>0.955</v>
      </c>
      <c r="AA199" s="4">
        <v>71.023</v>
      </c>
      <c r="AB199" s="4" t="s">
        <v>13</v>
      </c>
      <c r="AC199" s="1">
        <v>95.4349963913278</v>
      </c>
      <c r="AD199" s="4">
        <v>-20.125596391327804</v>
      </c>
    </row>
    <row r="200">
      <c r="G200" s="3">
        <v>16.6956</v>
      </c>
      <c r="H200" s="3">
        <v>0.995</v>
      </c>
      <c r="K200" s="4">
        <f>IFERROR(__xludf.DUMMYFUNCTION("""COMPUTED_VALUE"""),0.96)</f>
        <v>0.96</v>
      </c>
      <c r="L200" s="4">
        <v>16.5147</v>
      </c>
      <c r="M200" s="4" t="s">
        <v>13</v>
      </c>
      <c r="N200" s="1">
        <v>-1.04757728336946</v>
      </c>
      <c r="O200" s="4">
        <v>17.74317728336946</v>
      </c>
      <c r="V200" s="3">
        <v>75.9219</v>
      </c>
      <c r="W200" s="3">
        <v>0.995</v>
      </c>
      <c r="Z200" s="4">
        <f>IFERROR(__xludf.DUMMYFUNCTION("""COMPUTED_VALUE"""),0.96)</f>
        <v>0.96</v>
      </c>
      <c r="AA200" s="4">
        <v>71.6337</v>
      </c>
      <c r="AB200" s="4" t="s">
        <v>13</v>
      </c>
      <c r="AC200" s="1">
        <v>95.4994029462309</v>
      </c>
      <c r="AD200" s="4">
        <v>-19.577502946230908</v>
      </c>
    </row>
    <row r="201">
      <c r="G201" s="3">
        <v>16.7219</v>
      </c>
      <c r="H201" s="3">
        <v>1.0</v>
      </c>
      <c r="K201" s="4">
        <f>IFERROR(__xludf.DUMMYFUNCTION("""COMPUTED_VALUE"""),0.965)</f>
        <v>0.965</v>
      </c>
      <c r="L201" s="4">
        <v>16.5404</v>
      </c>
      <c r="M201" s="4" t="s">
        <v>13</v>
      </c>
      <c r="N201" s="1">
        <v>-1.00284270548678</v>
      </c>
      <c r="O201" s="4">
        <v>17.724742705486783</v>
      </c>
      <c r="V201" s="3">
        <v>76.5336</v>
      </c>
      <c r="W201" s="3">
        <v>1.0</v>
      </c>
      <c r="Z201" s="4">
        <f>IFERROR(__xludf.DUMMYFUNCTION("""COMPUTED_VALUE"""),0.965)</f>
        <v>0.965</v>
      </c>
      <c r="AA201" s="4">
        <v>72.2453</v>
      </c>
      <c r="AB201" s="4" t="s">
        <v>13</v>
      </c>
      <c r="AC201" s="1">
        <v>95.5626656175228</v>
      </c>
      <c r="AD201" s="4">
        <v>-19.02906561752279</v>
      </c>
    </row>
    <row r="202">
      <c r="G202" s="3">
        <v>16.7483</v>
      </c>
      <c r="H202" s="3">
        <v>1.005</v>
      </c>
      <c r="K202" s="4">
        <f>IFERROR(__xludf.DUMMYFUNCTION("""COMPUTED_VALUE"""),0.97)</f>
        <v>0.97</v>
      </c>
      <c r="L202" s="4">
        <v>16.5662</v>
      </c>
      <c r="M202" s="4" t="s">
        <v>13</v>
      </c>
      <c r="N202" s="1">
        <v>-0.958960133296323</v>
      </c>
      <c r="O202" s="4">
        <v>17.707260133296323</v>
      </c>
      <c r="V202" s="3">
        <v>77.1445</v>
      </c>
      <c r="W202" s="3">
        <v>1.005</v>
      </c>
      <c r="Z202" s="4">
        <f>IFERROR(__xludf.DUMMYFUNCTION("""COMPUTED_VALUE"""),0.97)</f>
        <v>0.97</v>
      </c>
      <c r="AA202" s="4">
        <v>72.8576</v>
      </c>
      <c r="AB202" s="4" t="s">
        <v>13</v>
      </c>
      <c r="AC202" s="1">
        <v>95.624701500363</v>
      </c>
      <c r="AD202" s="4">
        <v>-18.48020150036301</v>
      </c>
    </row>
    <row r="203">
      <c r="G203" s="3">
        <v>16.775</v>
      </c>
      <c r="H203" s="3">
        <v>1.01</v>
      </c>
      <c r="K203" s="4">
        <f>IFERROR(__xludf.DUMMYFUNCTION("""COMPUTED_VALUE"""),0.975)</f>
        <v>0.975</v>
      </c>
      <c r="L203" s="4">
        <v>16.5919</v>
      </c>
      <c r="M203" s="4" t="s">
        <v>13</v>
      </c>
      <c r="N203" s="1">
        <v>-0.915798485893959</v>
      </c>
      <c r="O203" s="4">
        <v>17.690798485893957</v>
      </c>
      <c r="V203" s="3">
        <v>77.7543</v>
      </c>
      <c r="W203" s="3">
        <v>1.01</v>
      </c>
      <c r="Z203" s="4">
        <f>IFERROR(__xludf.DUMMYFUNCTION("""COMPUTED_VALUE"""),0.975)</f>
        <v>0.975</v>
      </c>
      <c r="AA203" s="4">
        <v>73.4704</v>
      </c>
      <c r="AB203" s="4" t="s">
        <v>13</v>
      </c>
      <c r="AC203" s="1">
        <v>95.6854276899109</v>
      </c>
      <c r="AD203" s="4">
        <v>-17.931127689910895</v>
      </c>
    </row>
    <row r="204">
      <c r="G204" s="3">
        <v>16.8019</v>
      </c>
      <c r="H204" s="3">
        <v>1.015</v>
      </c>
      <c r="K204" s="4">
        <f>IFERROR(__xludf.DUMMYFUNCTION("""COMPUTED_VALUE"""),0.98)</f>
        <v>0.98</v>
      </c>
      <c r="L204" s="4">
        <v>16.6177</v>
      </c>
      <c r="M204" s="4" t="s">
        <v>13</v>
      </c>
      <c r="N204" s="1">
        <v>-0.87322668237558</v>
      </c>
      <c r="O204" s="4">
        <v>17.67512668237558</v>
      </c>
      <c r="V204" s="3">
        <v>78.3628</v>
      </c>
      <c r="W204" s="3">
        <v>1.015</v>
      </c>
      <c r="Z204" s="4">
        <f>IFERROR(__xludf.DUMMYFUNCTION("""COMPUTED_VALUE"""),0.98)</f>
        <v>0.98</v>
      </c>
      <c r="AA204" s="4">
        <v>74.0834</v>
      </c>
      <c r="AB204" s="4" t="s">
        <v>13</v>
      </c>
      <c r="AC204" s="1">
        <v>95.744761281326</v>
      </c>
      <c r="AD204" s="4">
        <v>-17.381961281326014</v>
      </c>
    </row>
    <row r="205">
      <c r="G205" s="3">
        <v>16.8289</v>
      </c>
      <c r="H205" s="3">
        <v>1.02</v>
      </c>
      <c r="K205" s="4">
        <f>IFERROR(__xludf.DUMMYFUNCTION("""COMPUTED_VALUE"""),0.985)</f>
        <v>0.985</v>
      </c>
      <c r="L205" s="4">
        <v>16.6436</v>
      </c>
      <c r="M205" s="4" t="s">
        <v>13</v>
      </c>
      <c r="N205" s="1">
        <v>-0.831113641837067</v>
      </c>
      <c r="O205" s="4">
        <v>17.660013641837068</v>
      </c>
      <c r="V205" s="3">
        <v>78.9698</v>
      </c>
      <c r="W205" s="3">
        <v>1.02</v>
      </c>
      <c r="Z205" s="4">
        <f>IFERROR(__xludf.DUMMYFUNCTION("""COMPUTED_VALUE"""),0.985)</f>
        <v>0.985</v>
      </c>
      <c r="AA205" s="4">
        <v>74.6965</v>
      </c>
      <c r="AB205" s="4" t="s">
        <v>13</v>
      </c>
      <c r="AC205" s="1">
        <v>95.8026193697677</v>
      </c>
      <c r="AD205" s="4">
        <v>-16.83281936976769</v>
      </c>
    </row>
    <row r="206">
      <c r="G206" s="3">
        <v>16.8563</v>
      </c>
      <c r="H206" s="3">
        <v>1.025</v>
      </c>
      <c r="K206" s="4">
        <f>IFERROR(__xludf.DUMMYFUNCTION("""COMPUTED_VALUE"""),0.99)</f>
        <v>0.99</v>
      </c>
      <c r="L206" s="4">
        <v>16.6695</v>
      </c>
      <c r="M206" s="4" t="s">
        <v>13</v>
      </c>
      <c r="N206" s="1">
        <v>-0.789328283374306</v>
      </c>
      <c r="O206" s="4">
        <v>17.645628283374307</v>
      </c>
      <c r="V206" s="3">
        <v>79.575</v>
      </c>
      <c r="W206" s="3">
        <v>1.025</v>
      </c>
      <c r="Z206" s="4">
        <f>IFERROR(__xludf.DUMMYFUNCTION("""COMPUTED_VALUE"""),0.99)</f>
        <v>0.99</v>
      </c>
      <c r="AA206" s="4">
        <v>75.3094</v>
      </c>
      <c r="AB206" s="4" t="s">
        <v>13</v>
      </c>
      <c r="AC206" s="1">
        <v>95.8589190503955</v>
      </c>
      <c r="AD206" s="4">
        <v>-16.283919050395497</v>
      </c>
    </row>
    <row r="207">
      <c r="G207" s="3">
        <v>16.8839</v>
      </c>
      <c r="H207" s="3">
        <v>1.03</v>
      </c>
      <c r="K207" s="4">
        <f>IFERROR(__xludf.DUMMYFUNCTION("""COMPUTED_VALUE"""),0.995)</f>
        <v>0.995</v>
      </c>
      <c r="L207" s="4">
        <v>16.6956</v>
      </c>
      <c r="M207" s="4" t="s">
        <v>13</v>
      </c>
      <c r="N207" s="1">
        <v>-0.747739526083181</v>
      </c>
      <c r="O207" s="4">
        <v>17.63163952608318</v>
      </c>
      <c r="V207" s="3">
        <v>80.1783</v>
      </c>
      <c r="W207" s="3">
        <v>1.03</v>
      </c>
      <c r="Z207" s="4">
        <f>IFERROR(__xludf.DUMMYFUNCTION("""COMPUTED_VALUE"""),0.995)</f>
        <v>0.995</v>
      </c>
      <c r="AA207" s="4">
        <v>75.9219</v>
      </c>
      <c r="AB207" s="4" t="s">
        <v>13</v>
      </c>
      <c r="AC207" s="1">
        <v>95.9135774183689</v>
      </c>
      <c r="AD207" s="4">
        <v>-15.73527741836891</v>
      </c>
    </row>
    <row r="208">
      <c r="G208" s="3">
        <v>16.9117</v>
      </c>
      <c r="H208" s="3">
        <v>1.035</v>
      </c>
      <c r="K208" s="4">
        <f>IFERROR(__xludf.DUMMYFUNCTION("""COMPUTED_VALUE"""),1.0)</f>
        <v>1</v>
      </c>
      <c r="L208" s="4">
        <v>16.7219</v>
      </c>
      <c r="M208" s="4" t="s">
        <v>13</v>
      </c>
      <c r="N208" s="1">
        <v>-0.706216289059576</v>
      </c>
      <c r="O208" s="4">
        <v>17.617916289059576</v>
      </c>
      <c r="V208" s="3">
        <v>80.7795</v>
      </c>
      <c r="W208" s="3">
        <v>1.035</v>
      </c>
      <c r="Z208" s="4">
        <f>IFERROR(__xludf.DUMMYFUNCTION("""COMPUTED_VALUE"""),1.0)</f>
        <v>1</v>
      </c>
      <c r="AA208" s="4">
        <v>76.5336</v>
      </c>
      <c r="AB208" s="4" t="s">
        <v>13</v>
      </c>
      <c r="AC208" s="1">
        <v>95.9665115688473</v>
      </c>
      <c r="AD208" s="4">
        <v>-15.187011568847296</v>
      </c>
    </row>
    <row r="209">
      <c r="G209" s="3">
        <v>16.9398</v>
      </c>
      <c r="H209" s="3">
        <v>1.04</v>
      </c>
      <c r="K209" s="4">
        <f>IFERROR(__xludf.DUMMYFUNCTION("""COMPUTED_VALUE"""),1.005)</f>
        <v>1.005</v>
      </c>
      <c r="L209" s="4">
        <v>16.7483</v>
      </c>
      <c r="M209" s="4" t="s">
        <v>13</v>
      </c>
      <c r="N209" s="1">
        <v>-0.664627491399374</v>
      </c>
      <c r="O209" s="4">
        <v>17.604427491399377</v>
      </c>
      <c r="V209" s="3">
        <v>81.3785</v>
      </c>
      <c r="W209" s="3">
        <v>1.04</v>
      </c>
      <c r="Z209" s="4">
        <f>IFERROR(__xludf.DUMMYFUNCTION("""COMPUTED_VALUE"""),1.005)</f>
        <v>1.005</v>
      </c>
      <c r="AA209" s="4">
        <v>77.1445</v>
      </c>
      <c r="AB209" s="4" t="s">
        <v>13</v>
      </c>
      <c r="AC209" s="1">
        <v>96.0176385969901</v>
      </c>
      <c r="AD209" s="4">
        <v>-14.639138596990094</v>
      </c>
    </row>
    <row r="210">
      <c r="G210" s="3">
        <v>16.9682</v>
      </c>
      <c r="H210" s="3">
        <v>1.045</v>
      </c>
      <c r="K210" s="4">
        <f>IFERROR(__xludf.DUMMYFUNCTION("""COMPUTED_VALUE"""),1.01)</f>
        <v>1.01</v>
      </c>
      <c r="L210" s="4">
        <v>16.775</v>
      </c>
      <c r="M210" s="4" t="s">
        <v>13</v>
      </c>
      <c r="N210" s="1">
        <v>-0.622842052198462</v>
      </c>
      <c r="O210" s="4">
        <v>17.59104205219846</v>
      </c>
      <c r="V210" s="3">
        <v>81.9749</v>
      </c>
      <c r="W210" s="3">
        <v>1.045</v>
      </c>
      <c r="Z210" s="4">
        <f>IFERROR(__xludf.DUMMYFUNCTION("""COMPUTED_VALUE"""),1.01)</f>
        <v>1.01</v>
      </c>
      <c r="AA210" s="4">
        <v>77.7543</v>
      </c>
      <c r="AB210" s="4" t="s">
        <v>13</v>
      </c>
      <c r="AC210" s="1">
        <v>96.0668755979569</v>
      </c>
      <c r="AD210" s="4">
        <v>-14.091975597956889</v>
      </c>
    </row>
    <row r="211">
      <c r="G211" s="3">
        <v>16.9968</v>
      </c>
      <c r="H211" s="3">
        <v>1.05</v>
      </c>
      <c r="K211" s="4">
        <f>IFERROR(__xludf.DUMMYFUNCTION("""COMPUTED_VALUE"""),1.015)</f>
        <v>1.015</v>
      </c>
      <c r="L211" s="4">
        <v>16.8019</v>
      </c>
      <c r="M211" s="4" t="s">
        <v>13</v>
      </c>
      <c r="N211" s="1">
        <v>-0.580728890552721</v>
      </c>
      <c r="O211" s="4">
        <v>17.57752889055272</v>
      </c>
      <c r="V211" s="3">
        <v>82.5687</v>
      </c>
      <c r="W211" s="3">
        <v>1.05</v>
      </c>
      <c r="Z211" s="4">
        <f>IFERROR(__xludf.DUMMYFUNCTION("""COMPUTED_VALUE"""),1.015)</f>
        <v>1.015</v>
      </c>
      <c r="AA211" s="4">
        <v>78.3628</v>
      </c>
      <c r="AB211" s="4" t="s">
        <v>13</v>
      </c>
      <c r="AC211" s="1">
        <v>96.114139666907</v>
      </c>
      <c r="AD211" s="4">
        <v>-13.545439666906987</v>
      </c>
    </row>
    <row r="212">
      <c r="G212" s="3">
        <v>17.0257</v>
      </c>
      <c r="H212" s="3">
        <v>1.055</v>
      </c>
      <c r="K212" s="4">
        <f>IFERROR(__xludf.DUMMYFUNCTION("""COMPUTED_VALUE"""),1.02)</f>
        <v>1.02</v>
      </c>
      <c r="L212" s="4">
        <v>16.8289</v>
      </c>
      <c r="M212" s="4" t="s">
        <v>13</v>
      </c>
      <c r="N212" s="1">
        <v>-0.538156925558039</v>
      </c>
      <c r="O212" s="4">
        <v>17.56385692555804</v>
      </c>
      <c r="V212" s="3">
        <v>83.1597</v>
      </c>
      <c r="W212" s="3">
        <v>1.055</v>
      </c>
      <c r="Z212" s="4">
        <f>IFERROR(__xludf.DUMMYFUNCTION("""COMPUTED_VALUE"""),1.02)</f>
        <v>1.02</v>
      </c>
      <c r="AA212" s="4">
        <v>78.9698</v>
      </c>
      <c r="AB212" s="4" t="s">
        <v>13</v>
      </c>
      <c r="AC212" s="1">
        <v>96.1593478989999</v>
      </c>
      <c r="AD212" s="4">
        <v>-12.999647898999896</v>
      </c>
    </row>
    <row r="213">
      <c r="G213" s="3">
        <v>17.0548</v>
      </c>
      <c r="H213" s="3">
        <v>1.06</v>
      </c>
      <c r="K213" s="4">
        <f>IFERROR(__xludf.DUMMYFUNCTION("""COMPUTED_VALUE"""),1.025)</f>
        <v>1.025</v>
      </c>
      <c r="L213" s="4">
        <v>16.8563</v>
      </c>
      <c r="M213" s="4" t="s">
        <v>13</v>
      </c>
      <c r="N213" s="1">
        <v>-0.494995076310295</v>
      </c>
      <c r="O213" s="4">
        <v>17.549795076310296</v>
      </c>
      <c r="V213" s="3">
        <v>83.7477</v>
      </c>
      <c r="W213" s="3">
        <v>1.06</v>
      </c>
      <c r="Z213" s="4">
        <f>IFERROR(__xludf.DUMMYFUNCTION("""COMPUTED_VALUE"""),1.025)</f>
        <v>1.025</v>
      </c>
      <c r="AA213" s="4">
        <v>79.575</v>
      </c>
      <c r="AB213" s="4" t="s">
        <v>13</v>
      </c>
      <c r="AC213" s="1">
        <v>96.2024173893951</v>
      </c>
      <c r="AD213" s="4">
        <v>-12.4547173893951</v>
      </c>
    </row>
    <row r="214">
      <c r="G214" s="3">
        <v>17.0842</v>
      </c>
      <c r="H214" s="3">
        <v>1.065</v>
      </c>
      <c r="K214" s="4">
        <f>IFERROR(__xludf.DUMMYFUNCTION("""COMPUTED_VALUE"""),1.03)</f>
        <v>1.03</v>
      </c>
      <c r="L214" s="4">
        <v>16.8839</v>
      </c>
      <c r="M214" s="4" t="s">
        <v>13</v>
      </c>
      <c r="N214" s="1">
        <v>-0.451112261905379</v>
      </c>
      <c r="O214" s="4">
        <v>17.53531226190538</v>
      </c>
      <c r="V214" s="3">
        <v>84.3326</v>
      </c>
      <c r="W214" s="3">
        <v>1.065</v>
      </c>
      <c r="Z214" s="4">
        <f>IFERROR(__xludf.DUMMYFUNCTION("""COMPUTED_VALUE"""),1.03)</f>
        <v>1.03</v>
      </c>
      <c r="AA214" s="4">
        <v>80.1783</v>
      </c>
      <c r="AB214" s="4" t="s">
        <v>13</v>
      </c>
      <c r="AC214" s="1">
        <v>96.243265233252</v>
      </c>
      <c r="AD214" s="4">
        <v>-11.910665233252004</v>
      </c>
    </row>
    <row r="215">
      <c r="G215" s="3">
        <v>17.1137</v>
      </c>
      <c r="H215" s="3">
        <v>1.07</v>
      </c>
      <c r="K215" s="4">
        <f>IFERROR(__xludf.DUMMYFUNCTION("""COMPUTED_VALUE"""),1.035)</f>
        <v>1.035</v>
      </c>
      <c r="L215" s="4">
        <v>16.9117</v>
      </c>
      <c r="M215" s="4" t="s">
        <v>13</v>
      </c>
      <c r="N215" s="1">
        <v>-0.406377401439171</v>
      </c>
      <c r="O215" s="4">
        <v>17.520077401439174</v>
      </c>
      <c r="V215" s="3">
        <v>84.9144</v>
      </c>
      <c r="W215" s="3">
        <v>1.07</v>
      </c>
      <c r="Z215" s="4">
        <f>IFERROR(__xludf.DUMMYFUNCTION("""COMPUTED_VALUE"""),1.035)</f>
        <v>1.035</v>
      </c>
      <c r="AA215" s="4">
        <v>80.7795</v>
      </c>
      <c r="AB215" s="4" t="s">
        <v>13</v>
      </c>
      <c r="AC215" s="1">
        <v>96.28180852573</v>
      </c>
      <c r="AD215" s="4">
        <v>-11.36740852573</v>
      </c>
    </row>
    <row r="216">
      <c r="G216" s="3">
        <v>17.1436</v>
      </c>
      <c r="H216" s="3">
        <v>1.075</v>
      </c>
      <c r="K216" s="4">
        <f>IFERROR(__xludf.DUMMYFUNCTION("""COMPUTED_VALUE"""),1.04)</f>
        <v>1.04</v>
      </c>
      <c r="L216" s="4">
        <v>16.9398</v>
      </c>
      <c r="M216" s="4" t="s">
        <v>13</v>
      </c>
      <c r="N216" s="1">
        <v>-0.360659414007558</v>
      </c>
      <c r="O216" s="4">
        <v>17.504259414007556</v>
      </c>
      <c r="V216" s="3">
        <v>85.4927</v>
      </c>
      <c r="W216" s="3">
        <v>1.075</v>
      </c>
      <c r="Z216" s="4">
        <f>IFERROR(__xludf.DUMMYFUNCTION("""COMPUTED_VALUE"""),1.04)</f>
        <v>1.04</v>
      </c>
      <c r="AA216" s="4">
        <v>81.3785</v>
      </c>
      <c r="AB216" s="4" t="s">
        <v>13</v>
      </c>
      <c r="AC216" s="1">
        <v>96.3179643619887</v>
      </c>
      <c r="AD216" s="4">
        <v>-10.825264361988701</v>
      </c>
    </row>
    <row r="217">
      <c r="G217" s="3">
        <v>17.1735</v>
      </c>
      <c r="H217" s="3">
        <v>1.08</v>
      </c>
      <c r="K217" s="4">
        <f>IFERROR(__xludf.DUMMYFUNCTION("""COMPUTED_VALUE"""),1.045)</f>
        <v>1.045</v>
      </c>
      <c r="L217" s="4">
        <v>16.9682</v>
      </c>
      <c r="M217" s="4" t="s">
        <v>13</v>
      </c>
      <c r="N217" s="1">
        <v>-0.31382721870642</v>
      </c>
      <c r="O217" s="4">
        <v>17.487327218706422</v>
      </c>
      <c r="V217" s="3">
        <v>86.0675</v>
      </c>
      <c r="W217" s="3">
        <v>1.08</v>
      </c>
      <c r="Z217" s="4">
        <f>IFERROR(__xludf.DUMMYFUNCTION("""COMPUTED_VALUE"""),1.045)</f>
        <v>1.045</v>
      </c>
      <c r="AA217" s="4">
        <v>81.9749</v>
      </c>
      <c r="AB217" s="4" t="s">
        <v>13</v>
      </c>
      <c r="AC217" s="1">
        <v>96.3516498371875</v>
      </c>
      <c r="AD217" s="4">
        <v>-10.284149837187499</v>
      </c>
    </row>
    <row r="218">
      <c r="G218" s="3">
        <v>17.2038</v>
      </c>
      <c r="H218" s="3">
        <v>1.085</v>
      </c>
      <c r="K218" s="4">
        <f>IFERROR(__xludf.DUMMYFUNCTION("""COMPUTED_VALUE"""),1.05)</f>
        <v>1.05</v>
      </c>
      <c r="L218" s="4">
        <v>16.9968</v>
      </c>
      <c r="M218" s="4" t="s">
        <v>13</v>
      </c>
      <c r="N218" s="1">
        <v>-0.265749734631646</v>
      </c>
      <c r="O218" s="4">
        <v>17.46954973463165</v>
      </c>
      <c r="V218" s="3">
        <v>86.6387</v>
      </c>
      <c r="W218" s="3">
        <v>1.085</v>
      </c>
      <c r="Z218" s="4">
        <f>IFERROR(__xludf.DUMMYFUNCTION("""COMPUTED_VALUE"""),1.05)</f>
        <v>1.05</v>
      </c>
      <c r="AA218" s="4">
        <v>82.5687</v>
      </c>
      <c r="AB218" s="4" t="s">
        <v>13</v>
      </c>
      <c r="AC218" s="1">
        <v>96.3827820464859</v>
      </c>
      <c r="AD218" s="4">
        <v>-9.7440820464859</v>
      </c>
    </row>
    <row r="219">
      <c r="G219" s="3">
        <v>17.2341</v>
      </c>
      <c r="H219" s="3">
        <v>1.09</v>
      </c>
      <c r="K219" s="4">
        <f>IFERROR(__xludf.DUMMYFUNCTION("""COMPUTED_VALUE"""),1.055)</f>
        <v>1.055</v>
      </c>
      <c r="L219" s="4">
        <v>17.0257</v>
      </c>
      <c r="M219" s="4" t="s">
        <v>13</v>
      </c>
      <c r="N219" s="1">
        <v>-0.216295880879118</v>
      </c>
      <c r="O219" s="4">
        <v>17.45039588087912</v>
      </c>
      <c r="V219" s="3">
        <v>87.2063</v>
      </c>
      <c r="W219" s="3">
        <v>1.09</v>
      </c>
      <c r="Z219" s="4">
        <f>IFERROR(__xludf.DUMMYFUNCTION("""COMPUTED_VALUE"""),1.055)</f>
        <v>1.055</v>
      </c>
      <c r="AA219" s="4">
        <v>83.1597</v>
      </c>
      <c r="AB219" s="4" t="s">
        <v>13</v>
      </c>
      <c r="AC219" s="1">
        <v>96.4112780850432</v>
      </c>
      <c r="AD219" s="4">
        <v>-9.204978085043194</v>
      </c>
    </row>
    <row r="220">
      <c r="G220" s="3">
        <v>17.2647</v>
      </c>
      <c r="H220" s="3">
        <v>1.095</v>
      </c>
      <c r="K220" s="4">
        <f>IFERROR(__xludf.DUMMYFUNCTION("""COMPUTED_VALUE"""),1.06)</f>
        <v>1.06</v>
      </c>
      <c r="L220" s="4">
        <v>17.0548</v>
      </c>
      <c r="M220" s="4" t="s">
        <v>13</v>
      </c>
      <c r="N220" s="1">
        <v>-0.16533457654472</v>
      </c>
      <c r="O220" s="4">
        <v>17.43003457654472</v>
      </c>
      <c r="V220" s="3">
        <v>87.7699</v>
      </c>
      <c r="W220" s="3">
        <v>1.095</v>
      </c>
      <c r="Z220" s="4">
        <f>IFERROR(__xludf.DUMMYFUNCTION("""COMPUTED_VALUE"""),1.06)</f>
        <v>1.06</v>
      </c>
      <c r="AA220" s="4">
        <v>83.7477</v>
      </c>
      <c r="AB220" s="4" t="s">
        <v>13</v>
      </c>
      <c r="AC220" s="1">
        <v>96.437055048019</v>
      </c>
      <c r="AD220" s="4">
        <v>-8.667155048018998</v>
      </c>
    </row>
    <row r="221">
      <c r="G221" s="3">
        <v>17.2953</v>
      </c>
      <c r="H221" s="3">
        <v>1.1</v>
      </c>
      <c r="K221" s="4">
        <f>IFERROR(__xludf.DUMMYFUNCTION("""COMPUTED_VALUE"""),1.065)</f>
        <v>1.065</v>
      </c>
      <c r="L221" s="4">
        <v>17.0842</v>
      </c>
      <c r="M221" s="4" t="s">
        <v>13</v>
      </c>
      <c r="N221" s="1">
        <v>-0.112734740724336</v>
      </c>
      <c r="O221" s="4">
        <v>17.408034740724336</v>
      </c>
      <c r="V221" s="3">
        <v>88.3297</v>
      </c>
      <c r="W221" s="3">
        <v>1.1</v>
      </c>
      <c r="Z221" s="4">
        <f>IFERROR(__xludf.DUMMYFUNCTION("""COMPUTED_VALUE"""),1.065)</f>
        <v>1.065</v>
      </c>
      <c r="AA221" s="4">
        <v>84.3326</v>
      </c>
      <c r="AB221" s="4" t="s">
        <v>13</v>
      </c>
      <c r="AC221" s="1">
        <v>96.4600300305727</v>
      </c>
      <c r="AD221" s="4">
        <v>-8.130330030572694</v>
      </c>
    </row>
    <row r="222">
      <c r="G222" s="3">
        <v>17.3261</v>
      </c>
      <c r="H222" s="3">
        <v>1.105</v>
      </c>
      <c r="K222" s="4">
        <f>IFERROR(__xludf.DUMMYFUNCTION("""COMPUTED_VALUE"""),1.07)</f>
        <v>1.07</v>
      </c>
      <c r="L222" s="4">
        <v>17.1137</v>
      </c>
      <c r="M222" s="4" t="s">
        <v>13</v>
      </c>
      <c r="N222" s="1">
        <v>-0.0583652925138529</v>
      </c>
      <c r="O222" s="4">
        <v>17.384465292513852</v>
      </c>
      <c r="V222" s="3">
        <v>88.8856</v>
      </c>
      <c r="W222" s="3">
        <v>1.105</v>
      </c>
      <c r="Z222" s="4">
        <f>IFERROR(__xludf.DUMMYFUNCTION("""COMPUTED_VALUE"""),1.07)</f>
        <v>1.07</v>
      </c>
      <c r="AA222" s="4">
        <v>84.9144</v>
      </c>
      <c r="AB222" s="4" t="s">
        <v>13</v>
      </c>
      <c r="AC222" s="1">
        <v>96.4801201278637</v>
      </c>
      <c r="AD222" s="4">
        <v>-7.594520127863703</v>
      </c>
    </row>
    <row r="223">
      <c r="G223" s="3">
        <v>17.357</v>
      </c>
      <c r="H223" s="3">
        <v>1.11</v>
      </c>
      <c r="K223" s="4">
        <f>IFERROR(__xludf.DUMMYFUNCTION("""COMPUTED_VALUE"""),1.075)</f>
        <v>1.075</v>
      </c>
      <c r="L223" s="4">
        <v>17.1436</v>
      </c>
      <c r="M223" s="4" t="s">
        <v>13</v>
      </c>
      <c r="N223" s="1">
        <v>-0.00209515100914958</v>
      </c>
      <c r="O223" s="4">
        <v>17.35909515100915</v>
      </c>
      <c r="V223" s="3">
        <v>89.4374</v>
      </c>
      <c r="W223" s="3">
        <v>1.11</v>
      </c>
      <c r="Z223" s="4">
        <f>IFERROR(__xludf.DUMMYFUNCTION("""COMPUTED_VALUE"""),1.075)</f>
        <v>1.075</v>
      </c>
      <c r="AA223" s="4">
        <v>85.4927</v>
      </c>
      <c r="AB223" s="4" t="s">
        <v>13</v>
      </c>
      <c r="AC223" s="1">
        <v>96.4972424350515</v>
      </c>
      <c r="AD223" s="4">
        <v>-7.059842435051507</v>
      </c>
    </row>
    <row r="224">
      <c r="G224" s="3">
        <v>17.3879</v>
      </c>
      <c r="H224" s="3">
        <v>1.115</v>
      </c>
      <c r="K224" s="4">
        <f>IFERROR(__xludf.DUMMYFUNCTION("""COMPUTED_VALUE"""),1.08)</f>
        <v>1.08</v>
      </c>
      <c r="L224" s="4">
        <v>17.1735</v>
      </c>
      <c r="M224" s="4" t="s">
        <v>13</v>
      </c>
      <c r="N224" s="1">
        <v>0.0562067646938837</v>
      </c>
      <c r="O224" s="4">
        <v>17.331693235306115</v>
      </c>
      <c r="V224" s="3">
        <v>89.9851</v>
      </c>
      <c r="W224" s="3">
        <v>1.115</v>
      </c>
      <c r="Z224" s="4">
        <f>IFERROR(__xludf.DUMMYFUNCTION("""COMPUTED_VALUE"""),1.08)</f>
        <v>1.08</v>
      </c>
      <c r="AA224" s="4">
        <v>86.0675</v>
      </c>
      <c r="AB224" s="4" t="s">
        <v>13</v>
      </c>
      <c r="AC224" s="1">
        <v>96.5113140472957</v>
      </c>
      <c r="AD224" s="4">
        <v>-6.526214047295696</v>
      </c>
    </row>
    <row r="225">
      <c r="G225" s="3">
        <v>17.4189</v>
      </c>
      <c r="H225" s="3">
        <v>1.12</v>
      </c>
      <c r="K225" s="4">
        <f>IFERROR(__xludf.DUMMYFUNCTION("""COMPUTED_VALUE"""),1.085)</f>
        <v>1.085</v>
      </c>
      <c r="L225" s="4">
        <v>17.2038</v>
      </c>
      <c r="M225" s="4" t="s">
        <v>13</v>
      </c>
      <c r="N225" s="1">
        <v>0.116671535499368</v>
      </c>
      <c r="O225" s="4">
        <v>17.302228464500633</v>
      </c>
      <c r="V225" s="3">
        <v>90.5287</v>
      </c>
      <c r="W225" s="3">
        <v>1.12</v>
      </c>
      <c r="Z225" s="4">
        <f>IFERROR(__xludf.DUMMYFUNCTION("""COMPUTED_VALUE"""),1.085)</f>
        <v>1.085</v>
      </c>
      <c r="AA225" s="4">
        <v>86.6387</v>
      </c>
      <c r="AB225" s="4" t="s">
        <v>13</v>
      </c>
      <c r="AC225" s="1">
        <v>96.5222520597555</v>
      </c>
      <c r="AD225" s="4">
        <v>-5.993552059755501</v>
      </c>
    </row>
    <row r="226">
      <c r="G226" s="3">
        <v>17.4499</v>
      </c>
      <c r="H226" s="3">
        <v>1.125</v>
      </c>
      <c r="K226" s="4">
        <f>IFERROR(__xludf.DUMMYFUNCTION("""COMPUTED_VALUE"""),1.09)</f>
        <v>1.09</v>
      </c>
      <c r="L226" s="4">
        <v>17.2341</v>
      </c>
      <c r="M226" s="4" t="s">
        <v>13</v>
      </c>
      <c r="N226" s="1">
        <v>0.179430242311414</v>
      </c>
      <c r="O226" s="4">
        <v>17.270469757688584</v>
      </c>
      <c r="V226" s="3">
        <v>91.068</v>
      </c>
      <c r="W226" s="3">
        <v>1.125</v>
      </c>
      <c r="Z226" s="4">
        <f>IFERROR(__xludf.DUMMYFUNCTION("""COMPUTED_VALUE"""),1.09)</f>
        <v>1.09</v>
      </c>
      <c r="AA226" s="4">
        <v>87.2063</v>
      </c>
      <c r="AB226" s="4" t="s">
        <v>13</v>
      </c>
      <c r="AC226" s="1">
        <v>96.5299735675905</v>
      </c>
      <c r="AD226" s="4">
        <v>-5.461973567590505</v>
      </c>
    </row>
    <row r="227">
      <c r="G227" s="3">
        <v>17.481</v>
      </c>
      <c r="H227" s="3">
        <v>1.13</v>
      </c>
      <c r="K227" s="4">
        <f>IFERROR(__xludf.DUMMYFUNCTION("""COMPUTED_VALUE"""),1.095)</f>
        <v>1.095</v>
      </c>
      <c r="L227" s="4">
        <v>17.2647</v>
      </c>
      <c r="M227" s="4" t="s">
        <v>13</v>
      </c>
      <c r="N227" s="1">
        <v>0.244613966034141</v>
      </c>
      <c r="O227" s="4">
        <v>17.23638603396586</v>
      </c>
      <c r="V227" s="3">
        <v>91.6031</v>
      </c>
      <c r="W227" s="3">
        <v>1.13</v>
      </c>
      <c r="Z227" s="4">
        <f>IFERROR(__xludf.DUMMYFUNCTION("""COMPUTED_VALUE"""),1.095)</f>
        <v>1.095</v>
      </c>
      <c r="AA227" s="4">
        <v>87.7699</v>
      </c>
      <c r="AB227" s="4" t="s">
        <v>13</v>
      </c>
      <c r="AC227" s="1">
        <v>96.5343956659601</v>
      </c>
      <c r="AD227" s="4">
        <v>-4.931295665960107</v>
      </c>
    </row>
    <row r="228">
      <c r="G228" s="3">
        <v>17.512</v>
      </c>
      <c r="H228" s="3">
        <v>1.135</v>
      </c>
      <c r="K228" s="4">
        <f>IFERROR(__xludf.DUMMYFUNCTION("""COMPUTED_VALUE"""),1.1)</f>
        <v>1.1</v>
      </c>
      <c r="L228" s="4">
        <v>17.2953</v>
      </c>
      <c r="M228" s="4" t="s">
        <v>13</v>
      </c>
      <c r="N228" s="1">
        <v>0.312378764397584</v>
      </c>
      <c r="O228" s="4">
        <v>17.199621235602418</v>
      </c>
      <c r="V228" s="3">
        <v>92.134</v>
      </c>
      <c r="W228" s="3">
        <v>1.135</v>
      </c>
      <c r="Z228" s="4">
        <f>IFERROR(__xludf.DUMMYFUNCTION("""COMPUTED_VALUE"""),1.1)</f>
        <v>1.1</v>
      </c>
      <c r="AA228" s="4">
        <v>88.3297</v>
      </c>
      <c r="AB228" s="4" t="s">
        <v>13</v>
      </c>
      <c r="AC228" s="1">
        <v>96.5353643537001</v>
      </c>
      <c r="AD228" s="4">
        <v>-4.401364353700103</v>
      </c>
    </row>
    <row r="229">
      <c r="G229" s="3">
        <v>17.543</v>
      </c>
      <c r="H229" s="3">
        <v>1.14</v>
      </c>
      <c r="K229" s="4">
        <f>IFERROR(__xludf.DUMMYFUNCTION("""COMPUTED_VALUE"""),1.105)</f>
        <v>1.105</v>
      </c>
      <c r="L229" s="4">
        <v>17.3261</v>
      </c>
      <c r="M229" s="4" t="s">
        <v>13</v>
      </c>
      <c r="N229" s="1">
        <v>0.383627567861305</v>
      </c>
      <c r="O229" s="4">
        <v>17.159372432138696</v>
      </c>
      <c r="V229" s="3">
        <v>92.6606</v>
      </c>
      <c r="W229" s="3">
        <v>1.14</v>
      </c>
      <c r="Z229" s="4">
        <f>IFERROR(__xludf.DUMMYFUNCTION("""COMPUTED_VALUE"""),1.105)</f>
        <v>1.105</v>
      </c>
      <c r="AA229" s="4">
        <v>88.8856</v>
      </c>
      <c r="AB229" s="4" t="s">
        <v>13</v>
      </c>
      <c r="AC229" s="1">
        <v>96.5304627750247</v>
      </c>
      <c r="AD229" s="4">
        <v>-3.8698627750247</v>
      </c>
    </row>
    <row r="230">
      <c r="G230" s="3">
        <v>17.574</v>
      </c>
      <c r="H230" s="3">
        <v>1.145</v>
      </c>
      <c r="K230" s="4">
        <f>IFERROR(__xludf.DUMMYFUNCTION("""COMPUTED_VALUE"""),1.11)</f>
        <v>1.11</v>
      </c>
      <c r="L230" s="4">
        <v>17.357</v>
      </c>
      <c r="M230" s="4" t="s">
        <v>13</v>
      </c>
      <c r="N230" s="1">
        <v>0.458610387400597</v>
      </c>
      <c r="O230" s="4">
        <v>17.115389612599405</v>
      </c>
      <c r="V230" s="3">
        <v>93.1829</v>
      </c>
      <c r="W230" s="3">
        <v>1.145</v>
      </c>
      <c r="Z230" s="4">
        <f>IFERROR(__xludf.DUMMYFUNCTION("""COMPUTED_VALUE"""),1.11)</f>
        <v>1.11</v>
      </c>
      <c r="AA230" s="4">
        <v>89.4374</v>
      </c>
      <c r="AB230" s="4" t="s">
        <v>13</v>
      </c>
      <c r="AC230" s="1">
        <v>96.5187574539949</v>
      </c>
      <c r="AD230" s="4">
        <v>-3.3358574539948904</v>
      </c>
    </row>
    <row r="231">
      <c r="G231" s="3">
        <v>17.6048</v>
      </c>
      <c r="H231" s="3">
        <v>1.15</v>
      </c>
      <c r="K231" s="4">
        <f>IFERROR(__xludf.DUMMYFUNCTION("""COMPUTED_VALUE"""),1.115)</f>
        <v>1.115</v>
      </c>
      <c r="L231" s="4">
        <v>17.3879</v>
      </c>
      <c r="M231" s="4" t="s">
        <v>13</v>
      </c>
      <c r="N231" s="1">
        <v>0.537123059318234</v>
      </c>
      <c r="O231" s="4">
        <v>17.067676940681768</v>
      </c>
      <c r="V231" s="3">
        <v>93.7009</v>
      </c>
      <c r="W231" s="3">
        <v>1.15</v>
      </c>
      <c r="Z231" s="4">
        <f>IFERROR(__xludf.DUMMYFUNCTION("""COMPUTED_VALUE"""),1.115)</f>
        <v>1.115</v>
      </c>
      <c r="AA231" s="4">
        <v>89.9851</v>
      </c>
      <c r="AB231" s="4" t="s">
        <v>13</v>
      </c>
      <c r="AC231" s="1">
        <v>96.5005459641017</v>
      </c>
      <c r="AD231" s="4">
        <v>-2.7996459641016997</v>
      </c>
    </row>
    <row r="232">
      <c r="G232" s="3">
        <v>17.6356</v>
      </c>
      <c r="H232" s="3">
        <v>1.155</v>
      </c>
      <c r="K232" s="4">
        <f>IFERROR(__xludf.DUMMYFUNCTION("""COMPUTED_VALUE"""),1.12)</f>
        <v>1.12</v>
      </c>
      <c r="L232" s="4">
        <v>17.4189</v>
      </c>
      <c r="M232" s="4" t="s">
        <v>13</v>
      </c>
      <c r="N232" s="1">
        <v>0.618961419917007</v>
      </c>
      <c r="O232" s="4">
        <v>17.016638580082994</v>
      </c>
      <c r="V232" s="3">
        <v>94.2146</v>
      </c>
      <c r="W232" s="3">
        <v>1.155</v>
      </c>
      <c r="Z232" s="4">
        <f>IFERROR(__xludf.DUMMYFUNCTION("""COMPUTED_VALUE"""),1.12)</f>
        <v>1.12</v>
      </c>
      <c r="AA232" s="4">
        <v>90.5287</v>
      </c>
      <c r="AB232" s="4" t="s">
        <v>13</v>
      </c>
      <c r="AC232" s="1">
        <v>96.4761258788361</v>
      </c>
      <c r="AD232" s="4">
        <v>-2.261525878836096</v>
      </c>
    </row>
    <row r="233">
      <c r="G233" s="3">
        <v>17.6663</v>
      </c>
      <c r="H233" s="3">
        <v>1.16</v>
      </c>
      <c r="K233" s="4">
        <f>IFERROR(__xludf.DUMMYFUNCTION("""COMPUTED_VALUE"""),1.125)</f>
        <v>1.125</v>
      </c>
      <c r="L233" s="4">
        <v>17.4499</v>
      </c>
      <c r="M233" s="4" t="s">
        <v>13</v>
      </c>
      <c r="N233" s="1">
        <v>0.703921305499692</v>
      </c>
      <c r="O233" s="4">
        <v>16.96237869450031</v>
      </c>
      <c r="V233" s="3">
        <v>94.724</v>
      </c>
      <c r="W233" s="3">
        <v>1.16</v>
      </c>
      <c r="Z233" s="4">
        <f>IFERROR(__xludf.DUMMYFUNCTION("""COMPUTED_VALUE"""),1.125)</f>
        <v>1.125</v>
      </c>
      <c r="AA233" s="4">
        <v>91.068</v>
      </c>
      <c r="AB233" s="4" t="s">
        <v>13</v>
      </c>
      <c r="AC233" s="1">
        <v>96.4457947716891</v>
      </c>
      <c r="AD233" s="4">
        <v>-1.7217947716890905</v>
      </c>
    </row>
    <row r="234">
      <c r="G234" s="3">
        <v>17.6968</v>
      </c>
      <c r="H234" s="3">
        <v>1.165</v>
      </c>
      <c r="K234" s="4">
        <f>IFERROR(__xludf.DUMMYFUNCTION("""COMPUTED_VALUE"""),1.13)</f>
        <v>1.13</v>
      </c>
      <c r="L234" s="4">
        <v>17.481</v>
      </c>
      <c r="M234" s="4" t="s">
        <v>13</v>
      </c>
      <c r="N234" s="1">
        <v>0.791798552369078</v>
      </c>
      <c r="O234" s="4">
        <v>16.905001447630923</v>
      </c>
      <c r="V234" s="3">
        <v>95.2292</v>
      </c>
      <c r="W234" s="3">
        <v>1.165</v>
      </c>
      <c r="Z234" s="4">
        <f>IFERROR(__xludf.DUMMYFUNCTION("""COMPUTED_VALUE"""),1.13)</f>
        <v>1.13</v>
      </c>
      <c r="AA234" s="4">
        <v>91.6031</v>
      </c>
      <c r="AB234" s="4" t="s">
        <v>13</v>
      </c>
      <c r="AC234" s="1">
        <v>96.4098502161517</v>
      </c>
      <c r="AD234" s="4">
        <v>-1.1806502161516903</v>
      </c>
    </row>
    <row r="235">
      <c r="G235" s="3">
        <v>17.7271</v>
      </c>
      <c r="H235" s="3">
        <v>1.17</v>
      </c>
      <c r="K235" s="4">
        <f>IFERROR(__xludf.DUMMYFUNCTION("""COMPUTED_VALUE"""),1.13401794499999)</f>
        <v>1.134017945</v>
      </c>
      <c r="L235" s="4" t="s">
        <v>13</v>
      </c>
      <c r="M235" s="4">
        <v>0.298841003175503</v>
      </c>
      <c r="N235" s="1">
        <v>0.882388996827942</v>
      </c>
      <c r="O235" s="4">
        <v>16.84471100317206</v>
      </c>
      <c r="V235" s="3">
        <v>95.7302</v>
      </c>
      <c r="W235" s="3">
        <v>1.17</v>
      </c>
      <c r="Z235" s="4">
        <f>IFERROR(__xludf.DUMMYFUNCTION("""COMPUTED_VALUE"""),1.13401794499999)</f>
        <v>1.134017945</v>
      </c>
      <c r="AA235" s="4" t="s">
        <v>13</v>
      </c>
      <c r="AB235" s="4">
        <v>96.5355020828315</v>
      </c>
      <c r="AC235" s="1">
        <v>96.3685897857149</v>
      </c>
      <c r="AD235" s="4">
        <v>-0.6383897857149066</v>
      </c>
    </row>
    <row r="236">
      <c r="G236" s="3">
        <v>17.7572</v>
      </c>
      <c r="H236" s="3">
        <v>1.175</v>
      </c>
      <c r="K236" s="4">
        <f>IFERROR(__xludf.DUMMYFUNCTION("""COMPUTED_VALUE"""),1.135)</f>
        <v>1.135</v>
      </c>
      <c r="L236" s="4">
        <v>17.512</v>
      </c>
      <c r="M236" s="4" t="s">
        <v>13</v>
      </c>
      <c r="N236" s="1">
        <v>0.975488475179074</v>
      </c>
      <c r="O236" s="4">
        <v>16.781711524820928</v>
      </c>
      <c r="V236" s="3">
        <v>96.227</v>
      </c>
      <c r="W236" s="3">
        <v>1.175</v>
      </c>
      <c r="Z236" s="4">
        <f>IFERROR(__xludf.DUMMYFUNCTION("""COMPUTED_VALUE"""),1.135)</f>
        <v>1.135</v>
      </c>
      <c r="AA236" s="4">
        <v>92.134</v>
      </c>
      <c r="AB236" s="4" t="s">
        <v>13</v>
      </c>
      <c r="AC236" s="1">
        <v>96.3223110538697</v>
      </c>
      <c r="AD236" s="4">
        <v>-0.0953110538696933</v>
      </c>
    </row>
    <row r="237">
      <c r="G237" s="3">
        <v>17.7872</v>
      </c>
      <c r="H237" s="3">
        <v>1.18</v>
      </c>
      <c r="K237" s="4">
        <f>IFERROR(__xludf.DUMMYFUNCTION("""COMPUTED_VALUE"""),1.14)</f>
        <v>1.14</v>
      </c>
      <c r="L237" s="4">
        <v>17.543</v>
      </c>
      <c r="M237" s="4" t="s">
        <v>13</v>
      </c>
      <c r="N237" s="1">
        <v>1.07089282372525</v>
      </c>
      <c r="O237" s="4">
        <v>16.71630717627475</v>
      </c>
      <c r="V237" s="3">
        <v>96.7197</v>
      </c>
      <c r="W237" s="3">
        <v>1.18</v>
      </c>
      <c r="Z237" s="4">
        <f>IFERROR(__xludf.DUMMYFUNCTION("""COMPUTED_VALUE"""),1.14)</f>
        <v>1.14</v>
      </c>
      <c r="AA237" s="4">
        <v>92.6606</v>
      </c>
      <c r="AB237" s="4" t="s">
        <v>13</v>
      </c>
      <c r="AC237" s="1">
        <v>96.2713115941071</v>
      </c>
      <c r="AD237" s="4">
        <v>0.4483884058928993</v>
      </c>
    </row>
    <row r="238">
      <c r="G238" s="3">
        <v>17.8169</v>
      </c>
      <c r="H238" s="3">
        <v>1.185</v>
      </c>
      <c r="K238" s="4">
        <f>IFERROR(__xludf.DUMMYFUNCTION("""COMPUTED_VALUE"""),1.145)</f>
        <v>1.145</v>
      </c>
      <c r="L238" s="4">
        <v>17.574</v>
      </c>
      <c r="M238" s="4" t="s">
        <v>13</v>
      </c>
      <c r="N238" s="1">
        <v>1.16839787876925</v>
      </c>
      <c r="O238" s="4">
        <v>16.64850212123075</v>
      </c>
      <c r="V238" s="3">
        <v>97.2082</v>
      </c>
      <c r="W238" s="3">
        <v>1.185</v>
      </c>
      <c r="Z238" s="4">
        <f>IFERROR(__xludf.DUMMYFUNCTION("""COMPUTED_VALUE"""),1.145)</f>
        <v>1.145</v>
      </c>
      <c r="AA238" s="4">
        <v>93.1829</v>
      </c>
      <c r="AB238" s="4" t="s">
        <v>13</v>
      </c>
      <c r="AC238" s="1">
        <v>96.215888979918</v>
      </c>
      <c r="AD238" s="4">
        <v>0.9923110200819991</v>
      </c>
    </row>
    <row r="239">
      <c r="G239" s="3">
        <v>17.8465</v>
      </c>
      <c r="H239" s="3">
        <v>1.19</v>
      </c>
      <c r="K239" s="4">
        <f>IFERROR(__xludf.DUMMYFUNCTION("""COMPUTED_VALUE"""),1.15)</f>
        <v>1.15</v>
      </c>
      <c r="L239" s="4">
        <v>17.6048</v>
      </c>
      <c r="M239" s="4" t="s">
        <v>13</v>
      </c>
      <c r="N239" s="1">
        <v>1.26779947661387</v>
      </c>
      <c r="O239" s="4">
        <v>16.57870052338613</v>
      </c>
      <c r="V239" s="3">
        <v>97.6927</v>
      </c>
      <c r="W239" s="3">
        <v>1.19</v>
      </c>
      <c r="Z239" s="4">
        <f>IFERROR(__xludf.DUMMYFUNCTION("""COMPUTED_VALUE"""),1.15)</f>
        <v>1.15</v>
      </c>
      <c r="AA239" s="4">
        <v>93.7009</v>
      </c>
      <c r="AB239" s="4" t="s">
        <v>13</v>
      </c>
      <c r="AC239" s="1">
        <v>96.1563407847936</v>
      </c>
      <c r="AD239" s="4">
        <v>1.536359215206403</v>
      </c>
    </row>
    <row r="240">
      <c r="G240" s="3">
        <v>17.8757</v>
      </c>
      <c r="H240" s="3">
        <v>1.195</v>
      </c>
      <c r="K240" s="4">
        <f>IFERROR(__xludf.DUMMYFUNCTION("""COMPUTED_VALUE"""),1.155)</f>
        <v>1.155</v>
      </c>
      <c r="L240" s="4">
        <v>17.6356</v>
      </c>
      <c r="M240" s="4" t="s">
        <v>13</v>
      </c>
      <c r="N240" s="1">
        <v>1.36889345356189</v>
      </c>
      <c r="O240" s="4">
        <v>16.50680654643811</v>
      </c>
      <c r="V240" s="3">
        <v>98.1733</v>
      </c>
      <c r="W240" s="3">
        <v>1.195</v>
      </c>
      <c r="Z240" s="4">
        <f>IFERROR(__xludf.DUMMYFUNCTION("""COMPUTED_VALUE"""),1.155)</f>
        <v>1.155</v>
      </c>
      <c r="AA240" s="4">
        <v>94.2146</v>
      </c>
      <c r="AB240" s="4" t="s">
        <v>13</v>
      </c>
      <c r="AC240" s="1">
        <v>96.0929645822247</v>
      </c>
      <c r="AD240" s="4">
        <v>2.080335417775302</v>
      </c>
    </row>
    <row r="241">
      <c r="G241" s="3">
        <v>17.9047</v>
      </c>
      <c r="H241" s="3">
        <v>1.2</v>
      </c>
      <c r="K241" s="4">
        <f>IFERROR(__xludf.DUMMYFUNCTION("""COMPUTED_VALUE"""),1.16)</f>
        <v>1.16</v>
      </c>
      <c r="L241" s="4">
        <v>17.6663</v>
      </c>
      <c r="M241" s="4" t="s">
        <v>13</v>
      </c>
      <c r="N241" s="1">
        <v>1.47147564591608</v>
      </c>
      <c r="O241" s="4">
        <v>16.43322435408392</v>
      </c>
      <c r="V241" s="3">
        <v>98.6499</v>
      </c>
      <c r="W241" s="3">
        <v>1.2</v>
      </c>
      <c r="Z241" s="4">
        <f>IFERROR(__xludf.DUMMYFUNCTION("""COMPUTED_VALUE"""),1.16)</f>
        <v>1.16</v>
      </c>
      <c r="AA241" s="4">
        <v>94.724</v>
      </c>
      <c r="AB241" s="4" t="s">
        <v>13</v>
      </c>
      <c r="AC241" s="1">
        <v>96.0260579457024</v>
      </c>
      <c r="AD241" s="4">
        <v>2.6238420542975973</v>
      </c>
    </row>
    <row r="242">
      <c r="G242" s="3">
        <v>17.9334</v>
      </c>
      <c r="H242" s="3">
        <v>1.205</v>
      </c>
      <c r="K242" s="4">
        <f>IFERROR(__xludf.DUMMYFUNCTION("""COMPUTED_VALUE"""),1.165)</f>
        <v>1.165</v>
      </c>
      <c r="L242" s="4">
        <v>17.6968</v>
      </c>
      <c r="M242" s="4" t="s">
        <v>13</v>
      </c>
      <c r="N242" s="1">
        <v>1.57534188997924</v>
      </c>
      <c r="O242" s="4">
        <v>16.35805811002076</v>
      </c>
      <c r="V242" s="3">
        <v>99.1226</v>
      </c>
      <c r="W242" s="3">
        <v>1.205</v>
      </c>
      <c r="Z242" s="4">
        <f>IFERROR(__xludf.DUMMYFUNCTION("""COMPUTED_VALUE"""),1.165)</f>
        <v>1.165</v>
      </c>
      <c r="AA242" s="4">
        <v>95.2292</v>
      </c>
      <c r="AB242" s="4" t="s">
        <v>13</v>
      </c>
      <c r="AC242" s="1">
        <v>95.9559184487177</v>
      </c>
      <c r="AD242" s="4">
        <v>3.166681551282309</v>
      </c>
    </row>
    <row r="243">
      <c r="G243" s="3">
        <v>17.9619</v>
      </c>
      <c r="H243" s="3">
        <v>1.21</v>
      </c>
      <c r="K243" s="4">
        <f>IFERROR(__xludf.DUMMYFUNCTION("""COMPUTED_VALUE"""),1.17)</f>
        <v>1.17</v>
      </c>
      <c r="L243" s="4">
        <v>17.7271</v>
      </c>
      <c r="M243" s="4" t="s">
        <v>13</v>
      </c>
      <c r="N243" s="1">
        <v>1.68028802205414</v>
      </c>
      <c r="O243" s="4">
        <v>16.28161197794586</v>
      </c>
      <c r="V243" s="3">
        <v>99.5916</v>
      </c>
      <c r="W243" s="3">
        <v>1.21</v>
      </c>
      <c r="Z243" s="4">
        <f>IFERROR(__xludf.DUMMYFUNCTION("""COMPUTED_VALUE"""),1.17)</f>
        <v>1.17</v>
      </c>
      <c r="AA243" s="4">
        <v>95.7302</v>
      </c>
      <c r="AB243" s="4" t="s">
        <v>13</v>
      </c>
      <c r="AC243" s="1">
        <v>95.8828436647615</v>
      </c>
      <c r="AD243" s="4">
        <v>3.7087563352385047</v>
      </c>
    </row>
    <row r="244">
      <c r="G244" s="3">
        <v>17.99</v>
      </c>
      <c r="H244" s="3">
        <v>1.215</v>
      </c>
      <c r="K244" s="4">
        <f>IFERROR(__xludf.DUMMYFUNCTION("""COMPUTED_VALUE"""),1.175)</f>
        <v>1.175</v>
      </c>
      <c r="L244" s="4">
        <v>17.7572</v>
      </c>
      <c r="M244" s="4" t="s">
        <v>13</v>
      </c>
      <c r="N244" s="1">
        <v>1.78610987844357</v>
      </c>
      <c r="O244" s="4">
        <v>16.203890121556427</v>
      </c>
      <c r="V244" s="3">
        <v>100.057</v>
      </c>
      <c r="W244" s="3">
        <v>1.215</v>
      </c>
      <c r="Z244" s="4">
        <f>IFERROR(__xludf.DUMMYFUNCTION("""COMPUTED_VALUE"""),1.175)</f>
        <v>1.175</v>
      </c>
      <c r="AA244" s="4">
        <v>96.227</v>
      </c>
      <c r="AB244" s="4" t="s">
        <v>13</v>
      </c>
      <c r="AC244" s="1">
        <v>95.8071311673249</v>
      </c>
      <c r="AD244" s="4">
        <v>4.249868832675105</v>
      </c>
    </row>
    <row r="245">
      <c r="G245" s="3">
        <v>18.0178</v>
      </c>
      <c r="H245" s="3">
        <v>1.22</v>
      </c>
      <c r="K245" s="4">
        <f>IFERROR(__xludf.DUMMYFUNCTION("""COMPUTED_VALUE"""),1.18)</f>
        <v>1.18</v>
      </c>
      <c r="L245" s="4">
        <v>17.7872</v>
      </c>
      <c r="M245" s="4" t="s">
        <v>13</v>
      </c>
      <c r="N245" s="1">
        <v>1.89260329545031</v>
      </c>
      <c r="O245" s="4">
        <v>16.12519670454969</v>
      </c>
      <c r="V245" s="3">
        <v>100.519</v>
      </c>
      <c r="W245" s="3">
        <v>1.22</v>
      </c>
      <c r="Z245" s="4">
        <f>IFERROR(__xludf.DUMMYFUNCTION("""COMPUTED_VALUE"""),1.18)</f>
        <v>1.18</v>
      </c>
      <c r="AA245" s="4">
        <v>96.7197</v>
      </c>
      <c r="AB245" s="4" t="s">
        <v>13</v>
      </c>
      <c r="AC245" s="1">
        <v>95.7290785298989</v>
      </c>
      <c r="AD245" s="4">
        <v>4.789921470101106</v>
      </c>
    </row>
    <row r="246">
      <c r="G246" s="3">
        <v>18.0453</v>
      </c>
      <c r="H246" s="3">
        <v>1.225</v>
      </c>
      <c r="K246" s="4">
        <f>IFERROR(__xludf.DUMMYFUNCTION("""COMPUTED_VALUE"""),1.185)</f>
        <v>1.185</v>
      </c>
      <c r="L246" s="4">
        <v>17.8169</v>
      </c>
      <c r="M246" s="4" t="s">
        <v>13</v>
      </c>
      <c r="N246" s="1">
        <v>1.99956410937714</v>
      </c>
      <c r="O246" s="4">
        <v>16.04573589062286</v>
      </c>
      <c r="V246" s="3">
        <v>100.977</v>
      </c>
      <c r="W246" s="3">
        <v>1.225</v>
      </c>
      <c r="Z246" s="4">
        <f>IFERROR(__xludf.DUMMYFUNCTION("""COMPUTED_VALUE"""),1.185)</f>
        <v>1.185</v>
      </c>
      <c r="AA246" s="4">
        <v>97.2082</v>
      </c>
      <c r="AB246" s="4" t="s">
        <v>13</v>
      </c>
      <c r="AC246" s="1">
        <v>95.6489833259744</v>
      </c>
      <c r="AD246" s="4">
        <v>5.328016674025605</v>
      </c>
    </row>
    <row r="247">
      <c r="G247" s="3">
        <v>18.0725</v>
      </c>
      <c r="H247" s="3">
        <v>1.23</v>
      </c>
      <c r="K247" s="4">
        <f>IFERROR(__xludf.DUMMYFUNCTION("""COMPUTED_VALUE"""),1.19)</f>
        <v>1.19</v>
      </c>
      <c r="L247" s="4">
        <v>17.8465</v>
      </c>
      <c r="M247" s="4" t="s">
        <v>13</v>
      </c>
      <c r="N247" s="1">
        <v>2.10678815652685</v>
      </c>
      <c r="O247" s="4">
        <v>15.965711843473152</v>
      </c>
      <c r="V247" s="3">
        <v>101.431</v>
      </c>
      <c r="W247" s="3">
        <v>1.23</v>
      </c>
      <c r="Z247" s="4">
        <f>IFERROR(__xludf.DUMMYFUNCTION("""COMPUTED_VALUE"""),1.19)</f>
        <v>1.19</v>
      </c>
      <c r="AA247" s="4">
        <v>97.6927</v>
      </c>
      <c r="AB247" s="4" t="s">
        <v>13</v>
      </c>
      <c r="AC247" s="1">
        <v>95.5671431290424</v>
      </c>
      <c r="AD247" s="4">
        <v>5.863856870957591</v>
      </c>
    </row>
    <row r="248">
      <c r="G248" s="3">
        <v>18.0994</v>
      </c>
      <c r="H248" s="3">
        <v>1.235</v>
      </c>
      <c r="K248" s="4">
        <f>IFERROR(__xludf.DUMMYFUNCTION("""COMPUTED_VALUE"""),1.195)</f>
        <v>1.195</v>
      </c>
      <c r="L248" s="4">
        <v>17.8757</v>
      </c>
      <c r="M248" s="4" t="s">
        <v>13</v>
      </c>
      <c r="N248" s="1">
        <v>2.21407127320222</v>
      </c>
      <c r="O248" s="4">
        <v>15.885328726797779</v>
      </c>
      <c r="V248" s="3">
        <v>101.883</v>
      </c>
      <c r="W248" s="3">
        <v>1.235</v>
      </c>
      <c r="Z248" s="4">
        <f>IFERROR(__xludf.DUMMYFUNCTION("""COMPUTED_VALUE"""),1.195)</f>
        <v>1.195</v>
      </c>
      <c r="AA248" s="4">
        <v>98.1733</v>
      </c>
      <c r="AB248" s="4" t="s">
        <v>13</v>
      </c>
      <c r="AC248" s="1">
        <v>95.483855512594</v>
      </c>
      <c r="AD248" s="4">
        <v>6.399144487405991</v>
      </c>
    </row>
    <row r="249">
      <c r="G249" s="3">
        <v>18.1259</v>
      </c>
      <c r="H249" s="3">
        <v>1.24</v>
      </c>
      <c r="K249" s="4">
        <f>IFERROR(__xludf.DUMMYFUNCTION("""COMPUTED_VALUE"""),1.2)</f>
        <v>1.2</v>
      </c>
      <c r="L249" s="4">
        <v>17.9047</v>
      </c>
      <c r="M249" s="4" t="s">
        <v>13</v>
      </c>
      <c r="N249" s="1">
        <v>2.32120929570603</v>
      </c>
      <c r="O249" s="4">
        <v>15.804690704293971</v>
      </c>
      <c r="V249" s="3">
        <v>102.331</v>
      </c>
      <c r="W249" s="3">
        <v>1.24</v>
      </c>
      <c r="Z249" s="4">
        <f>IFERROR(__xludf.DUMMYFUNCTION("""COMPUTED_VALUE"""),1.2)</f>
        <v>1.2</v>
      </c>
      <c r="AA249" s="4">
        <v>98.6499</v>
      </c>
      <c r="AB249" s="4" t="s">
        <v>13</v>
      </c>
      <c r="AC249" s="1">
        <v>95.3994180501201</v>
      </c>
      <c r="AD249" s="4">
        <v>6.931581949879899</v>
      </c>
    </row>
    <row r="250">
      <c r="G250" s="3">
        <v>18.1521</v>
      </c>
      <c r="H250" s="3">
        <v>1.245</v>
      </c>
      <c r="K250" s="4">
        <f>IFERROR(__xludf.DUMMYFUNCTION("""COMPUTED_VALUE"""),1.205)</f>
        <v>1.205</v>
      </c>
      <c r="L250" s="4">
        <v>17.9334</v>
      </c>
      <c r="M250" s="4" t="s">
        <v>13</v>
      </c>
      <c r="N250" s="1">
        <v>2.42799806034106</v>
      </c>
      <c r="O250" s="4">
        <v>15.72410193965894</v>
      </c>
      <c r="V250" s="3">
        <v>102.775</v>
      </c>
      <c r="W250" s="3">
        <v>1.245</v>
      </c>
      <c r="Z250" s="4">
        <f>IFERROR(__xludf.DUMMYFUNCTION("""COMPUTED_VALUE"""),1.205)</f>
        <v>1.205</v>
      </c>
      <c r="AA250" s="4">
        <v>99.1226</v>
      </c>
      <c r="AB250" s="4" t="s">
        <v>13</v>
      </c>
      <c r="AC250" s="1">
        <v>95.3141283151118</v>
      </c>
      <c r="AD250" s="4">
        <v>7.460871684888204</v>
      </c>
    </row>
    <row r="251">
      <c r="G251" s="3">
        <v>18.1779</v>
      </c>
      <c r="H251" s="3">
        <v>1.25</v>
      </c>
      <c r="K251" s="4">
        <f>IFERROR(__xludf.DUMMYFUNCTION("""COMPUTED_VALUE"""),1.21)</f>
        <v>1.21</v>
      </c>
      <c r="L251" s="4">
        <v>17.9619</v>
      </c>
      <c r="M251" s="4" t="s">
        <v>13</v>
      </c>
      <c r="N251" s="1">
        <v>2.5342334034101</v>
      </c>
      <c r="O251" s="4">
        <v>15.6436665965899</v>
      </c>
      <c r="V251" s="3">
        <v>103.217</v>
      </c>
      <c r="W251" s="3">
        <v>1.25</v>
      </c>
      <c r="Z251" s="4">
        <f>IFERROR(__xludf.DUMMYFUNCTION("""COMPUTED_VALUE"""),1.21)</f>
        <v>1.21</v>
      </c>
      <c r="AA251" s="4">
        <v>99.5916</v>
      </c>
      <c r="AB251" s="4" t="s">
        <v>13</v>
      </c>
      <c r="AC251" s="1">
        <v>95.22828388106</v>
      </c>
      <c r="AD251" s="4">
        <v>7.988716118940005</v>
      </c>
    </row>
    <row r="252">
      <c r="G252" s="3">
        <v>18.2034</v>
      </c>
      <c r="H252" s="3">
        <v>1.255</v>
      </c>
      <c r="K252" s="4">
        <f>IFERROR(__xludf.DUMMYFUNCTION("""COMPUTED_VALUE"""),1.215)</f>
        <v>1.215</v>
      </c>
      <c r="L252" s="4">
        <v>17.99</v>
      </c>
      <c r="M252" s="4" t="s">
        <v>13</v>
      </c>
      <c r="N252" s="1">
        <v>2.63971116121594</v>
      </c>
      <c r="O252" s="4">
        <v>15.563688838784058</v>
      </c>
      <c r="V252" s="3">
        <v>103.656</v>
      </c>
      <c r="W252" s="3">
        <v>1.255</v>
      </c>
      <c r="Z252" s="4">
        <f>IFERROR(__xludf.DUMMYFUNCTION("""COMPUTED_VALUE"""),1.215)</f>
        <v>1.215</v>
      </c>
      <c r="AA252" s="4">
        <v>100.057</v>
      </c>
      <c r="AB252" s="4" t="s">
        <v>13</v>
      </c>
      <c r="AC252" s="1">
        <v>95.1421823214557</v>
      </c>
      <c r="AD252" s="4">
        <v>8.5138176785443</v>
      </c>
    </row>
    <row r="253">
      <c r="G253" s="3">
        <v>18.2286</v>
      </c>
      <c r="H253" s="3">
        <v>1.26</v>
      </c>
      <c r="K253" s="4">
        <f>IFERROR(__xludf.DUMMYFUNCTION("""COMPUTED_VALUE"""),1.22)</f>
        <v>1.22</v>
      </c>
      <c r="L253" s="4">
        <v>18.0178</v>
      </c>
      <c r="M253" s="4" t="s">
        <v>13</v>
      </c>
      <c r="N253" s="1">
        <v>2.74422717006135</v>
      </c>
      <c r="O253" s="4">
        <v>15.48437282993865</v>
      </c>
      <c r="V253" s="3">
        <v>104.092</v>
      </c>
      <c r="W253" s="3">
        <v>1.26</v>
      </c>
      <c r="Z253" s="4">
        <f>IFERROR(__xludf.DUMMYFUNCTION("""COMPUTED_VALUE"""),1.22)</f>
        <v>1.22</v>
      </c>
      <c r="AA253" s="4">
        <v>100.519</v>
      </c>
      <c r="AB253" s="4" t="s">
        <v>13</v>
      </c>
      <c r="AC253" s="1">
        <v>95.05612120979</v>
      </c>
      <c r="AD253" s="4">
        <v>9.035878790209992</v>
      </c>
    </row>
    <row r="254">
      <c r="G254" s="3">
        <v>18.2534</v>
      </c>
      <c r="H254" s="3">
        <v>1.265</v>
      </c>
      <c r="K254" s="4">
        <f>IFERROR(__xludf.DUMMYFUNCTION("""COMPUTED_VALUE"""),1.225)</f>
        <v>1.225</v>
      </c>
      <c r="L254" s="4">
        <v>18.0453</v>
      </c>
      <c r="M254" s="4" t="s">
        <v>13</v>
      </c>
      <c r="N254" s="1">
        <v>2.84757726624911</v>
      </c>
      <c r="O254" s="4">
        <v>15.405822733750888</v>
      </c>
      <c r="V254" s="3">
        <v>104.524</v>
      </c>
      <c r="W254" s="3">
        <v>1.265</v>
      </c>
      <c r="Z254" s="4">
        <f>IFERROR(__xludf.DUMMYFUNCTION("""COMPUTED_VALUE"""),1.225)</f>
        <v>1.225</v>
      </c>
      <c r="AA254" s="4">
        <v>100.977</v>
      </c>
      <c r="AB254" s="4" t="s">
        <v>13</v>
      </c>
      <c r="AC254" s="1">
        <v>94.9703981195537</v>
      </c>
      <c r="AD254" s="4">
        <v>9.553601880446294</v>
      </c>
    </row>
    <row r="255">
      <c r="G255" s="3">
        <v>18.2779</v>
      </c>
      <c r="H255" s="3">
        <v>1.27</v>
      </c>
      <c r="K255" s="4">
        <f>IFERROR(__xludf.DUMMYFUNCTION("""COMPUTED_VALUE"""),1.23)</f>
        <v>1.23</v>
      </c>
      <c r="L255" s="4">
        <v>18.0725</v>
      </c>
      <c r="M255" s="4" t="s">
        <v>13</v>
      </c>
      <c r="N255" s="1">
        <v>2.94955728608202</v>
      </c>
      <c r="O255" s="4">
        <v>15.32834271391798</v>
      </c>
      <c r="V255" s="3">
        <v>104.955</v>
      </c>
      <c r="W255" s="3">
        <v>1.27</v>
      </c>
      <c r="Z255" s="4">
        <f>IFERROR(__xludf.DUMMYFUNCTION("""COMPUTED_VALUE"""),1.23)</f>
        <v>1.23</v>
      </c>
      <c r="AA255" s="4">
        <v>101.431</v>
      </c>
      <c r="AB255" s="4" t="s">
        <v>13</v>
      </c>
      <c r="AC255" s="1">
        <v>94.885310624238</v>
      </c>
      <c r="AD255" s="4">
        <v>10.069689375761996</v>
      </c>
    </row>
    <row r="256">
      <c r="G256" s="3">
        <v>18.3021</v>
      </c>
      <c r="H256" s="3">
        <v>1.275</v>
      </c>
      <c r="K256" s="4">
        <f>IFERROR(__xludf.DUMMYFUNCTION("""COMPUTED_VALUE"""),1.235)</f>
        <v>1.235</v>
      </c>
      <c r="L256" s="4">
        <v>18.0994</v>
      </c>
      <c r="M256" s="4" t="s">
        <v>13</v>
      </c>
      <c r="N256" s="1">
        <v>3.04996306586284</v>
      </c>
      <c r="O256" s="4">
        <v>15.252136934137159</v>
      </c>
      <c r="V256" s="3">
        <v>105.382</v>
      </c>
      <c r="W256" s="3">
        <v>1.275</v>
      </c>
      <c r="Z256" s="4">
        <f>IFERROR(__xludf.DUMMYFUNCTION("""COMPUTED_VALUE"""),1.235)</f>
        <v>1.235</v>
      </c>
      <c r="AA256" s="4">
        <v>101.883</v>
      </c>
      <c r="AB256" s="4" t="s">
        <v>13</v>
      </c>
      <c r="AC256" s="1">
        <v>94.8011562973338</v>
      </c>
      <c r="AD256" s="4">
        <v>10.5808437026662</v>
      </c>
    </row>
    <row r="257">
      <c r="G257" s="3">
        <v>18.3259</v>
      </c>
      <c r="H257" s="3">
        <v>1.28</v>
      </c>
      <c r="K257" s="4">
        <f>IFERROR(__xludf.DUMMYFUNCTION("""COMPUTED_VALUE"""),1.24)</f>
        <v>1.24</v>
      </c>
      <c r="L257" s="4">
        <v>18.1259</v>
      </c>
      <c r="M257" s="4" t="s">
        <v>13</v>
      </c>
      <c r="N257" s="1">
        <v>3.14859044189438</v>
      </c>
      <c r="O257" s="4">
        <v>15.17730955810562</v>
      </c>
      <c r="V257" s="3">
        <v>105.807</v>
      </c>
      <c r="W257" s="3">
        <v>1.28</v>
      </c>
      <c r="Z257" s="4">
        <f>IFERROR(__xludf.DUMMYFUNCTION("""COMPUTED_VALUE"""),1.24)</f>
        <v>1.24</v>
      </c>
      <c r="AA257" s="4">
        <v>102.331</v>
      </c>
      <c r="AB257" s="4" t="s">
        <v>13</v>
      </c>
      <c r="AC257" s="1">
        <v>94.7182327123321</v>
      </c>
      <c r="AD257" s="4">
        <v>11.088767287667906</v>
      </c>
    </row>
    <row r="258">
      <c r="G258" s="3">
        <v>18.3495</v>
      </c>
      <c r="H258" s="3">
        <v>1.285</v>
      </c>
      <c r="K258" s="4">
        <f>IFERROR(__xludf.DUMMYFUNCTION("""COMPUTED_VALUE"""),1.245)</f>
        <v>1.245</v>
      </c>
      <c r="L258" s="4">
        <v>18.1521</v>
      </c>
      <c r="M258" s="4" t="s">
        <v>13</v>
      </c>
      <c r="N258" s="1">
        <v>3.2452352504794</v>
      </c>
      <c r="O258" s="4">
        <v>15.104264749520599</v>
      </c>
      <c r="V258" s="3">
        <v>106.229</v>
      </c>
      <c r="W258" s="3">
        <v>1.285</v>
      </c>
      <c r="Z258" s="4">
        <f>IFERROR(__xludf.DUMMYFUNCTION("""COMPUTED_VALUE"""),1.245)</f>
        <v>1.245</v>
      </c>
      <c r="AA258" s="4">
        <v>102.775</v>
      </c>
      <c r="AB258" s="4" t="s">
        <v>13</v>
      </c>
      <c r="AC258" s="1">
        <v>94.6368374427238</v>
      </c>
      <c r="AD258" s="4">
        <v>11.592162557276197</v>
      </c>
    </row>
    <row r="259">
      <c r="G259" s="3">
        <v>18.3727</v>
      </c>
      <c r="H259" s="3">
        <v>1.29</v>
      </c>
      <c r="K259" s="4">
        <f>IFERROR(__xludf.DUMMYFUNCTION("""COMPUTED_VALUE"""),1.25)</f>
        <v>1.25</v>
      </c>
      <c r="L259" s="4">
        <v>18.1779</v>
      </c>
      <c r="M259" s="4" t="s">
        <v>13</v>
      </c>
      <c r="N259" s="1">
        <v>3.3396933279207</v>
      </c>
      <c r="O259" s="4">
        <v>15.0330066720793</v>
      </c>
      <c r="V259" s="3">
        <v>106.648</v>
      </c>
      <c r="W259" s="3">
        <v>1.29</v>
      </c>
      <c r="Z259" s="4">
        <f>IFERROR(__xludf.DUMMYFUNCTION("""COMPUTED_VALUE"""),1.25)</f>
        <v>1.25</v>
      </c>
      <c r="AA259" s="4">
        <v>103.217</v>
      </c>
      <c r="AB259" s="4" t="s">
        <v>13</v>
      </c>
      <c r="AC259" s="1">
        <v>94.5572680620001</v>
      </c>
      <c r="AD259" s="4">
        <v>12.090731937999891</v>
      </c>
    </row>
    <row r="260">
      <c r="G260" s="3">
        <v>18.3957</v>
      </c>
      <c r="H260" s="3">
        <v>1.295</v>
      </c>
      <c r="K260" s="4">
        <f>IFERROR(__xludf.DUMMYFUNCTION("""COMPUTED_VALUE"""),1.255)</f>
        <v>1.255</v>
      </c>
      <c r="L260" s="4">
        <v>18.2034</v>
      </c>
      <c r="M260" s="4" t="s">
        <v>13</v>
      </c>
      <c r="N260" s="1">
        <v>3.43176051052104</v>
      </c>
      <c r="O260" s="4">
        <v>14.963939489478962</v>
      </c>
      <c r="V260" s="3">
        <v>107.065</v>
      </c>
      <c r="W260" s="3">
        <v>1.295</v>
      </c>
      <c r="Z260" s="4">
        <f>IFERROR(__xludf.DUMMYFUNCTION("""COMPUTED_VALUE"""),1.255)</f>
        <v>1.255</v>
      </c>
      <c r="AA260" s="4">
        <v>103.656</v>
      </c>
      <c r="AB260" s="4" t="s">
        <v>13</v>
      </c>
      <c r="AC260" s="1">
        <v>94.4798221436519</v>
      </c>
      <c r="AD260" s="4">
        <v>12.585177856348096</v>
      </c>
    </row>
    <row r="261">
      <c r="G261" s="3">
        <v>18.4183</v>
      </c>
      <c r="H261" s="3">
        <v>1.3</v>
      </c>
      <c r="K261" s="4">
        <f>IFERROR(__xludf.DUMMYFUNCTION("""COMPUTED_VALUE"""),1.26)</f>
        <v>1.26</v>
      </c>
      <c r="L261" s="4">
        <v>18.2286</v>
      </c>
      <c r="M261" s="4" t="s">
        <v>13</v>
      </c>
      <c r="N261" s="1">
        <v>3.52123263458323</v>
      </c>
      <c r="O261" s="4">
        <v>14.897067365416769</v>
      </c>
      <c r="V261" s="3">
        <v>107.48</v>
      </c>
      <c r="W261" s="3">
        <v>1.3</v>
      </c>
      <c r="Z261" s="4">
        <f>IFERROR(__xludf.DUMMYFUNCTION("""COMPUTED_VALUE"""),1.26)</f>
        <v>1.26</v>
      </c>
      <c r="AA261" s="4">
        <v>104.092</v>
      </c>
      <c r="AB261" s="4" t="s">
        <v>13</v>
      </c>
      <c r="AC261" s="1">
        <v>94.4047972611702</v>
      </c>
      <c r="AD261" s="4">
        <v>13.075202738829802</v>
      </c>
    </row>
    <row r="262">
      <c r="G262" s="3">
        <v>18.4407</v>
      </c>
      <c r="H262" s="3">
        <v>1.305</v>
      </c>
      <c r="K262" s="4">
        <f>IFERROR(__xludf.DUMMYFUNCTION("""COMPUTED_VALUE"""),1.265)</f>
        <v>1.265</v>
      </c>
      <c r="L262" s="4">
        <v>18.2534</v>
      </c>
      <c r="M262" s="4" t="s">
        <v>13</v>
      </c>
      <c r="N262" s="1">
        <v>3.60903724200544</v>
      </c>
      <c r="O262" s="4">
        <v>14.83166275799456</v>
      </c>
      <c r="V262" s="3">
        <v>107.892</v>
      </c>
      <c r="W262" s="3">
        <v>1.305</v>
      </c>
      <c r="Z262" s="4">
        <f>IFERROR(__xludf.DUMMYFUNCTION("""COMPUTED_VALUE"""),1.265)</f>
        <v>1.265</v>
      </c>
      <c r="AA262" s="4">
        <v>104.524</v>
      </c>
      <c r="AB262" s="4" t="s">
        <v>13</v>
      </c>
      <c r="AC262" s="1">
        <v>94.3304606593685</v>
      </c>
      <c r="AD262" s="4">
        <v>13.561539340631498</v>
      </c>
    </row>
    <row r="263">
      <c r="G263" s="3">
        <v>18.4629</v>
      </c>
      <c r="H263" s="3">
        <v>1.31</v>
      </c>
      <c r="K263" s="4">
        <f>IFERROR(__xludf.DUMMYFUNCTION("""COMPUTED_VALUE"""),1.27)</f>
        <v>1.27</v>
      </c>
      <c r="L263" s="4">
        <v>18.2779</v>
      </c>
      <c r="M263" s="4" t="s">
        <v>13</v>
      </c>
      <c r="N263" s="1">
        <v>3.69716047101568</v>
      </c>
      <c r="O263" s="4">
        <v>14.765739528984321</v>
      </c>
      <c r="V263" s="3">
        <v>108.302</v>
      </c>
      <c r="W263" s="3">
        <v>1.31</v>
      </c>
      <c r="Z263" s="4">
        <f>IFERROR(__xludf.DUMMYFUNCTION("""COMPUTED_VALUE"""),1.27)</f>
        <v>1.27</v>
      </c>
      <c r="AA263" s="4">
        <v>104.955</v>
      </c>
      <c r="AB263" s="4" t="s">
        <v>13</v>
      </c>
      <c r="AC263" s="1">
        <v>94.2532533692983</v>
      </c>
      <c r="AD263" s="4">
        <v>14.0487466307017</v>
      </c>
    </row>
    <row r="264">
      <c r="G264" s="3">
        <v>18.4847</v>
      </c>
      <c r="H264" s="3">
        <v>1.315</v>
      </c>
      <c r="K264" s="4">
        <f>IFERROR(__xludf.DUMMYFUNCTION("""COMPUTED_VALUE"""),1.275)</f>
        <v>1.275</v>
      </c>
      <c r="L264" s="4">
        <v>18.3021</v>
      </c>
      <c r="M264" s="4" t="s">
        <v>13</v>
      </c>
      <c r="N264" s="1">
        <v>3.78553954289993</v>
      </c>
      <c r="O264" s="4">
        <v>14.69916045710007</v>
      </c>
      <c r="V264" s="3">
        <v>108.71</v>
      </c>
      <c r="W264" s="3">
        <v>1.315</v>
      </c>
      <c r="Z264" s="4">
        <f>IFERROR(__xludf.DUMMYFUNCTION("""COMPUTED_VALUE"""),1.275)</f>
        <v>1.275</v>
      </c>
      <c r="AA264" s="4">
        <v>105.382</v>
      </c>
      <c r="AB264" s="4" t="s">
        <v>13</v>
      </c>
      <c r="AC264" s="1">
        <v>94.1733500068152</v>
      </c>
      <c r="AD264" s="4">
        <v>14.536649993184795</v>
      </c>
    </row>
    <row r="265">
      <c r="G265" s="3">
        <v>18.5064</v>
      </c>
      <c r="H265" s="3">
        <v>1.32</v>
      </c>
      <c r="K265" s="4">
        <f>IFERROR(__xludf.DUMMYFUNCTION("""COMPUTED_VALUE"""),1.28)</f>
        <v>1.28</v>
      </c>
      <c r="L265" s="4">
        <v>18.3259</v>
      </c>
      <c r="M265" s="4" t="s">
        <v>13</v>
      </c>
      <c r="N265" s="1">
        <v>3.87406153005673</v>
      </c>
      <c r="O265" s="4">
        <v>14.632338469943269</v>
      </c>
      <c r="V265" s="3">
        <v>109.115</v>
      </c>
      <c r="W265" s="3">
        <v>1.32</v>
      </c>
      <c r="Z265" s="4">
        <f>IFERROR(__xludf.DUMMYFUNCTION("""COMPUTED_VALUE"""),1.28)</f>
        <v>1.28</v>
      </c>
      <c r="AA265" s="4">
        <v>105.807</v>
      </c>
      <c r="AB265" s="4" t="s">
        <v>13</v>
      </c>
      <c r="AC265" s="1">
        <v>94.0910158241645</v>
      </c>
      <c r="AD265" s="4">
        <v>15.023984175835494</v>
      </c>
    </row>
    <row r="266">
      <c r="G266" s="3">
        <v>18.5278</v>
      </c>
      <c r="H266" s="3">
        <v>1.325</v>
      </c>
      <c r="K266" s="4">
        <f>IFERROR(__xludf.DUMMYFUNCTION("""COMPUTED_VALUE"""),1.285)</f>
        <v>1.285</v>
      </c>
      <c r="L266" s="4">
        <v>18.3495</v>
      </c>
      <c r="M266" s="4" t="s">
        <v>13</v>
      </c>
      <c r="N266" s="1">
        <v>3.96261350488459</v>
      </c>
      <c r="O266" s="4">
        <v>14.565186495115409</v>
      </c>
      <c r="V266" s="3">
        <v>109.518</v>
      </c>
      <c r="W266" s="3">
        <v>1.325</v>
      </c>
      <c r="Z266" s="4">
        <f>IFERROR(__xludf.DUMMYFUNCTION("""COMPUTED_VALUE"""),1.285)</f>
        <v>1.285</v>
      </c>
      <c r="AA266" s="4">
        <v>106.229</v>
      </c>
      <c r="AB266" s="4" t="s">
        <v>13</v>
      </c>
      <c r="AC266" s="1">
        <v>94.0065160735919</v>
      </c>
      <c r="AD266" s="4">
        <v>15.511483926408104</v>
      </c>
    </row>
    <row r="267">
      <c r="G267" s="3">
        <v>18.549</v>
      </c>
      <c r="H267" s="3">
        <v>1.33</v>
      </c>
      <c r="K267" s="4">
        <f>IFERROR(__xludf.DUMMYFUNCTION("""COMPUTED_VALUE"""),1.29)</f>
        <v>1.29</v>
      </c>
      <c r="L267" s="4">
        <v>18.3727</v>
      </c>
      <c r="M267" s="4" t="s">
        <v>13</v>
      </c>
      <c r="N267" s="1">
        <v>4.05108253978205</v>
      </c>
      <c r="O267" s="4">
        <v>14.497917460217948</v>
      </c>
      <c r="V267" s="3">
        <v>109.918</v>
      </c>
      <c r="W267" s="3">
        <v>1.33</v>
      </c>
      <c r="Z267" s="4">
        <f>IFERROR(__xludf.DUMMYFUNCTION("""COMPUTED_VALUE"""),1.29)</f>
        <v>1.29</v>
      </c>
      <c r="AA267" s="4">
        <v>106.648</v>
      </c>
      <c r="AB267" s="4" t="s">
        <v>13</v>
      </c>
      <c r="AC267" s="1">
        <v>93.920116007343</v>
      </c>
      <c r="AD267" s="4">
        <v>15.997883992657009</v>
      </c>
    </row>
    <row r="268">
      <c r="G268" s="3">
        <v>18.57</v>
      </c>
      <c r="H268" s="3">
        <v>1.335</v>
      </c>
      <c r="K268" s="4">
        <f>IFERROR(__xludf.DUMMYFUNCTION("""COMPUTED_VALUE"""),1.295)</f>
        <v>1.295</v>
      </c>
      <c r="L268" s="4">
        <v>18.3957</v>
      </c>
      <c r="M268" s="4" t="s">
        <v>13</v>
      </c>
      <c r="N268" s="1">
        <v>4.13935570714762</v>
      </c>
      <c r="O268" s="4">
        <v>14.430644292852381</v>
      </c>
      <c r="V268" s="3">
        <v>110.317</v>
      </c>
      <c r="W268" s="3">
        <v>1.335</v>
      </c>
      <c r="Z268" s="4">
        <f>IFERROR(__xludf.DUMMYFUNCTION("""COMPUTED_VALUE"""),1.295)</f>
        <v>1.295</v>
      </c>
      <c r="AA268" s="4">
        <v>107.065</v>
      </c>
      <c r="AB268" s="4" t="s">
        <v>13</v>
      </c>
      <c r="AC268" s="1">
        <v>93.8320808776634</v>
      </c>
      <c r="AD268" s="4">
        <v>16.484919122336592</v>
      </c>
    </row>
    <row r="269">
      <c r="G269" s="3">
        <v>18.5908</v>
      </c>
      <c r="H269" s="3">
        <v>1.34</v>
      </c>
      <c r="K269" s="4">
        <f>IFERROR(__xludf.DUMMYFUNCTION("""COMPUTED_VALUE"""),1.3)</f>
        <v>1.3</v>
      </c>
      <c r="L269" s="4">
        <v>18.4183</v>
      </c>
      <c r="M269" s="4" t="s">
        <v>13</v>
      </c>
      <c r="N269" s="1">
        <v>4.22732007937984</v>
      </c>
      <c r="O269" s="4">
        <v>14.363479920620161</v>
      </c>
      <c r="V269" s="3">
        <v>110.713</v>
      </c>
      <c r="W269" s="3">
        <v>1.34</v>
      </c>
      <c r="Z269" s="4">
        <f>IFERROR(__xludf.DUMMYFUNCTION("""COMPUTED_VALUE"""),1.3)</f>
        <v>1.3</v>
      </c>
      <c r="AA269" s="4">
        <v>107.48</v>
      </c>
      <c r="AB269" s="4" t="s">
        <v>13</v>
      </c>
      <c r="AC269" s="1">
        <v>93.7426759367986</v>
      </c>
      <c r="AD269" s="4">
        <v>16.97032406320139</v>
      </c>
    </row>
    <row r="270">
      <c r="G270" s="3">
        <v>18.6115</v>
      </c>
      <c r="H270" s="3">
        <v>1.345</v>
      </c>
      <c r="K270" s="4">
        <f>IFERROR(__xludf.DUMMYFUNCTION("""COMPUTED_VALUE"""),1.300872803)</f>
        <v>1.300872803</v>
      </c>
      <c r="L270" s="4" t="s">
        <v>13</v>
      </c>
      <c r="M270" s="4">
        <v>3.53656973583937</v>
      </c>
      <c r="N270" s="1">
        <v>4.31486272887721</v>
      </c>
      <c r="O270" s="4">
        <v>14.29663727112279</v>
      </c>
      <c r="V270" s="3">
        <v>111.107</v>
      </c>
      <c r="W270" s="3">
        <v>1.345</v>
      </c>
      <c r="Z270" s="4">
        <f>IFERROR(__xludf.DUMMYFUNCTION("""COMPUTED_VALUE"""),1.300872803)</f>
        <v>1.300872803</v>
      </c>
      <c r="AA270" s="4" t="s">
        <v>13</v>
      </c>
      <c r="AB270" s="4">
        <v>94.3919711792411</v>
      </c>
      <c r="AC270" s="1">
        <v>93.6521664369942</v>
      </c>
      <c r="AD270" s="4">
        <v>17.454833563005806</v>
      </c>
    </row>
    <row r="271">
      <c r="G271" s="3">
        <v>18.632</v>
      </c>
      <c r="H271" s="3">
        <v>1.35</v>
      </c>
      <c r="K271" s="4">
        <f>IFERROR(__xludf.DUMMYFUNCTION("""COMPUTED_VALUE"""),1.305)</f>
        <v>1.305</v>
      </c>
      <c r="L271" s="4">
        <v>18.4407</v>
      </c>
      <c r="M271" s="4" t="s">
        <v>13</v>
      </c>
      <c r="N271" s="1">
        <v>4.40187072803828</v>
      </c>
      <c r="O271" s="4">
        <v>14.230129271961722</v>
      </c>
      <c r="V271" s="3">
        <v>111.498</v>
      </c>
      <c r="W271" s="3">
        <v>1.35</v>
      </c>
      <c r="Z271" s="4">
        <f>IFERROR(__xludf.DUMMYFUNCTION("""COMPUTED_VALUE"""),1.305)</f>
        <v>1.305</v>
      </c>
      <c r="AA271" s="4">
        <v>107.892</v>
      </c>
      <c r="AB271" s="4" t="s">
        <v>13</v>
      </c>
      <c r="AC271" s="1">
        <v>93.5608176304957</v>
      </c>
      <c r="AD271" s="4">
        <v>17.9371823695043</v>
      </c>
    </row>
    <row r="272">
      <c r="G272" s="3">
        <v>18.6524</v>
      </c>
      <c r="H272" s="3">
        <v>1.355</v>
      </c>
      <c r="K272" s="4">
        <f>IFERROR(__xludf.DUMMYFUNCTION("""COMPUTED_VALUE"""),1.31)</f>
        <v>1.31</v>
      </c>
      <c r="L272" s="4">
        <v>18.4629</v>
      </c>
      <c r="M272" s="4" t="s">
        <v>13</v>
      </c>
      <c r="N272" s="1">
        <v>4.48823114926155</v>
      </c>
      <c r="O272" s="4">
        <v>14.16416885073845</v>
      </c>
      <c r="V272" s="3">
        <v>111.887</v>
      </c>
      <c r="W272" s="3">
        <v>1.355</v>
      </c>
      <c r="Z272" s="4">
        <f>IFERROR(__xludf.DUMMYFUNCTION("""COMPUTED_VALUE"""),1.31)</f>
        <v>1.31</v>
      </c>
      <c r="AA272" s="4">
        <v>108.302</v>
      </c>
      <c r="AB272" s="4" t="s">
        <v>13</v>
      </c>
      <c r="AC272" s="1">
        <v>93.4688947695488</v>
      </c>
      <c r="AD272" s="4">
        <v>18.418105230451204</v>
      </c>
    </row>
    <row r="273">
      <c r="G273" s="3">
        <v>18.6726</v>
      </c>
      <c r="H273" s="3">
        <v>1.36</v>
      </c>
      <c r="K273" s="4">
        <f>IFERROR(__xludf.DUMMYFUNCTION("""COMPUTED_VALUE"""),1.315)</f>
        <v>1.315</v>
      </c>
      <c r="L273" s="4">
        <v>18.4847</v>
      </c>
      <c r="M273" s="4" t="s">
        <v>13</v>
      </c>
      <c r="N273" s="1">
        <v>4.57383106494557</v>
      </c>
      <c r="O273" s="4">
        <v>14.09876893505443</v>
      </c>
      <c r="V273" s="3">
        <v>112.274</v>
      </c>
      <c r="W273" s="3">
        <v>1.36</v>
      </c>
      <c r="Z273" s="4">
        <f>IFERROR(__xludf.DUMMYFUNCTION("""COMPUTED_VALUE"""),1.315)</f>
        <v>1.315</v>
      </c>
      <c r="AA273" s="4">
        <v>108.71</v>
      </c>
      <c r="AB273" s="4" t="s">
        <v>13</v>
      </c>
      <c r="AC273" s="1">
        <v>93.3766631063989</v>
      </c>
      <c r="AD273" s="4">
        <v>18.897336893601107</v>
      </c>
    </row>
    <row r="274">
      <c r="G274" s="3">
        <v>18.6928</v>
      </c>
      <c r="H274" s="3">
        <v>1.365</v>
      </c>
      <c r="K274" s="4">
        <f>IFERROR(__xludf.DUMMYFUNCTION("""COMPUTED_VALUE"""),1.32)</f>
        <v>1.32</v>
      </c>
      <c r="L274" s="4">
        <v>18.5064</v>
      </c>
      <c r="M274" s="4" t="s">
        <v>13</v>
      </c>
      <c r="N274" s="1">
        <v>4.65855754748884</v>
      </c>
      <c r="O274" s="4">
        <v>14.034242452511158</v>
      </c>
      <c r="V274" s="3">
        <v>112.659</v>
      </c>
      <c r="W274" s="3">
        <v>1.365</v>
      </c>
      <c r="Z274" s="4">
        <f>IFERROR(__xludf.DUMMYFUNCTION("""COMPUTED_VALUE"""),1.32)</f>
        <v>1.32</v>
      </c>
      <c r="AA274" s="4">
        <v>109.115</v>
      </c>
      <c r="AB274" s="4" t="s">
        <v>13</v>
      </c>
      <c r="AC274" s="1">
        <v>93.2843878932918</v>
      </c>
      <c r="AD274" s="4">
        <v>19.374612106708213</v>
      </c>
    </row>
    <row r="275">
      <c r="G275" s="3">
        <v>18.7128</v>
      </c>
      <c r="H275" s="3">
        <v>1.37</v>
      </c>
      <c r="K275" s="4">
        <f>IFERROR(__xludf.DUMMYFUNCTION("""COMPUTED_VALUE"""),1.325)</f>
        <v>1.325</v>
      </c>
      <c r="L275" s="4">
        <v>18.5278</v>
      </c>
      <c r="M275" s="4" t="s">
        <v>13</v>
      </c>
      <c r="N275" s="1">
        <v>4.74229766928989</v>
      </c>
      <c r="O275" s="4">
        <v>13.970502330710111</v>
      </c>
      <c r="V275" s="3">
        <v>113.041</v>
      </c>
      <c r="W275" s="3">
        <v>1.37</v>
      </c>
      <c r="Z275" s="4">
        <f>IFERROR(__xludf.DUMMYFUNCTION("""COMPUTED_VALUE"""),1.325)</f>
        <v>1.325</v>
      </c>
      <c r="AA275" s="4">
        <v>109.518</v>
      </c>
      <c r="AB275" s="4" t="s">
        <v>13</v>
      </c>
      <c r="AC275" s="1">
        <v>93.1923343824729</v>
      </c>
      <c r="AD275" s="4">
        <v>19.848665617527104</v>
      </c>
    </row>
    <row r="276">
      <c r="G276" s="3">
        <v>18.7328</v>
      </c>
      <c r="H276" s="3">
        <v>1.375</v>
      </c>
      <c r="K276" s="4">
        <f>IFERROR(__xludf.DUMMYFUNCTION("""COMPUTED_VALUE"""),1.33)</f>
        <v>1.33</v>
      </c>
      <c r="L276" s="4">
        <v>18.549</v>
      </c>
      <c r="M276" s="4" t="s">
        <v>13</v>
      </c>
      <c r="N276" s="1">
        <v>4.82493850274726</v>
      </c>
      <c r="O276" s="4">
        <v>13.90786149725274</v>
      </c>
      <c r="V276" s="3">
        <v>113.421</v>
      </c>
      <c r="W276" s="3">
        <v>1.375</v>
      </c>
      <c r="Z276" s="4">
        <f>IFERROR(__xludf.DUMMYFUNCTION("""COMPUTED_VALUE"""),1.33)</f>
        <v>1.33</v>
      </c>
      <c r="AA276" s="4">
        <v>109.918</v>
      </c>
      <c r="AB276" s="4" t="s">
        <v>13</v>
      </c>
      <c r="AC276" s="1">
        <v>93.1007678261878</v>
      </c>
      <c r="AD276" s="4">
        <v>20.3202321738122</v>
      </c>
    </row>
    <row r="277">
      <c r="G277" s="3">
        <v>18.7526</v>
      </c>
      <c r="H277" s="3">
        <v>1.38</v>
      </c>
      <c r="K277" s="4">
        <f>IFERROR(__xludf.DUMMYFUNCTION("""COMPUTED_VALUE"""),1.335)</f>
        <v>1.335</v>
      </c>
      <c r="L277" s="4">
        <v>18.57</v>
      </c>
      <c r="M277" s="4" t="s">
        <v>13</v>
      </c>
      <c r="N277" s="1">
        <v>4.90636712025945</v>
      </c>
      <c r="O277" s="4">
        <v>13.846232879740551</v>
      </c>
      <c r="V277" s="3">
        <v>113.798</v>
      </c>
      <c r="W277" s="3">
        <v>1.38</v>
      </c>
      <c r="Z277" s="4">
        <f>IFERROR(__xludf.DUMMYFUNCTION("""COMPUTED_VALUE"""),1.335)</f>
        <v>1.335</v>
      </c>
      <c r="AA277" s="4">
        <v>110.317</v>
      </c>
      <c r="AB277" s="4" t="s">
        <v>13</v>
      </c>
      <c r="AC277" s="1">
        <v>93.0099534766821</v>
      </c>
      <c r="AD277" s="4">
        <v>20.788046523317902</v>
      </c>
    </row>
    <row r="278">
      <c r="G278" s="3">
        <v>18.7725</v>
      </c>
      <c r="H278" s="3">
        <v>1.385</v>
      </c>
      <c r="K278" s="4">
        <f>IFERROR(__xludf.DUMMYFUNCTION("""COMPUTED_VALUE"""),1.34)</f>
        <v>1.34</v>
      </c>
      <c r="L278" s="4">
        <v>18.5908</v>
      </c>
      <c r="M278" s="4" t="s">
        <v>13</v>
      </c>
      <c r="N278" s="1">
        <v>4.986470594225</v>
      </c>
      <c r="O278" s="4">
        <v>13.786029405775</v>
      </c>
      <c r="V278" s="3">
        <v>114.173</v>
      </c>
      <c r="W278" s="3">
        <v>1.385</v>
      </c>
      <c r="Z278" s="4">
        <f>IFERROR(__xludf.DUMMYFUNCTION("""COMPUTED_VALUE"""),1.34)</f>
        <v>1.34</v>
      </c>
      <c r="AA278" s="4">
        <v>110.713</v>
      </c>
      <c r="AB278" s="4" t="s">
        <v>13</v>
      </c>
      <c r="AC278" s="1">
        <v>92.9201565862014</v>
      </c>
      <c r="AD278" s="4">
        <v>21.2528434137986</v>
      </c>
    </row>
    <row r="279">
      <c r="G279" s="3">
        <v>18.7922</v>
      </c>
      <c r="H279" s="3">
        <v>1.39</v>
      </c>
      <c r="K279" s="4">
        <f>IFERROR(__xludf.DUMMYFUNCTION("""COMPUTED_VALUE"""),1.345)</f>
        <v>1.345</v>
      </c>
      <c r="L279" s="4">
        <v>18.6115</v>
      </c>
      <c r="M279" s="4" t="s">
        <v>13</v>
      </c>
      <c r="N279" s="1">
        <v>5.06513599704244</v>
      </c>
      <c r="O279" s="4">
        <v>13.727064002957562</v>
      </c>
      <c r="V279" s="3">
        <v>114.546</v>
      </c>
      <c r="W279" s="3">
        <v>1.39</v>
      </c>
      <c r="Z279" s="4">
        <f>IFERROR(__xludf.DUMMYFUNCTION("""COMPUTED_VALUE"""),1.345)</f>
        <v>1.345</v>
      </c>
      <c r="AA279" s="4">
        <v>111.107</v>
      </c>
      <c r="AB279" s="4" t="s">
        <v>13</v>
      </c>
      <c r="AC279" s="1">
        <v>92.8316424069912</v>
      </c>
      <c r="AD279" s="4">
        <v>21.714357593008813</v>
      </c>
    </row>
    <row r="280">
      <c r="G280" s="3">
        <v>18.8119</v>
      </c>
      <c r="H280" s="3">
        <v>1.395</v>
      </c>
      <c r="K280" s="4">
        <f>IFERROR(__xludf.DUMMYFUNCTION("""COMPUTED_VALUE"""),1.35)</f>
        <v>1.35</v>
      </c>
      <c r="L280" s="4">
        <v>18.632</v>
      </c>
      <c r="M280" s="4" t="s">
        <v>13</v>
      </c>
      <c r="N280" s="1">
        <v>5.14225040111027</v>
      </c>
      <c r="O280" s="4">
        <v>13.66964959888973</v>
      </c>
      <c r="V280" s="3">
        <v>114.916</v>
      </c>
      <c r="W280" s="3">
        <v>1.395</v>
      </c>
      <c r="Z280" s="4">
        <f>IFERROR(__xludf.DUMMYFUNCTION("""COMPUTED_VALUE"""),1.35)</f>
        <v>1.35</v>
      </c>
      <c r="AA280" s="4">
        <v>111.498</v>
      </c>
      <c r="AB280" s="4" t="s">
        <v>13</v>
      </c>
      <c r="AC280" s="1">
        <v>92.7446761912971</v>
      </c>
      <c r="AD280" s="4">
        <v>22.171323808702894</v>
      </c>
    </row>
    <row r="281">
      <c r="G281" s="3">
        <v>18.8316</v>
      </c>
      <c r="H281" s="3">
        <v>1.4</v>
      </c>
      <c r="K281" s="4">
        <f>IFERROR(__xludf.DUMMYFUNCTION("""COMPUTED_VALUE"""),1.355)</f>
        <v>1.355</v>
      </c>
      <c r="L281" s="4">
        <v>18.6524</v>
      </c>
      <c r="M281" s="4" t="s">
        <v>13</v>
      </c>
      <c r="N281" s="1">
        <v>5.21770087882704</v>
      </c>
      <c r="O281" s="4">
        <v>13.613899121172961</v>
      </c>
      <c r="V281" s="3">
        <v>115.284</v>
      </c>
      <c r="W281" s="3">
        <v>1.4</v>
      </c>
      <c r="Z281" s="4">
        <f>IFERROR(__xludf.DUMMYFUNCTION("""COMPUTED_VALUE"""),1.355)</f>
        <v>1.355</v>
      </c>
      <c r="AA281" s="4">
        <v>111.887</v>
      </c>
      <c r="AB281" s="4" t="s">
        <v>13</v>
      </c>
      <c r="AC281" s="1">
        <v>92.6595231913648</v>
      </c>
      <c r="AD281" s="4">
        <v>22.624476808635208</v>
      </c>
    </row>
    <row r="282">
      <c r="G282" s="3">
        <v>18.8513</v>
      </c>
      <c r="H282" s="3">
        <v>1.405</v>
      </c>
      <c r="K282" s="4">
        <f>IFERROR(__xludf.DUMMYFUNCTION("""COMPUTED_VALUE"""),1.36)</f>
        <v>1.36</v>
      </c>
      <c r="L282" s="4">
        <v>18.6726</v>
      </c>
      <c r="M282" s="4" t="s">
        <v>13</v>
      </c>
      <c r="N282" s="1">
        <v>5.29137450259126</v>
      </c>
      <c r="O282" s="4">
        <v>13.559925497408738</v>
      </c>
      <c r="V282" s="3">
        <v>115.649</v>
      </c>
      <c r="W282" s="3">
        <v>1.405</v>
      </c>
      <c r="Z282" s="4">
        <f>IFERROR(__xludf.DUMMYFUNCTION("""COMPUTED_VALUE"""),1.36)</f>
        <v>1.36</v>
      </c>
      <c r="AA282" s="4">
        <v>112.274</v>
      </c>
      <c r="AB282" s="4" t="s">
        <v>13</v>
      </c>
      <c r="AC282" s="1">
        <v>92.5764486594396</v>
      </c>
      <c r="AD282" s="4">
        <v>23.072551340560395</v>
      </c>
    </row>
    <row r="283">
      <c r="G283" s="3">
        <v>18.8709</v>
      </c>
      <c r="H283" s="3">
        <v>1.41</v>
      </c>
      <c r="K283" s="4">
        <f>IFERROR(__xludf.DUMMYFUNCTION("""COMPUTED_VALUE"""),1.365)</f>
        <v>1.365</v>
      </c>
      <c r="L283" s="4">
        <v>18.6928</v>
      </c>
      <c r="M283" s="4" t="s">
        <v>13</v>
      </c>
      <c r="N283" s="1">
        <v>5.36315834480145</v>
      </c>
      <c r="O283" s="4">
        <v>13.507741655198549</v>
      </c>
      <c r="V283" s="3">
        <v>116.011</v>
      </c>
      <c r="W283" s="3">
        <v>1.41</v>
      </c>
      <c r="Z283" s="4">
        <f>IFERROR(__xludf.DUMMYFUNCTION("""COMPUTED_VALUE"""),1.365)</f>
        <v>1.365</v>
      </c>
      <c r="AA283" s="4">
        <v>112.659</v>
      </c>
      <c r="AB283" s="4" t="s">
        <v>13</v>
      </c>
      <c r="AC283" s="1">
        <v>92.4957178477673</v>
      </c>
      <c r="AD283" s="4">
        <v>23.5152821522327</v>
      </c>
    </row>
    <row r="284">
      <c r="G284" s="3">
        <v>18.8906</v>
      </c>
      <c r="H284" s="3">
        <v>1.415</v>
      </c>
      <c r="K284" s="4">
        <f>IFERROR(__xludf.DUMMYFUNCTION("""COMPUTED_VALUE"""),1.37)</f>
        <v>1.37</v>
      </c>
      <c r="L284" s="4">
        <v>18.7128</v>
      </c>
      <c r="M284" s="4" t="s">
        <v>13</v>
      </c>
      <c r="N284" s="1">
        <v>5.43293947785614</v>
      </c>
      <c r="O284" s="4">
        <v>13.45766052214386</v>
      </c>
      <c r="V284" s="3">
        <v>116.371</v>
      </c>
      <c r="W284" s="3">
        <v>1.415</v>
      </c>
      <c r="Z284" s="4">
        <f>IFERROR(__xludf.DUMMYFUNCTION("""COMPUTED_VALUE"""),1.37)</f>
        <v>1.37</v>
      </c>
      <c r="AA284" s="4">
        <v>113.041</v>
      </c>
      <c r="AB284" s="4" t="s">
        <v>13</v>
      </c>
      <c r="AC284" s="1">
        <v>92.4175960085934</v>
      </c>
      <c r="AD284" s="4">
        <v>23.95340399140659</v>
      </c>
    </row>
    <row r="285">
      <c r="G285" s="3">
        <v>18.9102</v>
      </c>
      <c r="H285" s="3">
        <v>1.42</v>
      </c>
      <c r="K285" s="4">
        <f>IFERROR(__xludf.DUMMYFUNCTION("""COMPUTED_VALUE"""),1.375)</f>
        <v>1.375</v>
      </c>
      <c r="L285" s="4">
        <v>18.7328</v>
      </c>
      <c r="M285" s="4" t="s">
        <v>13</v>
      </c>
      <c r="N285" s="1">
        <v>5.50060497415386</v>
      </c>
      <c r="O285" s="4">
        <v>13.40959502584614</v>
      </c>
      <c r="V285" s="3">
        <v>116.728</v>
      </c>
      <c r="W285" s="3">
        <v>1.42</v>
      </c>
      <c r="Z285" s="4">
        <f>IFERROR(__xludf.DUMMYFUNCTION("""COMPUTED_VALUE"""),1.375)</f>
        <v>1.375</v>
      </c>
      <c r="AA285" s="4">
        <v>113.421</v>
      </c>
      <c r="AB285" s="4" t="s">
        <v>13</v>
      </c>
      <c r="AC285" s="1">
        <v>92.3423483941635</v>
      </c>
      <c r="AD285" s="4">
        <v>24.3856516058365</v>
      </c>
    </row>
    <row r="286">
      <c r="G286" s="3">
        <v>18.9299</v>
      </c>
      <c r="H286" s="3">
        <v>1.425</v>
      </c>
      <c r="K286" s="4">
        <f>IFERROR(__xludf.DUMMYFUNCTION("""COMPUTED_VALUE"""),1.38)</f>
        <v>1.38</v>
      </c>
      <c r="L286" s="4">
        <v>18.7526</v>
      </c>
      <c r="M286" s="4" t="s">
        <v>13</v>
      </c>
      <c r="N286" s="1">
        <v>5.56604190609313</v>
      </c>
      <c r="O286" s="4">
        <v>13.36385809390687</v>
      </c>
      <c r="V286" s="3">
        <v>117.083</v>
      </c>
      <c r="W286" s="3">
        <v>1.425</v>
      </c>
      <c r="Z286" s="4">
        <f>IFERROR(__xludf.DUMMYFUNCTION("""COMPUTED_VALUE"""),1.38)</f>
        <v>1.38</v>
      </c>
      <c r="AA286" s="4">
        <v>113.798</v>
      </c>
      <c r="AB286" s="4" t="s">
        <v>13</v>
      </c>
      <c r="AC286" s="1">
        <v>92.2702402567231</v>
      </c>
      <c r="AD286" s="4">
        <v>24.8127597432769</v>
      </c>
    </row>
    <row r="287">
      <c r="G287" s="3">
        <v>18.9496</v>
      </c>
      <c r="H287" s="3">
        <v>1.43</v>
      </c>
      <c r="K287" s="4">
        <f>IFERROR(__xludf.DUMMYFUNCTION("""COMPUTED_VALUE"""),1.385)</f>
        <v>1.385</v>
      </c>
      <c r="L287" s="4">
        <v>18.7725</v>
      </c>
      <c r="M287" s="4" t="s">
        <v>13</v>
      </c>
      <c r="N287" s="1">
        <v>5.62913734607247</v>
      </c>
      <c r="O287" s="4">
        <v>13.32046265392753</v>
      </c>
      <c r="V287" s="3">
        <v>117.435</v>
      </c>
      <c r="W287" s="3">
        <v>1.43</v>
      </c>
      <c r="Z287" s="4">
        <f>IFERROR(__xludf.DUMMYFUNCTION("""COMPUTED_VALUE"""),1.385)</f>
        <v>1.385</v>
      </c>
      <c r="AA287" s="4">
        <v>114.173</v>
      </c>
      <c r="AB287" s="4" t="s">
        <v>13</v>
      </c>
      <c r="AC287" s="1">
        <v>92.2015368485178</v>
      </c>
      <c r="AD287" s="4">
        <v>25.233463151482198</v>
      </c>
    </row>
    <row r="288">
      <c r="G288" s="3">
        <v>18.9692</v>
      </c>
      <c r="H288" s="3">
        <v>1.435</v>
      </c>
      <c r="K288" s="4">
        <f>IFERROR(__xludf.DUMMYFUNCTION("""COMPUTED_VALUE"""),1.39)</f>
        <v>1.39</v>
      </c>
      <c r="L288" s="4">
        <v>18.7922</v>
      </c>
      <c r="M288" s="4" t="s">
        <v>13</v>
      </c>
      <c r="N288" s="1">
        <v>5.68982265401294</v>
      </c>
      <c r="O288" s="4">
        <v>13.279377345987061</v>
      </c>
      <c r="V288" s="3">
        <v>117.785</v>
      </c>
      <c r="W288" s="3">
        <v>1.435</v>
      </c>
      <c r="Z288" s="4">
        <f>IFERROR(__xludf.DUMMYFUNCTION("""COMPUTED_VALUE"""),1.39)</f>
        <v>1.39</v>
      </c>
      <c r="AA288" s="4">
        <v>114.546</v>
      </c>
      <c r="AB288" s="4" t="s">
        <v>13</v>
      </c>
      <c r="AC288" s="1">
        <v>92.1364427171277</v>
      </c>
      <c r="AD288" s="4">
        <v>25.648557282872304</v>
      </c>
    </row>
    <row r="289">
      <c r="G289" s="3">
        <v>18.9889</v>
      </c>
      <c r="H289" s="3">
        <v>1.44</v>
      </c>
      <c r="K289" s="4">
        <f>IFERROR(__xludf.DUMMYFUNCTION("""COMPUTED_VALUE"""),1.395)</f>
        <v>1.395</v>
      </c>
      <c r="L289" s="4">
        <v>18.8119</v>
      </c>
      <c r="M289" s="4" t="s">
        <v>13</v>
      </c>
      <c r="N289" s="1">
        <v>5.75060957047299</v>
      </c>
      <c r="O289" s="4">
        <v>13.238290429527012</v>
      </c>
      <c r="V289" s="3">
        <v>118.131</v>
      </c>
      <c r="W289" s="3">
        <v>1.44</v>
      </c>
      <c r="Z289" s="4">
        <f>IFERROR(__xludf.DUMMYFUNCTION("""COMPUTED_VALUE"""),1.395)</f>
        <v>1.395</v>
      </c>
      <c r="AA289" s="4">
        <v>114.916</v>
      </c>
      <c r="AB289" s="4" t="s">
        <v>13</v>
      </c>
      <c r="AC289" s="1">
        <v>92.0715835468876</v>
      </c>
      <c r="AD289" s="4">
        <v>26.059416453112405</v>
      </c>
    </row>
    <row r="290">
      <c r="G290" s="3">
        <v>19.0086</v>
      </c>
      <c r="H290" s="3">
        <v>1.445</v>
      </c>
      <c r="K290" s="4">
        <f>IFERROR(__xludf.DUMMYFUNCTION("""COMPUTED_VALUE"""),1.4)</f>
        <v>1.4</v>
      </c>
      <c r="L290" s="4">
        <v>18.8316</v>
      </c>
      <c r="M290" s="4" t="s">
        <v>13</v>
      </c>
      <c r="N290" s="1">
        <v>5.81278980682277</v>
      </c>
      <c r="O290" s="4">
        <v>13.19581019317723</v>
      </c>
      <c r="V290" s="3">
        <v>118.476</v>
      </c>
      <c r="W290" s="3">
        <v>1.445</v>
      </c>
      <c r="Z290" s="4">
        <f>IFERROR(__xludf.DUMMYFUNCTION("""COMPUTED_VALUE"""),1.4)</f>
        <v>1.4</v>
      </c>
      <c r="AA290" s="4">
        <v>115.284</v>
      </c>
      <c r="AB290" s="4" t="s">
        <v>13</v>
      </c>
      <c r="AC290" s="1">
        <v>92.0051304057304</v>
      </c>
      <c r="AD290" s="4">
        <v>26.4708695942696</v>
      </c>
    </row>
    <row r="291">
      <c r="G291" s="3">
        <v>19.0283</v>
      </c>
      <c r="H291" s="3">
        <v>1.45</v>
      </c>
      <c r="K291" s="4">
        <f>IFERROR(__xludf.DUMMYFUNCTION("""COMPUTED_VALUE"""),1.405)</f>
        <v>1.405</v>
      </c>
      <c r="L291" s="4">
        <v>18.8513</v>
      </c>
      <c r="M291" s="4" t="s">
        <v>13</v>
      </c>
      <c r="N291" s="1">
        <v>5.87606551156429</v>
      </c>
      <c r="O291" s="4">
        <v>13.152234488435711</v>
      </c>
      <c r="V291" s="3">
        <v>118.817</v>
      </c>
      <c r="W291" s="3">
        <v>1.45</v>
      </c>
      <c r="Z291" s="4">
        <f>IFERROR(__xludf.DUMMYFUNCTION("""COMPUTED_VALUE"""),1.405)</f>
        <v>1.405</v>
      </c>
      <c r="AA291" s="4">
        <v>115.649</v>
      </c>
      <c r="AB291" s="4" t="s">
        <v>13</v>
      </c>
      <c r="AC291" s="1">
        <v>91.9374096723795</v>
      </c>
      <c r="AD291" s="4">
        <v>26.87959032762049</v>
      </c>
    </row>
    <row r="292">
      <c r="G292" s="3">
        <v>19.048</v>
      </c>
      <c r="H292" s="3">
        <v>1.455</v>
      </c>
      <c r="K292" s="4">
        <f>IFERROR(__xludf.DUMMYFUNCTION("""COMPUTED_VALUE"""),1.41)</f>
        <v>1.41</v>
      </c>
      <c r="L292" s="4">
        <v>18.8709</v>
      </c>
      <c r="M292" s="4" t="s">
        <v>13</v>
      </c>
      <c r="N292" s="1">
        <v>5.9401388331996</v>
      </c>
      <c r="O292" s="4">
        <v>13.107861166800397</v>
      </c>
      <c r="V292" s="3">
        <v>119.156</v>
      </c>
      <c r="W292" s="3">
        <v>1.455</v>
      </c>
      <c r="Z292" s="4">
        <f>IFERROR(__xludf.DUMMYFUNCTION("""COMPUTED_VALUE"""),1.41)</f>
        <v>1.41</v>
      </c>
      <c r="AA292" s="4">
        <v>116.011</v>
      </c>
      <c r="AB292" s="4" t="s">
        <v>13</v>
      </c>
      <c r="AC292" s="1">
        <v>91.8687477255579</v>
      </c>
      <c r="AD292" s="4">
        <v>27.28725227444211</v>
      </c>
    </row>
    <row r="293">
      <c r="G293" s="3">
        <v>19.0678</v>
      </c>
      <c r="H293" s="3">
        <v>1.46</v>
      </c>
      <c r="K293" s="4">
        <f>IFERROR(__xludf.DUMMYFUNCTION("""COMPUTED_VALUE"""),1.415)</f>
        <v>1.415</v>
      </c>
      <c r="L293" s="4">
        <v>18.8906</v>
      </c>
      <c r="M293" s="4" t="s">
        <v>13</v>
      </c>
      <c r="N293" s="1">
        <v>6.00471192023073</v>
      </c>
      <c r="O293" s="4">
        <v>13.063088079769269</v>
      </c>
      <c r="V293" s="3">
        <v>119.492</v>
      </c>
      <c r="W293" s="3">
        <v>1.46</v>
      </c>
      <c r="Z293" s="4">
        <f>IFERROR(__xludf.DUMMYFUNCTION("""COMPUTED_VALUE"""),1.415)</f>
        <v>1.415</v>
      </c>
      <c r="AA293" s="4">
        <v>116.371</v>
      </c>
      <c r="AB293" s="4" t="s">
        <v>13</v>
      </c>
      <c r="AC293" s="1">
        <v>91.7994709439888</v>
      </c>
      <c r="AD293" s="4">
        <v>27.69252905601121</v>
      </c>
    </row>
    <row r="294">
      <c r="G294" s="3">
        <v>19.0875</v>
      </c>
      <c r="H294" s="3">
        <v>1.465</v>
      </c>
      <c r="K294" s="4">
        <f>IFERROR(__xludf.DUMMYFUNCTION("""COMPUTED_VALUE"""),1.42)</f>
        <v>1.42</v>
      </c>
      <c r="L294" s="4">
        <v>18.9102</v>
      </c>
      <c r="M294" s="4" t="s">
        <v>13</v>
      </c>
      <c r="N294" s="1">
        <v>6.06948692115973</v>
      </c>
      <c r="O294" s="4">
        <v>13.01801307884027</v>
      </c>
      <c r="V294" s="3">
        <v>119.825</v>
      </c>
      <c r="W294" s="3">
        <v>1.465</v>
      </c>
      <c r="Z294" s="4">
        <f>IFERROR(__xludf.DUMMYFUNCTION("""COMPUTED_VALUE"""),1.42)</f>
        <v>1.42</v>
      </c>
      <c r="AA294" s="4">
        <v>116.728</v>
      </c>
      <c r="AB294" s="4" t="s">
        <v>13</v>
      </c>
      <c r="AC294" s="1">
        <v>91.7299057063953</v>
      </c>
      <c r="AD294" s="4">
        <v>28.095094293604703</v>
      </c>
    </row>
    <row r="295">
      <c r="G295" s="3">
        <v>19.1072</v>
      </c>
      <c r="H295" s="3">
        <v>1.47</v>
      </c>
      <c r="K295" s="4">
        <f>IFERROR(__xludf.DUMMYFUNCTION("""COMPUTED_VALUE"""),1.425)</f>
        <v>1.425</v>
      </c>
      <c r="L295" s="4">
        <v>18.9299</v>
      </c>
      <c r="M295" s="4" t="s">
        <v>13</v>
      </c>
      <c r="N295" s="1">
        <v>6.13416598448862</v>
      </c>
      <c r="O295" s="4">
        <v>12.973034015511379</v>
      </c>
      <c r="V295" s="3">
        <v>120.156</v>
      </c>
      <c r="W295" s="3">
        <v>1.47</v>
      </c>
      <c r="Z295" s="4">
        <f>IFERROR(__xludf.DUMMYFUNCTION("""COMPUTED_VALUE"""),1.425)</f>
        <v>1.425</v>
      </c>
      <c r="AA295" s="4">
        <v>117.083</v>
      </c>
      <c r="AB295" s="4" t="s">
        <v>13</v>
      </c>
      <c r="AC295" s="1">
        <v>91.6603783915006</v>
      </c>
      <c r="AD295" s="4">
        <v>28.495621608499405</v>
      </c>
    </row>
    <row r="296">
      <c r="G296" s="3">
        <v>19.127</v>
      </c>
      <c r="H296" s="3">
        <v>1.475</v>
      </c>
      <c r="K296" s="4">
        <f>IFERROR(__xludf.DUMMYFUNCTION("""COMPUTED_VALUE"""),1.43)</f>
        <v>1.43</v>
      </c>
      <c r="L296" s="4">
        <v>18.9496</v>
      </c>
      <c r="M296" s="4" t="s">
        <v>13</v>
      </c>
      <c r="N296" s="1">
        <v>6.19845125871944</v>
      </c>
      <c r="O296" s="4">
        <v>12.928548741280558</v>
      </c>
      <c r="V296" s="3">
        <v>120.485</v>
      </c>
      <c r="W296" s="3">
        <v>1.475</v>
      </c>
      <c r="Z296" s="4">
        <f>IFERROR(__xludf.DUMMYFUNCTION("""COMPUTED_VALUE"""),1.43)</f>
        <v>1.43</v>
      </c>
      <c r="AA296" s="4">
        <v>117.435</v>
      </c>
      <c r="AB296" s="4" t="s">
        <v>13</v>
      </c>
      <c r="AC296" s="1">
        <v>91.5912153780278</v>
      </c>
      <c r="AD296" s="4">
        <v>28.893784621972202</v>
      </c>
    </row>
    <row r="297">
      <c r="G297" s="3">
        <v>19.1467</v>
      </c>
      <c r="H297" s="3">
        <v>1.48</v>
      </c>
      <c r="K297" s="4">
        <f>IFERROR(__xludf.DUMMYFUNCTION("""COMPUTED_VALUE"""),1.434280396)</f>
        <v>1.434280396</v>
      </c>
      <c r="L297" s="4" t="s">
        <v>13</v>
      </c>
      <c r="M297" s="4">
        <v>5.68120636817819</v>
      </c>
      <c r="N297" s="1">
        <v>6.26204489235424</v>
      </c>
      <c r="O297" s="4">
        <v>12.88465510764576</v>
      </c>
      <c r="V297" s="3">
        <v>120.81</v>
      </c>
      <c r="W297" s="3">
        <v>1.48</v>
      </c>
      <c r="Z297" s="4">
        <f>IFERROR(__xludf.DUMMYFUNCTION("""COMPUTED_VALUE"""),1.434280396)</f>
        <v>1.434280396</v>
      </c>
      <c r="AA297" s="4" t="s">
        <v>13</v>
      </c>
      <c r="AB297" s="4">
        <v>92.145626887394</v>
      </c>
      <c r="AC297" s="1">
        <v>91.5227430447</v>
      </c>
      <c r="AD297" s="4">
        <v>29.28725695530001</v>
      </c>
    </row>
    <row r="298">
      <c r="G298" s="3">
        <v>19.1665</v>
      </c>
      <c r="H298" s="3">
        <v>1.485</v>
      </c>
      <c r="K298" s="4">
        <f>IFERROR(__xludf.DUMMYFUNCTION("""COMPUTED_VALUE"""),1.435)</f>
        <v>1.435</v>
      </c>
      <c r="L298" s="4">
        <v>18.9692</v>
      </c>
      <c r="M298" s="4" t="s">
        <v>13</v>
      </c>
      <c r="N298" s="1">
        <v>6.32464903389504</v>
      </c>
      <c r="O298" s="4">
        <v>12.84185096610496</v>
      </c>
      <c r="V298" s="3">
        <v>121.133</v>
      </c>
      <c r="W298" s="3">
        <v>1.485</v>
      </c>
      <c r="Z298" s="4">
        <f>IFERROR(__xludf.DUMMYFUNCTION("""COMPUTED_VALUE"""),1.435)</f>
        <v>1.435</v>
      </c>
      <c r="AA298" s="4">
        <v>117.785</v>
      </c>
      <c r="AB298" s="4" t="s">
        <v>13</v>
      </c>
      <c r="AC298" s="1">
        <v>91.4552877702405</v>
      </c>
      <c r="AD298" s="4">
        <v>29.677712229759493</v>
      </c>
    </row>
    <row r="299">
      <c r="G299" s="3">
        <v>19.1862</v>
      </c>
      <c r="H299" s="3">
        <v>1.49</v>
      </c>
      <c r="K299" s="4">
        <f>IFERROR(__xludf.DUMMYFUNCTION("""COMPUTED_VALUE"""),1.44)</f>
        <v>1.44</v>
      </c>
      <c r="L299" s="4">
        <v>18.9889</v>
      </c>
      <c r="M299" s="4" t="s">
        <v>13</v>
      </c>
      <c r="N299" s="1">
        <v>6.38596583184387</v>
      </c>
      <c r="O299" s="4">
        <v>12.80023416815613</v>
      </c>
      <c r="V299" s="3">
        <v>121.454</v>
      </c>
      <c r="W299" s="3">
        <v>1.49</v>
      </c>
      <c r="Z299" s="4">
        <f>IFERROR(__xludf.DUMMYFUNCTION("""COMPUTED_VALUE"""),1.44)</f>
        <v>1.44</v>
      </c>
      <c r="AA299" s="4">
        <v>118.131</v>
      </c>
      <c r="AB299" s="4" t="s">
        <v>13</v>
      </c>
      <c r="AC299" s="1">
        <v>91.3891759333723</v>
      </c>
      <c r="AD299" s="4">
        <v>30.064824066627693</v>
      </c>
    </row>
    <row r="300">
      <c r="G300" s="3">
        <v>19.2059</v>
      </c>
      <c r="H300" s="3">
        <v>1.495</v>
      </c>
      <c r="K300" s="4">
        <f>IFERROR(__xludf.DUMMYFUNCTION("""COMPUTED_VALUE"""),1.445)</f>
        <v>1.445</v>
      </c>
      <c r="L300" s="4">
        <v>19.0086</v>
      </c>
      <c r="M300" s="4" t="s">
        <v>13</v>
      </c>
      <c r="N300" s="1">
        <v>6.44569743470279</v>
      </c>
      <c r="O300" s="4">
        <v>12.76020256529721</v>
      </c>
      <c r="V300" s="3">
        <v>121.772</v>
      </c>
      <c r="W300" s="3">
        <v>1.495</v>
      </c>
      <c r="Z300" s="4">
        <f>IFERROR(__xludf.DUMMYFUNCTION("""COMPUTED_VALUE"""),1.445)</f>
        <v>1.445</v>
      </c>
      <c r="AA300" s="4">
        <v>118.476</v>
      </c>
      <c r="AB300" s="4" t="s">
        <v>13</v>
      </c>
      <c r="AC300" s="1">
        <v>91.3247339128186</v>
      </c>
      <c r="AD300" s="4">
        <v>30.447266087181404</v>
      </c>
    </row>
    <row r="301">
      <c r="G301" s="3">
        <v>19.2255</v>
      </c>
      <c r="H301" s="3">
        <v>1.5</v>
      </c>
      <c r="K301" s="4">
        <f>IFERROR(__xludf.DUMMYFUNCTION("""COMPUTED_VALUE"""),1.45)</f>
        <v>1.45</v>
      </c>
      <c r="L301" s="4">
        <v>19.0283</v>
      </c>
      <c r="M301" s="4" t="s">
        <v>13</v>
      </c>
      <c r="N301" s="1">
        <v>6.50354599097381</v>
      </c>
      <c r="O301" s="4">
        <v>12.721954009026192</v>
      </c>
      <c r="V301" s="3">
        <v>122.087</v>
      </c>
      <c r="W301" s="3">
        <v>1.5</v>
      </c>
      <c r="Z301" s="4">
        <f>IFERROR(__xludf.DUMMYFUNCTION("""COMPUTED_VALUE"""),1.45)</f>
        <v>1.45</v>
      </c>
      <c r="AA301" s="4">
        <v>118.817</v>
      </c>
      <c r="AB301" s="4" t="s">
        <v>13</v>
      </c>
      <c r="AC301" s="1">
        <v>91.2622880873025</v>
      </c>
      <c r="AD301" s="4">
        <v>30.82471191269751</v>
      </c>
    </row>
    <row r="302">
      <c r="G302" s="3">
        <v>19.2451</v>
      </c>
      <c r="H302" s="3">
        <v>1.505</v>
      </c>
      <c r="K302" s="4">
        <f>IFERROR(__xludf.DUMMYFUNCTION("""COMPUTED_VALUE"""),1.455)</f>
        <v>1.455</v>
      </c>
      <c r="L302" s="4">
        <v>19.048</v>
      </c>
      <c r="M302" s="4" t="s">
        <v>13</v>
      </c>
      <c r="N302" s="1">
        <v>6.55921364915899</v>
      </c>
      <c r="O302" s="4">
        <v>12.68588635084101</v>
      </c>
      <c r="V302" s="3">
        <v>122.4</v>
      </c>
      <c r="W302" s="3">
        <v>1.505</v>
      </c>
      <c r="Z302" s="4">
        <f>IFERROR(__xludf.DUMMYFUNCTION("""COMPUTED_VALUE"""),1.455)</f>
        <v>1.455</v>
      </c>
      <c r="AA302" s="4">
        <v>119.156</v>
      </c>
      <c r="AB302" s="4" t="s">
        <v>13</v>
      </c>
      <c r="AC302" s="1">
        <v>91.2021648355473</v>
      </c>
      <c r="AD302" s="4">
        <v>31.197835164452712</v>
      </c>
    </row>
    <row r="303">
      <c r="G303" s="3">
        <v>19.2647</v>
      </c>
      <c r="H303" s="3">
        <v>1.51</v>
      </c>
      <c r="K303" s="4">
        <f>IFERROR(__xludf.DUMMYFUNCTION("""COMPUTED_VALUE"""),1.46)</f>
        <v>1.46</v>
      </c>
      <c r="L303" s="4">
        <v>19.0678</v>
      </c>
      <c r="M303" s="4" t="s">
        <v>13</v>
      </c>
      <c r="N303" s="1">
        <v>6.61240255776035</v>
      </c>
      <c r="O303" s="4">
        <v>12.65229744223965</v>
      </c>
      <c r="V303" s="3">
        <v>122.711</v>
      </c>
      <c r="W303" s="3">
        <v>1.51</v>
      </c>
      <c r="Z303" s="4">
        <f>IFERROR(__xludf.DUMMYFUNCTION("""COMPUTED_VALUE"""),1.46)</f>
        <v>1.46</v>
      </c>
      <c r="AA303" s="4">
        <v>119.492</v>
      </c>
      <c r="AB303" s="4" t="s">
        <v>13</v>
      </c>
      <c r="AC303" s="1">
        <v>91.1446905362759</v>
      </c>
      <c r="AD303" s="4">
        <v>31.566309463724096</v>
      </c>
    </row>
    <row r="304">
      <c r="G304" s="3">
        <v>19.2842</v>
      </c>
      <c r="H304" s="3">
        <v>1.515</v>
      </c>
      <c r="K304" s="4">
        <f>IFERROR(__xludf.DUMMYFUNCTION("""COMPUTED_VALUE"""),1.465)</f>
        <v>1.465</v>
      </c>
      <c r="L304" s="4">
        <v>19.0875</v>
      </c>
      <c r="M304" s="4" t="s">
        <v>13</v>
      </c>
      <c r="N304" s="1">
        <v>6.66281486527993</v>
      </c>
      <c r="O304" s="4">
        <v>12.621385134720068</v>
      </c>
      <c r="V304" s="3">
        <v>123.019</v>
      </c>
      <c r="W304" s="3">
        <v>1.515</v>
      </c>
      <c r="Z304" s="4">
        <f>IFERROR(__xludf.DUMMYFUNCTION("""COMPUTED_VALUE"""),1.465)</f>
        <v>1.465</v>
      </c>
      <c r="AA304" s="4">
        <v>119.825</v>
      </c>
      <c r="AB304" s="4" t="s">
        <v>13</v>
      </c>
      <c r="AC304" s="1">
        <v>91.0901915682116</v>
      </c>
      <c r="AD304" s="4">
        <v>31.92880843178841</v>
      </c>
    </row>
    <row r="305">
      <c r="G305" s="3">
        <v>19.3037</v>
      </c>
      <c r="H305" s="3">
        <v>1.52</v>
      </c>
      <c r="K305" s="4">
        <f>IFERROR(__xludf.DUMMYFUNCTION("""COMPUTED_VALUE"""),1.47)</f>
        <v>1.47</v>
      </c>
      <c r="L305" s="4">
        <v>19.1072</v>
      </c>
      <c r="M305" s="4" t="s">
        <v>13</v>
      </c>
      <c r="N305" s="1">
        <v>6.71015272021977</v>
      </c>
      <c r="O305" s="4">
        <v>12.593547279780228</v>
      </c>
      <c r="V305" s="3">
        <v>123.324</v>
      </c>
      <c r="W305" s="3">
        <v>1.52</v>
      </c>
      <c r="Z305" s="4">
        <f>IFERROR(__xludf.DUMMYFUNCTION("""COMPUTED_VALUE"""),1.47)</f>
        <v>1.47</v>
      </c>
      <c r="AA305" s="4">
        <v>120.156</v>
      </c>
      <c r="AB305" s="4" t="s">
        <v>13</v>
      </c>
      <c r="AC305" s="1">
        <v>91.0389943100776</v>
      </c>
      <c r="AD305" s="4">
        <v>32.2850056899224</v>
      </c>
    </row>
    <row r="306">
      <c r="G306" s="3">
        <v>19.323</v>
      </c>
      <c r="H306" s="3">
        <v>1.525</v>
      </c>
      <c r="K306" s="4">
        <f>IFERROR(__xludf.DUMMYFUNCTION("""COMPUTED_VALUE"""),1.475)</f>
        <v>1.475</v>
      </c>
      <c r="L306" s="4">
        <v>19.127</v>
      </c>
      <c r="M306" s="4" t="s">
        <v>13</v>
      </c>
      <c r="N306" s="1">
        <v>6.7541182710819</v>
      </c>
      <c r="O306" s="4">
        <v>12.5688817289181</v>
      </c>
      <c r="V306" s="3">
        <v>123.627</v>
      </c>
      <c r="W306" s="3">
        <v>1.525</v>
      </c>
      <c r="Z306" s="4">
        <f>IFERROR(__xludf.DUMMYFUNCTION("""COMPUTED_VALUE"""),1.475)</f>
        <v>1.475</v>
      </c>
      <c r="AA306" s="4">
        <v>120.485</v>
      </c>
      <c r="AB306" s="4" t="s">
        <v>13</v>
      </c>
      <c r="AC306" s="1">
        <v>90.9914251405968</v>
      </c>
      <c r="AD306" s="4">
        <v>32.63557485940319</v>
      </c>
    </row>
    <row r="307">
      <c r="G307" s="3">
        <v>19.3423</v>
      </c>
      <c r="H307" s="3">
        <v>1.53</v>
      </c>
      <c r="K307" s="4">
        <f>IFERROR(__xludf.DUMMYFUNCTION("""COMPUTED_VALUE"""),1.48)</f>
        <v>1.48</v>
      </c>
      <c r="L307" s="4">
        <v>19.1467</v>
      </c>
      <c r="M307" s="4" t="s">
        <v>13</v>
      </c>
      <c r="N307" s="1">
        <v>6.79441366636836</v>
      </c>
      <c r="O307" s="4">
        <v>12.547886333631642</v>
      </c>
      <c r="V307" s="3">
        <v>123.928</v>
      </c>
      <c r="W307" s="3">
        <v>1.53</v>
      </c>
      <c r="Z307" s="4">
        <f>IFERROR(__xludf.DUMMYFUNCTION("""COMPUTED_VALUE"""),1.48)</f>
        <v>1.48</v>
      </c>
      <c r="AA307" s="4">
        <v>120.81</v>
      </c>
      <c r="AB307" s="4" t="s">
        <v>13</v>
      </c>
      <c r="AC307" s="1">
        <v>90.9478104384927</v>
      </c>
      <c r="AD307" s="4">
        <v>32.9801895615073</v>
      </c>
    </row>
    <row r="308">
      <c r="G308" s="3">
        <v>19.3615</v>
      </c>
      <c r="H308" s="3">
        <v>1.535</v>
      </c>
      <c r="K308" s="4">
        <f>IFERROR(__xludf.DUMMYFUNCTION("""COMPUTED_VALUE"""),1.485)</f>
        <v>1.485</v>
      </c>
      <c r="L308" s="4">
        <v>19.1665</v>
      </c>
      <c r="M308" s="4" t="s">
        <v>13</v>
      </c>
      <c r="N308" s="1">
        <v>6.83074105458118</v>
      </c>
      <c r="O308" s="4">
        <v>12.53075894541882</v>
      </c>
      <c r="V308" s="3">
        <v>124.226</v>
      </c>
      <c r="W308" s="3">
        <v>1.535</v>
      </c>
      <c r="Z308" s="4">
        <f>IFERROR(__xludf.DUMMYFUNCTION("""COMPUTED_VALUE"""),1.485)</f>
        <v>1.485</v>
      </c>
      <c r="AA308" s="4">
        <v>121.133</v>
      </c>
      <c r="AB308" s="4" t="s">
        <v>13</v>
      </c>
      <c r="AC308" s="1">
        <v>90.9084765824881</v>
      </c>
      <c r="AD308" s="4">
        <v>33.31752341751189</v>
      </c>
    </row>
    <row r="309">
      <c r="G309" s="3">
        <v>19.3806</v>
      </c>
      <c r="H309" s="3">
        <v>1.54</v>
      </c>
      <c r="K309" s="4">
        <f>IFERROR(__xludf.DUMMYFUNCTION("""COMPUTED_VALUE"""),1.49)</f>
        <v>1.49</v>
      </c>
      <c r="L309" s="4">
        <v>19.1862</v>
      </c>
      <c r="M309" s="4" t="s">
        <v>13</v>
      </c>
      <c r="N309" s="1">
        <v>6.86280258422241</v>
      </c>
      <c r="O309" s="4">
        <v>12.51779741577759</v>
      </c>
      <c r="V309" s="3">
        <v>124.522</v>
      </c>
      <c r="W309" s="3">
        <v>1.54</v>
      </c>
      <c r="Z309" s="4">
        <f>IFERROR(__xludf.DUMMYFUNCTION("""COMPUTED_VALUE"""),1.49)</f>
        <v>1.49</v>
      </c>
      <c r="AA309" s="4">
        <v>121.454</v>
      </c>
      <c r="AB309" s="4" t="s">
        <v>13</v>
      </c>
      <c r="AC309" s="1">
        <v>90.8737499513064</v>
      </c>
      <c r="AD309" s="4">
        <v>33.64825004869361</v>
      </c>
    </row>
    <row r="310">
      <c r="G310" s="3">
        <v>19.3996</v>
      </c>
      <c r="H310" s="3">
        <v>1.545</v>
      </c>
      <c r="K310" s="4">
        <f>IFERROR(__xludf.DUMMYFUNCTION("""COMPUTED_VALUE"""),1.495)</f>
        <v>1.495</v>
      </c>
      <c r="L310" s="4">
        <v>19.2059</v>
      </c>
      <c r="M310" s="4" t="s">
        <v>13</v>
      </c>
      <c r="N310" s="1">
        <v>6.89030040379407</v>
      </c>
      <c r="O310" s="4">
        <v>12.50929959620593</v>
      </c>
      <c r="V310" s="3">
        <v>124.816</v>
      </c>
      <c r="W310" s="3">
        <v>1.545</v>
      </c>
      <c r="Z310" s="4">
        <f>IFERROR(__xludf.DUMMYFUNCTION("""COMPUTED_VALUE"""),1.495)</f>
        <v>1.495</v>
      </c>
      <c r="AA310" s="4">
        <v>121.772</v>
      </c>
      <c r="AB310" s="4" t="s">
        <v>13</v>
      </c>
      <c r="AC310" s="1">
        <v>90.8439569236706</v>
      </c>
      <c r="AD310" s="4">
        <v>33.9720430763294</v>
      </c>
    </row>
    <row r="311">
      <c r="G311" s="3">
        <v>19.4185</v>
      </c>
      <c r="H311" s="3">
        <v>1.55</v>
      </c>
      <c r="K311" s="4">
        <f>IFERROR(__xludf.DUMMYFUNCTION("""COMPUTED_VALUE"""),1.5)</f>
        <v>1.5</v>
      </c>
      <c r="L311" s="4">
        <v>19.2255</v>
      </c>
      <c r="M311" s="4" t="s">
        <v>13</v>
      </c>
      <c r="N311" s="1">
        <v>6.9129366617982</v>
      </c>
      <c r="O311" s="4">
        <v>12.505563338201801</v>
      </c>
      <c r="V311" s="3">
        <v>125.107</v>
      </c>
      <c r="W311" s="3">
        <v>1.55</v>
      </c>
      <c r="Z311" s="4">
        <f>IFERROR(__xludf.DUMMYFUNCTION("""COMPUTED_VALUE"""),1.5)</f>
        <v>1.5</v>
      </c>
      <c r="AA311" s="4">
        <v>122.087</v>
      </c>
      <c r="AB311" s="4" t="s">
        <v>13</v>
      </c>
      <c r="AC311" s="1">
        <v>90.8194238783039</v>
      </c>
      <c r="AD311" s="4">
        <v>34.287576121696105</v>
      </c>
    </row>
    <row r="312">
      <c r="G312" s="3">
        <v>19.4373</v>
      </c>
      <c r="H312" s="3">
        <v>1.555</v>
      </c>
      <c r="K312" s="4">
        <f>IFERROR(__xludf.DUMMYFUNCTION("""COMPUTED_VALUE"""),1.505)</f>
        <v>1.505</v>
      </c>
      <c r="L312" s="4">
        <v>19.2451</v>
      </c>
      <c r="M312" s="4" t="s">
        <v>13</v>
      </c>
      <c r="N312" s="1">
        <v>6.93041350673684</v>
      </c>
      <c r="O312" s="4">
        <v>12.50688649326316</v>
      </c>
      <c r="V312" s="3">
        <v>125.396</v>
      </c>
      <c r="W312" s="3">
        <v>1.555</v>
      </c>
      <c r="Z312" s="4">
        <f>IFERROR(__xludf.DUMMYFUNCTION("""COMPUTED_VALUE"""),1.505)</f>
        <v>1.505</v>
      </c>
      <c r="AA312" s="4">
        <v>122.4</v>
      </c>
      <c r="AB312" s="4" t="s">
        <v>13</v>
      </c>
      <c r="AC312" s="1">
        <v>90.8004771939294</v>
      </c>
      <c r="AD312" s="4">
        <v>34.595522806070605</v>
      </c>
    </row>
    <row r="313">
      <c r="G313" s="3">
        <v>19.4559</v>
      </c>
      <c r="H313" s="3">
        <v>1.56</v>
      </c>
      <c r="K313" s="4">
        <f>IFERROR(__xludf.DUMMYFUNCTION("""COMPUTED_VALUE"""),1.51)</f>
        <v>1.51</v>
      </c>
      <c r="L313" s="4">
        <v>19.2647</v>
      </c>
      <c r="M313" s="4" t="s">
        <v>13</v>
      </c>
      <c r="N313" s="1">
        <v>6.94243308711203</v>
      </c>
      <c r="O313" s="4">
        <v>12.51346691288797</v>
      </c>
      <c r="V313" s="3">
        <v>125.683</v>
      </c>
      <c r="W313" s="3">
        <v>1.56</v>
      </c>
      <c r="Z313" s="4">
        <f>IFERROR(__xludf.DUMMYFUNCTION("""COMPUTED_VALUE"""),1.51)</f>
        <v>1.51</v>
      </c>
      <c r="AA313" s="4">
        <v>122.711</v>
      </c>
      <c r="AB313" s="4" t="s">
        <v>13</v>
      </c>
      <c r="AC313" s="1">
        <v>90.7874432492702</v>
      </c>
      <c r="AD313" s="4">
        <v>34.89555675072981</v>
      </c>
    </row>
    <row r="314">
      <c r="G314" s="3">
        <v>19.4743</v>
      </c>
      <c r="H314" s="3">
        <v>1.565</v>
      </c>
      <c r="K314" s="4">
        <f>IFERROR(__xludf.DUMMYFUNCTION("""COMPUTED_VALUE"""),1.515)</f>
        <v>1.515</v>
      </c>
      <c r="L314" s="4">
        <v>19.2842</v>
      </c>
      <c r="M314" s="4" t="s">
        <v>13</v>
      </c>
      <c r="N314" s="1">
        <v>6.9486975514258</v>
      </c>
      <c r="O314" s="4">
        <v>12.5256024485742</v>
      </c>
      <c r="V314" s="3">
        <v>125.967</v>
      </c>
      <c r="W314" s="3">
        <v>1.565</v>
      </c>
      <c r="Z314" s="4">
        <f>IFERROR(__xludf.DUMMYFUNCTION("""COMPUTED_VALUE"""),1.515)</f>
        <v>1.515</v>
      </c>
      <c r="AA314" s="4">
        <v>123.019</v>
      </c>
      <c r="AB314" s="4" t="s">
        <v>13</v>
      </c>
      <c r="AC314" s="1">
        <v>90.7806484230496</v>
      </c>
      <c r="AD314" s="4">
        <v>35.1863515769504</v>
      </c>
    </row>
    <row r="315">
      <c r="G315" s="3">
        <v>19.4926</v>
      </c>
      <c r="H315" s="3">
        <v>1.57</v>
      </c>
      <c r="K315" s="4">
        <f>IFERROR(__xludf.DUMMYFUNCTION("""COMPUTED_VALUE"""),1.52)</f>
        <v>1.52</v>
      </c>
      <c r="L315" s="4">
        <v>19.3037</v>
      </c>
      <c r="M315" s="4" t="s">
        <v>13</v>
      </c>
      <c r="N315" s="1">
        <v>6.94392772977182</v>
      </c>
      <c r="O315" s="4">
        <v>12.54867227022818</v>
      </c>
      <c r="V315" s="3">
        <v>126.249</v>
      </c>
      <c r="W315" s="3">
        <v>1.57</v>
      </c>
      <c r="Z315" s="4">
        <f>IFERROR(__xludf.DUMMYFUNCTION("""COMPUTED_VALUE"""),1.52)</f>
        <v>1.52</v>
      </c>
      <c r="AA315" s="4">
        <v>123.324</v>
      </c>
      <c r="AB315" s="4" t="s">
        <v>13</v>
      </c>
      <c r="AC315" s="1">
        <v>90.7881639511438</v>
      </c>
      <c r="AD315" s="4">
        <v>35.460836048856194</v>
      </c>
    </row>
    <row r="316">
      <c r="G316" s="3">
        <v>19.5108</v>
      </c>
      <c r="H316" s="3">
        <v>1.575</v>
      </c>
      <c r="K316" s="4">
        <f>IFERROR(__xludf.DUMMYFUNCTION("""COMPUTED_VALUE"""),1.525)</f>
        <v>1.525</v>
      </c>
      <c r="L316" s="4">
        <v>19.323</v>
      </c>
      <c r="M316" s="4" t="s">
        <v>13</v>
      </c>
      <c r="N316" s="1">
        <v>6.89615624356306</v>
      </c>
      <c r="O316" s="4">
        <v>12.61464375643694</v>
      </c>
      <c r="V316" s="3">
        <v>126.529</v>
      </c>
      <c r="W316" s="3">
        <v>1.575</v>
      </c>
      <c r="Z316" s="4">
        <f>IFERROR(__xludf.DUMMYFUNCTION("""COMPUTED_VALUE"""),1.525)</f>
        <v>1.525</v>
      </c>
      <c r="AA316" s="4">
        <v>123.627</v>
      </c>
      <c r="AB316" s="4" t="s">
        <v>13</v>
      </c>
      <c r="AC316" s="1">
        <v>90.8597653551622</v>
      </c>
      <c r="AD316" s="4">
        <v>35.6692346448378</v>
      </c>
    </row>
    <row r="317">
      <c r="G317" s="3">
        <v>19.5289</v>
      </c>
      <c r="H317" s="3">
        <v>1.58</v>
      </c>
      <c r="K317" s="4">
        <f>IFERROR(__xludf.DUMMYFUNCTION("""COMPUTED_VALUE"""),1.53)</f>
        <v>1.53</v>
      </c>
      <c r="L317" s="4">
        <v>19.3423</v>
      </c>
      <c r="M317" s="4" t="s">
        <v>13</v>
      </c>
      <c r="N317" s="1">
        <v>6.806395294393</v>
      </c>
      <c r="O317" s="4">
        <v>12.722504705607001</v>
      </c>
      <c r="V317" s="3">
        <v>126.806</v>
      </c>
      <c r="W317" s="3">
        <v>1.58</v>
      </c>
      <c r="Z317" s="4">
        <f>IFERROR(__xludf.DUMMYFUNCTION("""COMPUTED_VALUE"""),1.53)</f>
        <v>1.53</v>
      </c>
      <c r="AA317" s="4">
        <v>123.928</v>
      </c>
      <c r="AB317" s="4" t="s">
        <v>13</v>
      </c>
      <c r="AC317" s="1">
        <v>90.9943018851438</v>
      </c>
      <c r="AD317" s="4">
        <v>35.8116981148562</v>
      </c>
    </row>
    <row r="318">
      <c r="G318" s="3">
        <v>19.5467</v>
      </c>
      <c r="H318" s="3">
        <v>1.585</v>
      </c>
      <c r="K318" s="4">
        <f>IFERROR(__xludf.DUMMYFUNCTION("""COMPUTED_VALUE"""),1.535)</f>
        <v>1.535</v>
      </c>
      <c r="L318" s="4">
        <v>19.3615</v>
      </c>
      <c r="M318" s="4" t="s">
        <v>13</v>
      </c>
      <c r="N318" s="1">
        <v>6.68270859151883</v>
      </c>
      <c r="O318" s="4">
        <v>12.863991408481171</v>
      </c>
      <c r="V318" s="3">
        <v>127.081</v>
      </c>
      <c r="W318" s="3">
        <v>1.585</v>
      </c>
      <c r="Z318" s="4">
        <f>IFERROR(__xludf.DUMMYFUNCTION("""COMPUTED_VALUE"""),1.535)</f>
        <v>1.535</v>
      </c>
      <c r="AA318" s="4">
        <v>124.226</v>
      </c>
      <c r="AB318" s="4" t="s">
        <v>13</v>
      </c>
      <c r="AC318" s="1">
        <v>91.1796874003754</v>
      </c>
      <c r="AD318" s="4">
        <v>35.9013125996246</v>
      </c>
    </row>
    <row r="319">
      <c r="G319" s="3">
        <v>19.5644</v>
      </c>
      <c r="H319" s="3">
        <v>1.59</v>
      </c>
      <c r="K319" s="4">
        <f>IFERROR(__xludf.DUMMYFUNCTION("""COMPUTED_VALUE"""),1.54)</f>
        <v>1.54</v>
      </c>
      <c r="L319" s="4">
        <v>19.3806</v>
      </c>
      <c r="M319" s="4" t="s">
        <v>13</v>
      </c>
      <c r="N319" s="1">
        <v>6.53315984419767</v>
      </c>
      <c r="O319" s="4">
        <v>13.03124015580233</v>
      </c>
      <c r="V319" s="3">
        <v>127.354</v>
      </c>
      <c r="W319" s="3">
        <v>1.59</v>
      </c>
      <c r="Z319" s="4">
        <f>IFERROR(__xludf.DUMMYFUNCTION("""COMPUTED_VALUE"""),1.54)</f>
        <v>1.54</v>
      </c>
      <c r="AA319" s="4">
        <v>124.522</v>
      </c>
      <c r="AB319" s="4" t="s">
        <v>13</v>
      </c>
      <c r="AC319" s="1">
        <v>91.4038357601435</v>
      </c>
      <c r="AD319" s="4">
        <v>35.950164239856505</v>
      </c>
    </row>
    <row r="320">
      <c r="G320" s="3">
        <v>19.5818</v>
      </c>
      <c r="H320" s="3">
        <v>1.595</v>
      </c>
      <c r="K320" s="4">
        <f>IFERROR(__xludf.DUMMYFUNCTION("""COMPUTED_VALUE"""),1.545)</f>
        <v>1.545</v>
      </c>
      <c r="L320" s="4">
        <v>19.3996</v>
      </c>
      <c r="M320" s="4" t="s">
        <v>13</v>
      </c>
      <c r="N320" s="1">
        <v>6.36581276168672</v>
      </c>
      <c r="O320" s="4">
        <v>13.215987238313282</v>
      </c>
      <c r="V320" s="3">
        <v>127.624</v>
      </c>
      <c r="W320" s="3">
        <v>1.595</v>
      </c>
      <c r="Z320" s="4">
        <f>IFERROR(__xludf.DUMMYFUNCTION("""COMPUTED_VALUE"""),1.545)</f>
        <v>1.545</v>
      </c>
      <c r="AA320" s="4">
        <v>124.816</v>
      </c>
      <c r="AB320" s="4" t="s">
        <v>13</v>
      </c>
      <c r="AC320" s="1">
        <v>91.6546608237346</v>
      </c>
      <c r="AD320" s="4">
        <v>35.96933917626539</v>
      </c>
    </row>
    <row r="321">
      <c r="G321" s="3">
        <v>19.5991</v>
      </c>
      <c r="H321" s="3">
        <v>1.6</v>
      </c>
      <c r="K321" s="4">
        <f>IFERROR(__xludf.DUMMYFUNCTION("""COMPUTED_VALUE"""),1.55)</f>
        <v>1.55</v>
      </c>
      <c r="L321" s="4">
        <v>19.4185</v>
      </c>
      <c r="M321" s="4" t="s">
        <v>13</v>
      </c>
      <c r="N321" s="1">
        <v>6.1887310532431</v>
      </c>
      <c r="O321" s="4">
        <v>13.4103689467569</v>
      </c>
      <c r="V321" s="3">
        <v>127.892</v>
      </c>
      <c r="W321" s="3">
        <v>1.6</v>
      </c>
      <c r="Z321" s="4">
        <f>IFERROR(__xludf.DUMMYFUNCTION("""COMPUTED_VALUE"""),1.55)</f>
        <v>1.55</v>
      </c>
      <c r="AA321" s="4">
        <v>125.107</v>
      </c>
      <c r="AB321" s="4" t="s">
        <v>13</v>
      </c>
      <c r="AC321" s="1">
        <v>91.9200764504354</v>
      </c>
      <c r="AD321" s="4">
        <v>35.97192354956459</v>
      </c>
    </row>
    <row r="322">
      <c r="G322" s="3">
        <v>19.6163</v>
      </c>
      <c r="H322" s="3">
        <v>1.605</v>
      </c>
      <c r="K322" s="4">
        <f>IFERROR(__xludf.DUMMYFUNCTION("""COMPUTED_VALUE"""),1.555)</f>
        <v>1.555</v>
      </c>
      <c r="L322" s="4">
        <v>19.4373</v>
      </c>
      <c r="M322" s="4" t="s">
        <v>13</v>
      </c>
      <c r="N322" s="1">
        <v>6.00997842812399</v>
      </c>
      <c r="O322" s="4">
        <v>13.606321571876009</v>
      </c>
      <c r="V322" s="3">
        <v>128.158</v>
      </c>
      <c r="W322" s="3">
        <v>1.605</v>
      </c>
      <c r="Z322" s="4">
        <f>IFERROR(__xludf.DUMMYFUNCTION("""COMPUTED_VALUE"""),1.555)</f>
        <v>1.555</v>
      </c>
      <c r="AA322" s="4">
        <v>125.396</v>
      </c>
      <c r="AB322" s="4" t="s">
        <v>13</v>
      </c>
      <c r="AC322" s="1">
        <v>92.1879964995325</v>
      </c>
      <c r="AD322" s="4">
        <v>35.970003500467485</v>
      </c>
    </row>
    <row r="323">
      <c r="G323" s="3">
        <v>19.6332</v>
      </c>
      <c r="H323" s="3">
        <v>1.61</v>
      </c>
      <c r="K323" s="4">
        <f>IFERROR(__xludf.DUMMYFUNCTION("""COMPUTED_VALUE"""),1.56)</f>
        <v>1.56</v>
      </c>
      <c r="L323" s="4">
        <v>19.4559</v>
      </c>
      <c r="M323" s="4" t="s">
        <v>13</v>
      </c>
      <c r="N323" s="1">
        <v>5.83761859558654</v>
      </c>
      <c r="O323" s="4">
        <v>13.795581404413458</v>
      </c>
      <c r="V323" s="3">
        <v>128.421</v>
      </c>
      <c r="W323" s="3">
        <v>1.61</v>
      </c>
      <c r="Z323" s="4">
        <f>IFERROR(__xludf.DUMMYFUNCTION("""COMPUTED_VALUE"""),1.56)</f>
        <v>1.56</v>
      </c>
      <c r="AA323" s="4">
        <v>125.683</v>
      </c>
      <c r="AB323" s="4" t="s">
        <v>13</v>
      </c>
      <c r="AC323" s="1">
        <v>92.4463348303124</v>
      </c>
      <c r="AD323" s="4">
        <v>35.9746651696876</v>
      </c>
    </row>
    <row r="324">
      <c r="G324" s="3">
        <v>19.6499</v>
      </c>
      <c r="H324" s="3">
        <v>1.615</v>
      </c>
      <c r="K324" s="4">
        <f>IFERROR(__xludf.DUMMYFUNCTION("""COMPUTED_VALUE"""),1.565)</f>
        <v>1.565</v>
      </c>
      <c r="L324" s="4">
        <v>19.4743</v>
      </c>
      <c r="M324" s="4" t="s">
        <v>13</v>
      </c>
      <c r="N324" s="1">
        <v>5.67971526488791</v>
      </c>
      <c r="O324" s="4">
        <v>13.970184735112088</v>
      </c>
      <c r="V324" s="3">
        <v>128.681</v>
      </c>
      <c r="W324" s="3">
        <v>1.615</v>
      </c>
      <c r="Z324" s="4">
        <f>IFERROR(__xludf.DUMMYFUNCTION("""COMPUTED_VALUE"""),1.565)</f>
        <v>1.565</v>
      </c>
      <c r="AA324" s="4">
        <v>125.967</v>
      </c>
      <c r="AB324" s="4" t="s">
        <v>13</v>
      </c>
      <c r="AC324" s="1">
        <v>92.6830053020616</v>
      </c>
      <c r="AD324" s="4">
        <v>35.99799469793841</v>
      </c>
    </row>
    <row r="325">
      <c r="G325" s="3">
        <v>19.6665</v>
      </c>
      <c r="H325" s="3">
        <v>1.62</v>
      </c>
      <c r="K325" s="4">
        <f>IFERROR(__xludf.DUMMYFUNCTION("""COMPUTED_VALUE"""),1.567680359)</f>
        <v>1.567680359</v>
      </c>
      <c r="L325" s="4" t="s">
        <v>13</v>
      </c>
      <c r="M325" s="4">
        <v>6.94958257639918</v>
      </c>
      <c r="N325" s="1">
        <v>5.54433214528525</v>
      </c>
      <c r="O325" s="4">
        <v>14.12216785471475</v>
      </c>
      <c r="V325" s="3">
        <v>128.94</v>
      </c>
      <c r="W325" s="3">
        <v>1.62</v>
      </c>
      <c r="Z325" s="4">
        <f>IFERROR(__xludf.DUMMYFUNCTION("""COMPUTED_VALUE"""),1.567680359)</f>
        <v>1.567680359</v>
      </c>
      <c r="AA325" s="4" t="s">
        <v>13</v>
      </c>
      <c r="AB325" s="4">
        <v>90.7796882895257</v>
      </c>
      <c r="AC325" s="1">
        <v>92.8859217740669</v>
      </c>
      <c r="AD325" s="4">
        <v>36.0540782259331</v>
      </c>
    </row>
    <row r="326">
      <c r="G326" s="3">
        <v>19.6828</v>
      </c>
      <c r="H326" s="3">
        <v>1.625</v>
      </c>
      <c r="K326" s="4">
        <f>IFERROR(__xludf.DUMMYFUNCTION("""COMPUTED_VALUE"""),1.57)</f>
        <v>1.57</v>
      </c>
      <c r="L326" s="4">
        <v>19.4926</v>
      </c>
      <c r="M326" s="4" t="s">
        <v>13</v>
      </c>
      <c r="N326" s="1">
        <v>5.43953294603574</v>
      </c>
      <c r="O326" s="4">
        <v>14.24326705396426</v>
      </c>
      <c r="V326" s="3">
        <v>129.195</v>
      </c>
      <c r="W326" s="3">
        <v>1.625</v>
      </c>
      <c r="Z326" s="4">
        <f>IFERROR(__xludf.DUMMYFUNCTION("""COMPUTED_VALUE"""),1.57)</f>
        <v>1.57</v>
      </c>
      <c r="AA326" s="4">
        <v>126.249</v>
      </c>
      <c r="AB326" s="4" t="s">
        <v>13</v>
      </c>
      <c r="AC326" s="1">
        <v>93.0429981056148</v>
      </c>
      <c r="AD326" s="4">
        <v>36.152001894385194</v>
      </c>
    </row>
    <row r="327">
      <c r="G327" s="3">
        <v>19.6989</v>
      </c>
      <c r="H327" s="3">
        <v>1.63</v>
      </c>
      <c r="K327" s="4">
        <f>IFERROR(__xludf.DUMMYFUNCTION("""COMPUTED_VALUE"""),1.575)</f>
        <v>1.575</v>
      </c>
      <c r="L327" s="4">
        <v>19.5108</v>
      </c>
      <c r="M327" s="4" t="s">
        <v>13</v>
      </c>
      <c r="N327" s="1">
        <v>5.37338137639651</v>
      </c>
      <c r="O327" s="4">
        <v>14.32551862360349</v>
      </c>
      <c r="V327" s="3">
        <v>129.449</v>
      </c>
      <c r="W327" s="3">
        <v>1.63</v>
      </c>
      <c r="Z327" s="4">
        <f>IFERROR(__xludf.DUMMYFUNCTION("""COMPUTED_VALUE"""),1.575)</f>
        <v>1.575</v>
      </c>
      <c r="AA327" s="4">
        <v>126.529</v>
      </c>
      <c r="AB327" s="4" t="s">
        <v>13</v>
      </c>
      <c r="AC327" s="1">
        <v>93.1421481559919</v>
      </c>
      <c r="AD327" s="4">
        <v>36.30685184400811</v>
      </c>
    </row>
    <row r="328">
      <c r="G328" s="3">
        <v>19.7149</v>
      </c>
      <c r="H328" s="3">
        <v>1.635</v>
      </c>
      <c r="K328" s="4">
        <f>IFERROR(__xludf.DUMMYFUNCTION("""COMPUTED_VALUE"""),1.58)</f>
        <v>1.58</v>
      </c>
      <c r="L328" s="4">
        <v>19.5289</v>
      </c>
      <c r="M328" s="4" t="s">
        <v>13</v>
      </c>
      <c r="N328" s="1">
        <v>5.35354073</v>
      </c>
      <c r="O328" s="4">
        <v>14.361359270000001</v>
      </c>
      <c r="V328" s="3">
        <v>129.699</v>
      </c>
      <c r="W328" s="3">
        <v>1.635</v>
      </c>
      <c r="Z328" s="4">
        <f>IFERROR(__xludf.DUMMYFUNCTION("""COMPUTED_VALUE"""),1.58)</f>
        <v>1.58</v>
      </c>
      <c r="AA328" s="4">
        <v>126.806</v>
      </c>
      <c r="AB328" s="4" t="s">
        <v>13</v>
      </c>
      <c r="AC328" s="1">
        <v>93.17188594</v>
      </c>
      <c r="AD328" s="4">
        <v>36.52711406000002</v>
      </c>
    </row>
    <row r="329">
      <c r="G329" s="3">
        <v>19.7306</v>
      </c>
      <c r="H329" s="3">
        <v>1.64</v>
      </c>
      <c r="K329" s="4">
        <f>IFERROR(__xludf.DUMMYFUNCTION("""COMPUTED_VALUE"""),1.585)</f>
        <v>1.585</v>
      </c>
      <c r="L329" s="4">
        <v>19.5467</v>
      </c>
      <c r="M329" s="4" t="s">
        <v>13</v>
      </c>
      <c r="N329" s="1">
        <v>5.35354073</v>
      </c>
      <c r="O329" s="4">
        <v>14.37705927</v>
      </c>
      <c r="V329" s="3">
        <v>129.947</v>
      </c>
      <c r="W329" s="3">
        <v>1.64</v>
      </c>
      <c r="Z329" s="4">
        <f>IFERROR(__xludf.DUMMYFUNCTION("""COMPUTED_VALUE"""),1.585)</f>
        <v>1.585</v>
      </c>
      <c r="AA329" s="4">
        <v>127.081</v>
      </c>
      <c r="AB329" s="4" t="s">
        <v>13</v>
      </c>
      <c r="AC329" s="1">
        <v>93.17188594</v>
      </c>
      <c r="AD329" s="4">
        <v>36.77511406000001</v>
      </c>
    </row>
    <row r="330">
      <c r="G330" s="3">
        <v>19.7461</v>
      </c>
      <c r="H330" s="3">
        <v>1.645</v>
      </c>
      <c r="K330" s="4">
        <f>IFERROR(__xludf.DUMMYFUNCTION("""COMPUTED_VALUE"""),1.59)</f>
        <v>1.59</v>
      </c>
      <c r="L330" s="4">
        <v>19.5644</v>
      </c>
      <c r="M330" s="4" t="s">
        <v>13</v>
      </c>
      <c r="N330" s="1">
        <v>5.35354073</v>
      </c>
      <c r="O330" s="4">
        <v>14.39255927</v>
      </c>
      <c r="V330" s="3">
        <v>130.193</v>
      </c>
      <c r="W330" s="3">
        <v>1.645</v>
      </c>
      <c r="Z330" s="4">
        <f>IFERROR(__xludf.DUMMYFUNCTION("""COMPUTED_VALUE"""),1.59)</f>
        <v>1.59</v>
      </c>
      <c r="AA330" s="4">
        <v>127.354</v>
      </c>
      <c r="AB330" s="4" t="s">
        <v>13</v>
      </c>
      <c r="AC330" s="1">
        <v>93.17188594</v>
      </c>
      <c r="AD330" s="4">
        <v>37.021114060000016</v>
      </c>
    </row>
    <row r="331">
      <c r="G331" s="3">
        <v>19.7615</v>
      </c>
      <c r="H331" s="3">
        <v>1.65</v>
      </c>
      <c r="K331" s="4">
        <f>IFERROR(__xludf.DUMMYFUNCTION("""COMPUTED_VALUE"""),1.595)</f>
        <v>1.595</v>
      </c>
      <c r="L331" s="4">
        <v>19.5818</v>
      </c>
      <c r="M331" s="4" t="s">
        <v>13</v>
      </c>
      <c r="N331" s="1">
        <v>5.35354073</v>
      </c>
      <c r="O331" s="4">
        <v>14.407959270000003</v>
      </c>
      <c r="V331" s="3">
        <v>130.435</v>
      </c>
      <c r="W331" s="3">
        <v>1.65</v>
      </c>
      <c r="Z331" s="4">
        <f>IFERROR(__xludf.DUMMYFUNCTION("""COMPUTED_VALUE"""),1.595)</f>
        <v>1.595</v>
      </c>
      <c r="AA331" s="4">
        <v>127.624</v>
      </c>
      <c r="AB331" s="4" t="s">
        <v>13</v>
      </c>
      <c r="AC331" s="1">
        <v>93.17188594</v>
      </c>
      <c r="AD331" s="4">
        <v>37.26311406000001</v>
      </c>
    </row>
    <row r="332">
      <c r="G332" s="3">
        <v>19.7766</v>
      </c>
      <c r="H332" s="3">
        <v>1.655</v>
      </c>
      <c r="K332" s="4">
        <f>IFERROR(__xludf.DUMMYFUNCTION("""COMPUTED_VALUE"""),1.6)</f>
        <v>1.6</v>
      </c>
      <c r="L332" s="4">
        <v>19.5991</v>
      </c>
      <c r="M332" s="4" t="s">
        <v>13</v>
      </c>
      <c r="N332" s="1">
        <v>5.35354073</v>
      </c>
      <c r="O332" s="4">
        <v>14.42305927</v>
      </c>
      <c r="V332" s="3">
        <v>130.675</v>
      </c>
      <c r="W332" s="3">
        <v>1.655</v>
      </c>
      <c r="Z332" s="4">
        <f>IFERROR(__xludf.DUMMYFUNCTION("""COMPUTED_VALUE"""),1.6)</f>
        <v>1.6</v>
      </c>
      <c r="AA332" s="4">
        <v>127.892</v>
      </c>
      <c r="AB332" s="4" t="s">
        <v>13</v>
      </c>
      <c r="AC332" s="1">
        <v>93.17188594</v>
      </c>
      <c r="AD332" s="4">
        <v>37.503114060000016</v>
      </c>
    </row>
    <row r="333">
      <c r="G333" s="3">
        <v>19.7915</v>
      </c>
      <c r="H333" s="3">
        <v>1.66</v>
      </c>
      <c r="K333" s="4">
        <f>IFERROR(__xludf.DUMMYFUNCTION("""COMPUTED_VALUE"""),1.605)</f>
        <v>1.605</v>
      </c>
      <c r="L333" s="4">
        <v>19.6163</v>
      </c>
      <c r="M333" s="4" t="s">
        <v>13</v>
      </c>
      <c r="N333" s="1">
        <v>5.35354073</v>
      </c>
      <c r="O333" s="4">
        <v>14.43795927</v>
      </c>
      <c r="V333" s="3">
        <v>130.912</v>
      </c>
      <c r="W333" s="3">
        <v>1.66</v>
      </c>
      <c r="Z333" s="4">
        <f>IFERROR(__xludf.DUMMYFUNCTION("""COMPUTED_VALUE"""),1.605)</f>
        <v>1.605</v>
      </c>
      <c r="AA333" s="4">
        <v>128.158</v>
      </c>
      <c r="AB333" s="4" t="s">
        <v>13</v>
      </c>
      <c r="AC333" s="1">
        <v>93.17188594</v>
      </c>
      <c r="AD333" s="4">
        <v>37.74011406000001</v>
      </c>
    </row>
    <row r="334">
      <c r="G334" s="3">
        <v>19.8063</v>
      </c>
      <c r="H334" s="3">
        <v>1.665</v>
      </c>
      <c r="K334" s="4">
        <f>IFERROR(__xludf.DUMMYFUNCTION("""COMPUTED_VALUE"""),1.61)</f>
        <v>1.61</v>
      </c>
      <c r="L334" s="4">
        <v>19.6332</v>
      </c>
      <c r="M334" s="4" t="s">
        <v>13</v>
      </c>
      <c r="N334" s="1">
        <v>5.35354073</v>
      </c>
      <c r="O334" s="4">
        <v>14.452759270000001</v>
      </c>
      <c r="V334" s="3">
        <v>131.146</v>
      </c>
      <c r="W334" s="3">
        <v>1.665</v>
      </c>
      <c r="Z334" s="4">
        <f>IFERROR(__xludf.DUMMYFUNCTION("""COMPUTED_VALUE"""),1.61)</f>
        <v>1.61</v>
      </c>
      <c r="AA334" s="4">
        <v>128.421</v>
      </c>
      <c r="AB334" s="4" t="s">
        <v>13</v>
      </c>
      <c r="AC334" s="1">
        <v>93.17188594</v>
      </c>
      <c r="AD334" s="4">
        <v>37.97411405999999</v>
      </c>
    </row>
    <row r="335">
      <c r="G335" s="3">
        <v>19.8208</v>
      </c>
      <c r="H335" s="3">
        <v>1.67</v>
      </c>
      <c r="K335" s="4">
        <f>IFERROR(__xludf.DUMMYFUNCTION("""COMPUTED_VALUE"""),1.615)</f>
        <v>1.615</v>
      </c>
      <c r="L335" s="4">
        <v>19.6499</v>
      </c>
      <c r="M335" s="4" t="s">
        <v>13</v>
      </c>
      <c r="N335" s="1">
        <v>5.35354073</v>
      </c>
      <c r="O335" s="4">
        <v>14.46725927</v>
      </c>
      <c r="V335" s="3">
        <v>131.377</v>
      </c>
      <c r="W335" s="3">
        <v>1.67</v>
      </c>
      <c r="Z335" s="4">
        <f>IFERROR(__xludf.DUMMYFUNCTION("""COMPUTED_VALUE"""),1.615)</f>
        <v>1.615</v>
      </c>
      <c r="AA335" s="4">
        <v>128.681</v>
      </c>
      <c r="AB335" s="4" t="s">
        <v>13</v>
      </c>
      <c r="AC335" s="1">
        <v>93.17188594</v>
      </c>
      <c r="AD335" s="4">
        <v>38.205114060000014</v>
      </c>
    </row>
    <row r="336">
      <c r="G336" s="3">
        <v>19.8351</v>
      </c>
      <c r="H336" s="3">
        <v>1.675</v>
      </c>
      <c r="K336" s="4">
        <f>IFERROR(__xludf.DUMMYFUNCTION("""COMPUTED_VALUE"""),1.62)</f>
        <v>1.62</v>
      </c>
      <c r="L336" s="4">
        <v>19.6665</v>
      </c>
      <c r="M336" s="4" t="s">
        <v>13</v>
      </c>
      <c r="N336" s="1">
        <v>5.35354073</v>
      </c>
      <c r="O336" s="4">
        <v>14.481559270000002</v>
      </c>
      <c r="V336" s="3">
        <v>131.605</v>
      </c>
      <c r="W336" s="3">
        <v>1.675</v>
      </c>
      <c r="Z336" s="4">
        <f>IFERROR(__xludf.DUMMYFUNCTION("""COMPUTED_VALUE"""),1.62)</f>
        <v>1.62</v>
      </c>
      <c r="AA336" s="4">
        <v>128.94</v>
      </c>
      <c r="AB336" s="4" t="s">
        <v>13</v>
      </c>
      <c r="AC336" s="1">
        <v>93.17188594</v>
      </c>
      <c r="AD336" s="4">
        <v>38.433114059999994</v>
      </c>
    </row>
    <row r="337">
      <c r="G337" s="3">
        <v>19.8493</v>
      </c>
      <c r="H337" s="3">
        <v>1.68</v>
      </c>
      <c r="K337" s="4">
        <f>IFERROR(__xludf.DUMMYFUNCTION("""COMPUTED_VALUE"""),1.625)</f>
        <v>1.625</v>
      </c>
      <c r="L337" s="4">
        <v>19.6828</v>
      </c>
      <c r="M337" s="4" t="s">
        <v>13</v>
      </c>
      <c r="N337" s="1">
        <v>5.35354073</v>
      </c>
      <c r="O337" s="4">
        <v>14.49575927</v>
      </c>
      <c r="V337" s="3">
        <v>131.83</v>
      </c>
      <c r="W337" s="3">
        <v>1.68</v>
      </c>
      <c r="Z337" s="4">
        <f>IFERROR(__xludf.DUMMYFUNCTION("""COMPUTED_VALUE"""),1.625)</f>
        <v>1.625</v>
      </c>
      <c r="AA337" s="4">
        <v>129.195</v>
      </c>
      <c r="AB337" s="4" t="s">
        <v>13</v>
      </c>
      <c r="AC337" s="1">
        <v>93.17188594</v>
      </c>
      <c r="AD337" s="4">
        <v>38.65811406000002</v>
      </c>
    </row>
    <row r="338">
      <c r="G338" s="3">
        <v>19.8633</v>
      </c>
      <c r="H338" s="3">
        <v>1.685</v>
      </c>
      <c r="K338" s="4">
        <f>IFERROR(__xludf.DUMMYFUNCTION("""COMPUTED_VALUE"""),1.63)</f>
        <v>1.63</v>
      </c>
      <c r="L338" s="4">
        <v>19.6989</v>
      </c>
      <c r="M338" s="4" t="s">
        <v>13</v>
      </c>
      <c r="N338" s="1">
        <v>5.35354073</v>
      </c>
      <c r="O338" s="4">
        <v>14.50975927</v>
      </c>
      <c r="V338" s="3">
        <v>132.051</v>
      </c>
      <c r="W338" s="3">
        <v>1.685</v>
      </c>
      <c r="Z338" s="4">
        <f>IFERROR(__xludf.DUMMYFUNCTION("""COMPUTED_VALUE"""),1.63)</f>
        <v>1.63</v>
      </c>
      <c r="AA338" s="4">
        <v>129.449</v>
      </c>
      <c r="AB338" s="4" t="s">
        <v>13</v>
      </c>
      <c r="AC338" s="1">
        <v>93.17188594</v>
      </c>
      <c r="AD338" s="4">
        <v>38.87911405999999</v>
      </c>
    </row>
    <row r="339">
      <c r="G339" s="3">
        <v>19.877</v>
      </c>
      <c r="H339" s="3">
        <v>1.69</v>
      </c>
      <c r="K339" s="4">
        <f>IFERROR(__xludf.DUMMYFUNCTION("""COMPUTED_VALUE"""),1.634391785)</f>
        <v>1.634391785</v>
      </c>
      <c r="L339" s="4" t="s">
        <v>13</v>
      </c>
      <c r="M339" s="4">
        <v>5.35354072989569</v>
      </c>
      <c r="N339" s="1">
        <v>5.35354073</v>
      </c>
      <c r="O339" s="4">
        <v>14.52345927</v>
      </c>
      <c r="V339" s="3">
        <v>132.27</v>
      </c>
      <c r="W339" s="3">
        <v>1.69</v>
      </c>
      <c r="Z339" s="4">
        <f>IFERROR(__xludf.DUMMYFUNCTION("""COMPUTED_VALUE"""),1.634391785)</f>
        <v>1.634391785</v>
      </c>
      <c r="AA339" s="4" t="s">
        <v>13</v>
      </c>
      <c r="AB339" s="4">
        <v>93.1718859421901</v>
      </c>
      <c r="AC339" s="1">
        <v>93.17188594</v>
      </c>
      <c r="AD339" s="4">
        <v>39.098114060000015</v>
      </c>
    </row>
    <row r="340">
      <c r="G340" s="3">
        <v>19.8906</v>
      </c>
      <c r="H340" s="3">
        <v>1.695</v>
      </c>
      <c r="K340" s="4">
        <f>IFERROR(__xludf.DUMMYFUNCTION("""COMPUTED_VALUE"""),1.635)</f>
        <v>1.635</v>
      </c>
      <c r="L340" s="4">
        <v>19.7149</v>
      </c>
      <c r="M340" s="4" t="s">
        <v>13</v>
      </c>
      <c r="N340" s="1">
        <v>5.35354073</v>
      </c>
      <c r="O340" s="4">
        <v>14.53705927</v>
      </c>
      <c r="V340" s="3">
        <v>132.485</v>
      </c>
      <c r="W340" s="3">
        <v>1.695</v>
      </c>
      <c r="Z340" s="4">
        <f>IFERROR(__xludf.DUMMYFUNCTION("""COMPUTED_VALUE"""),1.635)</f>
        <v>1.635</v>
      </c>
      <c r="AA340" s="4">
        <v>129.699</v>
      </c>
      <c r="AB340" s="4" t="s">
        <v>13</v>
      </c>
      <c r="AC340" s="1">
        <v>93.17188594</v>
      </c>
      <c r="AD340" s="4">
        <v>39.31311406000002</v>
      </c>
    </row>
    <row r="341">
      <c r="G341" s="3">
        <v>19.904</v>
      </c>
      <c r="H341" s="3">
        <v>1.7</v>
      </c>
      <c r="K341" s="4">
        <f>IFERROR(__xludf.DUMMYFUNCTION("""COMPUTED_VALUE"""),1.64)</f>
        <v>1.64</v>
      </c>
      <c r="L341" s="4">
        <v>19.7306</v>
      </c>
      <c r="M341" s="4" t="s">
        <v>13</v>
      </c>
      <c r="N341" s="1">
        <v>5.35354073</v>
      </c>
      <c r="O341" s="4">
        <v>14.550459270000001</v>
      </c>
      <c r="V341" s="3">
        <v>132.697</v>
      </c>
      <c r="W341" s="3">
        <v>1.7</v>
      </c>
      <c r="Z341" s="4">
        <f>IFERROR(__xludf.DUMMYFUNCTION("""COMPUTED_VALUE"""),1.64)</f>
        <v>1.64</v>
      </c>
      <c r="AA341" s="4">
        <v>129.947</v>
      </c>
      <c r="AB341" s="4" t="s">
        <v>13</v>
      </c>
      <c r="AC341" s="1">
        <v>93.17188594</v>
      </c>
      <c r="AD341" s="4">
        <v>39.52511406000001</v>
      </c>
    </row>
    <row r="342">
      <c r="G342" s="3">
        <v>19.9173</v>
      </c>
      <c r="H342" s="3">
        <v>1.705</v>
      </c>
      <c r="K342" s="4">
        <f>IFERROR(__xludf.DUMMYFUNCTION("""COMPUTED_VALUE"""),1.645)</f>
        <v>1.645</v>
      </c>
      <c r="L342" s="4">
        <v>19.7461</v>
      </c>
      <c r="M342" s="4" t="s">
        <v>13</v>
      </c>
      <c r="N342" s="1">
        <v>5.35354073</v>
      </c>
      <c r="O342" s="4">
        <v>14.563759270000002</v>
      </c>
      <c r="V342" s="3">
        <v>132.905</v>
      </c>
      <c r="W342" s="3">
        <v>1.705</v>
      </c>
      <c r="Z342" s="4">
        <f>IFERROR(__xludf.DUMMYFUNCTION("""COMPUTED_VALUE"""),1.645)</f>
        <v>1.645</v>
      </c>
      <c r="AA342" s="4">
        <v>130.193</v>
      </c>
      <c r="AB342" s="4" t="s">
        <v>13</v>
      </c>
      <c r="AC342" s="1">
        <v>93.17188594</v>
      </c>
      <c r="AD342" s="4">
        <v>39.733114060000005</v>
      </c>
    </row>
    <row r="343">
      <c r="G343" s="3">
        <v>19.9303</v>
      </c>
      <c r="H343" s="3">
        <v>1.71</v>
      </c>
      <c r="K343" s="4">
        <f>IFERROR(__xludf.DUMMYFUNCTION("""COMPUTED_VALUE"""),1.65)</f>
        <v>1.65</v>
      </c>
      <c r="L343" s="4">
        <v>19.7615</v>
      </c>
      <c r="M343" s="4" t="s">
        <v>13</v>
      </c>
      <c r="N343" s="1">
        <v>5.35354073</v>
      </c>
      <c r="O343" s="4">
        <v>14.57675927</v>
      </c>
      <c r="V343" s="3">
        <v>133.11</v>
      </c>
      <c r="W343" s="3">
        <v>1.71</v>
      </c>
      <c r="Z343" s="4">
        <f>IFERROR(__xludf.DUMMYFUNCTION("""COMPUTED_VALUE"""),1.65)</f>
        <v>1.65</v>
      </c>
      <c r="AA343" s="4">
        <v>130.435</v>
      </c>
      <c r="AB343" s="4" t="s">
        <v>13</v>
      </c>
      <c r="AC343" s="1">
        <v>93.17188594</v>
      </c>
      <c r="AD343" s="4">
        <v>39.93811406000002</v>
      </c>
    </row>
    <row r="344">
      <c r="G344" s="3">
        <v>19.9432</v>
      </c>
      <c r="H344" s="3">
        <v>1.715</v>
      </c>
      <c r="K344" s="4">
        <f>IFERROR(__xludf.DUMMYFUNCTION("""COMPUTED_VALUE"""),1.655)</f>
        <v>1.655</v>
      </c>
      <c r="L344" s="4">
        <v>19.7766</v>
      </c>
      <c r="M344" s="4" t="s">
        <v>13</v>
      </c>
      <c r="N344" s="1">
        <v>5.35354073</v>
      </c>
      <c r="O344" s="4">
        <v>14.589659270000002</v>
      </c>
      <c r="V344" s="3">
        <v>133.312</v>
      </c>
      <c r="W344" s="3">
        <v>1.715</v>
      </c>
      <c r="Z344" s="4">
        <f>IFERROR(__xludf.DUMMYFUNCTION("""COMPUTED_VALUE"""),1.655)</f>
        <v>1.655</v>
      </c>
      <c r="AA344" s="4">
        <v>130.675</v>
      </c>
      <c r="AB344" s="4" t="s">
        <v>13</v>
      </c>
      <c r="AC344" s="1">
        <v>93.17188594</v>
      </c>
      <c r="AD344" s="4">
        <v>40.140114060000016</v>
      </c>
    </row>
    <row r="345">
      <c r="G345" s="3">
        <v>19.956</v>
      </c>
      <c r="H345" s="3">
        <v>1.72</v>
      </c>
      <c r="K345" s="4">
        <f>IFERROR(__xludf.DUMMYFUNCTION("""COMPUTED_VALUE"""),1.66)</f>
        <v>1.66</v>
      </c>
      <c r="L345" s="4">
        <v>19.7915</v>
      </c>
      <c r="M345" s="4" t="s">
        <v>13</v>
      </c>
      <c r="N345" s="1">
        <v>5.35354073</v>
      </c>
      <c r="O345" s="4">
        <v>14.60245927</v>
      </c>
      <c r="V345" s="3">
        <v>133.509</v>
      </c>
      <c r="W345" s="3">
        <v>1.72</v>
      </c>
      <c r="Z345" s="4">
        <f>IFERROR(__xludf.DUMMYFUNCTION("""COMPUTED_VALUE"""),1.66)</f>
        <v>1.66</v>
      </c>
      <c r="AA345" s="4">
        <v>130.912</v>
      </c>
      <c r="AB345" s="4" t="s">
        <v>13</v>
      </c>
      <c r="AC345" s="1">
        <v>93.17188594</v>
      </c>
      <c r="AD345" s="4">
        <v>40.33711405999999</v>
      </c>
    </row>
    <row r="346">
      <c r="G346" s="3">
        <v>19.9685</v>
      </c>
      <c r="H346" s="3">
        <v>1.725</v>
      </c>
      <c r="K346" s="4">
        <f>IFERROR(__xludf.DUMMYFUNCTION("""COMPUTED_VALUE"""),1.665)</f>
        <v>1.665</v>
      </c>
      <c r="L346" s="4">
        <v>19.8063</v>
      </c>
      <c r="M346" s="4" t="s">
        <v>13</v>
      </c>
      <c r="N346" s="1">
        <v>5.35354073</v>
      </c>
      <c r="O346" s="4">
        <v>14.61495927</v>
      </c>
      <c r="V346" s="3">
        <v>133.703</v>
      </c>
      <c r="W346" s="3">
        <v>1.725</v>
      </c>
      <c r="Z346" s="4">
        <f>IFERROR(__xludf.DUMMYFUNCTION("""COMPUTED_VALUE"""),1.665)</f>
        <v>1.665</v>
      </c>
      <c r="AA346" s="4">
        <v>131.146</v>
      </c>
      <c r="AB346" s="4" t="s">
        <v>13</v>
      </c>
      <c r="AC346" s="1">
        <v>93.17188594</v>
      </c>
      <c r="AD346" s="4">
        <v>40.53111406000001</v>
      </c>
    </row>
    <row r="347">
      <c r="G347" s="3">
        <v>19.981</v>
      </c>
      <c r="H347" s="3">
        <v>1.73</v>
      </c>
      <c r="K347" s="4">
        <f>IFERROR(__xludf.DUMMYFUNCTION("""COMPUTED_VALUE"""),1.67)</f>
        <v>1.67</v>
      </c>
      <c r="L347" s="4">
        <v>19.8208</v>
      </c>
      <c r="M347" s="4" t="s">
        <v>13</v>
      </c>
      <c r="N347" s="1">
        <v>5.35354073</v>
      </c>
      <c r="O347" s="4">
        <v>14.627459270000003</v>
      </c>
      <c r="V347" s="3">
        <v>133.894</v>
      </c>
      <c r="W347" s="3">
        <v>1.73</v>
      </c>
      <c r="Z347" s="4">
        <f>IFERROR(__xludf.DUMMYFUNCTION("""COMPUTED_VALUE"""),1.67)</f>
        <v>1.67</v>
      </c>
      <c r="AA347" s="4">
        <v>131.377</v>
      </c>
      <c r="AB347" s="4" t="s">
        <v>13</v>
      </c>
      <c r="AC347" s="1">
        <v>93.17188594</v>
      </c>
      <c r="AD347" s="4">
        <v>40.72211406000001</v>
      </c>
    </row>
    <row r="348">
      <c r="G348" s="3">
        <v>19.9932</v>
      </c>
      <c r="H348" s="3">
        <v>1.735</v>
      </c>
      <c r="K348" s="4">
        <f>IFERROR(__xludf.DUMMYFUNCTION("""COMPUTED_VALUE"""),1.675)</f>
        <v>1.675</v>
      </c>
      <c r="L348" s="4">
        <v>19.8351</v>
      </c>
      <c r="M348" s="4" t="s">
        <v>13</v>
      </c>
      <c r="N348" s="1">
        <v>5.35354073</v>
      </c>
      <c r="O348" s="4">
        <v>14.639659270000003</v>
      </c>
      <c r="V348" s="3">
        <v>134.08</v>
      </c>
      <c r="W348" s="3">
        <v>1.735</v>
      </c>
      <c r="Z348" s="4">
        <f>IFERROR(__xludf.DUMMYFUNCTION("""COMPUTED_VALUE"""),1.675)</f>
        <v>1.675</v>
      </c>
      <c r="AA348" s="4">
        <v>131.605</v>
      </c>
      <c r="AB348" s="4" t="s">
        <v>13</v>
      </c>
      <c r="AC348" s="1">
        <v>93.17188594</v>
      </c>
      <c r="AD348" s="4">
        <v>40.90811406000002</v>
      </c>
    </row>
    <row r="349">
      <c r="G349" s="3">
        <v>20.0053</v>
      </c>
      <c r="H349" s="3">
        <v>1.74</v>
      </c>
      <c r="K349" s="4">
        <f>IFERROR(__xludf.DUMMYFUNCTION("""COMPUTED_VALUE"""),1.68)</f>
        <v>1.68</v>
      </c>
      <c r="L349" s="4">
        <v>19.8493</v>
      </c>
      <c r="M349" s="4" t="s">
        <v>13</v>
      </c>
      <c r="N349" s="1">
        <v>5.35354073</v>
      </c>
      <c r="O349" s="4">
        <v>14.65175927</v>
      </c>
      <c r="V349" s="3">
        <v>134.263</v>
      </c>
      <c r="W349" s="3">
        <v>1.74</v>
      </c>
      <c r="Z349" s="4">
        <f>IFERROR(__xludf.DUMMYFUNCTION("""COMPUTED_VALUE"""),1.68)</f>
        <v>1.68</v>
      </c>
      <c r="AA349" s="4">
        <v>131.83</v>
      </c>
      <c r="AB349" s="4" t="s">
        <v>13</v>
      </c>
      <c r="AC349" s="1">
        <v>93.17188594</v>
      </c>
      <c r="AD349" s="4">
        <v>41.09111406000001</v>
      </c>
    </row>
    <row r="350">
      <c r="G350" s="3">
        <v>20.0173</v>
      </c>
      <c r="H350" s="3">
        <v>1.745</v>
      </c>
      <c r="K350" s="4">
        <f>IFERROR(__xludf.DUMMYFUNCTION("""COMPUTED_VALUE"""),1.685)</f>
        <v>1.685</v>
      </c>
      <c r="L350" s="4">
        <v>19.8633</v>
      </c>
      <c r="M350" s="4" t="s">
        <v>13</v>
      </c>
      <c r="N350" s="1">
        <v>5.35354073</v>
      </c>
      <c r="O350" s="4">
        <v>14.66375927</v>
      </c>
      <c r="V350" s="3">
        <v>134.442</v>
      </c>
      <c r="W350" s="3">
        <v>1.745</v>
      </c>
      <c r="Z350" s="4">
        <f>IFERROR(__xludf.DUMMYFUNCTION("""COMPUTED_VALUE"""),1.685)</f>
        <v>1.685</v>
      </c>
      <c r="AA350" s="4">
        <v>132.051</v>
      </c>
      <c r="AB350" s="4" t="s">
        <v>13</v>
      </c>
      <c r="AC350" s="1">
        <v>93.17188594</v>
      </c>
      <c r="AD350" s="4">
        <v>41.27011406000001</v>
      </c>
    </row>
    <row r="351">
      <c r="G351" s="3">
        <v>20.0291</v>
      </c>
      <c r="H351" s="3">
        <v>1.75</v>
      </c>
      <c r="K351" s="4">
        <f>IFERROR(__xludf.DUMMYFUNCTION("""COMPUTED_VALUE"""),1.69)</f>
        <v>1.69</v>
      </c>
      <c r="L351" s="4">
        <v>19.877</v>
      </c>
      <c r="M351" s="4" t="s">
        <v>13</v>
      </c>
      <c r="N351" s="1">
        <v>5.35354073</v>
      </c>
      <c r="O351" s="4">
        <v>14.67555927</v>
      </c>
      <c r="V351" s="3">
        <v>134.616</v>
      </c>
      <c r="W351" s="3">
        <v>1.75</v>
      </c>
      <c r="Z351" s="4">
        <f>IFERROR(__xludf.DUMMYFUNCTION("""COMPUTED_VALUE"""),1.69)</f>
        <v>1.69</v>
      </c>
      <c r="AA351" s="4">
        <v>132.27</v>
      </c>
      <c r="AB351" s="4" t="s">
        <v>13</v>
      </c>
      <c r="AC351" s="1">
        <v>93.17188594</v>
      </c>
      <c r="AD351" s="4">
        <v>41.44411406000002</v>
      </c>
    </row>
    <row r="352">
      <c r="G352" s="3">
        <v>20.0407</v>
      </c>
      <c r="H352" s="3">
        <v>1.755</v>
      </c>
      <c r="K352" s="4">
        <f>IFERROR(__xludf.DUMMYFUNCTION("""COMPUTED_VALUE"""),1.695)</f>
        <v>1.695</v>
      </c>
      <c r="L352" s="4">
        <v>19.8906</v>
      </c>
      <c r="M352" s="4" t="s">
        <v>13</v>
      </c>
      <c r="N352" s="1">
        <v>5.35354073</v>
      </c>
      <c r="O352" s="4">
        <v>14.687159270000002</v>
      </c>
      <c r="V352" s="3">
        <v>134.787</v>
      </c>
      <c r="W352" s="3">
        <v>1.755</v>
      </c>
      <c r="Z352" s="4">
        <f>IFERROR(__xludf.DUMMYFUNCTION("""COMPUTED_VALUE"""),1.695)</f>
        <v>1.695</v>
      </c>
      <c r="AA352" s="4">
        <v>132.485</v>
      </c>
      <c r="AB352" s="4" t="s">
        <v>13</v>
      </c>
      <c r="AC352" s="1">
        <v>93.17188594</v>
      </c>
      <c r="AD352" s="4">
        <v>41.61511406000001</v>
      </c>
    </row>
    <row r="353">
      <c r="G353" s="3">
        <v>20.0523</v>
      </c>
      <c r="H353" s="3">
        <v>1.76</v>
      </c>
      <c r="K353" s="4">
        <f>IFERROR(__xludf.DUMMYFUNCTION("""COMPUTED_VALUE"""),1.7)</f>
        <v>1.7</v>
      </c>
      <c r="L353" s="4">
        <v>19.904</v>
      </c>
      <c r="M353" s="4" t="s">
        <v>13</v>
      </c>
      <c r="N353" s="1">
        <v>5.35354073</v>
      </c>
      <c r="O353" s="4">
        <v>14.69875927</v>
      </c>
      <c r="V353" s="3">
        <v>134.954</v>
      </c>
      <c r="W353" s="3">
        <v>1.76</v>
      </c>
      <c r="Z353" s="4">
        <f>IFERROR(__xludf.DUMMYFUNCTION("""COMPUTED_VALUE"""),1.7)</f>
        <v>1.7</v>
      </c>
      <c r="AA353" s="4">
        <v>132.697</v>
      </c>
      <c r="AB353" s="4" t="s">
        <v>13</v>
      </c>
      <c r="AC353" s="1">
        <v>93.17188594</v>
      </c>
      <c r="AD353" s="4">
        <v>41.78211406000001</v>
      </c>
    </row>
    <row r="354">
      <c r="G354" s="3">
        <v>20.0636</v>
      </c>
      <c r="H354" s="3">
        <v>1.765</v>
      </c>
      <c r="K354" s="4">
        <f>IFERROR(__xludf.DUMMYFUNCTION("""COMPUTED_VALUE"""),1.705)</f>
        <v>1.705</v>
      </c>
      <c r="L354" s="4">
        <v>19.9173</v>
      </c>
      <c r="M354" s="4" t="s">
        <v>13</v>
      </c>
      <c r="N354" s="1">
        <v>5.35354073</v>
      </c>
      <c r="O354" s="4">
        <v>14.710059270000002</v>
      </c>
      <c r="V354" s="3">
        <v>135.116</v>
      </c>
      <c r="W354" s="3">
        <v>1.765</v>
      </c>
      <c r="Z354" s="4">
        <f>IFERROR(__xludf.DUMMYFUNCTION("""COMPUTED_VALUE"""),1.705)</f>
        <v>1.705</v>
      </c>
      <c r="AA354" s="4">
        <v>132.905</v>
      </c>
      <c r="AB354" s="4" t="s">
        <v>13</v>
      </c>
      <c r="AC354" s="1">
        <v>93.17188594</v>
      </c>
      <c r="AD354" s="4">
        <v>41.94411406000002</v>
      </c>
    </row>
    <row r="355">
      <c r="G355" s="3">
        <v>20.0749</v>
      </c>
      <c r="H355" s="3">
        <v>1.77</v>
      </c>
      <c r="K355" s="4">
        <f>IFERROR(__xludf.DUMMYFUNCTION("""COMPUTED_VALUE"""),1.71)</f>
        <v>1.71</v>
      </c>
      <c r="L355" s="4">
        <v>19.9303</v>
      </c>
      <c r="M355" s="4" t="s">
        <v>13</v>
      </c>
      <c r="N355" s="1">
        <v>5.35354073</v>
      </c>
      <c r="O355" s="4">
        <v>14.72135927</v>
      </c>
      <c r="V355" s="3">
        <v>135.274</v>
      </c>
      <c r="W355" s="3">
        <v>1.77</v>
      </c>
      <c r="Z355" s="4">
        <f>IFERROR(__xludf.DUMMYFUNCTION("""COMPUTED_VALUE"""),1.71)</f>
        <v>1.71</v>
      </c>
      <c r="AA355" s="4">
        <v>133.11</v>
      </c>
      <c r="AB355" s="4" t="s">
        <v>13</v>
      </c>
      <c r="AC355" s="1">
        <v>93.17188594</v>
      </c>
      <c r="AD355" s="4">
        <v>42.102114060000005</v>
      </c>
    </row>
    <row r="356">
      <c r="G356" s="3">
        <v>20.086</v>
      </c>
      <c r="H356" s="3">
        <v>1.775</v>
      </c>
      <c r="K356" s="4">
        <f>IFERROR(__xludf.DUMMYFUNCTION("""COMPUTED_VALUE"""),1.715)</f>
        <v>1.715</v>
      </c>
      <c r="L356" s="4">
        <v>19.9432</v>
      </c>
      <c r="M356" s="4" t="s">
        <v>13</v>
      </c>
      <c r="N356" s="1">
        <v>5.35354073</v>
      </c>
      <c r="O356" s="4">
        <v>14.73245927</v>
      </c>
      <c r="V356" s="3">
        <v>135.429</v>
      </c>
      <c r="W356" s="3">
        <v>1.775</v>
      </c>
      <c r="Z356" s="4">
        <f>IFERROR(__xludf.DUMMYFUNCTION("""COMPUTED_VALUE"""),1.715)</f>
        <v>1.715</v>
      </c>
      <c r="AA356" s="4">
        <v>133.312</v>
      </c>
      <c r="AB356" s="4" t="s">
        <v>13</v>
      </c>
      <c r="AC356" s="1">
        <v>93.17188594</v>
      </c>
      <c r="AD356" s="4">
        <v>42.257114060000006</v>
      </c>
    </row>
    <row r="357">
      <c r="G357" s="3">
        <v>20.0969</v>
      </c>
      <c r="H357" s="3">
        <v>1.78</v>
      </c>
      <c r="K357" s="4">
        <f>IFERROR(__xludf.DUMMYFUNCTION("""COMPUTED_VALUE"""),1.72)</f>
        <v>1.72</v>
      </c>
      <c r="L357" s="4">
        <v>19.956</v>
      </c>
      <c r="M357" s="4" t="s">
        <v>13</v>
      </c>
      <c r="N357" s="1">
        <v>5.35354073</v>
      </c>
      <c r="O357" s="4">
        <v>14.743359270000003</v>
      </c>
      <c r="V357" s="3">
        <v>135.579</v>
      </c>
      <c r="W357" s="3">
        <v>1.78</v>
      </c>
      <c r="Z357" s="4">
        <f>IFERROR(__xludf.DUMMYFUNCTION("""COMPUTED_VALUE"""),1.72)</f>
        <v>1.72</v>
      </c>
      <c r="AA357" s="4">
        <v>133.509</v>
      </c>
      <c r="AB357" s="4" t="s">
        <v>13</v>
      </c>
      <c r="AC357" s="1">
        <v>93.17188594</v>
      </c>
      <c r="AD357" s="4">
        <v>42.40711406000001</v>
      </c>
    </row>
    <row r="358">
      <c r="G358" s="3">
        <v>20.1077</v>
      </c>
      <c r="H358" s="3">
        <v>1.785</v>
      </c>
      <c r="K358" s="4">
        <f>IFERROR(__xludf.DUMMYFUNCTION("""COMPUTED_VALUE"""),1.725)</f>
        <v>1.725</v>
      </c>
      <c r="L358" s="4">
        <v>19.9685</v>
      </c>
      <c r="M358" s="4" t="s">
        <v>13</v>
      </c>
      <c r="N358" s="1">
        <v>5.35357194169937</v>
      </c>
      <c r="O358" s="4">
        <v>14.754128058300632</v>
      </c>
      <c r="V358" s="3">
        <v>135.724</v>
      </c>
      <c r="W358" s="3">
        <v>1.785</v>
      </c>
      <c r="Z358" s="4">
        <f>IFERROR(__xludf.DUMMYFUNCTION("""COMPUTED_VALUE"""),1.725)</f>
        <v>1.725</v>
      </c>
      <c r="AA358" s="4">
        <v>133.703</v>
      </c>
      <c r="AB358" s="4" t="s">
        <v>13</v>
      </c>
      <c r="AC358" s="1">
        <v>93.171794103803</v>
      </c>
      <c r="AD358" s="4">
        <v>42.552205896196995</v>
      </c>
    </row>
    <row r="359">
      <c r="G359" s="3">
        <v>20.1184</v>
      </c>
      <c r="H359" s="3">
        <v>1.79</v>
      </c>
      <c r="K359" s="4">
        <f>IFERROR(__xludf.DUMMYFUNCTION("""COMPUTED_VALUE"""),1.73)</f>
        <v>1.73</v>
      </c>
      <c r="L359" s="4">
        <v>19.981</v>
      </c>
      <c r="M359" s="4" t="s">
        <v>13</v>
      </c>
      <c r="N359" s="1">
        <v>5.35686612830927</v>
      </c>
      <c r="O359" s="4">
        <v>14.76153387169073</v>
      </c>
      <c r="V359" s="3">
        <v>135.866</v>
      </c>
      <c r="W359" s="3">
        <v>1.79</v>
      </c>
      <c r="Z359" s="4">
        <f>IFERROR(__xludf.DUMMYFUNCTION("""COMPUTED_VALUE"""),1.73)</f>
        <v>1.73</v>
      </c>
      <c r="AA359" s="4">
        <v>133.894</v>
      </c>
      <c r="AB359" s="4" t="s">
        <v>13</v>
      </c>
      <c r="AC359" s="1">
        <v>93.1621014059893</v>
      </c>
      <c r="AD359" s="4">
        <v>42.70389859401071</v>
      </c>
    </row>
    <row r="360">
      <c r="G360" s="3">
        <v>20.1289</v>
      </c>
      <c r="H360" s="3">
        <v>1.795</v>
      </c>
      <c r="K360" s="4">
        <f>IFERROR(__xludf.DUMMYFUNCTION("""COMPUTED_VALUE"""),1.735)</f>
        <v>1.735</v>
      </c>
      <c r="L360" s="4">
        <v>19.9932</v>
      </c>
      <c r="M360" s="4" t="s">
        <v>13</v>
      </c>
      <c r="N360" s="1">
        <v>5.36535078765761</v>
      </c>
      <c r="O360" s="4">
        <v>14.763549212342392</v>
      </c>
      <c r="V360" s="3">
        <v>136.003</v>
      </c>
      <c r="W360" s="3">
        <v>1.795</v>
      </c>
      <c r="Z360" s="4">
        <f>IFERROR(__xludf.DUMMYFUNCTION("""COMPUTED_VALUE"""),1.735)</f>
        <v>1.735</v>
      </c>
      <c r="AA360" s="4">
        <v>134.08</v>
      </c>
      <c r="AB360" s="4" t="s">
        <v>13</v>
      </c>
      <c r="AC360" s="1">
        <v>93.1371364453314</v>
      </c>
      <c r="AD360" s="4">
        <v>42.86586355466859</v>
      </c>
    </row>
    <row r="361">
      <c r="G361" s="3">
        <v>20.1393</v>
      </c>
      <c r="H361" s="3">
        <v>1.8</v>
      </c>
      <c r="K361" s="4">
        <f>IFERROR(__xludf.DUMMYFUNCTION("""COMPUTED_VALUE"""),1.74)</f>
        <v>1.74</v>
      </c>
      <c r="L361" s="4">
        <v>20.0053</v>
      </c>
      <c r="M361" s="4" t="s">
        <v>13</v>
      </c>
      <c r="N361" s="1">
        <v>5.37869257776862</v>
      </c>
      <c r="O361" s="4">
        <v>14.760607422231379</v>
      </c>
      <c r="V361" s="3">
        <v>136.136</v>
      </c>
      <c r="W361" s="3">
        <v>1.8</v>
      </c>
      <c r="Z361" s="4">
        <f>IFERROR(__xludf.DUMMYFUNCTION("""COMPUTED_VALUE"""),1.74)</f>
        <v>1.74</v>
      </c>
      <c r="AA361" s="4">
        <v>134.263</v>
      </c>
      <c r="AB361" s="4" t="s">
        <v>13</v>
      </c>
      <c r="AC361" s="1">
        <v>93.0978800354329</v>
      </c>
      <c r="AD361" s="4">
        <v>43.0381199645671</v>
      </c>
    </row>
    <row r="362">
      <c r="G362" s="3">
        <v>20.1495</v>
      </c>
      <c r="H362" s="3">
        <v>1.805</v>
      </c>
      <c r="K362" s="4">
        <f>IFERROR(__xludf.DUMMYFUNCTION("""COMPUTED_VALUE"""),1.745)</f>
        <v>1.745</v>
      </c>
      <c r="L362" s="4">
        <v>20.0173</v>
      </c>
      <c r="M362" s="4" t="s">
        <v>13</v>
      </c>
      <c r="N362" s="1">
        <v>5.39655815666651</v>
      </c>
      <c r="O362" s="4">
        <v>14.75294184333349</v>
      </c>
      <c r="V362" s="3">
        <v>136.264</v>
      </c>
      <c r="W362" s="3">
        <v>1.805</v>
      </c>
      <c r="Z362" s="4">
        <f>IFERROR(__xludf.DUMMYFUNCTION("""COMPUTED_VALUE"""),1.745)</f>
        <v>1.745</v>
      </c>
      <c r="AA362" s="4">
        <v>134.442</v>
      </c>
      <c r="AB362" s="4" t="s">
        <v>13</v>
      </c>
      <c r="AC362" s="1">
        <v>93.0453129898975</v>
      </c>
      <c r="AD362" s="4">
        <v>43.218687010102514</v>
      </c>
    </row>
    <row r="363">
      <c r="G363" s="3">
        <v>20.1596</v>
      </c>
      <c r="H363" s="3">
        <v>1.81</v>
      </c>
      <c r="K363" s="4">
        <f>IFERROR(__xludf.DUMMYFUNCTION("""COMPUTED_VALUE"""),1.75)</f>
        <v>1.75</v>
      </c>
      <c r="L363" s="4">
        <v>20.0291</v>
      </c>
      <c r="M363" s="4" t="s">
        <v>13</v>
      </c>
      <c r="N363" s="1">
        <v>5.41861418237549</v>
      </c>
      <c r="O363" s="4">
        <v>14.740985817624512</v>
      </c>
      <c r="V363" s="3">
        <v>136.388</v>
      </c>
      <c r="W363" s="3">
        <v>1.81</v>
      </c>
      <c r="Z363" s="4">
        <f>IFERROR(__xludf.DUMMYFUNCTION("""COMPUTED_VALUE"""),1.75)</f>
        <v>1.75</v>
      </c>
      <c r="AA363" s="4">
        <v>134.616</v>
      </c>
      <c r="AB363" s="4" t="s">
        <v>13</v>
      </c>
      <c r="AC363" s="1">
        <v>92.9804161223288</v>
      </c>
      <c r="AD363" s="4">
        <v>43.4075838776712</v>
      </c>
    </row>
    <row r="364">
      <c r="G364" s="3">
        <v>20.1695</v>
      </c>
      <c r="H364" s="3">
        <v>1.815</v>
      </c>
      <c r="K364" s="4">
        <f>IFERROR(__xludf.DUMMYFUNCTION("""COMPUTED_VALUE"""),1.755)</f>
        <v>1.755</v>
      </c>
      <c r="L364" s="4">
        <v>20.0407</v>
      </c>
      <c r="M364" s="4" t="s">
        <v>13</v>
      </c>
      <c r="N364" s="1">
        <v>5.44452731291977</v>
      </c>
      <c r="O364" s="4">
        <v>14.724972687080228</v>
      </c>
      <c r="V364" s="3">
        <v>136.508</v>
      </c>
      <c r="W364" s="3">
        <v>1.815</v>
      </c>
      <c r="Z364" s="4">
        <f>IFERROR(__xludf.DUMMYFUNCTION("""COMPUTED_VALUE"""),1.755)</f>
        <v>1.755</v>
      </c>
      <c r="AA364" s="4">
        <v>134.787</v>
      </c>
      <c r="AB364" s="4" t="s">
        <v>13</v>
      </c>
      <c r="AC364" s="1">
        <v>92.9041702463306</v>
      </c>
      <c r="AD364" s="4">
        <v>43.603829753669416</v>
      </c>
    </row>
    <row r="365">
      <c r="G365" s="3">
        <v>20.1793</v>
      </c>
      <c r="H365" s="3">
        <v>1.82</v>
      </c>
      <c r="K365" s="4">
        <f>IFERROR(__xludf.DUMMYFUNCTION("""COMPUTED_VALUE"""),1.76)</f>
        <v>1.76</v>
      </c>
      <c r="L365" s="4">
        <v>20.0523</v>
      </c>
      <c r="M365" s="4" t="s">
        <v>13</v>
      </c>
      <c r="N365" s="1">
        <v>5.47396420632356</v>
      </c>
      <c r="O365" s="4">
        <v>14.705335793676442</v>
      </c>
      <c r="V365" s="3">
        <v>136.624</v>
      </c>
      <c r="W365" s="3">
        <v>1.82</v>
      </c>
      <c r="Z365" s="4">
        <f>IFERROR(__xludf.DUMMYFUNCTION("""COMPUTED_VALUE"""),1.76)</f>
        <v>1.76</v>
      </c>
      <c r="AA365" s="4">
        <v>134.954</v>
      </c>
      <c r="AB365" s="4" t="s">
        <v>13</v>
      </c>
      <c r="AC365" s="1">
        <v>92.8175561755063</v>
      </c>
      <c r="AD365" s="4">
        <v>43.8064438244937</v>
      </c>
    </row>
    <row r="366">
      <c r="G366" s="3">
        <v>20.1889</v>
      </c>
      <c r="H366" s="3">
        <v>1.825</v>
      </c>
      <c r="K366" s="4">
        <f>IFERROR(__xludf.DUMMYFUNCTION("""COMPUTED_VALUE"""),1.765)</f>
        <v>1.765</v>
      </c>
      <c r="L366" s="4">
        <v>20.0636</v>
      </c>
      <c r="M366" s="4" t="s">
        <v>13</v>
      </c>
      <c r="N366" s="1">
        <v>5.50659152061107</v>
      </c>
      <c r="O366" s="4">
        <v>14.68230847938893</v>
      </c>
      <c r="V366" s="3">
        <v>136.735</v>
      </c>
      <c r="W366" s="3">
        <v>1.825</v>
      </c>
      <c r="Z366" s="4">
        <f>IFERROR(__xludf.DUMMYFUNCTION("""COMPUTED_VALUE"""),1.765)</f>
        <v>1.765</v>
      </c>
      <c r="AA366" s="4">
        <v>135.116</v>
      </c>
      <c r="AB366" s="4" t="s">
        <v>13</v>
      </c>
      <c r="AC366" s="1">
        <v>92.7215547234598</v>
      </c>
      <c r="AD366" s="4">
        <v>44.01344527654021</v>
      </c>
    </row>
    <row r="367">
      <c r="G367" s="3">
        <v>20.1983</v>
      </c>
      <c r="H367" s="3">
        <v>1.83</v>
      </c>
      <c r="K367" s="4">
        <f>IFERROR(__xludf.DUMMYFUNCTION("""COMPUTED_VALUE"""),1.77)</f>
        <v>1.77</v>
      </c>
      <c r="L367" s="4">
        <v>20.0749</v>
      </c>
      <c r="M367" s="4" t="s">
        <v>13</v>
      </c>
      <c r="N367" s="1">
        <v>5.54207591380652</v>
      </c>
      <c r="O367" s="4">
        <v>14.656224086193479</v>
      </c>
      <c r="V367" s="3">
        <v>136.842</v>
      </c>
      <c r="W367" s="3">
        <v>1.83</v>
      </c>
      <c r="Z367" s="4">
        <f>IFERROR(__xludf.DUMMYFUNCTION("""COMPUTED_VALUE"""),1.77)</f>
        <v>1.77</v>
      </c>
      <c r="AA367" s="4">
        <v>135.274</v>
      </c>
      <c r="AB367" s="4" t="s">
        <v>13</v>
      </c>
      <c r="AC367" s="1">
        <v>92.6171467037945</v>
      </c>
      <c r="AD367" s="4">
        <v>44.22485329620551</v>
      </c>
    </row>
    <row r="368">
      <c r="G368" s="3">
        <v>20.2075</v>
      </c>
      <c r="H368" s="3">
        <v>1.835</v>
      </c>
      <c r="K368" s="4">
        <f>IFERROR(__xludf.DUMMYFUNCTION("""COMPUTED_VALUE"""),1.775)</f>
        <v>1.775</v>
      </c>
      <c r="L368" s="4">
        <v>20.086</v>
      </c>
      <c r="M368" s="4" t="s">
        <v>13</v>
      </c>
      <c r="N368" s="1">
        <v>5.58008404393413</v>
      </c>
      <c r="O368" s="4">
        <v>14.62741595606587</v>
      </c>
      <c r="V368" s="3">
        <v>136.944</v>
      </c>
      <c r="W368" s="3">
        <v>1.835</v>
      </c>
      <c r="Z368" s="4">
        <f>IFERROR(__xludf.DUMMYFUNCTION("""COMPUTED_VALUE"""),1.775)</f>
        <v>1.775</v>
      </c>
      <c r="AA368" s="4">
        <v>135.429</v>
      </c>
      <c r="AB368" s="4" t="s">
        <v>13</v>
      </c>
      <c r="AC368" s="1">
        <v>92.5053129301143</v>
      </c>
      <c r="AD368" s="4">
        <v>44.43868706988569</v>
      </c>
    </row>
    <row r="369">
      <c r="G369" s="3">
        <v>20.2166</v>
      </c>
      <c r="H369" s="3">
        <v>1.84</v>
      </c>
      <c r="K369" s="4">
        <f>IFERROR(__xludf.DUMMYFUNCTION("""COMPUTED_VALUE"""),1.78)</f>
        <v>1.78</v>
      </c>
      <c r="L369" s="4">
        <v>20.0969</v>
      </c>
      <c r="M369" s="4" t="s">
        <v>13</v>
      </c>
      <c r="N369" s="1">
        <v>5.62028256901809</v>
      </c>
      <c r="O369" s="4">
        <v>14.596317430981909</v>
      </c>
      <c r="V369" s="3">
        <v>137.043</v>
      </c>
      <c r="W369" s="3">
        <v>1.84</v>
      </c>
      <c r="Z369" s="4">
        <f>IFERROR(__xludf.DUMMYFUNCTION("""COMPUTED_VALUE"""),1.78)</f>
        <v>1.78</v>
      </c>
      <c r="AA369" s="4">
        <v>135.579</v>
      </c>
      <c r="AB369" s="4" t="s">
        <v>13</v>
      </c>
      <c r="AC369" s="1">
        <v>92.3870342160227</v>
      </c>
      <c r="AD369" s="4">
        <v>44.65596578397731</v>
      </c>
    </row>
    <row r="370">
      <c r="G370" s="3">
        <v>20.2255</v>
      </c>
      <c r="H370" s="3">
        <v>1.845</v>
      </c>
      <c r="K370" s="4">
        <f>IFERROR(__xludf.DUMMYFUNCTION("""COMPUTED_VALUE"""),1.784469605)</f>
        <v>1.784469605</v>
      </c>
      <c r="L370" s="4" t="s">
        <v>13</v>
      </c>
      <c r="M370" s="4">
        <v>5.35354072989569</v>
      </c>
      <c r="N370" s="1">
        <v>5.66233814708262</v>
      </c>
      <c r="O370" s="4">
        <v>14.56316185291738</v>
      </c>
      <c r="V370" s="3">
        <v>137.137</v>
      </c>
      <c r="W370" s="3">
        <v>1.845</v>
      </c>
      <c r="Z370" s="4">
        <f>IFERROR(__xludf.DUMMYFUNCTION("""COMPUTED_VALUE"""),1.784469605)</f>
        <v>1.784469605</v>
      </c>
      <c r="AA370" s="4" t="s">
        <v>13</v>
      </c>
      <c r="AB370" s="4">
        <v>93.1718859421901</v>
      </c>
      <c r="AC370" s="1">
        <v>92.2632913751234</v>
      </c>
      <c r="AD370" s="4">
        <v>44.8737086248766</v>
      </c>
    </row>
    <row r="371">
      <c r="G371" s="3">
        <v>20.2342</v>
      </c>
      <c r="H371" s="3">
        <v>1.85</v>
      </c>
      <c r="K371" s="4">
        <f>IFERROR(__xludf.DUMMYFUNCTION("""COMPUTED_VALUE"""),1.785)</f>
        <v>1.785</v>
      </c>
      <c r="L371" s="4">
        <v>20.1077</v>
      </c>
      <c r="M371" s="4" t="s">
        <v>13</v>
      </c>
      <c r="N371" s="1">
        <v>5.70591743615195</v>
      </c>
      <c r="O371" s="4">
        <v>14.528282563848052</v>
      </c>
      <c r="V371" s="3">
        <v>137.227</v>
      </c>
      <c r="W371" s="3">
        <v>1.85</v>
      </c>
      <c r="Z371" s="4">
        <f>IFERROR(__xludf.DUMMYFUNCTION("""COMPUTED_VALUE"""),1.785)</f>
        <v>1.785</v>
      </c>
      <c r="AA371" s="4">
        <v>135.724</v>
      </c>
      <c r="AB371" s="4" t="s">
        <v>13</v>
      </c>
      <c r="AC371" s="1">
        <v>92.1350652210199</v>
      </c>
      <c r="AD371" s="4">
        <v>45.091934778980104</v>
      </c>
    </row>
    <row r="372">
      <c r="G372" s="3">
        <v>20.2428</v>
      </c>
      <c r="H372" s="3">
        <v>1.855</v>
      </c>
      <c r="K372" s="4">
        <f>IFERROR(__xludf.DUMMYFUNCTION("""COMPUTED_VALUE"""),1.79)</f>
        <v>1.79</v>
      </c>
      <c r="L372" s="4">
        <v>20.1184</v>
      </c>
      <c r="M372" s="4" t="s">
        <v>13</v>
      </c>
      <c r="N372" s="1">
        <v>5.75068709425027</v>
      </c>
      <c r="O372" s="4">
        <v>14.492112905749728</v>
      </c>
      <c r="V372" s="3">
        <v>137.313</v>
      </c>
      <c r="W372" s="3">
        <v>1.855</v>
      </c>
      <c r="Z372" s="4">
        <f>IFERROR(__xludf.DUMMYFUNCTION("""COMPUTED_VALUE"""),1.79)</f>
        <v>1.79</v>
      </c>
      <c r="AA372" s="4">
        <v>135.866</v>
      </c>
      <c r="AB372" s="4" t="s">
        <v>13</v>
      </c>
      <c r="AC372" s="1">
        <v>92.0033365673161</v>
      </c>
      <c r="AD372" s="4">
        <v>45.30966343268389</v>
      </c>
    </row>
    <row r="373">
      <c r="G373" s="3">
        <v>20.2511</v>
      </c>
      <c r="H373" s="3">
        <v>1.86</v>
      </c>
      <c r="K373" s="4">
        <f>IFERROR(__xludf.DUMMYFUNCTION("""COMPUTED_VALUE"""),1.795)</f>
        <v>1.795</v>
      </c>
      <c r="L373" s="4">
        <v>20.1289</v>
      </c>
      <c r="M373" s="4" t="s">
        <v>13</v>
      </c>
      <c r="N373" s="1">
        <v>5.7963137794018</v>
      </c>
      <c r="O373" s="4">
        <v>14.454786220598201</v>
      </c>
      <c r="V373" s="3">
        <v>137.395</v>
      </c>
      <c r="W373" s="3">
        <v>1.86</v>
      </c>
      <c r="Z373" s="4">
        <f>IFERROR(__xludf.DUMMYFUNCTION("""COMPUTED_VALUE"""),1.795)</f>
        <v>1.795</v>
      </c>
      <c r="AA373" s="4">
        <v>136.003</v>
      </c>
      <c r="AB373" s="4" t="s">
        <v>13</v>
      </c>
      <c r="AC373" s="1">
        <v>91.8690862276155</v>
      </c>
      <c r="AD373" s="4">
        <v>45.52591377238451</v>
      </c>
    </row>
    <row r="374">
      <c r="G374" s="3">
        <v>20.2593</v>
      </c>
      <c r="H374" s="3">
        <v>1.865</v>
      </c>
      <c r="K374" s="4">
        <f>IFERROR(__xludf.DUMMYFUNCTION("""COMPUTED_VALUE"""),1.8)</f>
        <v>1.8</v>
      </c>
      <c r="L374" s="4">
        <v>20.1393</v>
      </c>
      <c r="M374" s="4" t="s">
        <v>13</v>
      </c>
      <c r="N374" s="1">
        <v>5.84246414963074</v>
      </c>
      <c r="O374" s="4">
        <v>14.41683585036926</v>
      </c>
      <c r="V374" s="3">
        <v>137.473</v>
      </c>
      <c r="W374" s="3">
        <v>1.865</v>
      </c>
      <c r="Z374" s="4">
        <f>IFERROR(__xludf.DUMMYFUNCTION("""COMPUTED_VALUE"""),1.8)</f>
        <v>1.8</v>
      </c>
      <c r="AA374" s="4">
        <v>136.136</v>
      </c>
      <c r="AB374" s="4" t="s">
        <v>13</v>
      </c>
      <c r="AC374" s="1">
        <v>91.7332950155218</v>
      </c>
      <c r="AD374" s="4">
        <v>45.73970498447821</v>
      </c>
    </row>
    <row r="375">
      <c r="G375" s="3">
        <v>20.2672</v>
      </c>
      <c r="H375" s="3">
        <v>1.87</v>
      </c>
      <c r="K375" s="4">
        <f>IFERROR(__xludf.DUMMYFUNCTION("""COMPUTED_VALUE"""),1.805)</f>
        <v>1.805</v>
      </c>
      <c r="L375" s="4">
        <v>20.1495</v>
      </c>
      <c r="M375" s="4" t="s">
        <v>13</v>
      </c>
      <c r="N375" s="1">
        <v>5.88880486296133</v>
      </c>
      <c r="O375" s="4">
        <v>14.37839513703867</v>
      </c>
      <c r="V375" s="3">
        <v>137.547</v>
      </c>
      <c r="W375" s="3">
        <v>1.87</v>
      </c>
      <c r="Z375" s="4">
        <f>IFERROR(__xludf.DUMMYFUNCTION("""COMPUTED_VALUE"""),1.805)</f>
        <v>1.805</v>
      </c>
      <c r="AA375" s="4">
        <v>136.264</v>
      </c>
      <c r="AB375" s="4" t="s">
        <v>13</v>
      </c>
      <c r="AC375" s="1">
        <v>91.5969437446385</v>
      </c>
      <c r="AD375" s="4">
        <v>45.9500562553615</v>
      </c>
    </row>
    <row r="376">
      <c r="G376" s="3">
        <v>20.2749</v>
      </c>
      <c r="H376" s="3">
        <v>1.875</v>
      </c>
      <c r="K376" s="4">
        <f>IFERROR(__xludf.DUMMYFUNCTION("""COMPUTED_VALUE"""),1.81)</f>
        <v>1.81</v>
      </c>
      <c r="L376" s="4">
        <v>20.1596</v>
      </c>
      <c r="M376" s="4" t="s">
        <v>13</v>
      </c>
      <c r="N376" s="1">
        <v>5.93500257741776</v>
      </c>
      <c r="O376" s="4">
        <v>14.33989742258224</v>
      </c>
      <c r="V376" s="3">
        <v>137.617</v>
      </c>
      <c r="W376" s="3">
        <v>1.875</v>
      </c>
      <c r="Z376" s="4">
        <f>IFERROR(__xludf.DUMMYFUNCTION("""COMPUTED_VALUE"""),1.81)</f>
        <v>1.81</v>
      </c>
      <c r="AA376" s="4">
        <v>136.388</v>
      </c>
      <c r="AB376" s="4" t="s">
        <v>13</v>
      </c>
      <c r="AC376" s="1">
        <v>91.4610132285695</v>
      </c>
      <c r="AD376" s="4">
        <v>46.15598677143049</v>
      </c>
    </row>
    <row r="377">
      <c r="G377" s="3">
        <v>20.2824</v>
      </c>
      <c r="H377" s="3">
        <v>1.88</v>
      </c>
      <c r="K377" s="4">
        <f>IFERROR(__xludf.DUMMYFUNCTION("""COMPUTED_VALUE"""),1.815)</f>
        <v>1.815</v>
      </c>
      <c r="L377" s="4">
        <v>20.1695</v>
      </c>
      <c r="M377" s="4" t="s">
        <v>13</v>
      </c>
      <c r="N377" s="1">
        <v>5.98072395102424</v>
      </c>
      <c r="O377" s="4">
        <v>14.301676048975759</v>
      </c>
      <c r="V377" s="3">
        <v>137.684</v>
      </c>
      <c r="W377" s="3">
        <v>1.88</v>
      </c>
      <c r="Z377" s="4">
        <f>IFERROR(__xludf.DUMMYFUNCTION("""COMPUTED_VALUE"""),1.815)</f>
        <v>1.815</v>
      </c>
      <c r="AA377" s="4">
        <v>136.508</v>
      </c>
      <c r="AB377" s="4" t="s">
        <v>13</v>
      </c>
      <c r="AC377" s="1">
        <v>91.3264842809183</v>
      </c>
      <c r="AD377" s="4">
        <v>46.357515719081704</v>
      </c>
    </row>
    <row r="378">
      <c r="G378" s="3">
        <v>20.2897</v>
      </c>
      <c r="H378" s="3">
        <v>1.885</v>
      </c>
      <c r="K378" s="4">
        <f>IFERROR(__xludf.DUMMYFUNCTION("""COMPUTED_VALUE"""),1.82)</f>
        <v>1.82</v>
      </c>
      <c r="L378" s="4">
        <v>20.1793</v>
      </c>
      <c r="M378" s="4" t="s">
        <v>13</v>
      </c>
      <c r="N378" s="1">
        <v>6.025635641805</v>
      </c>
      <c r="O378" s="4">
        <v>14.264064358195</v>
      </c>
      <c r="V378" s="3">
        <v>137.746</v>
      </c>
      <c r="W378" s="3">
        <v>1.885</v>
      </c>
      <c r="Z378" s="4">
        <f>IFERROR(__xludf.DUMMYFUNCTION("""COMPUTED_VALUE"""),1.82)</f>
        <v>1.82</v>
      </c>
      <c r="AA378" s="4">
        <v>136.624</v>
      </c>
      <c r="AB378" s="4" t="s">
        <v>13</v>
      </c>
      <c r="AC378" s="1">
        <v>91.1943377152885</v>
      </c>
      <c r="AD378" s="4">
        <v>46.55166228471151</v>
      </c>
    </row>
    <row r="379">
      <c r="G379" s="3">
        <v>20.2968</v>
      </c>
      <c r="H379" s="3">
        <v>1.89</v>
      </c>
      <c r="K379" s="4">
        <f>IFERROR(__xludf.DUMMYFUNCTION("""COMPUTED_VALUE"""),1.825)</f>
        <v>1.825</v>
      </c>
      <c r="L379" s="4">
        <v>20.1889</v>
      </c>
      <c r="M379" s="4" t="s">
        <v>13</v>
      </c>
      <c r="N379" s="1">
        <v>6.06940430778424</v>
      </c>
      <c r="O379" s="4">
        <v>14.227395692215762</v>
      </c>
      <c r="V379" s="3">
        <v>137.806</v>
      </c>
      <c r="W379" s="3">
        <v>1.89</v>
      </c>
      <c r="Z379" s="4">
        <f>IFERROR(__xludf.DUMMYFUNCTION("""COMPUTED_VALUE"""),1.825)</f>
        <v>1.825</v>
      </c>
      <c r="AA379" s="4">
        <v>136.735</v>
      </c>
      <c r="AB379" s="4" t="s">
        <v>13</v>
      </c>
      <c r="AC379" s="1">
        <v>91.0655543452838</v>
      </c>
      <c r="AD379" s="4">
        <v>46.74044565471621</v>
      </c>
    </row>
    <row r="380">
      <c r="G380" s="3">
        <v>20.3036</v>
      </c>
      <c r="H380" s="3">
        <v>1.895</v>
      </c>
      <c r="K380" s="4">
        <f>IFERROR(__xludf.DUMMYFUNCTION("""COMPUTED_VALUE"""),1.83)</f>
        <v>1.83</v>
      </c>
      <c r="L380" s="4">
        <v>20.1983</v>
      </c>
      <c r="M380" s="4" t="s">
        <v>13</v>
      </c>
      <c r="N380" s="1">
        <v>6.11169660698617</v>
      </c>
      <c r="O380" s="4">
        <v>14.19190339301383</v>
      </c>
      <c r="V380" s="3">
        <v>137.861</v>
      </c>
      <c r="W380" s="3">
        <v>1.895</v>
      </c>
      <c r="Z380" s="4">
        <f>IFERROR(__xludf.DUMMYFUNCTION("""COMPUTED_VALUE"""),1.83)</f>
        <v>1.83</v>
      </c>
      <c r="AA380" s="4">
        <v>136.842</v>
      </c>
      <c r="AB380" s="4" t="s">
        <v>13</v>
      </c>
      <c r="AC380" s="1">
        <v>90.9411149845079</v>
      </c>
      <c r="AD380" s="4">
        <v>46.919885015492085</v>
      </c>
    </row>
    <row r="381">
      <c r="G381" s="3">
        <v>20.3102</v>
      </c>
      <c r="H381" s="3">
        <v>1.9</v>
      </c>
      <c r="K381" s="4">
        <f>IFERROR(__xludf.DUMMYFUNCTION("""COMPUTED_VALUE"""),1.835)</f>
        <v>1.835</v>
      </c>
      <c r="L381" s="4">
        <v>20.2075</v>
      </c>
      <c r="M381" s="4" t="s">
        <v>13</v>
      </c>
      <c r="N381" s="1">
        <v>6.15217919743501</v>
      </c>
      <c r="O381" s="4">
        <v>14.158020802564987</v>
      </c>
      <c r="V381" s="3">
        <v>137.913</v>
      </c>
      <c r="W381" s="3">
        <v>1.9</v>
      </c>
      <c r="Z381" s="4">
        <f>IFERROR(__xludf.DUMMYFUNCTION("""COMPUTED_VALUE"""),1.835)</f>
        <v>1.835</v>
      </c>
      <c r="AA381" s="4">
        <v>136.944</v>
      </c>
      <c r="AB381" s="4" t="s">
        <v>13</v>
      </c>
      <c r="AC381" s="1">
        <v>90.8220004465644</v>
      </c>
      <c r="AD381" s="4">
        <v>47.09099955343561</v>
      </c>
    </row>
    <row r="382">
      <c r="G382" s="3">
        <v>20.3165</v>
      </c>
      <c r="H382" s="3">
        <v>1.905</v>
      </c>
      <c r="K382" s="4">
        <f>IFERROR(__xludf.DUMMYFUNCTION("""COMPUTED_VALUE"""),1.84)</f>
        <v>1.84</v>
      </c>
      <c r="L382" s="4">
        <v>20.2166</v>
      </c>
      <c r="M382" s="4" t="s">
        <v>13</v>
      </c>
      <c r="N382" s="1">
        <v>6.19051873715496</v>
      </c>
      <c r="O382" s="4">
        <v>14.125981262845041</v>
      </c>
      <c r="V382" s="3">
        <v>137.962</v>
      </c>
      <c r="W382" s="3">
        <v>1.905</v>
      </c>
      <c r="Z382" s="4">
        <f>IFERROR(__xludf.DUMMYFUNCTION("""COMPUTED_VALUE"""),1.84)</f>
        <v>1.84</v>
      </c>
      <c r="AA382" s="4">
        <v>137.043</v>
      </c>
      <c r="AB382" s="4" t="s">
        <v>13</v>
      </c>
      <c r="AC382" s="1">
        <v>90.709191545057</v>
      </c>
      <c r="AD382" s="4">
        <v>47.25280845494299</v>
      </c>
    </row>
    <row r="383">
      <c r="G383" s="3">
        <v>20.3226</v>
      </c>
      <c r="H383" s="3">
        <v>1.91</v>
      </c>
      <c r="K383" s="4">
        <f>IFERROR(__xludf.DUMMYFUNCTION("""COMPUTED_VALUE"""),1.845)</f>
        <v>1.845</v>
      </c>
      <c r="L383" s="4">
        <v>20.2255</v>
      </c>
      <c r="M383" s="4" t="s">
        <v>13</v>
      </c>
      <c r="N383" s="1">
        <v>6.22638188417025</v>
      </c>
      <c r="O383" s="4">
        <v>14.096218115829751</v>
      </c>
      <c r="V383" s="3">
        <v>138.008</v>
      </c>
      <c r="W383" s="3">
        <v>1.91</v>
      </c>
      <c r="Z383" s="4">
        <f>IFERROR(__xludf.DUMMYFUNCTION("""COMPUTED_VALUE"""),1.845)</f>
        <v>1.845</v>
      </c>
      <c r="AA383" s="4">
        <v>137.137</v>
      </c>
      <c r="AB383" s="4" t="s">
        <v>13</v>
      </c>
      <c r="AC383" s="1">
        <v>90.6036690935893</v>
      </c>
      <c r="AD383" s="4">
        <v>47.404330906410706</v>
      </c>
    </row>
    <row r="384">
      <c r="G384" s="3">
        <v>20.3285</v>
      </c>
      <c r="H384" s="3">
        <v>1.915</v>
      </c>
      <c r="K384" s="4">
        <f>IFERROR(__xludf.DUMMYFUNCTION("""COMPUTED_VALUE"""),1.85)</f>
        <v>1.85</v>
      </c>
      <c r="L384" s="4">
        <v>20.2342</v>
      </c>
      <c r="M384" s="4" t="s">
        <v>13</v>
      </c>
      <c r="N384" s="1">
        <v>6.25943529650508</v>
      </c>
      <c r="O384" s="4">
        <v>14.069064703494918</v>
      </c>
      <c r="V384" s="3">
        <v>138.05</v>
      </c>
      <c r="W384" s="3">
        <v>1.915</v>
      </c>
      <c r="Z384" s="4">
        <f>IFERROR(__xludf.DUMMYFUNCTION("""COMPUTED_VALUE"""),1.85)</f>
        <v>1.85</v>
      </c>
      <c r="AA384" s="4">
        <v>137.227</v>
      </c>
      <c r="AB384" s="4" t="s">
        <v>13</v>
      </c>
      <c r="AC384" s="1">
        <v>90.5064139057649</v>
      </c>
      <c r="AD384" s="4">
        <v>47.54358609423511</v>
      </c>
    </row>
    <row r="385">
      <c r="G385" s="3">
        <v>20.3341</v>
      </c>
      <c r="H385" s="3">
        <v>1.92</v>
      </c>
      <c r="K385" s="4">
        <f>IFERROR(__xludf.DUMMYFUNCTION("""COMPUTED_VALUE"""),1.855)</f>
        <v>1.855</v>
      </c>
      <c r="L385" s="4">
        <v>20.2428</v>
      </c>
      <c r="M385" s="4" t="s">
        <v>13</v>
      </c>
      <c r="N385" s="1">
        <v>6.28934563218366</v>
      </c>
      <c r="O385" s="4">
        <v>14.044754367816338</v>
      </c>
      <c r="V385" s="3">
        <v>138.089</v>
      </c>
      <c r="W385" s="3">
        <v>1.92</v>
      </c>
      <c r="Z385" s="4">
        <f>IFERROR(__xludf.DUMMYFUNCTION("""COMPUTED_VALUE"""),1.855)</f>
        <v>1.855</v>
      </c>
      <c r="AA385" s="4">
        <v>137.313</v>
      </c>
      <c r="AB385" s="4" t="s">
        <v>13</v>
      </c>
      <c r="AC385" s="1">
        <v>90.4184067951876</v>
      </c>
      <c r="AD385" s="4">
        <v>47.670593204812405</v>
      </c>
    </row>
    <row r="386">
      <c r="G386" s="3">
        <v>20.3395</v>
      </c>
      <c r="H386" s="3">
        <v>1.925</v>
      </c>
      <c r="K386" s="4">
        <f>IFERROR(__xludf.DUMMYFUNCTION("""COMPUTED_VALUE"""),1.86)</f>
        <v>1.86</v>
      </c>
      <c r="L386" s="4">
        <v>20.2511</v>
      </c>
      <c r="M386" s="4" t="s">
        <v>13</v>
      </c>
      <c r="N386" s="1">
        <v>6.31577954923021</v>
      </c>
      <c r="O386" s="4">
        <v>14.02372045076979</v>
      </c>
      <c r="V386" s="3">
        <v>138.125</v>
      </c>
      <c r="W386" s="3">
        <v>1.925</v>
      </c>
      <c r="Z386" s="4">
        <f>IFERROR(__xludf.DUMMYFUNCTION("""COMPUTED_VALUE"""),1.86)</f>
        <v>1.86</v>
      </c>
      <c r="AA386" s="4">
        <v>137.395</v>
      </c>
      <c r="AB386" s="4" t="s">
        <v>13</v>
      </c>
      <c r="AC386" s="1">
        <v>90.3406285754609</v>
      </c>
      <c r="AD386" s="4">
        <v>47.7843714245391</v>
      </c>
    </row>
    <row r="387">
      <c r="G387" s="3">
        <v>20.3446</v>
      </c>
      <c r="H387" s="3">
        <v>1.93</v>
      </c>
      <c r="K387" s="4">
        <f>IFERROR(__xludf.DUMMYFUNCTION("""COMPUTED_VALUE"""),1.865)</f>
        <v>1.865</v>
      </c>
      <c r="L387" s="4">
        <v>20.2593</v>
      </c>
      <c r="M387" s="4" t="s">
        <v>13</v>
      </c>
      <c r="N387" s="1">
        <v>6.33840370566894</v>
      </c>
      <c r="O387" s="4">
        <v>14.00619629433106</v>
      </c>
      <c r="V387" s="3">
        <v>138.159</v>
      </c>
      <c r="W387" s="3">
        <v>1.93</v>
      </c>
      <c r="Z387" s="4">
        <f>IFERROR(__xludf.DUMMYFUNCTION("""COMPUTED_VALUE"""),1.865)</f>
        <v>1.865</v>
      </c>
      <c r="AA387" s="4">
        <v>137.473</v>
      </c>
      <c r="AB387" s="4" t="s">
        <v>13</v>
      </c>
      <c r="AC387" s="1">
        <v>90.2740600601884</v>
      </c>
      <c r="AD387" s="4">
        <v>47.88493993981159</v>
      </c>
    </row>
    <row r="388">
      <c r="G388" s="3">
        <v>20.3495</v>
      </c>
      <c r="H388" s="3">
        <v>1.935</v>
      </c>
      <c r="K388" s="4">
        <f>IFERROR(__xludf.DUMMYFUNCTION("""COMPUTED_VALUE"""),1.87)</f>
        <v>1.87</v>
      </c>
      <c r="L388" s="4">
        <v>20.2672</v>
      </c>
      <c r="M388" s="4" t="s">
        <v>13</v>
      </c>
      <c r="N388" s="1">
        <v>6.35688475952405</v>
      </c>
      <c r="O388" s="4">
        <v>13.99261524047595</v>
      </c>
      <c r="V388" s="3">
        <v>138.189</v>
      </c>
      <c r="W388" s="3">
        <v>1.935</v>
      </c>
      <c r="Z388" s="4">
        <f>IFERROR(__xludf.DUMMYFUNCTION("""COMPUTED_VALUE"""),1.87)</f>
        <v>1.87</v>
      </c>
      <c r="AA388" s="4">
        <v>137.547</v>
      </c>
      <c r="AB388" s="4" t="s">
        <v>13</v>
      </c>
      <c r="AC388" s="1">
        <v>90.219682062974</v>
      </c>
      <c r="AD388" s="4">
        <v>47.96931793702599</v>
      </c>
    </row>
    <row r="389">
      <c r="G389" s="3">
        <v>20.354</v>
      </c>
      <c r="H389" s="3">
        <v>1.94</v>
      </c>
      <c r="K389" s="4">
        <f>IFERROR(__xludf.DUMMYFUNCTION("""COMPUTED_VALUE"""),1.875)</f>
        <v>1.875</v>
      </c>
      <c r="L389" s="4">
        <v>20.2749</v>
      </c>
      <c r="M389" s="4" t="s">
        <v>13</v>
      </c>
      <c r="N389" s="1">
        <v>6.37088936881977</v>
      </c>
      <c r="O389" s="4">
        <v>13.983110631180228</v>
      </c>
      <c r="V389" s="3">
        <v>138.217</v>
      </c>
      <c r="W389" s="3">
        <v>1.94</v>
      </c>
      <c r="Z389" s="4">
        <f>IFERROR(__xludf.DUMMYFUNCTION("""COMPUTED_VALUE"""),1.875)</f>
        <v>1.875</v>
      </c>
      <c r="AA389" s="4">
        <v>137.617</v>
      </c>
      <c r="AB389" s="4" t="s">
        <v>13</v>
      </c>
      <c r="AC389" s="1">
        <v>90.1784753974211</v>
      </c>
      <c r="AD389" s="4">
        <v>48.03852460257892</v>
      </c>
    </row>
    <row r="390">
      <c r="G390" s="3">
        <v>20.3584</v>
      </c>
      <c r="H390" s="3">
        <v>1.945</v>
      </c>
      <c r="K390" s="4">
        <f>IFERROR(__xludf.DUMMYFUNCTION("""COMPUTED_VALUE"""),1.88)</f>
        <v>1.88</v>
      </c>
      <c r="L390" s="4">
        <v>20.2824</v>
      </c>
      <c r="M390" s="4" t="s">
        <v>13</v>
      </c>
      <c r="N390" s="1">
        <v>6.38008419158031</v>
      </c>
      <c r="O390" s="4">
        <v>13.97831580841969</v>
      </c>
      <c r="V390" s="3">
        <v>138.242</v>
      </c>
      <c r="W390" s="3">
        <v>1.945</v>
      </c>
      <c r="Z390" s="4">
        <f>IFERROR(__xludf.DUMMYFUNCTION("""COMPUTED_VALUE"""),1.88)</f>
        <v>1.88</v>
      </c>
      <c r="AA390" s="4">
        <v>137.684</v>
      </c>
      <c r="AB390" s="4" t="s">
        <v>13</v>
      </c>
      <c r="AC390" s="1">
        <v>90.1514208771335</v>
      </c>
      <c r="AD390" s="4">
        <v>48.09057912286649</v>
      </c>
    </row>
    <row r="391">
      <c r="G391" s="3">
        <v>20.3624</v>
      </c>
      <c r="H391" s="3">
        <v>1.95</v>
      </c>
      <c r="K391" s="4">
        <f>IFERROR(__xludf.DUMMYFUNCTION("""COMPUTED_VALUE"""),1.885)</f>
        <v>1.885</v>
      </c>
      <c r="L391" s="4">
        <v>20.2897</v>
      </c>
      <c r="M391" s="4" t="s">
        <v>13</v>
      </c>
      <c r="N391" s="1">
        <v>6.38413588582987</v>
      </c>
      <c r="O391" s="4">
        <v>13.97826411417013</v>
      </c>
      <c r="V391" s="3">
        <v>138.265</v>
      </c>
      <c r="W391" s="3">
        <v>1.95</v>
      </c>
      <c r="Z391" s="4">
        <f>IFERROR(__xludf.DUMMYFUNCTION("""COMPUTED_VALUE"""),1.885)</f>
        <v>1.885</v>
      </c>
      <c r="AA391" s="4">
        <v>137.746</v>
      </c>
      <c r="AB391" s="4" t="s">
        <v>13</v>
      </c>
      <c r="AC391" s="1">
        <v>90.1394993157148</v>
      </c>
      <c r="AD391" s="4">
        <v>48.125500684285186</v>
      </c>
    </row>
    <row r="392">
      <c r="G392" s="3">
        <v>20.3663</v>
      </c>
      <c r="H392" s="3">
        <v>1.955</v>
      </c>
      <c r="K392" s="4">
        <f>IFERROR(__xludf.DUMMYFUNCTION("""COMPUTED_VALUE"""),1.89)</f>
        <v>1.89</v>
      </c>
      <c r="L392" s="4">
        <v>20.2968</v>
      </c>
      <c r="M392" s="4" t="s">
        <v>13</v>
      </c>
      <c r="N392" s="1">
        <v>6.38355074701406</v>
      </c>
      <c r="O392" s="4">
        <v>13.98274925298594</v>
      </c>
      <c r="V392" s="3">
        <v>138.285</v>
      </c>
      <c r="W392" s="3">
        <v>1.955</v>
      </c>
      <c r="Z392" s="4">
        <f>IFERROR(__xludf.DUMMYFUNCTION("""COMPUTED_VALUE"""),1.89)</f>
        <v>1.89</v>
      </c>
      <c r="AA392" s="4">
        <v>137.806</v>
      </c>
      <c r="AB392" s="4" t="s">
        <v>13</v>
      </c>
      <c r="AC392" s="1">
        <v>90.139836725106</v>
      </c>
      <c r="AD392" s="4">
        <v>48.145163274894</v>
      </c>
    </row>
    <row r="393">
      <c r="G393" s="3">
        <v>20.3698</v>
      </c>
      <c r="H393" s="3">
        <v>1.96</v>
      </c>
      <c r="K393" s="4">
        <f>IFERROR(__xludf.DUMMYFUNCTION("""COMPUTED_VALUE"""),1.895)</f>
        <v>1.895</v>
      </c>
      <c r="L393" s="4">
        <v>20.3036</v>
      </c>
      <c r="M393" s="4" t="s">
        <v>13</v>
      </c>
      <c r="N393" s="1">
        <v>6.38028016442504</v>
      </c>
      <c r="O393" s="4">
        <v>13.989519835574962</v>
      </c>
      <c r="V393" s="3">
        <v>138.303</v>
      </c>
      <c r="W393" s="3">
        <v>1.96</v>
      </c>
      <c r="Z393" s="4">
        <f>IFERROR(__xludf.DUMMYFUNCTION("""COMPUTED_VALUE"""),1.895)</f>
        <v>1.895</v>
      </c>
      <c r="AA393" s="4">
        <v>137.861</v>
      </c>
      <c r="AB393" s="4" t="s">
        <v>13</v>
      </c>
      <c r="AC393" s="1">
        <v>90.1434619665257</v>
      </c>
      <c r="AD393" s="4">
        <v>48.15953803347429</v>
      </c>
    </row>
    <row r="394">
      <c r="G394" s="3">
        <v>20.3731</v>
      </c>
      <c r="H394" s="3">
        <v>1.965</v>
      </c>
      <c r="K394" s="4">
        <f>IFERROR(__xludf.DUMMYFUNCTION("""COMPUTED_VALUE"""),1.9)</f>
        <v>1.9</v>
      </c>
      <c r="L394" s="4">
        <v>20.3102</v>
      </c>
      <c r="M394" s="4" t="s">
        <v>13</v>
      </c>
      <c r="N394" s="1">
        <v>6.37455708507895</v>
      </c>
      <c r="O394" s="4">
        <v>13.99854291492105</v>
      </c>
      <c r="V394" s="3">
        <v>138.319</v>
      </c>
      <c r="W394" s="3">
        <v>1.965</v>
      </c>
      <c r="Z394" s="4">
        <f>IFERROR(__xludf.DUMMYFUNCTION("""COMPUTED_VALUE"""),1.9)</f>
        <v>1.9</v>
      </c>
      <c r="AA394" s="4">
        <v>137.913</v>
      </c>
      <c r="AB394" s="4" t="s">
        <v>13</v>
      </c>
      <c r="AC394" s="1">
        <v>90.1497956626828</v>
      </c>
      <c r="AD394" s="4">
        <v>48.16920433731718</v>
      </c>
    </row>
    <row r="395">
      <c r="G395" s="3">
        <v>20.3762</v>
      </c>
      <c r="H395" s="3">
        <v>1.97</v>
      </c>
      <c r="K395" s="4">
        <f>IFERROR(__xludf.DUMMYFUNCTION("""COMPUTED_VALUE"""),1.905)</f>
        <v>1.905</v>
      </c>
      <c r="L395" s="4">
        <v>20.3165</v>
      </c>
      <c r="M395" s="4" t="s">
        <v>13</v>
      </c>
      <c r="N395" s="1">
        <v>6.36652795395461</v>
      </c>
      <c r="O395" s="4">
        <v>14.009672046045392</v>
      </c>
      <c r="V395" s="3">
        <v>138.332</v>
      </c>
      <c r="W395" s="3">
        <v>1.97</v>
      </c>
      <c r="Z395" s="4">
        <f>IFERROR(__xludf.DUMMYFUNCTION("""COMPUTED_VALUE"""),1.905)</f>
        <v>1.905</v>
      </c>
      <c r="AA395" s="4">
        <v>137.962</v>
      </c>
      <c r="AB395" s="4" t="s">
        <v>13</v>
      </c>
      <c r="AC395" s="1">
        <v>90.1586663469016</v>
      </c>
      <c r="AD395" s="4">
        <v>48.173333653098396</v>
      </c>
    </row>
    <row r="396">
      <c r="G396" s="3">
        <v>20.379</v>
      </c>
      <c r="H396" s="3">
        <v>1.975</v>
      </c>
      <c r="K396" s="4">
        <f>IFERROR(__xludf.DUMMYFUNCTION("""COMPUTED_VALUE"""),1.91)</f>
        <v>1.91</v>
      </c>
      <c r="L396" s="4">
        <v>20.3226</v>
      </c>
      <c r="M396" s="4" t="s">
        <v>13</v>
      </c>
      <c r="N396" s="1">
        <v>6.35633921603087</v>
      </c>
      <c r="O396" s="4">
        <v>14.022660783969132</v>
      </c>
      <c r="V396" s="3">
        <v>138.344</v>
      </c>
      <c r="W396" s="3">
        <v>1.975</v>
      </c>
      <c r="Z396" s="4">
        <f>IFERROR(__xludf.DUMMYFUNCTION("""COMPUTED_VALUE"""),1.91)</f>
        <v>1.91</v>
      </c>
      <c r="AA396" s="4">
        <v>138.008</v>
      </c>
      <c r="AB396" s="4" t="s">
        <v>13</v>
      </c>
      <c r="AC396" s="1">
        <v>90.1699025525058</v>
      </c>
      <c r="AD396" s="4">
        <v>48.17409744749419</v>
      </c>
    </row>
    <row r="397">
      <c r="G397" s="3">
        <v>20.3816</v>
      </c>
      <c r="H397" s="3">
        <v>1.98</v>
      </c>
      <c r="K397" s="4">
        <f>IFERROR(__xludf.DUMMYFUNCTION("""COMPUTED_VALUE"""),1.915)</f>
        <v>1.915</v>
      </c>
      <c r="L397" s="4">
        <v>20.3285</v>
      </c>
      <c r="M397" s="4" t="s">
        <v>13</v>
      </c>
      <c r="N397" s="1">
        <v>6.34413731628656</v>
      </c>
      <c r="O397" s="4">
        <v>14.03746268371344</v>
      </c>
      <c r="V397" s="3">
        <v>138.353</v>
      </c>
      <c r="W397" s="3">
        <v>1.98</v>
      </c>
      <c r="Z397" s="4">
        <f>IFERROR(__xludf.DUMMYFUNCTION("""COMPUTED_VALUE"""),1.915)</f>
        <v>1.915</v>
      </c>
      <c r="AA397" s="4">
        <v>138.05</v>
      </c>
      <c r="AB397" s="4" t="s">
        <v>13</v>
      </c>
      <c r="AC397" s="1">
        <v>90.1833328128196</v>
      </c>
      <c r="AD397" s="4">
        <v>48.16966718718041</v>
      </c>
    </row>
    <row r="398">
      <c r="G398" s="3">
        <v>20.3839</v>
      </c>
      <c r="H398" s="3">
        <v>1.985</v>
      </c>
      <c r="K398" s="4">
        <f>IFERROR(__xludf.DUMMYFUNCTION("""COMPUTED_VALUE"""),1.92)</f>
        <v>1.92</v>
      </c>
      <c r="L398" s="4">
        <v>20.3341</v>
      </c>
      <c r="M398" s="4" t="s">
        <v>13</v>
      </c>
      <c r="N398" s="1">
        <v>6.33006869970053</v>
      </c>
      <c r="O398" s="4">
        <v>14.053831300299471</v>
      </c>
      <c r="V398" s="3">
        <v>138.361</v>
      </c>
      <c r="W398" s="3">
        <v>1.985</v>
      </c>
      <c r="Z398" s="4">
        <f>IFERROR(__xludf.DUMMYFUNCTION("""COMPUTED_VALUE"""),1.92)</f>
        <v>1.92</v>
      </c>
      <c r="AA398" s="4">
        <v>138.089</v>
      </c>
      <c r="AB398" s="4" t="s">
        <v>13</v>
      </c>
      <c r="AC398" s="1">
        <v>90.198785661167</v>
      </c>
      <c r="AD398" s="4">
        <v>48.162214338832996</v>
      </c>
    </row>
    <row r="399">
      <c r="G399" s="3">
        <v>20.386</v>
      </c>
      <c r="H399" s="3">
        <v>1.99</v>
      </c>
      <c r="K399" s="4">
        <f>IFERROR(__xludf.DUMMYFUNCTION("""COMPUTED_VALUE"""),1.925)</f>
        <v>1.925</v>
      </c>
      <c r="L399" s="4">
        <v>20.3395</v>
      </c>
      <c r="M399" s="4" t="s">
        <v>13</v>
      </c>
      <c r="N399" s="1">
        <v>6.3142798112516</v>
      </c>
      <c r="O399" s="4">
        <v>14.0717201887484</v>
      </c>
      <c r="V399" s="3">
        <v>138.367</v>
      </c>
      <c r="W399" s="3">
        <v>1.99</v>
      </c>
      <c r="Z399" s="4">
        <f>IFERROR(__xludf.DUMMYFUNCTION("""COMPUTED_VALUE"""),1.925)</f>
        <v>1.925</v>
      </c>
      <c r="AA399" s="4">
        <v>138.125</v>
      </c>
      <c r="AB399" s="4" t="s">
        <v>13</v>
      </c>
      <c r="AC399" s="1">
        <v>90.2160896308719</v>
      </c>
      <c r="AD399" s="4">
        <v>48.150910369128084</v>
      </c>
    </row>
    <row r="400">
      <c r="G400" s="3">
        <v>20.3878</v>
      </c>
      <c r="H400" s="3">
        <v>1.995</v>
      </c>
      <c r="K400" s="4">
        <f>IFERROR(__xludf.DUMMYFUNCTION("""COMPUTED_VALUE"""),1.93)</f>
        <v>1.93</v>
      </c>
      <c r="L400" s="4">
        <v>20.3446</v>
      </c>
      <c r="M400" s="4" t="s">
        <v>13</v>
      </c>
      <c r="N400" s="1">
        <v>6.29691709591862</v>
      </c>
      <c r="O400" s="4">
        <v>14.09088290408138</v>
      </c>
      <c r="V400" s="3">
        <v>138.371</v>
      </c>
      <c r="W400" s="3">
        <v>1.995</v>
      </c>
      <c r="Z400" s="4">
        <f>IFERROR(__xludf.DUMMYFUNCTION("""COMPUTED_VALUE"""),1.93)</f>
        <v>1.93</v>
      </c>
      <c r="AA400" s="4">
        <v>138.159</v>
      </c>
      <c r="AB400" s="4" t="s">
        <v>13</v>
      </c>
      <c r="AC400" s="1">
        <v>90.2350732552584</v>
      </c>
      <c r="AD400" s="4">
        <v>48.13592674474161</v>
      </c>
    </row>
    <row r="401">
      <c r="G401" s="3">
        <v>20.3894</v>
      </c>
      <c r="H401" s="3">
        <v>2.0</v>
      </c>
      <c r="K401" s="4">
        <f>IFERROR(__xludf.DUMMYFUNCTION("""COMPUTED_VALUE"""),1.935)</f>
        <v>1.935</v>
      </c>
      <c r="L401" s="4">
        <v>20.3495</v>
      </c>
      <c r="M401" s="4" t="s">
        <v>13</v>
      </c>
      <c r="N401" s="1">
        <v>6.27812699868042</v>
      </c>
      <c r="O401" s="4">
        <v>14.111273001319578</v>
      </c>
      <c r="V401" s="3">
        <v>138.374</v>
      </c>
      <c r="W401" s="3">
        <v>2.0</v>
      </c>
      <c r="Z401" s="4">
        <f>IFERROR(__xludf.DUMMYFUNCTION("""COMPUTED_VALUE"""),1.935)</f>
        <v>1.935</v>
      </c>
      <c r="AA401" s="4">
        <v>138.189</v>
      </c>
      <c r="AB401" s="4" t="s">
        <v>13</v>
      </c>
      <c r="AC401" s="1">
        <v>90.2555650676505</v>
      </c>
      <c r="AD401" s="4">
        <v>48.1184349323495</v>
      </c>
    </row>
    <row r="402">
      <c r="G402" s="3">
        <v>20.3908</v>
      </c>
      <c r="H402" s="3">
        <v>2.005</v>
      </c>
      <c r="K402" s="4">
        <f>IFERROR(__xludf.DUMMYFUNCTION("""COMPUTED_VALUE"""),1.94)</f>
        <v>1.94</v>
      </c>
      <c r="L402" s="4">
        <v>20.354</v>
      </c>
      <c r="M402" s="4" t="s">
        <v>13</v>
      </c>
      <c r="N402" s="1">
        <v>6.25805596451583</v>
      </c>
      <c r="O402" s="4">
        <v>14.13274403548417</v>
      </c>
      <c r="V402" s="3">
        <v>138.375</v>
      </c>
      <c r="W402" s="3">
        <v>2.005</v>
      </c>
      <c r="Z402" s="4">
        <f>IFERROR(__xludf.DUMMYFUNCTION("""COMPUTED_VALUE"""),1.94)</f>
        <v>1.94</v>
      </c>
      <c r="AA402" s="4">
        <v>138.217</v>
      </c>
      <c r="AB402" s="4" t="s">
        <v>13</v>
      </c>
      <c r="AC402" s="1">
        <v>90.2773936013721</v>
      </c>
      <c r="AD402" s="4">
        <v>48.0976063986279</v>
      </c>
    </row>
    <row r="403">
      <c r="G403" s="3">
        <v>20.392</v>
      </c>
      <c r="H403" s="3">
        <v>2.01</v>
      </c>
      <c r="K403" s="4">
        <f>IFERROR(__xludf.DUMMYFUNCTION("""COMPUTED_VALUE"""),1.945)</f>
        <v>1.945</v>
      </c>
      <c r="L403" s="4">
        <v>20.3584</v>
      </c>
      <c r="M403" s="4" t="s">
        <v>13</v>
      </c>
      <c r="N403" s="1">
        <v>6.23685043840371</v>
      </c>
      <c r="O403" s="4">
        <v>14.15514956159629</v>
      </c>
      <c r="V403" s="3">
        <v>138.375</v>
      </c>
      <c r="W403" s="3">
        <v>2.01</v>
      </c>
      <c r="Z403" s="4">
        <f>IFERROR(__xludf.DUMMYFUNCTION("""COMPUTED_VALUE"""),1.945)</f>
        <v>1.945</v>
      </c>
      <c r="AA403" s="4">
        <v>138.242</v>
      </c>
      <c r="AB403" s="4" t="s">
        <v>13</v>
      </c>
      <c r="AC403" s="1">
        <v>90.3003873897473</v>
      </c>
      <c r="AD403" s="4">
        <v>48.0746126102527</v>
      </c>
    </row>
    <row r="404">
      <c r="G404" s="3">
        <v>20.393</v>
      </c>
      <c r="H404" s="3">
        <v>2.015</v>
      </c>
      <c r="K404" s="4">
        <f>IFERROR(__xludf.DUMMYFUNCTION("""COMPUTED_VALUE"""),1.95)</f>
        <v>1.95</v>
      </c>
      <c r="L404" s="4">
        <v>20.3624</v>
      </c>
      <c r="M404" s="4" t="s">
        <v>13</v>
      </c>
      <c r="N404" s="1">
        <v>6.21465686532287</v>
      </c>
      <c r="O404" s="4">
        <v>14.178343134677132</v>
      </c>
      <c r="V404" s="3">
        <v>138.373</v>
      </c>
      <c r="W404" s="3">
        <v>2.015</v>
      </c>
      <c r="Z404" s="4">
        <f>IFERROR(__xludf.DUMMYFUNCTION("""COMPUTED_VALUE"""),1.95)</f>
        <v>1.95</v>
      </c>
      <c r="AA404" s="4">
        <v>138.265</v>
      </c>
      <c r="AB404" s="4" t="s">
        <v>13</v>
      </c>
      <c r="AC404" s="1">
        <v>90.3243749661001</v>
      </c>
      <c r="AD404" s="4">
        <v>48.048625033899896</v>
      </c>
    </row>
    <row r="405">
      <c r="G405" s="3">
        <v>20.3938</v>
      </c>
      <c r="H405" s="3">
        <v>2.02</v>
      </c>
      <c r="K405" s="4">
        <f>IFERROR(__xludf.DUMMYFUNCTION("""COMPUTED_VALUE"""),1.95124054)</f>
        <v>1.95124054</v>
      </c>
      <c r="L405" s="4" t="s">
        <v>13</v>
      </c>
      <c r="M405" s="4">
        <v>6.38430614190865</v>
      </c>
      <c r="N405" s="1">
        <v>6.19162169025217</v>
      </c>
      <c r="O405" s="4">
        <v>14.20217830974783</v>
      </c>
      <c r="V405" s="3">
        <v>138.371</v>
      </c>
      <c r="W405" s="3">
        <v>2.02</v>
      </c>
      <c r="Z405" s="4">
        <f>IFERROR(__xludf.DUMMYFUNCTION("""COMPUTED_VALUE"""),1.95124054)</f>
        <v>1.95124054</v>
      </c>
      <c r="AA405" s="4" t="s">
        <v>13</v>
      </c>
      <c r="AB405" s="4">
        <v>90.1389983630154</v>
      </c>
      <c r="AC405" s="1">
        <v>90.3491848637544</v>
      </c>
      <c r="AD405" s="4">
        <v>48.02181513624561</v>
      </c>
    </row>
    <row r="406">
      <c r="G406" s="3">
        <v>20.3944</v>
      </c>
      <c r="H406" s="3">
        <v>2.025</v>
      </c>
      <c r="K406" s="4">
        <f>IFERROR(__xludf.DUMMYFUNCTION("""COMPUTED_VALUE"""),1.955)</f>
        <v>1.955</v>
      </c>
      <c r="L406" s="4">
        <v>20.3663</v>
      </c>
      <c r="M406" s="4" t="s">
        <v>13</v>
      </c>
      <c r="N406" s="1">
        <v>6.16789135817043</v>
      </c>
      <c r="O406" s="4">
        <v>14.226508641829572</v>
      </c>
      <c r="V406" s="3">
        <v>138.367</v>
      </c>
      <c r="W406" s="3">
        <v>2.025</v>
      </c>
      <c r="Z406" s="4">
        <f>IFERROR(__xludf.DUMMYFUNCTION("""COMPUTED_VALUE"""),1.955)</f>
        <v>1.955</v>
      </c>
      <c r="AA406" s="4">
        <v>138.285</v>
      </c>
      <c r="AB406" s="4" t="s">
        <v>13</v>
      </c>
      <c r="AC406" s="1">
        <v>90.3746456160343</v>
      </c>
      <c r="AD406" s="4">
        <v>47.99235438396569</v>
      </c>
    </row>
    <row r="407">
      <c r="G407" s="3">
        <v>20.3948</v>
      </c>
      <c r="H407" s="3">
        <v>2.03</v>
      </c>
      <c r="K407" s="4">
        <f>IFERROR(__xludf.DUMMYFUNCTION("""COMPUTED_VALUE"""),1.96)</f>
        <v>1.96</v>
      </c>
      <c r="L407" s="4">
        <v>20.3698</v>
      </c>
      <c r="M407" s="4" t="s">
        <v>13</v>
      </c>
      <c r="N407" s="1">
        <v>6.1436123140565</v>
      </c>
      <c r="O407" s="4">
        <v>14.2511876859435</v>
      </c>
      <c r="V407" s="3">
        <v>138.362</v>
      </c>
      <c r="W407" s="3">
        <v>2.03</v>
      </c>
      <c r="Z407" s="4">
        <f>IFERROR(__xludf.DUMMYFUNCTION("""COMPUTED_VALUE"""),1.96)</f>
        <v>1.96</v>
      </c>
      <c r="AA407" s="4">
        <v>138.303</v>
      </c>
      <c r="AB407" s="4" t="s">
        <v>13</v>
      </c>
      <c r="AC407" s="1">
        <v>90.4005857562639</v>
      </c>
      <c r="AD407" s="4">
        <v>47.9614142437361</v>
      </c>
    </row>
    <row r="408">
      <c r="G408" s="3">
        <v>20.3951</v>
      </c>
      <c r="H408" s="3">
        <v>2.035</v>
      </c>
      <c r="K408" s="4">
        <f>IFERROR(__xludf.DUMMYFUNCTION("""COMPUTED_VALUE"""),1.965)</f>
        <v>1.965</v>
      </c>
      <c r="L408" s="4">
        <v>20.3731</v>
      </c>
      <c r="M408" s="4" t="s">
        <v>13</v>
      </c>
      <c r="N408" s="1">
        <v>6.11893100288921</v>
      </c>
      <c r="O408" s="4">
        <v>14.27616899711079</v>
      </c>
      <c r="V408" s="3">
        <v>138.356</v>
      </c>
      <c r="W408" s="3">
        <v>2.035</v>
      </c>
      <c r="Z408" s="4">
        <f>IFERROR(__xludf.DUMMYFUNCTION("""COMPUTED_VALUE"""),1.965)</f>
        <v>1.965</v>
      </c>
      <c r="AA408" s="4">
        <v>138.319</v>
      </c>
      <c r="AB408" s="4" t="s">
        <v>13</v>
      </c>
      <c r="AC408" s="1">
        <v>90.426833817767</v>
      </c>
      <c r="AD408" s="4">
        <v>47.92916618223299</v>
      </c>
    </row>
    <row r="409">
      <c r="G409" s="3">
        <v>20.3952</v>
      </c>
      <c r="H409" s="3">
        <v>2.04</v>
      </c>
      <c r="K409" s="4">
        <f>IFERROR(__xludf.DUMMYFUNCTION("""COMPUTED_VALUE"""),1.97)</f>
        <v>1.97</v>
      </c>
      <c r="L409" s="4">
        <v>20.3762</v>
      </c>
      <c r="M409" s="4" t="s">
        <v>13</v>
      </c>
      <c r="N409" s="1">
        <v>6.09399386964739</v>
      </c>
      <c r="O409" s="4">
        <v>14.30120613035261</v>
      </c>
      <c r="V409" s="3">
        <v>138.35</v>
      </c>
      <c r="W409" s="3">
        <v>2.04</v>
      </c>
      <c r="Z409" s="4">
        <f>IFERROR(__xludf.DUMMYFUNCTION("""COMPUTED_VALUE"""),1.97)</f>
        <v>1.97</v>
      </c>
      <c r="AA409" s="4">
        <v>138.332</v>
      </c>
      <c r="AB409" s="4" t="s">
        <v>13</v>
      </c>
      <c r="AC409" s="1">
        <v>90.4532183338677</v>
      </c>
      <c r="AD409" s="4">
        <v>47.8967816661323</v>
      </c>
    </row>
    <row r="410">
      <c r="G410" s="3">
        <v>20.3952</v>
      </c>
      <c r="H410" s="3">
        <v>2.045</v>
      </c>
      <c r="K410" s="4">
        <f>IFERROR(__xludf.DUMMYFUNCTION("""COMPUTED_VALUE"""),1.975)</f>
        <v>1.975</v>
      </c>
      <c r="L410" s="4">
        <v>20.379</v>
      </c>
      <c r="M410" s="4" t="s">
        <v>13</v>
      </c>
      <c r="N410" s="1">
        <v>6.06894735930989</v>
      </c>
      <c r="O410" s="4">
        <v>14.32625264069011</v>
      </c>
      <c r="V410" s="3">
        <v>138.342</v>
      </c>
      <c r="W410" s="3">
        <v>2.045</v>
      </c>
      <c r="Z410" s="4">
        <f>IFERROR(__xludf.DUMMYFUNCTION("""COMPUTED_VALUE"""),1.975)</f>
        <v>1.975</v>
      </c>
      <c r="AA410" s="4">
        <v>138.344</v>
      </c>
      <c r="AB410" s="4" t="s">
        <v>13</v>
      </c>
      <c r="AC410" s="1">
        <v>90.47956783789</v>
      </c>
      <c r="AD410" s="4">
        <v>47.86243216211001</v>
      </c>
    </row>
    <row r="411">
      <c r="G411" s="3">
        <v>20.395</v>
      </c>
      <c r="H411" s="3">
        <v>2.05</v>
      </c>
      <c r="K411" s="4">
        <f>IFERROR(__xludf.DUMMYFUNCTION("""COMPUTED_VALUE"""),1.98)</f>
        <v>1.98</v>
      </c>
      <c r="L411" s="4">
        <v>20.3816</v>
      </c>
      <c r="M411" s="4" t="s">
        <v>13</v>
      </c>
      <c r="N411" s="1">
        <v>6.04393791685554</v>
      </c>
      <c r="O411" s="4">
        <v>14.351062083144459</v>
      </c>
      <c r="V411" s="3">
        <v>138.334</v>
      </c>
      <c r="W411" s="3">
        <v>2.05</v>
      </c>
      <c r="Z411" s="4">
        <f>IFERROR(__xludf.DUMMYFUNCTION("""COMPUTED_VALUE"""),1.98)</f>
        <v>1.98</v>
      </c>
      <c r="AA411" s="4">
        <v>138.353</v>
      </c>
      <c r="AB411" s="4" t="s">
        <v>13</v>
      </c>
      <c r="AC411" s="1">
        <v>90.5057108631579</v>
      </c>
      <c r="AD411" s="4">
        <v>47.8282891368421</v>
      </c>
    </row>
    <row r="412">
      <c r="G412" s="3">
        <v>20.3947</v>
      </c>
      <c r="H412" s="3">
        <v>2.055</v>
      </c>
      <c r="K412" s="4">
        <f>IFERROR(__xludf.DUMMYFUNCTION("""COMPUTED_VALUE"""),1.985)</f>
        <v>1.985</v>
      </c>
      <c r="L412" s="4">
        <v>20.3839</v>
      </c>
      <c r="M412" s="4" t="s">
        <v>13</v>
      </c>
      <c r="N412" s="1">
        <v>6.01911198726318</v>
      </c>
      <c r="O412" s="4">
        <v>14.37558801273682</v>
      </c>
      <c r="V412" s="3">
        <v>138.326</v>
      </c>
      <c r="W412" s="3">
        <v>2.055</v>
      </c>
      <c r="Z412" s="4">
        <f>IFERROR(__xludf.DUMMYFUNCTION("""COMPUTED_VALUE"""),1.985)</f>
        <v>1.985</v>
      </c>
      <c r="AA412" s="4">
        <v>138.361</v>
      </c>
      <c r="AB412" s="4" t="s">
        <v>13</v>
      </c>
      <c r="AC412" s="1">
        <v>90.5314759429954</v>
      </c>
      <c r="AD412" s="4">
        <v>47.794524057004594</v>
      </c>
    </row>
    <row r="413">
      <c r="G413" s="3">
        <v>20.3943</v>
      </c>
      <c r="H413" s="3">
        <v>2.06</v>
      </c>
      <c r="K413" s="4">
        <f>IFERROR(__xludf.DUMMYFUNCTION("""COMPUTED_VALUE"""),1.99)</f>
        <v>1.99</v>
      </c>
      <c r="L413" s="4">
        <v>20.386</v>
      </c>
      <c r="M413" s="4" t="s">
        <v>13</v>
      </c>
      <c r="N413" s="1">
        <v>5.99461601551165</v>
      </c>
      <c r="O413" s="4">
        <v>14.399683984488352</v>
      </c>
      <c r="V413" s="3">
        <v>138.317</v>
      </c>
      <c r="W413" s="3">
        <v>2.06</v>
      </c>
      <c r="Z413" s="4">
        <f>IFERROR(__xludf.DUMMYFUNCTION("""COMPUTED_VALUE"""),1.99)</f>
        <v>1.99</v>
      </c>
      <c r="AA413" s="4">
        <v>138.367</v>
      </c>
      <c r="AB413" s="4" t="s">
        <v>13</v>
      </c>
      <c r="AC413" s="1">
        <v>90.5566916107265</v>
      </c>
      <c r="AD413" s="4">
        <v>47.760308389273504</v>
      </c>
    </row>
    <row r="414">
      <c r="G414" s="3">
        <v>20.3937</v>
      </c>
      <c r="H414" s="3">
        <v>2.065</v>
      </c>
      <c r="K414" s="4">
        <f>IFERROR(__xludf.DUMMYFUNCTION("""COMPUTED_VALUE"""),1.995)</f>
        <v>1.995</v>
      </c>
      <c r="L414" s="4">
        <v>20.3878</v>
      </c>
      <c r="M414" s="4" t="s">
        <v>13</v>
      </c>
      <c r="N414" s="1">
        <v>5.97059644657978</v>
      </c>
      <c r="O414" s="4">
        <v>14.42310355342022</v>
      </c>
      <c r="V414" s="3">
        <v>138.307</v>
      </c>
      <c r="W414" s="3">
        <v>2.065</v>
      </c>
      <c r="Z414" s="4">
        <f>IFERROR(__xludf.DUMMYFUNCTION("""COMPUTED_VALUE"""),1.995)</f>
        <v>1.995</v>
      </c>
      <c r="AA414" s="4">
        <v>138.371</v>
      </c>
      <c r="AB414" s="4" t="s">
        <v>13</v>
      </c>
      <c r="AC414" s="1">
        <v>90.5811863996752</v>
      </c>
      <c r="AD414" s="4">
        <v>47.725813600324784</v>
      </c>
    </row>
    <row r="415">
      <c r="G415" s="3">
        <v>20.3931</v>
      </c>
      <c r="H415" s="3">
        <v>2.07</v>
      </c>
      <c r="K415" s="4">
        <f>IFERROR(__xludf.DUMMYFUNCTION("""COMPUTED_VALUE"""),2.0)</f>
        <v>2</v>
      </c>
      <c r="L415" s="4">
        <v>20.3894</v>
      </c>
      <c r="M415" s="4" t="s">
        <v>13</v>
      </c>
      <c r="N415" s="1">
        <v>5.94719972544641</v>
      </c>
      <c r="O415" s="4">
        <v>14.44590027455359</v>
      </c>
      <c r="V415" s="3">
        <v>138.298</v>
      </c>
      <c r="W415" s="3">
        <v>2.07</v>
      </c>
      <c r="Z415" s="4">
        <f>IFERROR(__xludf.DUMMYFUNCTION("""COMPUTED_VALUE"""),2.0)</f>
        <v>2</v>
      </c>
      <c r="AA415" s="4">
        <v>138.374</v>
      </c>
      <c r="AB415" s="4" t="s">
        <v>13</v>
      </c>
      <c r="AC415" s="1">
        <v>90.6047888431656</v>
      </c>
      <c r="AD415" s="4">
        <v>47.69321115683441</v>
      </c>
    </row>
    <row r="416">
      <c r="G416" s="3">
        <v>20.3924</v>
      </c>
      <c r="H416" s="3">
        <v>2.075</v>
      </c>
      <c r="K416" s="4">
        <f>IFERROR(__xludf.DUMMYFUNCTION("""COMPUTED_VALUE"""),2.005)</f>
        <v>2.005</v>
      </c>
      <c r="L416" s="4">
        <v>20.3908</v>
      </c>
      <c r="M416" s="4" t="s">
        <v>13</v>
      </c>
      <c r="N416" s="1">
        <v>5.92457229709038</v>
      </c>
      <c r="O416" s="4">
        <v>14.467827702909618</v>
      </c>
      <c r="V416" s="3">
        <v>138.288</v>
      </c>
      <c r="W416" s="3">
        <v>2.075</v>
      </c>
      <c r="Z416" s="4">
        <f>IFERROR(__xludf.DUMMYFUNCTION("""COMPUTED_VALUE"""),2.005)</f>
        <v>2.005</v>
      </c>
      <c r="AA416" s="4">
        <v>138.375</v>
      </c>
      <c r="AB416" s="4" t="s">
        <v>13</v>
      </c>
      <c r="AC416" s="1">
        <v>90.6273274745215</v>
      </c>
      <c r="AD416" s="4">
        <v>47.66067252547852</v>
      </c>
    </row>
    <row r="417">
      <c r="G417" s="3">
        <v>20.3917</v>
      </c>
      <c r="H417" s="3">
        <v>2.08</v>
      </c>
      <c r="K417" s="4">
        <f>IFERROR(__xludf.DUMMYFUNCTION("""COMPUTED_VALUE"""),2.01)</f>
        <v>2.01</v>
      </c>
      <c r="L417" s="4">
        <v>20.392</v>
      </c>
      <c r="M417" s="4" t="s">
        <v>13</v>
      </c>
      <c r="N417" s="1">
        <v>5.90286060649052</v>
      </c>
      <c r="O417" s="4">
        <v>14.48883939350948</v>
      </c>
      <c r="V417" s="3">
        <v>138.278</v>
      </c>
      <c r="W417" s="3">
        <v>2.08</v>
      </c>
      <c r="Z417" s="4">
        <f>IFERROR(__xludf.DUMMYFUNCTION("""COMPUTED_VALUE"""),2.01)</f>
        <v>2.01</v>
      </c>
      <c r="AA417" s="4">
        <v>138.375</v>
      </c>
      <c r="AB417" s="4" t="s">
        <v>13</v>
      </c>
      <c r="AC417" s="1">
        <v>90.6486308270672</v>
      </c>
      <c r="AD417" s="4">
        <v>47.6293691729328</v>
      </c>
    </row>
    <row r="418">
      <c r="G418" s="3">
        <v>20.3909</v>
      </c>
      <c r="H418" s="3">
        <v>2.085</v>
      </c>
      <c r="K418" s="4">
        <f>IFERROR(__xludf.DUMMYFUNCTION("""COMPUTED_VALUE"""),2.015)</f>
        <v>2.015</v>
      </c>
      <c r="L418" s="4">
        <v>20.393</v>
      </c>
      <c r="M418" s="4" t="s">
        <v>13</v>
      </c>
      <c r="N418" s="1">
        <v>5.88220138630114</v>
      </c>
      <c r="O418" s="4">
        <v>14.508698613698858</v>
      </c>
      <c r="V418" s="3">
        <v>138.268</v>
      </c>
      <c r="W418" s="3">
        <v>2.085</v>
      </c>
      <c r="Z418" s="4">
        <f>IFERROR(__xludf.DUMMYFUNCTION("""COMPUTED_VALUE"""),2.015)</f>
        <v>2.015</v>
      </c>
      <c r="AA418" s="4">
        <v>138.373</v>
      </c>
      <c r="AB418" s="4" t="s">
        <v>13</v>
      </c>
      <c r="AC418" s="1">
        <v>90.6685346874511</v>
      </c>
      <c r="AD418" s="4">
        <v>47.5994653125489</v>
      </c>
    </row>
    <row r="419">
      <c r="G419" s="3">
        <v>20.39</v>
      </c>
      <c r="H419" s="3">
        <v>2.09</v>
      </c>
      <c r="K419" s="4">
        <f>IFERROR(__xludf.DUMMYFUNCTION("""COMPUTED_VALUE"""),2.02)</f>
        <v>2.02</v>
      </c>
      <c r="L419" s="4">
        <v>20.3938</v>
      </c>
      <c r="M419" s="4" t="s">
        <v>13</v>
      </c>
      <c r="N419" s="1">
        <v>5.86049545385455</v>
      </c>
      <c r="O419" s="4">
        <v>14.52950454614545</v>
      </c>
      <c r="V419" s="3">
        <v>138.258</v>
      </c>
      <c r="W419" s="3">
        <v>2.09</v>
      </c>
      <c r="Z419" s="4">
        <f>IFERROR(__xludf.DUMMYFUNCTION("""COMPUTED_VALUE"""),2.02)</f>
        <v>2.02</v>
      </c>
      <c r="AA419" s="4">
        <v>138.371</v>
      </c>
      <c r="AB419" s="4" t="s">
        <v>13</v>
      </c>
      <c r="AC419" s="1">
        <v>90.688573572774</v>
      </c>
      <c r="AD419" s="4">
        <v>47.569426427226006</v>
      </c>
    </row>
    <row r="420">
      <c r="G420" s="3">
        <v>20.3892</v>
      </c>
      <c r="H420" s="3">
        <v>2.095</v>
      </c>
      <c r="K420" s="4">
        <f>IFERROR(__xludf.DUMMYFUNCTION("""COMPUTED_VALUE"""),2.025)</f>
        <v>2.025</v>
      </c>
      <c r="L420" s="4">
        <v>20.3944</v>
      </c>
      <c r="M420" s="4" t="s">
        <v>13</v>
      </c>
      <c r="N420" s="1">
        <v>5.836409672076</v>
      </c>
      <c r="O420" s="4">
        <v>14.552790327923999</v>
      </c>
      <c r="V420" s="3">
        <v>138.248</v>
      </c>
      <c r="W420" s="3">
        <v>2.095</v>
      </c>
      <c r="Z420" s="4">
        <f>IFERROR(__xludf.DUMMYFUNCTION("""COMPUTED_VALUE"""),2.025)</f>
        <v>2.025</v>
      </c>
      <c r="AA420" s="4">
        <v>138.367</v>
      </c>
      <c r="AB420" s="4" t="s">
        <v>13</v>
      </c>
      <c r="AC420" s="1">
        <v>90.7098108936756</v>
      </c>
      <c r="AD420" s="4">
        <v>47.538189106324396</v>
      </c>
    </row>
    <row r="421">
      <c r="G421" s="3">
        <v>20.3883</v>
      </c>
      <c r="H421" s="3">
        <v>2.1</v>
      </c>
      <c r="K421" s="4">
        <f>IFERROR(__xludf.DUMMYFUNCTION("""COMPUTED_VALUE"""),2.03)</f>
        <v>2.03</v>
      </c>
      <c r="L421" s="4">
        <v>20.3948</v>
      </c>
      <c r="M421" s="4" t="s">
        <v>13</v>
      </c>
      <c r="N421" s="1">
        <v>5.81043766316109</v>
      </c>
      <c r="O421" s="4">
        <v>14.577862336838912</v>
      </c>
      <c r="V421" s="3">
        <v>138.238</v>
      </c>
      <c r="W421" s="3">
        <v>2.1</v>
      </c>
      <c r="Z421" s="4">
        <f>IFERROR(__xludf.DUMMYFUNCTION("""COMPUTED_VALUE"""),2.03)</f>
        <v>2.03</v>
      </c>
      <c r="AA421" s="4">
        <v>138.362</v>
      </c>
      <c r="AB421" s="4" t="s">
        <v>13</v>
      </c>
      <c r="AC421" s="1">
        <v>90.7319677492549</v>
      </c>
      <c r="AD421" s="4">
        <v>47.50603225074509</v>
      </c>
    </row>
    <row r="422">
      <c r="G422" s="3">
        <v>20.3873</v>
      </c>
      <c r="H422" s="3">
        <v>2.105</v>
      </c>
      <c r="K422" s="4">
        <f>IFERROR(__xludf.DUMMYFUNCTION("""COMPUTED_VALUE"""),2.035)</f>
        <v>2.035</v>
      </c>
      <c r="L422" s="4">
        <v>20.3951</v>
      </c>
      <c r="M422" s="4" t="s">
        <v>13</v>
      </c>
      <c r="N422" s="1">
        <v>5.78307304930544</v>
      </c>
      <c r="O422" s="4">
        <v>14.60422695069456</v>
      </c>
      <c r="V422" s="3">
        <v>138.229</v>
      </c>
      <c r="W422" s="3">
        <v>2.105</v>
      </c>
      <c r="Z422" s="4">
        <f>IFERROR(__xludf.DUMMYFUNCTION("""COMPUTED_VALUE"""),2.035)</f>
        <v>2.035</v>
      </c>
      <c r="AA422" s="4">
        <v>138.356</v>
      </c>
      <c r="AB422" s="4" t="s">
        <v>13</v>
      </c>
      <c r="AC422" s="1">
        <v>90.7547652386109</v>
      </c>
      <c r="AD422" s="4">
        <v>47.47423476138911</v>
      </c>
    </row>
    <row r="423">
      <c r="G423" s="3">
        <v>20.3865</v>
      </c>
      <c r="H423" s="3">
        <v>2.11</v>
      </c>
      <c r="K423" s="4">
        <f>IFERROR(__xludf.DUMMYFUNCTION("""COMPUTED_VALUE"""),2.04)</f>
        <v>2.04</v>
      </c>
      <c r="L423" s="4">
        <v>20.3952</v>
      </c>
      <c r="M423" s="4" t="s">
        <v>13</v>
      </c>
      <c r="N423" s="1">
        <v>5.75480945270464</v>
      </c>
      <c r="O423" s="4">
        <v>14.631690547295362</v>
      </c>
      <c r="V423" s="3">
        <v>138.22</v>
      </c>
      <c r="W423" s="3">
        <v>2.11</v>
      </c>
      <c r="Z423" s="4">
        <f>IFERROR(__xludf.DUMMYFUNCTION("""COMPUTED_VALUE"""),2.04)</f>
        <v>2.04</v>
      </c>
      <c r="AA423" s="4">
        <v>138.35</v>
      </c>
      <c r="AB423" s="4" t="s">
        <v>13</v>
      </c>
      <c r="AC423" s="1">
        <v>90.7779244608426</v>
      </c>
      <c r="AD423" s="4">
        <v>47.4420755391574</v>
      </c>
    </row>
    <row r="424">
      <c r="G424" s="3">
        <v>20.3856</v>
      </c>
      <c r="H424" s="3">
        <v>2.115</v>
      </c>
      <c r="K424" s="4">
        <f>IFERROR(__xludf.DUMMYFUNCTION("""COMPUTED_VALUE"""),2.045)</f>
        <v>2.045</v>
      </c>
      <c r="L424" s="4">
        <v>20.3952</v>
      </c>
      <c r="M424" s="4" t="s">
        <v>13</v>
      </c>
      <c r="N424" s="1">
        <v>5.7261404955543</v>
      </c>
      <c r="O424" s="4">
        <v>14.6594595044457</v>
      </c>
      <c r="V424" s="3">
        <v>138.212</v>
      </c>
      <c r="W424" s="3">
        <v>2.115</v>
      </c>
      <c r="Z424" s="4">
        <f>IFERROR(__xludf.DUMMYFUNCTION("""COMPUTED_VALUE"""),2.045)</f>
        <v>2.045</v>
      </c>
      <c r="AA424" s="4">
        <v>138.342</v>
      </c>
      <c r="AB424" s="4" t="s">
        <v>13</v>
      </c>
      <c r="AC424" s="1">
        <v>90.8011665150493</v>
      </c>
      <c r="AD424" s="4">
        <v>47.410833484950686</v>
      </c>
    </row>
    <row r="425">
      <c r="G425" s="3">
        <v>20.3847</v>
      </c>
      <c r="H425" s="3">
        <v>2.12</v>
      </c>
      <c r="K425" s="4">
        <f>IFERROR(__xludf.DUMMYFUNCTION("""COMPUTED_VALUE"""),2.05)</f>
        <v>2.05</v>
      </c>
      <c r="L425" s="4">
        <v>20.395</v>
      </c>
      <c r="M425" s="4" t="s">
        <v>13</v>
      </c>
      <c r="N425" s="1">
        <v>5.69755980005002</v>
      </c>
      <c r="O425" s="4">
        <v>14.68714019994998</v>
      </c>
      <c r="V425" s="3">
        <v>138.204</v>
      </c>
      <c r="W425" s="3">
        <v>2.12</v>
      </c>
      <c r="Z425" s="4">
        <f>IFERROR(__xludf.DUMMYFUNCTION("""COMPUTED_VALUE"""),2.05)</f>
        <v>2.05</v>
      </c>
      <c r="AA425" s="4">
        <v>138.334</v>
      </c>
      <c r="AB425" s="4" t="s">
        <v>13</v>
      </c>
      <c r="AC425" s="1">
        <v>90.8242125003298</v>
      </c>
      <c r="AD425" s="4">
        <v>47.3797874996702</v>
      </c>
    </row>
    <row r="426">
      <c r="G426" s="3">
        <v>20.3839</v>
      </c>
      <c r="H426" s="3">
        <v>2.125</v>
      </c>
      <c r="K426" s="4">
        <f>IFERROR(__xludf.DUMMYFUNCTION("""COMPUTED_VALUE"""),2.055)</f>
        <v>2.055</v>
      </c>
      <c r="L426" s="4">
        <v>20.3947</v>
      </c>
      <c r="M426" s="4" t="s">
        <v>13</v>
      </c>
      <c r="N426" s="1">
        <v>5.66956098838741</v>
      </c>
      <c r="O426" s="4">
        <v>14.71433901161259</v>
      </c>
      <c r="V426" s="3">
        <v>138.197</v>
      </c>
      <c r="W426" s="3">
        <v>2.125</v>
      </c>
      <c r="Z426" s="4">
        <f>IFERROR(__xludf.DUMMYFUNCTION("""COMPUTED_VALUE"""),2.055)</f>
        <v>2.055</v>
      </c>
      <c r="AA426" s="4">
        <v>138.326</v>
      </c>
      <c r="AB426" s="4" t="s">
        <v>13</v>
      </c>
      <c r="AC426" s="1">
        <v>90.8467835157834</v>
      </c>
      <c r="AD426" s="4">
        <v>47.3502164842166</v>
      </c>
    </row>
    <row r="427">
      <c r="G427" s="3">
        <v>20.3831</v>
      </c>
      <c r="H427" s="3">
        <v>2.13</v>
      </c>
      <c r="K427" s="4">
        <f>IFERROR(__xludf.DUMMYFUNCTION("""COMPUTED_VALUE"""),2.06)</f>
        <v>2.06</v>
      </c>
      <c r="L427" s="4">
        <v>20.3943</v>
      </c>
      <c r="M427" s="4" t="s">
        <v>13</v>
      </c>
      <c r="N427" s="1">
        <v>5.64263768276206</v>
      </c>
      <c r="O427" s="4">
        <v>14.740462317237938</v>
      </c>
      <c r="V427" s="3">
        <v>138.191</v>
      </c>
      <c r="W427" s="3">
        <v>2.13</v>
      </c>
      <c r="Z427" s="4">
        <f>IFERROR(__xludf.DUMMYFUNCTION("""COMPUTED_VALUE"""),2.06)</f>
        <v>2.06</v>
      </c>
      <c r="AA427" s="4">
        <v>138.317</v>
      </c>
      <c r="AB427" s="4" t="s">
        <v>13</v>
      </c>
      <c r="AC427" s="1">
        <v>90.8686006605091</v>
      </c>
      <c r="AD427" s="4">
        <v>47.3223993394909</v>
      </c>
    </row>
    <row r="428">
      <c r="G428" s="3">
        <v>20.3824</v>
      </c>
      <c r="H428" s="3">
        <v>2.135</v>
      </c>
      <c r="K428" s="4">
        <f>IFERROR(__xludf.DUMMYFUNCTION("""COMPUTED_VALUE"""),2.065)</f>
        <v>2.065</v>
      </c>
      <c r="L428" s="4">
        <v>20.3937</v>
      </c>
      <c r="M428" s="4" t="s">
        <v>13</v>
      </c>
      <c r="N428" s="1">
        <v>5.61728350536959</v>
      </c>
      <c r="O428" s="4">
        <v>14.76511649463041</v>
      </c>
      <c r="V428" s="3">
        <v>138.186</v>
      </c>
      <c r="W428" s="3">
        <v>2.135</v>
      </c>
      <c r="Z428" s="4">
        <f>IFERROR(__xludf.DUMMYFUNCTION("""COMPUTED_VALUE"""),2.065)</f>
        <v>2.065</v>
      </c>
      <c r="AA428" s="4">
        <v>138.307</v>
      </c>
      <c r="AB428" s="4" t="s">
        <v>13</v>
      </c>
      <c r="AC428" s="1">
        <v>90.8893850336058</v>
      </c>
      <c r="AD428" s="4">
        <v>47.2966149663942</v>
      </c>
    </row>
    <row r="429">
      <c r="G429" s="3">
        <v>20.3817</v>
      </c>
      <c r="H429" s="3">
        <v>2.14</v>
      </c>
      <c r="K429" s="4">
        <f>IFERROR(__xludf.DUMMYFUNCTION("""COMPUTED_VALUE"""),2.07)</f>
        <v>2.07</v>
      </c>
      <c r="L429" s="4">
        <v>20.3931</v>
      </c>
      <c r="M429" s="4" t="s">
        <v>13</v>
      </c>
      <c r="N429" s="1">
        <v>5.59399207840559</v>
      </c>
      <c r="O429" s="4">
        <v>14.787707921594409</v>
      </c>
      <c r="V429" s="3">
        <v>138.181</v>
      </c>
      <c r="W429" s="3">
        <v>2.14</v>
      </c>
      <c r="Z429" s="4">
        <f>IFERROR(__xludf.DUMMYFUNCTION("""COMPUTED_VALUE"""),2.07)</f>
        <v>2.07</v>
      </c>
      <c r="AA429" s="4">
        <v>138.298</v>
      </c>
      <c r="AB429" s="4" t="s">
        <v>13</v>
      </c>
      <c r="AC429" s="1">
        <v>90.9088577341729</v>
      </c>
      <c r="AD429" s="4">
        <v>47.272142265827114</v>
      </c>
    </row>
    <row r="430">
      <c r="G430" s="3">
        <v>20.3811</v>
      </c>
      <c r="H430" s="3">
        <v>2.145</v>
      </c>
      <c r="K430" s="4">
        <f>IFERROR(__xludf.DUMMYFUNCTION("""COMPUTED_VALUE"""),2.075)</f>
        <v>2.075</v>
      </c>
      <c r="L430" s="4">
        <v>20.3924</v>
      </c>
      <c r="M430" s="4" t="s">
        <v>13</v>
      </c>
      <c r="N430" s="1">
        <v>5.57325702406567</v>
      </c>
      <c r="O430" s="4">
        <v>14.80784297593433</v>
      </c>
      <c r="V430" s="3">
        <v>138.177</v>
      </c>
      <c r="W430" s="3">
        <v>2.145</v>
      </c>
      <c r="Z430" s="4">
        <f>IFERROR(__xludf.DUMMYFUNCTION("""COMPUTED_VALUE"""),2.075)</f>
        <v>2.075</v>
      </c>
      <c r="AA430" s="4">
        <v>138.288</v>
      </c>
      <c r="AB430" s="4" t="s">
        <v>13</v>
      </c>
      <c r="AC430" s="1">
        <v>90.9267398613091</v>
      </c>
      <c r="AD430" s="4">
        <v>47.25026013869089</v>
      </c>
    </row>
    <row r="431">
      <c r="G431" s="3">
        <v>20.3806</v>
      </c>
      <c r="H431" s="3">
        <v>2.15</v>
      </c>
      <c r="K431" s="4">
        <f>IFERROR(__xludf.DUMMYFUNCTION("""COMPUTED_VALUE"""),2.08)</f>
        <v>2.08</v>
      </c>
      <c r="L431" s="4">
        <v>20.3917</v>
      </c>
      <c r="M431" s="4" t="s">
        <v>13</v>
      </c>
      <c r="N431" s="1">
        <v>5.55557196454543</v>
      </c>
      <c r="O431" s="4">
        <v>14.825028035454572</v>
      </c>
      <c r="V431" s="3">
        <v>138.174</v>
      </c>
      <c r="W431" s="3">
        <v>2.15</v>
      </c>
      <c r="Z431" s="4">
        <f>IFERROR(__xludf.DUMMYFUNCTION("""COMPUTED_VALUE"""),2.08)</f>
        <v>2.08</v>
      </c>
      <c r="AA431" s="4">
        <v>138.278</v>
      </c>
      <c r="AB431" s="4" t="s">
        <v>13</v>
      </c>
      <c r="AC431" s="1">
        <v>90.9427525141138</v>
      </c>
      <c r="AD431" s="4">
        <v>47.2312474858862</v>
      </c>
    </row>
    <row r="432">
      <c r="G432" s="3">
        <v>20.3802</v>
      </c>
      <c r="H432" s="3">
        <v>2.155</v>
      </c>
      <c r="K432" s="4">
        <f>IFERROR(__xludf.DUMMYFUNCTION("""COMPUTED_VALUE"""),2.08465576199999)</f>
        <v>2.084655762</v>
      </c>
      <c r="L432" s="4" t="s">
        <v>13</v>
      </c>
      <c r="M432" s="4">
        <v>5.88359569864627</v>
      </c>
      <c r="N432" s="1">
        <v>5.54143052204048</v>
      </c>
      <c r="O432" s="4">
        <v>14.838769477959518</v>
      </c>
      <c r="V432" s="3">
        <v>138.173</v>
      </c>
      <c r="W432" s="3">
        <v>2.155</v>
      </c>
      <c r="Z432" s="4">
        <f>IFERROR(__xludf.DUMMYFUNCTION("""COMPUTED_VALUE"""),2.08465576199999)</f>
        <v>2.084655762</v>
      </c>
      <c r="AA432" s="4" t="s">
        <v>13</v>
      </c>
      <c r="AB432" s="4">
        <v>90.6672062346414</v>
      </c>
      <c r="AC432" s="1">
        <v>90.9566167916858</v>
      </c>
      <c r="AD432" s="4">
        <v>47.2163832083142</v>
      </c>
    </row>
    <row r="433">
      <c r="G433" s="3">
        <v>20.3798</v>
      </c>
      <c r="H433" s="3">
        <v>2.16</v>
      </c>
      <c r="K433" s="4">
        <f>IFERROR(__xludf.DUMMYFUNCTION("""COMPUTED_VALUE"""),2.085)</f>
        <v>2.085</v>
      </c>
      <c r="L433" s="4">
        <v>20.3909</v>
      </c>
      <c r="M433" s="4" t="s">
        <v>13</v>
      </c>
      <c r="N433" s="1">
        <v>5.53132631874642</v>
      </c>
      <c r="O433" s="4">
        <v>14.84847368125358</v>
      </c>
      <c r="V433" s="3">
        <v>138.172</v>
      </c>
      <c r="W433" s="3">
        <v>2.16</v>
      </c>
      <c r="Z433" s="4">
        <f>IFERROR(__xludf.DUMMYFUNCTION("""COMPUTED_VALUE"""),2.085)</f>
        <v>2.085</v>
      </c>
      <c r="AA433" s="4">
        <v>138.268</v>
      </c>
      <c r="AB433" s="4" t="s">
        <v>13</v>
      </c>
      <c r="AC433" s="1">
        <v>90.9680537931244</v>
      </c>
      <c r="AD433" s="4">
        <v>47.2039462068756</v>
      </c>
    </row>
    <row r="434">
      <c r="G434" s="3">
        <v>20.3795</v>
      </c>
      <c r="H434" s="3">
        <v>2.165</v>
      </c>
      <c r="K434" s="4">
        <f>IFERROR(__xludf.DUMMYFUNCTION("""COMPUTED_VALUE"""),2.09)</f>
        <v>2.09</v>
      </c>
      <c r="L434" s="4">
        <v>20.39</v>
      </c>
      <c r="M434" s="4" t="s">
        <v>13</v>
      </c>
      <c r="N434" s="1">
        <v>5.52575297685885</v>
      </c>
      <c r="O434" s="4">
        <v>14.85374702314115</v>
      </c>
      <c r="V434" s="3">
        <v>138.172</v>
      </c>
      <c r="W434" s="3">
        <v>2.165</v>
      </c>
      <c r="Z434" s="4">
        <f>IFERROR(__xludf.DUMMYFUNCTION("""COMPUTED_VALUE"""),2.09)</f>
        <v>2.09</v>
      </c>
      <c r="AA434" s="4">
        <v>138.258</v>
      </c>
      <c r="AB434" s="4" t="s">
        <v>13</v>
      </c>
      <c r="AC434" s="1">
        <v>90.9767846175285</v>
      </c>
      <c r="AD434" s="4">
        <v>47.1952153824715</v>
      </c>
    </row>
    <row r="435">
      <c r="G435" s="3">
        <v>20.3794</v>
      </c>
      <c r="H435" s="3">
        <v>2.17</v>
      </c>
      <c r="K435" s="4">
        <f>IFERROR(__xludf.DUMMYFUNCTION("""COMPUTED_VALUE"""),2.095)</f>
        <v>2.095</v>
      </c>
      <c r="L435" s="4">
        <v>20.3892</v>
      </c>
      <c r="M435" s="4" t="s">
        <v>13</v>
      </c>
      <c r="N435" s="1">
        <v>5.52491167974533</v>
      </c>
      <c r="O435" s="4">
        <v>14.85448832025467</v>
      </c>
      <c r="V435" s="3">
        <v>138.174</v>
      </c>
      <c r="W435" s="3">
        <v>2.17</v>
      </c>
      <c r="Z435" s="4">
        <f>IFERROR(__xludf.DUMMYFUNCTION("""COMPUTED_VALUE"""),2.095)</f>
        <v>2.095</v>
      </c>
      <c r="AA435" s="4">
        <v>138.248</v>
      </c>
      <c r="AB435" s="4" t="s">
        <v>13</v>
      </c>
      <c r="AC435" s="1">
        <v>90.9827638966665</v>
      </c>
      <c r="AD435" s="4">
        <v>47.19123610333351</v>
      </c>
    </row>
    <row r="436">
      <c r="G436" s="3">
        <v>20.3793</v>
      </c>
      <c r="H436" s="3">
        <v>2.175</v>
      </c>
      <c r="K436" s="4">
        <f>IFERROR(__xludf.DUMMYFUNCTION("""COMPUTED_VALUE"""),2.1)</f>
        <v>2.1</v>
      </c>
      <c r="L436" s="4">
        <v>20.3883</v>
      </c>
      <c r="M436" s="4" t="s">
        <v>13</v>
      </c>
      <c r="N436" s="1">
        <v>5.52628791954433</v>
      </c>
      <c r="O436" s="4">
        <v>14.85301208045567</v>
      </c>
      <c r="V436" s="3">
        <v>138.176</v>
      </c>
      <c r="W436" s="3">
        <v>2.175</v>
      </c>
      <c r="Z436" s="4">
        <f>IFERROR(__xludf.DUMMYFUNCTION("""COMPUTED_VALUE"""),2.1)</f>
        <v>2.1</v>
      </c>
      <c r="AA436" s="4">
        <v>138.238</v>
      </c>
      <c r="AB436" s="4" t="s">
        <v>13</v>
      </c>
      <c r="AC436" s="1">
        <v>90.9880378408445</v>
      </c>
      <c r="AD436" s="4">
        <v>47.18796215915549</v>
      </c>
    </row>
    <row r="437">
      <c r="G437" s="3">
        <v>20.3793</v>
      </c>
      <c r="H437" s="3">
        <v>2.18</v>
      </c>
      <c r="K437" s="4">
        <f>IFERROR(__xludf.DUMMYFUNCTION("""COMPUTED_VALUE"""),2.105)</f>
        <v>2.105</v>
      </c>
      <c r="L437" s="4">
        <v>20.3873</v>
      </c>
      <c r="M437" s="4" t="s">
        <v>13</v>
      </c>
      <c r="N437" s="1">
        <v>5.52908001145075</v>
      </c>
      <c r="O437" s="4">
        <v>14.85021998854925</v>
      </c>
      <c r="V437" s="3">
        <v>138.18</v>
      </c>
      <c r="W437" s="3">
        <v>2.18</v>
      </c>
      <c r="Z437" s="4">
        <f>IFERROR(__xludf.DUMMYFUNCTION("""COMPUTED_VALUE"""),2.105)</f>
        <v>2.105</v>
      </c>
      <c r="AA437" s="4">
        <v>138.229</v>
      </c>
      <c r="AB437" s="4" t="s">
        <v>13</v>
      </c>
      <c r="AC437" s="1">
        <v>90.9931380824729</v>
      </c>
      <c r="AD437" s="4">
        <v>47.18686191752711</v>
      </c>
    </row>
    <row r="438">
      <c r="G438" s="3">
        <v>20.3794</v>
      </c>
      <c r="H438" s="3">
        <v>2.185</v>
      </c>
      <c r="K438" s="4">
        <f>IFERROR(__xludf.DUMMYFUNCTION("""COMPUTED_VALUE"""),2.11)</f>
        <v>2.11</v>
      </c>
      <c r="L438" s="4">
        <v>20.3865</v>
      </c>
      <c r="M438" s="4" t="s">
        <v>13</v>
      </c>
      <c r="N438" s="1">
        <v>5.53314775144371</v>
      </c>
      <c r="O438" s="4">
        <v>14.84625224855629</v>
      </c>
      <c r="V438" s="3">
        <v>138.184</v>
      </c>
      <c r="W438" s="3">
        <v>2.185</v>
      </c>
      <c r="Z438" s="4">
        <f>IFERROR(__xludf.DUMMYFUNCTION("""COMPUTED_VALUE"""),2.11)</f>
        <v>2.11</v>
      </c>
      <c r="AA438" s="4">
        <v>138.22</v>
      </c>
      <c r="AB438" s="4" t="s">
        <v>13</v>
      </c>
      <c r="AC438" s="1">
        <v>90.9980533447006</v>
      </c>
      <c r="AD438" s="4">
        <v>47.185946655299404</v>
      </c>
    </row>
    <row r="439">
      <c r="G439" s="3">
        <v>20.3796</v>
      </c>
      <c r="H439" s="3">
        <v>2.19</v>
      </c>
      <c r="K439" s="4">
        <f>IFERROR(__xludf.DUMMYFUNCTION("""COMPUTED_VALUE"""),2.115)</f>
        <v>2.115</v>
      </c>
      <c r="L439" s="4">
        <v>20.3856</v>
      </c>
      <c r="M439" s="4" t="s">
        <v>13</v>
      </c>
      <c r="N439" s="1">
        <v>5.53835093550234</v>
      </c>
      <c r="O439" s="4">
        <v>14.84124906449766</v>
      </c>
      <c r="V439" s="3">
        <v>138.19</v>
      </c>
      <c r="W439" s="3">
        <v>2.19</v>
      </c>
      <c r="Z439" s="4">
        <f>IFERROR(__xludf.DUMMYFUNCTION("""COMPUTED_VALUE"""),2.115)</f>
        <v>2.115</v>
      </c>
      <c r="AA439" s="4">
        <v>138.212</v>
      </c>
      <c r="AB439" s="4" t="s">
        <v>13</v>
      </c>
      <c r="AC439" s="1">
        <v>91.0027723506765</v>
      </c>
      <c r="AD439" s="4">
        <v>47.1872276493235</v>
      </c>
    </row>
    <row r="440">
      <c r="G440" s="3">
        <v>20.3799</v>
      </c>
      <c r="H440" s="3">
        <v>2.195</v>
      </c>
      <c r="K440" s="4">
        <f>IFERROR(__xludf.DUMMYFUNCTION("""COMPUTED_VALUE"""),2.12)</f>
        <v>2.12</v>
      </c>
      <c r="L440" s="4">
        <v>20.3847</v>
      </c>
      <c r="M440" s="4" t="s">
        <v>13</v>
      </c>
      <c r="N440" s="1">
        <v>5.54454935960577</v>
      </c>
      <c r="O440" s="4">
        <v>14.835350640394228</v>
      </c>
      <c r="V440" s="3">
        <v>138.196</v>
      </c>
      <c r="W440" s="3">
        <v>2.195</v>
      </c>
      <c r="Z440" s="4">
        <f>IFERROR(__xludf.DUMMYFUNCTION("""COMPUTED_VALUE"""),2.12)</f>
        <v>2.12</v>
      </c>
      <c r="AA440" s="4">
        <v>138.204</v>
      </c>
      <c r="AB440" s="4" t="s">
        <v>13</v>
      </c>
      <c r="AC440" s="1">
        <v>91.0072838235495</v>
      </c>
      <c r="AD440" s="4">
        <v>47.1887161764505</v>
      </c>
    </row>
    <row r="441">
      <c r="G441" s="3">
        <v>20.3802</v>
      </c>
      <c r="H441" s="3">
        <v>2.2</v>
      </c>
      <c r="K441" s="4">
        <f>IFERROR(__xludf.DUMMYFUNCTION("""COMPUTED_VALUE"""),2.125)</f>
        <v>2.125</v>
      </c>
      <c r="L441" s="4">
        <v>20.3839</v>
      </c>
      <c r="M441" s="4" t="s">
        <v>13</v>
      </c>
      <c r="N441" s="1">
        <v>5.55160281973312</v>
      </c>
      <c r="O441" s="4">
        <v>14.828597180266879</v>
      </c>
      <c r="V441" s="3">
        <v>138.204</v>
      </c>
      <c r="W441" s="3">
        <v>2.2</v>
      </c>
      <c r="Z441" s="4">
        <f>IFERROR(__xludf.DUMMYFUNCTION("""COMPUTED_VALUE"""),2.125)</f>
        <v>2.125</v>
      </c>
      <c r="AA441" s="4">
        <v>138.197</v>
      </c>
      <c r="AB441" s="4" t="s">
        <v>13</v>
      </c>
      <c r="AC441" s="1">
        <v>91.0115764864687</v>
      </c>
      <c r="AD441" s="4">
        <v>47.19242351353131</v>
      </c>
    </row>
    <row r="442">
      <c r="G442" s="3">
        <v>20.3806</v>
      </c>
      <c r="H442" s="3">
        <v>2.205</v>
      </c>
      <c r="K442" s="4">
        <f>IFERROR(__xludf.DUMMYFUNCTION("""COMPUTED_VALUE"""),2.13)</f>
        <v>2.13</v>
      </c>
      <c r="L442" s="4">
        <v>20.3831</v>
      </c>
      <c r="M442" s="4" t="s">
        <v>13</v>
      </c>
      <c r="N442" s="1">
        <v>5.55937111186354</v>
      </c>
      <c r="O442" s="4">
        <v>14.82122888813646</v>
      </c>
      <c r="V442" s="3">
        <v>138.212</v>
      </c>
      <c r="W442" s="3">
        <v>2.205</v>
      </c>
      <c r="Z442" s="4">
        <f>IFERROR(__xludf.DUMMYFUNCTION("""COMPUTED_VALUE"""),2.13)</f>
        <v>2.13</v>
      </c>
      <c r="AA442" s="4">
        <v>138.191</v>
      </c>
      <c r="AB442" s="4" t="s">
        <v>13</v>
      </c>
      <c r="AC442" s="1">
        <v>91.015639062583</v>
      </c>
      <c r="AD442" s="4">
        <v>47.19636093741698</v>
      </c>
    </row>
    <row r="443">
      <c r="G443" s="3">
        <v>20.3811</v>
      </c>
      <c r="H443" s="3">
        <v>2.21</v>
      </c>
      <c r="K443" s="4">
        <f>IFERROR(__xludf.DUMMYFUNCTION("""COMPUTED_VALUE"""),2.135)</f>
        <v>2.135</v>
      </c>
      <c r="L443" s="4">
        <v>20.3824</v>
      </c>
      <c r="M443" s="4" t="s">
        <v>13</v>
      </c>
      <c r="N443" s="1">
        <v>5.56771403197614</v>
      </c>
      <c r="O443" s="4">
        <v>14.81338596802386</v>
      </c>
      <c r="V443" s="3">
        <v>138.222</v>
      </c>
      <c r="W443" s="3">
        <v>2.21</v>
      </c>
      <c r="Z443" s="4">
        <f>IFERROR(__xludf.DUMMYFUNCTION("""COMPUTED_VALUE"""),2.135)</f>
        <v>2.135</v>
      </c>
      <c r="AA443" s="4">
        <v>138.186</v>
      </c>
      <c r="AB443" s="4" t="s">
        <v>13</v>
      </c>
      <c r="AC443" s="1">
        <v>91.0194602750412</v>
      </c>
      <c r="AD443" s="4">
        <v>47.20253972495881</v>
      </c>
    </row>
    <row r="444">
      <c r="G444" s="3">
        <v>20.3817</v>
      </c>
      <c r="H444" s="3">
        <v>2.215</v>
      </c>
      <c r="K444" s="4">
        <f>IFERROR(__xludf.DUMMYFUNCTION("""COMPUTED_VALUE"""),2.14)</f>
        <v>2.14</v>
      </c>
      <c r="L444" s="4">
        <v>20.3817</v>
      </c>
      <c r="M444" s="4" t="s">
        <v>13</v>
      </c>
      <c r="N444" s="1">
        <v>5.57649137605006</v>
      </c>
      <c r="O444" s="4">
        <v>14.805208623949937</v>
      </c>
      <c r="V444" s="3">
        <v>138.232</v>
      </c>
      <c r="W444" s="3">
        <v>2.215</v>
      </c>
      <c r="Z444" s="4">
        <f>IFERROR(__xludf.DUMMYFUNCTION("""COMPUTED_VALUE"""),2.14)</f>
        <v>2.14</v>
      </c>
      <c r="AA444" s="4">
        <v>138.181</v>
      </c>
      <c r="AB444" s="4" t="s">
        <v>13</v>
      </c>
      <c r="AC444" s="1">
        <v>91.0230288469924</v>
      </c>
      <c r="AD444" s="4">
        <v>47.208971153007596</v>
      </c>
    </row>
    <row r="445">
      <c r="G445" s="3">
        <v>20.3823</v>
      </c>
      <c r="H445" s="3">
        <v>2.22</v>
      </c>
      <c r="K445" s="4">
        <f>IFERROR(__xludf.DUMMYFUNCTION("""COMPUTED_VALUE"""),2.145)</f>
        <v>2.145</v>
      </c>
      <c r="L445" s="4">
        <v>20.3811</v>
      </c>
      <c r="M445" s="4" t="s">
        <v>13</v>
      </c>
      <c r="N445" s="1">
        <v>5.58556294006442</v>
      </c>
      <c r="O445" s="4">
        <v>14.79673705993558</v>
      </c>
      <c r="V445" s="3">
        <v>138.242</v>
      </c>
      <c r="W445" s="3">
        <v>2.22</v>
      </c>
      <c r="Z445" s="4">
        <f>IFERROR(__xludf.DUMMYFUNCTION("""COMPUTED_VALUE"""),2.145)</f>
        <v>2.145</v>
      </c>
      <c r="AA445" s="4">
        <v>138.177</v>
      </c>
      <c r="AB445" s="4" t="s">
        <v>13</v>
      </c>
      <c r="AC445" s="1">
        <v>91.0263335015855</v>
      </c>
      <c r="AD445" s="4">
        <v>47.21566649841449</v>
      </c>
    </row>
    <row r="446">
      <c r="G446" s="3">
        <v>20.383</v>
      </c>
      <c r="H446" s="3">
        <v>2.225</v>
      </c>
      <c r="K446" s="4">
        <f>IFERROR(__xludf.DUMMYFUNCTION("""COMPUTED_VALUE"""),2.15)</f>
        <v>2.15</v>
      </c>
      <c r="L446" s="4">
        <v>20.3806</v>
      </c>
      <c r="M446" s="4" t="s">
        <v>13</v>
      </c>
      <c r="N446" s="1">
        <v>5.59478851999837</v>
      </c>
      <c r="O446" s="4">
        <v>14.788211480001628</v>
      </c>
      <c r="V446" s="3">
        <v>138.254</v>
      </c>
      <c r="W446" s="3">
        <v>2.225</v>
      </c>
      <c r="Z446" s="4">
        <f>IFERROR(__xludf.DUMMYFUNCTION("""COMPUTED_VALUE"""),2.15)</f>
        <v>2.15</v>
      </c>
      <c r="AA446" s="4">
        <v>138.174</v>
      </c>
      <c r="AB446" s="4" t="s">
        <v>13</v>
      </c>
      <c r="AC446" s="1">
        <v>91.0293629619694</v>
      </c>
      <c r="AD446" s="4">
        <v>47.22463703803059</v>
      </c>
    </row>
    <row r="447">
      <c r="G447" s="3">
        <v>20.3837</v>
      </c>
      <c r="H447" s="3">
        <v>2.23</v>
      </c>
      <c r="K447" s="4">
        <f>IFERROR(__xludf.DUMMYFUNCTION("""COMPUTED_VALUE"""),2.155)</f>
        <v>2.155</v>
      </c>
      <c r="L447" s="4">
        <v>20.3802</v>
      </c>
      <c r="M447" s="4" t="s">
        <v>13</v>
      </c>
      <c r="N447" s="1">
        <v>5.60402791183102</v>
      </c>
      <c r="O447" s="4">
        <v>14.779672088168981</v>
      </c>
      <c r="V447" s="3">
        <v>138.266</v>
      </c>
      <c r="W447" s="3">
        <v>2.23</v>
      </c>
      <c r="Z447" s="4">
        <f>IFERROR(__xludf.DUMMYFUNCTION("""COMPUTED_VALUE"""),2.155)</f>
        <v>2.155</v>
      </c>
      <c r="AA447" s="4">
        <v>138.173</v>
      </c>
      <c r="AB447" s="4" t="s">
        <v>13</v>
      </c>
      <c r="AC447" s="1">
        <v>91.032105951293</v>
      </c>
      <c r="AD447" s="4">
        <v>47.233894048706986</v>
      </c>
    </row>
    <row r="448">
      <c r="G448" s="3">
        <v>20.3844</v>
      </c>
      <c r="H448" s="3">
        <v>2.235</v>
      </c>
      <c r="K448" s="4">
        <f>IFERROR(__xludf.DUMMYFUNCTION("""COMPUTED_VALUE"""),2.16)</f>
        <v>2.16</v>
      </c>
      <c r="L448" s="4">
        <v>20.3798</v>
      </c>
      <c r="M448" s="4" t="s">
        <v>13</v>
      </c>
      <c r="N448" s="1">
        <v>5.6131409115415</v>
      </c>
      <c r="O448" s="4">
        <v>14.7712590884585</v>
      </c>
      <c r="V448" s="3">
        <v>138.278</v>
      </c>
      <c r="W448" s="3">
        <v>2.235</v>
      </c>
      <c r="Z448" s="4">
        <f>IFERROR(__xludf.DUMMYFUNCTION("""COMPUTED_VALUE"""),2.16)</f>
        <v>2.16</v>
      </c>
      <c r="AA448" s="4">
        <v>138.172</v>
      </c>
      <c r="AB448" s="4" t="s">
        <v>13</v>
      </c>
      <c r="AC448" s="1">
        <v>91.0345511927054</v>
      </c>
      <c r="AD448" s="4">
        <v>47.2434488072946</v>
      </c>
    </row>
    <row r="449">
      <c r="G449" s="3">
        <v>20.3852</v>
      </c>
      <c r="H449" s="3">
        <v>2.24</v>
      </c>
      <c r="K449" s="4">
        <f>IFERROR(__xludf.DUMMYFUNCTION("""COMPUTED_VALUE"""),2.165)</f>
        <v>2.165</v>
      </c>
      <c r="L449" s="4">
        <v>20.3795</v>
      </c>
      <c r="M449" s="4" t="s">
        <v>13</v>
      </c>
      <c r="N449" s="1">
        <v>5.62198731510896</v>
      </c>
      <c r="O449" s="4">
        <v>14.763212684891041</v>
      </c>
      <c r="V449" s="3">
        <v>138.291</v>
      </c>
      <c r="W449" s="3">
        <v>2.24</v>
      </c>
      <c r="Z449" s="4">
        <f>IFERROR(__xludf.DUMMYFUNCTION("""COMPUTED_VALUE"""),2.165)</f>
        <v>2.165</v>
      </c>
      <c r="AA449" s="4">
        <v>138.172</v>
      </c>
      <c r="AB449" s="4" t="s">
        <v>13</v>
      </c>
      <c r="AC449" s="1">
        <v>91.0366874093553</v>
      </c>
      <c r="AD449" s="4">
        <v>47.2543125906447</v>
      </c>
    </row>
    <row r="450">
      <c r="G450" s="3">
        <v>20.386</v>
      </c>
      <c r="H450" s="3">
        <v>2.245</v>
      </c>
      <c r="K450" s="4">
        <f>IFERROR(__xludf.DUMMYFUNCTION("""COMPUTED_VALUE"""),2.16803741499999)</f>
        <v>2.168037415</v>
      </c>
      <c r="L450" s="4" t="s">
        <v>13</v>
      </c>
      <c r="M450" s="4">
        <v>5.52478898290101</v>
      </c>
      <c r="N450" s="1">
        <v>5.6304269185125</v>
      </c>
      <c r="O450" s="4">
        <v>14.7555730814875</v>
      </c>
      <c r="V450" s="3">
        <v>138.304</v>
      </c>
      <c r="W450" s="3">
        <v>2.245</v>
      </c>
      <c r="Z450" s="4">
        <f>IFERROR(__xludf.DUMMYFUNCTION("""COMPUTED_VALUE"""),2.16803741499999)</f>
        <v>2.168037415</v>
      </c>
      <c r="AA450" s="4" t="s">
        <v>13</v>
      </c>
      <c r="AB450" s="4">
        <v>90.9806487708531</v>
      </c>
      <c r="AC450" s="1">
        <v>91.0385033243919</v>
      </c>
      <c r="AD450" s="4">
        <v>47.265496675608105</v>
      </c>
    </row>
    <row r="451">
      <c r="G451" s="3">
        <v>20.3868</v>
      </c>
      <c r="H451" s="3">
        <v>2.25</v>
      </c>
      <c r="K451" s="4">
        <f>IFERROR(__xludf.DUMMYFUNCTION("""COMPUTED_VALUE"""),2.17)</f>
        <v>2.17</v>
      </c>
      <c r="L451" s="4">
        <v>20.3794</v>
      </c>
      <c r="M451" s="4" t="s">
        <v>13</v>
      </c>
      <c r="N451" s="1">
        <v>5.63831951773128</v>
      </c>
      <c r="O451" s="4">
        <v>14.748480482268722</v>
      </c>
      <c r="V451" s="3">
        <v>138.318</v>
      </c>
      <c r="W451" s="3">
        <v>2.25</v>
      </c>
      <c r="Z451" s="4">
        <f>IFERROR(__xludf.DUMMYFUNCTION("""COMPUTED_VALUE"""),2.17)</f>
        <v>2.17</v>
      </c>
      <c r="AA451" s="4">
        <v>138.174</v>
      </c>
      <c r="AB451" s="4" t="s">
        <v>13</v>
      </c>
      <c r="AC451" s="1">
        <v>91.039987660964</v>
      </c>
      <c r="AD451" s="4">
        <v>47.27801233903601</v>
      </c>
    </row>
    <row r="452">
      <c r="G452" s="3">
        <v>20.3876</v>
      </c>
      <c r="H452" s="3">
        <v>2.255</v>
      </c>
      <c r="K452" s="4">
        <f>IFERROR(__xludf.DUMMYFUNCTION("""COMPUTED_VALUE"""),2.175)</f>
        <v>2.175</v>
      </c>
      <c r="L452" s="4">
        <v>20.3793</v>
      </c>
      <c r="M452" s="4" t="s">
        <v>13</v>
      </c>
      <c r="N452" s="1">
        <v>5.6455249087444</v>
      </c>
      <c r="O452" s="4">
        <v>14.7420750912556</v>
      </c>
      <c r="V452" s="3">
        <v>138.332</v>
      </c>
      <c r="W452" s="3">
        <v>2.255</v>
      </c>
      <c r="Z452" s="4">
        <f>IFERROR(__xludf.DUMMYFUNCTION("""COMPUTED_VALUE"""),2.175)</f>
        <v>2.175</v>
      </c>
      <c r="AA452" s="4">
        <v>138.176</v>
      </c>
      <c r="AB452" s="4" t="s">
        <v>13</v>
      </c>
      <c r="AC452" s="1">
        <v>91.0411291422205</v>
      </c>
      <c r="AD452" s="4">
        <v>47.290870857779495</v>
      </c>
    </row>
    <row r="453">
      <c r="G453" s="3">
        <v>20.3884</v>
      </c>
      <c r="H453" s="3">
        <v>2.26</v>
      </c>
      <c r="K453" s="4">
        <f>IFERROR(__xludf.DUMMYFUNCTION("""COMPUTED_VALUE"""),2.18)</f>
        <v>2.18</v>
      </c>
      <c r="L453" s="4">
        <v>20.3793</v>
      </c>
      <c r="M453" s="4" t="s">
        <v>13</v>
      </c>
      <c r="N453" s="1">
        <v>5.65190288753102</v>
      </c>
      <c r="O453" s="4">
        <v>14.736497112468982</v>
      </c>
      <c r="V453" s="3">
        <v>138.346</v>
      </c>
      <c r="W453" s="3">
        <v>2.26</v>
      </c>
      <c r="Z453" s="4">
        <f>IFERROR(__xludf.DUMMYFUNCTION("""COMPUTED_VALUE"""),2.18)</f>
        <v>2.18</v>
      </c>
      <c r="AA453" s="4">
        <v>138.18</v>
      </c>
      <c r="AB453" s="4" t="s">
        <v>13</v>
      </c>
      <c r="AC453" s="1">
        <v>91.0419164913105</v>
      </c>
      <c r="AD453" s="4">
        <v>47.3040835086895</v>
      </c>
    </row>
    <row r="454">
      <c r="G454" s="3">
        <v>20.3892</v>
      </c>
      <c r="H454" s="3">
        <v>2.265</v>
      </c>
      <c r="K454" s="4">
        <f>IFERROR(__xludf.DUMMYFUNCTION("""COMPUTED_VALUE"""),2.185)</f>
        <v>2.185</v>
      </c>
      <c r="L454" s="4">
        <v>20.3794</v>
      </c>
      <c r="M454" s="4" t="s">
        <v>13</v>
      </c>
      <c r="N454" s="1">
        <v>5.65731325007024</v>
      </c>
      <c r="O454" s="4">
        <v>14.731886749929759</v>
      </c>
      <c r="V454" s="3">
        <v>138.36</v>
      </c>
      <c r="W454" s="3">
        <v>2.265</v>
      </c>
      <c r="Z454" s="4">
        <f>IFERROR(__xludf.DUMMYFUNCTION("""COMPUTED_VALUE"""),2.185)</f>
        <v>2.185</v>
      </c>
      <c r="AA454" s="4">
        <v>138.184</v>
      </c>
      <c r="AB454" s="4" t="s">
        <v>13</v>
      </c>
      <c r="AC454" s="1">
        <v>91.0423384313828</v>
      </c>
      <c r="AD454" s="4">
        <v>47.31766156861721</v>
      </c>
    </row>
    <row r="455">
      <c r="G455" s="3">
        <v>20.39</v>
      </c>
      <c r="H455" s="3">
        <v>2.27</v>
      </c>
      <c r="K455" s="4">
        <f>IFERROR(__xludf.DUMMYFUNCTION("""COMPUTED_VALUE"""),2.19)</f>
        <v>2.19</v>
      </c>
      <c r="L455" s="4">
        <v>20.3796</v>
      </c>
      <c r="M455" s="4" t="s">
        <v>13</v>
      </c>
      <c r="N455" s="1">
        <v>5.66169328514181</v>
      </c>
      <c r="O455" s="4">
        <v>14.72830671485819</v>
      </c>
      <c r="V455" s="3">
        <v>138.375</v>
      </c>
      <c r="W455" s="3">
        <v>2.27</v>
      </c>
      <c r="Z455" s="4">
        <f>IFERROR(__xludf.DUMMYFUNCTION("""COMPUTED_VALUE"""),2.19)</f>
        <v>2.19</v>
      </c>
      <c r="AA455" s="4">
        <v>138.19</v>
      </c>
      <c r="AB455" s="4" t="s">
        <v>13</v>
      </c>
      <c r="AC455" s="1">
        <v>91.0422363612545</v>
      </c>
      <c r="AD455" s="4">
        <v>47.332763638745504</v>
      </c>
    </row>
    <row r="456">
      <c r="G456" s="3">
        <v>20.3908</v>
      </c>
      <c r="H456" s="3">
        <v>2.275</v>
      </c>
      <c r="K456" s="4">
        <f>IFERROR(__xludf.DUMMYFUNCTION("""COMPUTED_VALUE"""),2.195)</f>
        <v>2.195</v>
      </c>
      <c r="L456" s="4">
        <v>20.3799</v>
      </c>
      <c r="M456" s="4" t="s">
        <v>13</v>
      </c>
      <c r="N456" s="1">
        <v>5.66573626916619</v>
      </c>
      <c r="O456" s="4">
        <v>14.72506373083381</v>
      </c>
      <c r="V456" s="3">
        <v>138.389</v>
      </c>
      <c r="W456" s="3">
        <v>2.275</v>
      </c>
      <c r="Z456" s="4">
        <f>IFERROR(__xludf.DUMMYFUNCTION("""COMPUTED_VALUE"""),2.195)</f>
        <v>2.195</v>
      </c>
      <c r="AA456" s="4">
        <v>138.196</v>
      </c>
      <c r="AB456" s="4" t="s">
        <v>13</v>
      </c>
      <c r="AC456" s="1">
        <v>91.04015738964</v>
      </c>
      <c r="AD456" s="4">
        <v>47.34884261036001</v>
      </c>
    </row>
    <row r="457">
      <c r="G457" s="3">
        <v>20.3915</v>
      </c>
      <c r="H457" s="3">
        <v>2.28</v>
      </c>
      <c r="K457" s="4">
        <f>IFERROR(__xludf.DUMMYFUNCTION("""COMPUTED_VALUE"""),2.2)</f>
        <v>2.2</v>
      </c>
      <c r="L457" s="4">
        <v>20.3802</v>
      </c>
      <c r="M457" s="4" t="s">
        <v>13</v>
      </c>
      <c r="N457" s="1">
        <v>5.66964377938362</v>
      </c>
      <c r="O457" s="4">
        <v>14.721856220616381</v>
      </c>
      <c r="V457" s="3">
        <v>138.404</v>
      </c>
      <c r="W457" s="3">
        <v>2.28</v>
      </c>
      <c r="Z457" s="4">
        <f>IFERROR(__xludf.DUMMYFUNCTION("""COMPUTED_VALUE"""),2.2)</f>
        <v>2.2</v>
      </c>
      <c r="AA457" s="4">
        <v>138.204</v>
      </c>
      <c r="AB457" s="4" t="s">
        <v>13</v>
      </c>
      <c r="AC457" s="1">
        <v>91.0358616578744</v>
      </c>
      <c r="AD457" s="4">
        <v>47.36813834212559</v>
      </c>
    </row>
    <row r="458">
      <c r="G458" s="3">
        <v>20.3922</v>
      </c>
      <c r="H458" s="3">
        <v>2.285</v>
      </c>
      <c r="K458" s="4">
        <f>IFERROR(__xludf.DUMMYFUNCTION("""COMPUTED_VALUE"""),2.205)</f>
        <v>2.205</v>
      </c>
      <c r="L458" s="4">
        <v>20.3806</v>
      </c>
      <c r="M458" s="4" t="s">
        <v>13</v>
      </c>
      <c r="N458" s="1">
        <v>5.67342150593407</v>
      </c>
      <c r="O458" s="4">
        <v>14.71877849406593</v>
      </c>
      <c r="V458" s="3">
        <v>138.418</v>
      </c>
      <c r="W458" s="3">
        <v>2.285</v>
      </c>
      <c r="Z458" s="4">
        <f>IFERROR(__xludf.DUMMYFUNCTION("""COMPUTED_VALUE"""),2.205)</f>
        <v>2.205</v>
      </c>
      <c r="AA458" s="4">
        <v>138.212</v>
      </c>
      <c r="AB458" s="4" t="s">
        <v>13</v>
      </c>
      <c r="AC458" s="1">
        <v>91.0295104855842</v>
      </c>
      <c r="AD458" s="4">
        <v>47.38848951441581</v>
      </c>
    </row>
    <row r="459">
      <c r="G459" s="3">
        <v>20.3928</v>
      </c>
      <c r="H459" s="3">
        <v>2.29</v>
      </c>
      <c r="K459" s="4">
        <f>IFERROR(__xludf.DUMMYFUNCTION("""COMPUTED_VALUE"""),2.21)</f>
        <v>2.21</v>
      </c>
      <c r="L459" s="4">
        <v>20.3811</v>
      </c>
      <c r="M459" s="4" t="s">
        <v>13</v>
      </c>
      <c r="N459" s="1">
        <v>5.67707513895751</v>
      </c>
      <c r="O459" s="4">
        <v>14.715724861042492</v>
      </c>
      <c r="V459" s="3">
        <v>138.432</v>
      </c>
      <c r="W459" s="3">
        <v>2.29</v>
      </c>
      <c r="Z459" s="4">
        <f>IFERROR(__xludf.DUMMYFUNCTION("""COMPUTED_VALUE"""),2.21)</f>
        <v>2.21</v>
      </c>
      <c r="AA459" s="4">
        <v>138.222</v>
      </c>
      <c r="AB459" s="4" t="s">
        <v>13</v>
      </c>
      <c r="AC459" s="1">
        <v>91.0212651923954</v>
      </c>
      <c r="AD459" s="4">
        <v>47.410734807604584</v>
      </c>
    </row>
    <row r="460">
      <c r="G460" s="3">
        <v>20.3934</v>
      </c>
      <c r="H460" s="3">
        <v>2.295</v>
      </c>
      <c r="K460" s="4">
        <f>IFERROR(__xludf.DUMMYFUNCTION("""COMPUTED_VALUE"""),2.215)</f>
        <v>2.215</v>
      </c>
      <c r="L460" s="4">
        <v>20.3817</v>
      </c>
      <c r="M460" s="4" t="s">
        <v>13</v>
      </c>
      <c r="N460" s="1">
        <v>5.6806103685939</v>
      </c>
      <c r="O460" s="4">
        <v>14.7127896314061</v>
      </c>
      <c r="V460" s="3">
        <v>138.446</v>
      </c>
      <c r="W460" s="3">
        <v>2.295</v>
      </c>
      <c r="Z460" s="4">
        <f>IFERROR(__xludf.DUMMYFUNCTION("""COMPUTED_VALUE"""),2.215)</f>
        <v>2.215</v>
      </c>
      <c r="AA460" s="4">
        <v>138.232</v>
      </c>
      <c r="AB460" s="4" t="s">
        <v>13</v>
      </c>
      <c r="AC460" s="1">
        <v>91.0112870979345</v>
      </c>
      <c r="AD460" s="4">
        <v>47.4347129020655</v>
      </c>
    </row>
    <row r="461">
      <c r="G461" s="3">
        <v>20.394</v>
      </c>
      <c r="H461" s="3">
        <v>2.3</v>
      </c>
      <c r="K461" s="4">
        <f>IFERROR(__xludf.DUMMYFUNCTION("""COMPUTED_VALUE"""),2.22)</f>
        <v>2.22</v>
      </c>
      <c r="L461" s="4">
        <v>20.3823</v>
      </c>
      <c r="M461" s="4" t="s">
        <v>13</v>
      </c>
      <c r="N461" s="1">
        <v>5.68403288498322</v>
      </c>
      <c r="O461" s="4">
        <v>14.709967115016777</v>
      </c>
      <c r="V461" s="3">
        <v>138.46</v>
      </c>
      <c r="W461" s="3">
        <v>2.3</v>
      </c>
      <c r="Z461" s="4">
        <f>IFERROR(__xludf.DUMMYFUNCTION("""COMPUTED_VALUE"""),2.22)</f>
        <v>2.22</v>
      </c>
      <c r="AA461" s="4">
        <v>138.242</v>
      </c>
      <c r="AB461" s="4" t="s">
        <v>13</v>
      </c>
      <c r="AC461" s="1">
        <v>90.9997375218276</v>
      </c>
      <c r="AD461" s="4">
        <v>47.46026247817241</v>
      </c>
    </row>
    <row r="462">
      <c r="G462" s="3">
        <v>20.3944</v>
      </c>
      <c r="H462" s="3">
        <v>2.305</v>
      </c>
      <c r="K462" s="4">
        <f>IFERROR(__xludf.DUMMYFUNCTION("""COMPUTED_VALUE"""),2.225)</f>
        <v>2.225</v>
      </c>
      <c r="L462" s="4">
        <v>20.383</v>
      </c>
      <c r="M462" s="4" t="s">
        <v>13</v>
      </c>
      <c r="N462" s="1">
        <v>5.68734837826544</v>
      </c>
      <c r="O462" s="4">
        <v>14.70705162173456</v>
      </c>
      <c r="V462" s="3">
        <v>138.474</v>
      </c>
      <c r="W462" s="3">
        <v>2.305</v>
      </c>
      <c r="Z462" s="4">
        <f>IFERROR(__xludf.DUMMYFUNCTION("""COMPUTED_VALUE"""),2.225)</f>
        <v>2.225</v>
      </c>
      <c r="AA462" s="4">
        <v>138.254</v>
      </c>
      <c r="AB462" s="4" t="s">
        <v>13</v>
      </c>
      <c r="AC462" s="1">
        <v>90.9867777837011</v>
      </c>
      <c r="AD462" s="4">
        <v>47.48722221629889</v>
      </c>
    </row>
    <row r="463">
      <c r="G463" s="3">
        <v>20.3948</v>
      </c>
      <c r="H463" s="3">
        <v>2.31</v>
      </c>
      <c r="K463" s="4">
        <f>IFERROR(__xludf.DUMMYFUNCTION("""COMPUTED_VALUE"""),2.23)</f>
        <v>2.23</v>
      </c>
      <c r="L463" s="4">
        <v>20.3837</v>
      </c>
      <c r="M463" s="4" t="s">
        <v>13</v>
      </c>
      <c r="N463" s="1">
        <v>5.69056253858051</v>
      </c>
      <c r="O463" s="4">
        <v>14.70423746141949</v>
      </c>
      <c r="V463" s="3">
        <v>138.487</v>
      </c>
      <c r="W463" s="3">
        <v>2.31</v>
      </c>
      <c r="Z463" s="4">
        <f>IFERROR(__xludf.DUMMYFUNCTION("""COMPUTED_VALUE"""),2.23)</f>
        <v>2.23</v>
      </c>
      <c r="AA463" s="4">
        <v>138.266</v>
      </c>
      <c r="AB463" s="4" t="s">
        <v>13</v>
      </c>
      <c r="AC463" s="1">
        <v>90.9725692031813</v>
      </c>
      <c r="AD463" s="4">
        <v>47.5144307968187</v>
      </c>
    </row>
    <row r="464">
      <c r="G464" s="3">
        <v>20.3952</v>
      </c>
      <c r="H464" s="3">
        <v>2.315</v>
      </c>
      <c r="K464" s="4">
        <f>IFERROR(__xludf.DUMMYFUNCTION("""COMPUTED_VALUE"""),2.235)</f>
        <v>2.235</v>
      </c>
      <c r="L464" s="4">
        <v>20.3844</v>
      </c>
      <c r="M464" s="4" t="s">
        <v>13</v>
      </c>
      <c r="N464" s="1">
        <v>5.69368105606841</v>
      </c>
      <c r="O464" s="4">
        <v>14.701518943931589</v>
      </c>
      <c r="V464" s="3">
        <v>138.5</v>
      </c>
      <c r="W464" s="3">
        <v>2.315</v>
      </c>
      <c r="Z464" s="4">
        <f>IFERROR(__xludf.DUMMYFUNCTION("""COMPUTED_VALUE"""),2.235)</f>
        <v>2.235</v>
      </c>
      <c r="AA464" s="4">
        <v>138.278</v>
      </c>
      <c r="AB464" s="4" t="s">
        <v>13</v>
      </c>
      <c r="AC464" s="1">
        <v>90.9572730998944</v>
      </c>
      <c r="AD464" s="4">
        <v>47.542726900105606</v>
      </c>
    </row>
    <row r="465">
      <c r="G465" s="3">
        <v>20.3955</v>
      </c>
      <c r="H465" s="3">
        <v>2.32</v>
      </c>
      <c r="K465" s="4">
        <f>IFERROR(__xludf.DUMMYFUNCTION("""COMPUTED_VALUE"""),2.24)</f>
        <v>2.24</v>
      </c>
      <c r="L465" s="4">
        <v>20.3852</v>
      </c>
      <c r="M465" s="4" t="s">
        <v>13</v>
      </c>
      <c r="N465" s="1">
        <v>5.6967096208691</v>
      </c>
      <c r="O465" s="4">
        <v>14.698790379130898</v>
      </c>
      <c r="V465" s="3">
        <v>138.513</v>
      </c>
      <c r="W465" s="3">
        <v>2.32</v>
      </c>
      <c r="Z465" s="4">
        <f>IFERROR(__xludf.DUMMYFUNCTION("""COMPUTED_VALUE"""),2.24)</f>
        <v>2.24</v>
      </c>
      <c r="AA465" s="4">
        <v>138.291</v>
      </c>
      <c r="AB465" s="4" t="s">
        <v>13</v>
      </c>
      <c r="AC465" s="1">
        <v>90.9410507934666</v>
      </c>
      <c r="AD465" s="4">
        <v>47.571949206533404</v>
      </c>
    </row>
    <row r="466">
      <c r="G466" s="3">
        <v>20.3957</v>
      </c>
      <c r="H466" s="3">
        <v>2.325</v>
      </c>
      <c r="K466" s="4">
        <f>IFERROR(__xludf.DUMMYFUNCTION("""COMPUTED_VALUE"""),2.245)</f>
        <v>2.245</v>
      </c>
      <c r="L466" s="4">
        <v>20.386</v>
      </c>
      <c r="M466" s="4" t="s">
        <v>13</v>
      </c>
      <c r="N466" s="1">
        <v>5.69965392312256</v>
      </c>
      <c r="O466" s="4">
        <v>14.69604607687744</v>
      </c>
      <c r="V466" s="3">
        <v>138.526</v>
      </c>
      <c r="W466" s="3">
        <v>2.325</v>
      </c>
      <c r="Z466" s="4">
        <f>IFERROR(__xludf.DUMMYFUNCTION("""COMPUTED_VALUE"""),2.245)</f>
        <v>2.245</v>
      </c>
      <c r="AA466" s="4">
        <v>138.304</v>
      </c>
      <c r="AB466" s="4" t="s">
        <v>13</v>
      </c>
      <c r="AC466" s="1">
        <v>90.9240636035244</v>
      </c>
      <c r="AD466" s="4">
        <v>47.60193639647561</v>
      </c>
    </row>
    <row r="467">
      <c r="G467" s="3">
        <v>20.3957</v>
      </c>
      <c r="H467" s="3">
        <v>2.33</v>
      </c>
      <c r="K467" s="4">
        <f>IFERROR(__xludf.DUMMYFUNCTION("""COMPUTED_VALUE"""),2.25)</f>
        <v>2.25</v>
      </c>
      <c r="L467" s="4">
        <v>20.3868</v>
      </c>
      <c r="M467" s="4" t="s">
        <v>13</v>
      </c>
      <c r="N467" s="1">
        <v>5.70251965296874</v>
      </c>
      <c r="O467" s="4">
        <v>14.693180347031262</v>
      </c>
      <c r="V467" s="3">
        <v>138.538</v>
      </c>
      <c r="W467" s="3">
        <v>2.33</v>
      </c>
      <c r="Z467" s="4">
        <f>IFERROR(__xludf.DUMMYFUNCTION("""COMPUTED_VALUE"""),2.25)</f>
        <v>2.25</v>
      </c>
      <c r="AA467" s="4">
        <v>138.318</v>
      </c>
      <c r="AB467" s="4" t="s">
        <v>13</v>
      </c>
      <c r="AC467" s="1">
        <v>90.9064728496939</v>
      </c>
      <c r="AD467" s="4">
        <v>47.63152715030611</v>
      </c>
    </row>
    <row r="468">
      <c r="G468" s="3">
        <v>20.3958</v>
      </c>
      <c r="H468" s="3">
        <v>2.335</v>
      </c>
      <c r="K468" s="4">
        <f>IFERROR(__xludf.DUMMYFUNCTION("""COMPUTED_VALUE"""),2.255)</f>
        <v>2.255</v>
      </c>
      <c r="L468" s="4">
        <v>20.3876</v>
      </c>
      <c r="M468" s="4" t="s">
        <v>13</v>
      </c>
      <c r="N468" s="1">
        <v>5.70531250054762</v>
      </c>
      <c r="O468" s="4">
        <v>14.69048749945238</v>
      </c>
      <c r="V468" s="3">
        <v>138.549</v>
      </c>
      <c r="W468" s="3">
        <v>2.335</v>
      </c>
      <c r="Z468" s="4">
        <f>IFERROR(__xludf.DUMMYFUNCTION("""COMPUTED_VALUE"""),2.255)</f>
        <v>2.255</v>
      </c>
      <c r="AA468" s="4">
        <v>138.332</v>
      </c>
      <c r="AB468" s="4" t="s">
        <v>13</v>
      </c>
      <c r="AC468" s="1">
        <v>90.8884398516014</v>
      </c>
      <c r="AD468" s="4">
        <v>47.6605601483986</v>
      </c>
    </row>
    <row r="469">
      <c r="G469" s="3">
        <v>20.3957</v>
      </c>
      <c r="H469" s="3">
        <v>2.34</v>
      </c>
      <c r="K469" s="4">
        <f>IFERROR(__xludf.DUMMYFUNCTION("""COMPUTED_VALUE"""),2.26)</f>
        <v>2.26</v>
      </c>
      <c r="L469" s="4">
        <v>20.3884</v>
      </c>
      <c r="M469" s="4" t="s">
        <v>13</v>
      </c>
      <c r="N469" s="1">
        <v>5.70803815599917</v>
      </c>
      <c r="O469" s="4">
        <v>14.687661844000832</v>
      </c>
      <c r="V469" s="3">
        <v>138.561</v>
      </c>
      <c r="W469" s="3">
        <v>2.34</v>
      </c>
      <c r="Z469" s="4">
        <f>IFERROR(__xludf.DUMMYFUNCTION("""COMPUTED_VALUE"""),2.26)</f>
        <v>2.26</v>
      </c>
      <c r="AA469" s="4">
        <v>138.346</v>
      </c>
      <c r="AB469" s="4" t="s">
        <v>13</v>
      </c>
      <c r="AC469" s="1">
        <v>90.8701259288733</v>
      </c>
      <c r="AD469" s="4">
        <v>47.6908740711267</v>
      </c>
    </row>
    <row r="470">
      <c r="G470" s="3">
        <v>20.3956</v>
      </c>
      <c r="H470" s="3">
        <v>2.345</v>
      </c>
      <c r="K470" s="4">
        <f>IFERROR(__xludf.DUMMYFUNCTION("""COMPUTED_VALUE"""),2.265)</f>
        <v>2.265</v>
      </c>
      <c r="L470" s="4">
        <v>20.3892</v>
      </c>
      <c r="M470" s="4" t="s">
        <v>13</v>
      </c>
      <c r="N470" s="1">
        <v>5.71070230946335</v>
      </c>
      <c r="O470" s="4">
        <v>14.684897690536651</v>
      </c>
      <c r="V470" s="3">
        <v>138.572</v>
      </c>
      <c r="W470" s="3">
        <v>2.345</v>
      </c>
      <c r="Z470" s="4">
        <f>IFERROR(__xludf.DUMMYFUNCTION("""COMPUTED_VALUE"""),2.265)</f>
        <v>2.265</v>
      </c>
      <c r="AA470" s="4">
        <v>138.36</v>
      </c>
      <c r="AB470" s="4" t="s">
        <v>13</v>
      </c>
      <c r="AC470" s="1">
        <v>90.8516924011357</v>
      </c>
      <c r="AD470" s="4">
        <v>47.72030759886431</v>
      </c>
    </row>
    <row r="471">
      <c r="G471" s="3">
        <v>20.3953</v>
      </c>
      <c r="H471" s="3">
        <v>2.35</v>
      </c>
      <c r="K471" s="4">
        <f>IFERROR(__xludf.DUMMYFUNCTION("""COMPUTED_VALUE"""),2.268096924)</f>
        <v>2.268096924</v>
      </c>
      <c r="L471" s="4" t="s">
        <v>13</v>
      </c>
      <c r="M471" s="4">
        <v>5.66011768273828</v>
      </c>
      <c r="N471" s="1">
        <v>5.71331065108012</v>
      </c>
      <c r="O471" s="4">
        <v>14.681989348919878</v>
      </c>
      <c r="V471" s="3">
        <v>138.582</v>
      </c>
      <c r="W471" s="3">
        <v>2.35</v>
      </c>
      <c r="Z471" s="4">
        <f>IFERROR(__xludf.DUMMYFUNCTION("""COMPUTED_VALUE"""),2.268096924)</f>
        <v>2.268096924</v>
      </c>
      <c r="AA471" s="4" t="s">
        <v>13</v>
      </c>
      <c r="AB471" s="4">
        <v>91.0424115771035</v>
      </c>
      <c r="AC471" s="1">
        <v>90.833300588015</v>
      </c>
      <c r="AD471" s="4">
        <v>47.74869941198499</v>
      </c>
    </row>
    <row r="472">
      <c r="G472" s="3">
        <v>20.395</v>
      </c>
      <c r="H472" s="3">
        <v>2.355</v>
      </c>
      <c r="K472" s="4">
        <f>IFERROR(__xludf.DUMMYFUNCTION("""COMPUTED_VALUE"""),2.27)</f>
        <v>2.27</v>
      </c>
      <c r="L472" s="4">
        <v>20.39</v>
      </c>
      <c r="M472" s="4" t="s">
        <v>13</v>
      </c>
      <c r="N472" s="1">
        <v>5.71586887098946</v>
      </c>
      <c r="O472" s="4">
        <v>14.679131129010539</v>
      </c>
      <c r="V472" s="3">
        <v>138.592</v>
      </c>
      <c r="W472" s="3">
        <v>2.355</v>
      </c>
      <c r="Z472" s="4">
        <f>IFERROR(__xludf.DUMMYFUNCTION("""COMPUTED_VALUE"""),2.27)</f>
        <v>2.27</v>
      </c>
      <c r="AA472" s="4">
        <v>138.375</v>
      </c>
      <c r="AB472" s="4" t="s">
        <v>13</v>
      </c>
      <c r="AC472" s="1">
        <v>90.8151118091374</v>
      </c>
      <c r="AD472" s="4">
        <v>47.77688819086261</v>
      </c>
    </row>
    <row r="473">
      <c r="G473" s="3">
        <v>20.3945</v>
      </c>
      <c r="H473" s="3">
        <v>2.36</v>
      </c>
      <c r="K473" s="4">
        <f>IFERROR(__xludf.DUMMYFUNCTION("""COMPUTED_VALUE"""),2.275)</f>
        <v>2.275</v>
      </c>
      <c r="L473" s="4">
        <v>20.3908</v>
      </c>
      <c r="M473" s="4" t="s">
        <v>13</v>
      </c>
      <c r="N473" s="1">
        <v>5.71838265933134</v>
      </c>
      <c r="O473" s="4">
        <v>14.676117340668661</v>
      </c>
      <c r="V473" s="3">
        <v>138.602</v>
      </c>
      <c r="W473" s="3">
        <v>2.36</v>
      </c>
      <c r="Z473" s="4">
        <f>IFERROR(__xludf.DUMMYFUNCTION("""COMPUTED_VALUE"""),2.275)</f>
        <v>2.275</v>
      </c>
      <c r="AA473" s="4">
        <v>138.389</v>
      </c>
      <c r="AB473" s="4" t="s">
        <v>13</v>
      </c>
      <c r="AC473" s="1">
        <v>90.7972873841293</v>
      </c>
      <c r="AD473" s="4">
        <v>47.8047126158707</v>
      </c>
    </row>
    <row r="474">
      <c r="G474" s="3">
        <v>20.394</v>
      </c>
      <c r="H474" s="3">
        <v>2.365</v>
      </c>
      <c r="K474" s="4">
        <f>IFERROR(__xludf.DUMMYFUNCTION("""COMPUTED_VALUE"""),2.28)</f>
        <v>2.28</v>
      </c>
      <c r="L474" s="4">
        <v>20.3915</v>
      </c>
      <c r="M474" s="4" t="s">
        <v>13</v>
      </c>
      <c r="N474" s="1">
        <v>5.72085770624572</v>
      </c>
      <c r="O474" s="4">
        <v>14.673142293754278</v>
      </c>
      <c r="V474" s="3">
        <v>138.611</v>
      </c>
      <c r="W474" s="3">
        <v>2.365</v>
      </c>
      <c r="Z474" s="4">
        <f>IFERROR(__xludf.DUMMYFUNCTION("""COMPUTED_VALUE"""),2.28)</f>
        <v>2.28</v>
      </c>
      <c r="AA474" s="4">
        <v>138.404</v>
      </c>
      <c r="AB474" s="4" t="s">
        <v>13</v>
      </c>
      <c r="AC474" s="1">
        <v>90.7799886326168</v>
      </c>
      <c r="AD474" s="4">
        <v>47.831011367383184</v>
      </c>
    </row>
    <row r="475">
      <c r="G475" s="3">
        <v>20.3934</v>
      </c>
      <c r="H475" s="3">
        <v>2.37</v>
      </c>
      <c r="K475" s="4">
        <f>IFERROR(__xludf.DUMMYFUNCTION("""COMPUTED_VALUE"""),2.285)</f>
        <v>2.285</v>
      </c>
      <c r="L475" s="4">
        <v>20.3922</v>
      </c>
      <c r="M475" s="4" t="s">
        <v>13</v>
      </c>
      <c r="N475" s="1">
        <v>5.72329970187256</v>
      </c>
      <c r="O475" s="4">
        <v>14.67010029812744</v>
      </c>
      <c r="V475" s="3">
        <v>138.62</v>
      </c>
      <c r="W475" s="3">
        <v>2.37</v>
      </c>
      <c r="Z475" s="4">
        <f>IFERROR(__xludf.DUMMYFUNCTION("""COMPUTED_VALUE"""),2.285)</f>
        <v>2.285</v>
      </c>
      <c r="AA475" s="4">
        <v>138.418</v>
      </c>
      <c r="AB475" s="4" t="s">
        <v>13</v>
      </c>
      <c r="AC475" s="1">
        <v>90.7633768742264</v>
      </c>
      <c r="AD475" s="4">
        <v>47.85662312577361</v>
      </c>
    </row>
    <row r="476">
      <c r="G476" s="3">
        <v>20.3927</v>
      </c>
      <c r="H476" s="3">
        <v>2.375</v>
      </c>
      <c r="K476" s="4">
        <f>IFERROR(__xludf.DUMMYFUNCTION("""COMPUTED_VALUE"""),2.29)</f>
        <v>2.29</v>
      </c>
      <c r="L476" s="4">
        <v>20.3928</v>
      </c>
      <c r="M476" s="4" t="s">
        <v>13</v>
      </c>
      <c r="N476" s="1">
        <v>5.72571433635184</v>
      </c>
      <c r="O476" s="4">
        <v>14.666985663648163</v>
      </c>
      <c r="V476" s="3">
        <v>138.628</v>
      </c>
      <c r="W476" s="3">
        <v>2.375</v>
      </c>
      <c r="Z476" s="4">
        <f>IFERROR(__xludf.DUMMYFUNCTION("""COMPUTED_VALUE"""),2.29)</f>
        <v>2.29</v>
      </c>
      <c r="AA476" s="4">
        <v>138.432</v>
      </c>
      <c r="AB476" s="4" t="s">
        <v>13</v>
      </c>
      <c r="AC476" s="1">
        <v>90.7476134285841</v>
      </c>
      <c r="AD476" s="4">
        <v>47.88038657141588</v>
      </c>
    </row>
    <row r="477">
      <c r="G477" s="3">
        <v>20.3919</v>
      </c>
      <c r="H477" s="3">
        <v>2.38</v>
      </c>
      <c r="K477" s="4">
        <f>IFERROR(__xludf.DUMMYFUNCTION("""COMPUTED_VALUE"""),2.295)</f>
        <v>2.295</v>
      </c>
      <c r="L477" s="4">
        <v>20.3934</v>
      </c>
      <c r="M477" s="4" t="s">
        <v>13</v>
      </c>
      <c r="N477" s="1">
        <v>5.72810729982353</v>
      </c>
      <c r="O477" s="4">
        <v>14.663792700176469</v>
      </c>
      <c r="V477" s="3">
        <v>138.636</v>
      </c>
      <c r="W477" s="3">
        <v>2.38</v>
      </c>
      <c r="Z477" s="4">
        <f>IFERROR(__xludf.DUMMYFUNCTION("""COMPUTED_VALUE"""),2.295)</f>
        <v>2.295</v>
      </c>
      <c r="AA477" s="4">
        <v>138.446</v>
      </c>
      <c r="AB477" s="4" t="s">
        <v>13</v>
      </c>
      <c r="AC477" s="1">
        <v>90.7328596153164</v>
      </c>
      <c r="AD477" s="4">
        <v>47.903140384683596</v>
      </c>
    </row>
    <row r="478">
      <c r="G478" s="3">
        <v>20.391</v>
      </c>
      <c r="H478" s="3">
        <v>2.385</v>
      </c>
      <c r="K478" s="4">
        <f>IFERROR(__xludf.DUMMYFUNCTION("""COMPUTED_VALUE"""),2.3)</f>
        <v>2.3</v>
      </c>
      <c r="L478" s="4">
        <v>20.394</v>
      </c>
      <c r="M478" s="4" t="s">
        <v>13</v>
      </c>
      <c r="N478" s="1">
        <v>5.73048428242758</v>
      </c>
      <c r="O478" s="4">
        <v>14.66051571757242</v>
      </c>
      <c r="V478" s="3">
        <v>138.644</v>
      </c>
      <c r="W478" s="3">
        <v>2.385</v>
      </c>
      <c r="Z478" s="4">
        <f>IFERROR(__xludf.DUMMYFUNCTION("""COMPUTED_VALUE"""),2.3)</f>
        <v>2.3</v>
      </c>
      <c r="AA478" s="4">
        <v>138.46</v>
      </c>
      <c r="AB478" s="4" t="s">
        <v>13</v>
      </c>
      <c r="AC478" s="1">
        <v>90.7192767540495</v>
      </c>
      <c r="AD478" s="4">
        <v>47.9247232459505</v>
      </c>
    </row>
    <row r="479">
      <c r="G479" s="3">
        <v>20.39</v>
      </c>
      <c r="H479" s="3">
        <v>2.39</v>
      </c>
      <c r="K479" s="4">
        <f>IFERROR(__xludf.DUMMYFUNCTION("""COMPUTED_VALUE"""),2.305)</f>
        <v>2.305</v>
      </c>
      <c r="L479" s="4">
        <v>20.3944</v>
      </c>
      <c r="M479" s="4" t="s">
        <v>13</v>
      </c>
      <c r="N479" s="1">
        <v>5.73285097430398</v>
      </c>
      <c r="O479" s="4">
        <v>14.657149025696022</v>
      </c>
      <c r="V479" s="3">
        <v>138.651</v>
      </c>
      <c r="W479" s="3">
        <v>2.39</v>
      </c>
      <c r="Z479" s="4">
        <f>IFERROR(__xludf.DUMMYFUNCTION("""COMPUTED_VALUE"""),2.305)</f>
        <v>2.305</v>
      </c>
      <c r="AA479" s="4">
        <v>138.474</v>
      </c>
      <c r="AB479" s="4" t="s">
        <v>13</v>
      </c>
      <c r="AC479" s="1">
        <v>90.7070261644097</v>
      </c>
      <c r="AD479" s="4">
        <v>47.94397383559031</v>
      </c>
    </row>
    <row r="480">
      <c r="G480" s="3">
        <v>20.389</v>
      </c>
      <c r="H480" s="3">
        <v>2.395</v>
      </c>
      <c r="K480" s="4">
        <f>IFERROR(__xludf.DUMMYFUNCTION("""COMPUTED_VALUE"""),2.31)</f>
        <v>2.31</v>
      </c>
      <c r="L480" s="4">
        <v>20.3948</v>
      </c>
      <c r="M480" s="4" t="s">
        <v>13</v>
      </c>
      <c r="N480" s="1">
        <v>5.73521306559268</v>
      </c>
      <c r="O480" s="4">
        <v>14.65378693440732</v>
      </c>
      <c r="V480" s="3">
        <v>138.658</v>
      </c>
      <c r="W480" s="3">
        <v>2.395</v>
      </c>
      <c r="Z480" s="4">
        <f>IFERROR(__xludf.DUMMYFUNCTION("""COMPUTED_VALUE"""),2.31)</f>
        <v>2.31</v>
      </c>
      <c r="AA480" s="4">
        <v>138.487</v>
      </c>
      <c r="AB480" s="4" t="s">
        <v>13</v>
      </c>
      <c r="AC480" s="1">
        <v>90.6962691660232</v>
      </c>
      <c r="AD480" s="4">
        <v>47.96173083397679</v>
      </c>
    </row>
    <row r="481">
      <c r="G481" s="3">
        <v>20.3879</v>
      </c>
      <c r="H481" s="3">
        <v>2.4</v>
      </c>
      <c r="K481" s="4">
        <f>IFERROR(__xludf.DUMMYFUNCTION("""COMPUTED_VALUE"""),2.315)</f>
        <v>2.315</v>
      </c>
      <c r="L481" s="4">
        <v>20.3952</v>
      </c>
      <c r="M481" s="4" t="s">
        <v>13</v>
      </c>
      <c r="N481" s="1">
        <v>5.73757624643365</v>
      </c>
      <c r="O481" s="4">
        <v>14.650323753566347</v>
      </c>
      <c r="V481" s="3">
        <v>138.664</v>
      </c>
      <c r="W481" s="3">
        <v>2.4</v>
      </c>
      <c r="Z481" s="4">
        <f>IFERROR(__xludf.DUMMYFUNCTION("""COMPUTED_VALUE"""),2.315)</f>
        <v>2.315</v>
      </c>
      <c r="AA481" s="4">
        <v>138.5</v>
      </c>
      <c r="AB481" s="4" t="s">
        <v>13</v>
      </c>
      <c r="AC481" s="1">
        <v>90.6871670785164</v>
      </c>
      <c r="AD481" s="4">
        <v>47.97683292148359</v>
      </c>
    </row>
    <row r="482">
      <c r="G482" s="3">
        <v>20.3866</v>
      </c>
      <c r="H482" s="3">
        <v>2.405</v>
      </c>
      <c r="K482" s="4">
        <f>IFERROR(__xludf.DUMMYFUNCTION("""COMPUTED_VALUE"""),2.32)</f>
        <v>2.32</v>
      </c>
      <c r="L482" s="4">
        <v>20.3955</v>
      </c>
      <c r="M482" s="4" t="s">
        <v>13</v>
      </c>
      <c r="N482" s="1">
        <v>5.73991918305727</v>
      </c>
      <c r="O482" s="4">
        <v>14.64668081694273</v>
      </c>
      <c r="V482" s="3">
        <v>138.67</v>
      </c>
      <c r="W482" s="3">
        <v>2.405</v>
      </c>
      <c r="Z482" s="4">
        <f>IFERROR(__xludf.DUMMYFUNCTION("""COMPUTED_VALUE"""),2.32)</f>
        <v>2.32</v>
      </c>
      <c r="AA482" s="4">
        <v>138.513</v>
      </c>
      <c r="AB482" s="4" t="s">
        <v>13</v>
      </c>
      <c r="AC482" s="1">
        <v>90.679516183748</v>
      </c>
      <c r="AD482" s="4">
        <v>47.99048381625198</v>
      </c>
    </row>
    <row r="483">
      <c r="G483" s="3">
        <v>20.3853</v>
      </c>
      <c r="H483" s="3">
        <v>2.41</v>
      </c>
      <c r="K483" s="4">
        <f>IFERROR(__xludf.DUMMYFUNCTION("""COMPUTED_VALUE"""),2.325)</f>
        <v>2.325</v>
      </c>
      <c r="L483" s="4">
        <v>20.3957</v>
      </c>
      <c r="M483" s="4" t="s">
        <v>13</v>
      </c>
      <c r="N483" s="1">
        <v>5.74216883804845</v>
      </c>
      <c r="O483" s="4">
        <v>14.643131161951551</v>
      </c>
      <c r="V483" s="3">
        <v>138.676</v>
      </c>
      <c r="W483" s="3">
        <v>2.41</v>
      </c>
      <c r="Z483" s="4">
        <f>IFERROR(__xludf.DUMMYFUNCTION("""COMPUTED_VALUE"""),2.325)</f>
        <v>2.325</v>
      </c>
      <c r="AA483" s="4">
        <v>138.526</v>
      </c>
      <c r="AB483" s="4" t="s">
        <v>13</v>
      </c>
      <c r="AC483" s="1">
        <v>90.6723297182015</v>
      </c>
      <c r="AD483" s="4">
        <v>48.00367028179849</v>
      </c>
    </row>
    <row r="484">
      <c r="G484" s="3">
        <v>20.3839</v>
      </c>
      <c r="H484" s="3">
        <v>2.415</v>
      </c>
      <c r="K484" s="4">
        <f>IFERROR(__xludf.DUMMYFUNCTION("""COMPUTED_VALUE"""),2.33)</f>
        <v>2.33</v>
      </c>
      <c r="L484" s="4">
        <v>20.3957</v>
      </c>
      <c r="M484" s="4" t="s">
        <v>13</v>
      </c>
      <c r="N484" s="1">
        <v>5.74432554515975</v>
      </c>
      <c r="O484" s="4">
        <v>14.63957445484025</v>
      </c>
      <c r="V484" s="3">
        <v>138.681</v>
      </c>
      <c r="W484" s="3">
        <v>2.415</v>
      </c>
      <c r="Z484" s="4">
        <f>IFERROR(__xludf.DUMMYFUNCTION("""COMPUTED_VALUE"""),2.33)</f>
        <v>2.33</v>
      </c>
      <c r="AA484" s="4">
        <v>138.538</v>
      </c>
      <c r="AB484" s="4" t="s">
        <v>13</v>
      </c>
      <c r="AC484" s="1">
        <v>90.6655234027057</v>
      </c>
      <c r="AD484" s="4">
        <v>48.01547659729431</v>
      </c>
    </row>
    <row r="485">
      <c r="G485" s="3">
        <v>20.3825</v>
      </c>
      <c r="H485" s="3">
        <v>2.42</v>
      </c>
      <c r="K485" s="4">
        <f>IFERROR(__xludf.DUMMYFUNCTION("""COMPUTED_VALUE"""),2.335)</f>
        <v>2.335</v>
      </c>
      <c r="L485" s="4">
        <v>20.3958</v>
      </c>
      <c r="M485" s="4" t="s">
        <v>13</v>
      </c>
      <c r="N485" s="1">
        <v>5.74639463920994</v>
      </c>
      <c r="O485" s="4">
        <v>14.636105360790062</v>
      </c>
      <c r="V485" s="3">
        <v>138.686</v>
      </c>
      <c r="W485" s="3">
        <v>2.42</v>
      </c>
      <c r="Z485" s="4">
        <f>IFERROR(__xludf.DUMMYFUNCTION("""COMPUTED_VALUE"""),2.335)</f>
        <v>2.335</v>
      </c>
      <c r="AA485" s="4">
        <v>138.549</v>
      </c>
      <c r="AB485" s="4" t="s">
        <v>13</v>
      </c>
      <c r="AC485" s="1">
        <v>90.6590778578638</v>
      </c>
      <c r="AD485" s="4">
        <v>48.0269221421362</v>
      </c>
    </row>
    <row r="486">
      <c r="G486" s="3">
        <v>20.381</v>
      </c>
      <c r="H486" s="3">
        <v>2.425</v>
      </c>
      <c r="K486" s="4">
        <f>IFERROR(__xludf.DUMMYFUNCTION("""COMPUTED_VALUE"""),2.34)</f>
        <v>2.34</v>
      </c>
      <c r="L486" s="4">
        <v>20.3957</v>
      </c>
      <c r="M486" s="4" t="s">
        <v>13</v>
      </c>
      <c r="N486" s="1">
        <v>5.74838145501781</v>
      </c>
      <c r="O486" s="4">
        <v>14.63261854498219</v>
      </c>
      <c r="V486" s="3">
        <v>138.69</v>
      </c>
      <c r="W486" s="3">
        <v>2.425</v>
      </c>
      <c r="Z486" s="4">
        <f>IFERROR(__xludf.DUMMYFUNCTION("""COMPUTED_VALUE"""),2.34)</f>
        <v>2.34</v>
      </c>
      <c r="AA486" s="4">
        <v>138.561</v>
      </c>
      <c r="AB486" s="4" t="s">
        <v>13</v>
      </c>
      <c r="AC486" s="1">
        <v>90.6529737042792</v>
      </c>
      <c r="AD486" s="4">
        <v>48.03702629572079</v>
      </c>
    </row>
    <row r="487">
      <c r="G487" s="3">
        <v>20.3794</v>
      </c>
      <c r="H487" s="3">
        <v>2.43</v>
      </c>
      <c r="K487" s="4">
        <f>IFERROR(__xludf.DUMMYFUNCTION("""COMPUTED_VALUE"""),2.345)</f>
        <v>2.345</v>
      </c>
      <c r="L487" s="4">
        <v>20.3956</v>
      </c>
      <c r="M487" s="4" t="s">
        <v>13</v>
      </c>
      <c r="N487" s="1">
        <v>5.75029132740212</v>
      </c>
      <c r="O487" s="4">
        <v>14.62910867259788</v>
      </c>
      <c r="V487" s="3">
        <v>138.695</v>
      </c>
      <c r="W487" s="3">
        <v>2.43</v>
      </c>
      <c r="Z487" s="4">
        <f>IFERROR(__xludf.DUMMYFUNCTION("""COMPUTED_VALUE"""),2.345)</f>
        <v>2.345</v>
      </c>
      <c r="AA487" s="4">
        <v>138.572</v>
      </c>
      <c r="AB487" s="4" t="s">
        <v>13</v>
      </c>
      <c r="AC487" s="1">
        <v>90.647191562555</v>
      </c>
      <c r="AD487" s="4">
        <v>48.047808437445</v>
      </c>
    </row>
    <row r="488">
      <c r="G488" s="3">
        <v>20.3777</v>
      </c>
      <c r="H488" s="3">
        <v>2.435</v>
      </c>
      <c r="K488" s="4">
        <f>IFERROR(__xludf.DUMMYFUNCTION("""COMPUTED_VALUE"""),2.35)</f>
        <v>2.35</v>
      </c>
      <c r="L488" s="4">
        <v>20.3953</v>
      </c>
      <c r="M488" s="4" t="s">
        <v>13</v>
      </c>
      <c r="N488" s="1">
        <v>5.75212959118164</v>
      </c>
      <c r="O488" s="4">
        <v>14.625570408818362</v>
      </c>
      <c r="V488" s="3">
        <v>138.699</v>
      </c>
      <c r="W488" s="3">
        <v>2.435</v>
      </c>
      <c r="Z488" s="4">
        <f>IFERROR(__xludf.DUMMYFUNCTION("""COMPUTED_VALUE"""),2.35)</f>
        <v>2.35</v>
      </c>
      <c r="AA488" s="4">
        <v>138.582</v>
      </c>
      <c r="AB488" s="4" t="s">
        <v>13</v>
      </c>
      <c r="AC488" s="1">
        <v>90.6417120532946</v>
      </c>
      <c r="AD488" s="4">
        <v>48.057287946705415</v>
      </c>
    </row>
    <row r="489">
      <c r="G489" s="3">
        <v>20.376</v>
      </c>
      <c r="H489" s="3">
        <v>2.44</v>
      </c>
      <c r="K489" s="4">
        <f>IFERROR(__xludf.DUMMYFUNCTION("""COMPUTED_VALUE"""),2.355)</f>
        <v>2.355</v>
      </c>
      <c r="L489" s="4">
        <v>20.395</v>
      </c>
      <c r="M489" s="4" t="s">
        <v>13</v>
      </c>
      <c r="N489" s="1">
        <v>5.75390158117514</v>
      </c>
      <c r="O489" s="4">
        <v>14.622098418824862</v>
      </c>
      <c r="V489" s="3">
        <v>138.702</v>
      </c>
      <c r="W489" s="3">
        <v>2.44</v>
      </c>
      <c r="Z489" s="4">
        <f>IFERROR(__xludf.DUMMYFUNCTION("""COMPUTED_VALUE"""),2.355)</f>
        <v>2.355</v>
      </c>
      <c r="AA489" s="4">
        <v>138.592</v>
      </c>
      <c r="AB489" s="4" t="s">
        <v>13</v>
      </c>
      <c r="AC489" s="1">
        <v>90.6365157971013</v>
      </c>
      <c r="AD489" s="4">
        <v>48.0654842028987</v>
      </c>
    </row>
    <row r="490">
      <c r="G490" s="3">
        <v>20.3743</v>
      </c>
      <c r="H490" s="3">
        <v>2.445</v>
      </c>
      <c r="K490" s="4">
        <f>IFERROR(__xludf.DUMMYFUNCTION("""COMPUTED_VALUE"""),2.36)</f>
        <v>2.36</v>
      </c>
      <c r="L490" s="4">
        <v>20.3945</v>
      </c>
      <c r="M490" s="4" t="s">
        <v>13</v>
      </c>
      <c r="N490" s="1">
        <v>5.7556126322014</v>
      </c>
      <c r="O490" s="4">
        <v>14.618687367798602</v>
      </c>
      <c r="V490" s="3">
        <v>138.706</v>
      </c>
      <c r="W490" s="3">
        <v>2.445</v>
      </c>
      <c r="Z490" s="4">
        <f>IFERROR(__xludf.DUMMYFUNCTION("""COMPUTED_VALUE"""),2.36)</f>
        <v>2.36</v>
      </c>
      <c r="AA490" s="4">
        <v>138.602</v>
      </c>
      <c r="AB490" s="4" t="s">
        <v>13</v>
      </c>
      <c r="AC490" s="1">
        <v>90.6315834145783</v>
      </c>
      <c r="AD490" s="4">
        <v>48.07441658542169</v>
      </c>
    </row>
    <row r="491">
      <c r="G491" s="3">
        <v>20.3724</v>
      </c>
      <c r="H491" s="3">
        <v>2.45</v>
      </c>
      <c r="K491" s="4">
        <f>IFERROR(__xludf.DUMMYFUNCTION("""COMPUTED_VALUE"""),2.365)</f>
        <v>2.365</v>
      </c>
      <c r="L491" s="4">
        <v>20.394</v>
      </c>
      <c r="M491" s="4" t="s">
        <v>13</v>
      </c>
      <c r="N491" s="1">
        <v>5.75726807907919</v>
      </c>
      <c r="O491" s="4">
        <v>14.61513192092081</v>
      </c>
      <c r="V491" s="3">
        <v>138.709</v>
      </c>
      <c r="W491" s="3">
        <v>2.45</v>
      </c>
      <c r="Z491" s="4">
        <f>IFERROR(__xludf.DUMMYFUNCTION("""COMPUTED_VALUE"""),2.365)</f>
        <v>2.365</v>
      </c>
      <c r="AA491" s="4">
        <v>138.611</v>
      </c>
      <c r="AB491" s="4" t="s">
        <v>13</v>
      </c>
      <c r="AC491" s="1">
        <v>90.6268955263289</v>
      </c>
      <c r="AD491" s="4">
        <v>48.08210447367111</v>
      </c>
    </row>
    <row r="492">
      <c r="G492" s="3">
        <v>20.3706</v>
      </c>
      <c r="H492" s="3">
        <v>2.455</v>
      </c>
      <c r="K492" s="4">
        <f>IFERROR(__xludf.DUMMYFUNCTION("""COMPUTED_VALUE"""),2.37)</f>
        <v>2.37</v>
      </c>
      <c r="L492" s="4">
        <v>20.3934</v>
      </c>
      <c r="M492" s="4" t="s">
        <v>13</v>
      </c>
      <c r="N492" s="1">
        <v>5.75887325662728</v>
      </c>
      <c r="O492" s="4">
        <v>14.61172674337272</v>
      </c>
      <c r="V492" s="3">
        <v>138.712</v>
      </c>
      <c r="W492" s="3">
        <v>2.455</v>
      </c>
      <c r="Z492" s="4">
        <f>IFERROR(__xludf.DUMMYFUNCTION("""COMPUTED_VALUE"""),2.37)</f>
        <v>2.37</v>
      </c>
      <c r="AA492" s="4">
        <v>138.62</v>
      </c>
      <c r="AB492" s="4" t="s">
        <v>13</v>
      </c>
      <c r="AC492" s="1">
        <v>90.6224327529563</v>
      </c>
      <c r="AD492" s="4">
        <v>48.08956724704369</v>
      </c>
    </row>
    <row r="493">
      <c r="G493" s="3">
        <v>20.3687</v>
      </c>
      <c r="H493" s="3">
        <v>2.46</v>
      </c>
      <c r="K493" s="4">
        <f>IFERROR(__xludf.DUMMYFUNCTION("""COMPUTED_VALUE"""),2.375)</f>
        <v>2.375</v>
      </c>
      <c r="L493" s="4">
        <v>20.3927</v>
      </c>
      <c r="M493" s="4" t="s">
        <v>13</v>
      </c>
      <c r="N493" s="1">
        <v>5.76043349966444</v>
      </c>
      <c r="O493" s="4">
        <v>14.60826650033556</v>
      </c>
      <c r="V493" s="3">
        <v>138.715</v>
      </c>
      <c r="W493" s="3">
        <v>2.46</v>
      </c>
      <c r="Z493" s="4">
        <f>IFERROR(__xludf.DUMMYFUNCTION("""COMPUTED_VALUE"""),2.375)</f>
        <v>2.375</v>
      </c>
      <c r="AA493" s="4">
        <v>138.628</v>
      </c>
      <c r="AB493" s="4" t="s">
        <v>13</v>
      </c>
      <c r="AC493" s="1">
        <v>90.6181757150639</v>
      </c>
      <c r="AD493" s="4">
        <v>48.096824284936105</v>
      </c>
    </row>
    <row r="494">
      <c r="G494" s="3">
        <v>20.3667</v>
      </c>
      <c r="H494" s="3">
        <v>2.465</v>
      </c>
      <c r="K494" s="4">
        <f>IFERROR(__xludf.DUMMYFUNCTION("""COMPUTED_VALUE"""),2.38)</f>
        <v>2.38</v>
      </c>
      <c r="L494" s="4">
        <v>20.3919</v>
      </c>
      <c r="M494" s="4" t="s">
        <v>13</v>
      </c>
      <c r="N494" s="1">
        <v>5.76195414300944</v>
      </c>
      <c r="O494" s="4">
        <v>14.604745856990561</v>
      </c>
      <c r="V494" s="3">
        <v>138.718</v>
      </c>
      <c r="W494" s="3">
        <v>2.465</v>
      </c>
      <c r="Z494" s="4">
        <f>IFERROR(__xludf.DUMMYFUNCTION("""COMPUTED_VALUE"""),2.38)</f>
        <v>2.38</v>
      </c>
      <c r="AA494" s="4">
        <v>138.636</v>
      </c>
      <c r="AB494" s="4" t="s">
        <v>13</v>
      </c>
      <c r="AC494" s="1">
        <v>90.614105033255</v>
      </c>
      <c r="AD494" s="4">
        <v>48.10389496674499</v>
      </c>
    </row>
    <row r="495">
      <c r="G495" s="3">
        <v>20.3647</v>
      </c>
      <c r="H495" s="3">
        <v>2.47</v>
      </c>
      <c r="K495" s="4">
        <f>IFERROR(__xludf.DUMMYFUNCTION("""COMPUTED_VALUE"""),2.385)</f>
        <v>2.385</v>
      </c>
      <c r="L495" s="4">
        <v>20.391</v>
      </c>
      <c r="M495" s="4" t="s">
        <v>13</v>
      </c>
      <c r="N495" s="1">
        <v>5.76344052148106</v>
      </c>
      <c r="O495" s="4">
        <v>14.601259478518939</v>
      </c>
      <c r="V495" s="3">
        <v>138.72</v>
      </c>
      <c r="W495" s="3">
        <v>2.47</v>
      </c>
      <c r="Z495" s="4">
        <f>IFERROR(__xludf.DUMMYFUNCTION("""COMPUTED_VALUE"""),2.385)</f>
        <v>2.385</v>
      </c>
      <c r="AA495" s="4">
        <v>138.644</v>
      </c>
      <c r="AB495" s="4" t="s">
        <v>13</v>
      </c>
      <c r="AC495" s="1">
        <v>90.6102013281327</v>
      </c>
      <c r="AD495" s="4">
        <v>48.109798671867296</v>
      </c>
    </row>
    <row r="496">
      <c r="G496" s="3">
        <v>20.3627</v>
      </c>
      <c r="H496" s="3">
        <v>2.475</v>
      </c>
      <c r="K496" s="4">
        <f>IFERROR(__xludf.DUMMYFUNCTION("""COMPUTED_VALUE"""),2.39)</f>
        <v>2.39</v>
      </c>
      <c r="L496" s="4">
        <v>20.39</v>
      </c>
      <c r="M496" s="4" t="s">
        <v>13</v>
      </c>
      <c r="N496" s="1">
        <v>5.76489796989806</v>
      </c>
      <c r="O496" s="4">
        <v>14.59780203010194</v>
      </c>
      <c r="V496" s="3">
        <v>138.722</v>
      </c>
      <c r="W496" s="3">
        <v>2.475</v>
      </c>
      <c r="Z496" s="4">
        <f>IFERROR(__xludf.DUMMYFUNCTION("""COMPUTED_VALUE"""),2.39)</f>
        <v>2.39</v>
      </c>
      <c r="AA496" s="4">
        <v>138.651</v>
      </c>
      <c r="AB496" s="4" t="s">
        <v>13</v>
      </c>
      <c r="AC496" s="1">
        <v>90.6064452203004</v>
      </c>
      <c r="AD496" s="4">
        <v>48.11555477969961</v>
      </c>
    </row>
    <row r="497">
      <c r="G497" s="3">
        <v>20.3607</v>
      </c>
      <c r="H497" s="3">
        <v>2.48</v>
      </c>
      <c r="K497" s="4">
        <f>IFERROR(__xludf.DUMMYFUNCTION("""COMPUTED_VALUE"""),2.395)</f>
        <v>2.395</v>
      </c>
      <c r="L497" s="4">
        <v>20.389</v>
      </c>
      <c r="M497" s="4" t="s">
        <v>13</v>
      </c>
      <c r="N497" s="1">
        <v>5.76633182307923</v>
      </c>
      <c r="O497" s="4">
        <v>14.59436817692077</v>
      </c>
      <c r="V497" s="3">
        <v>138.724</v>
      </c>
      <c r="W497" s="3">
        <v>2.48</v>
      </c>
      <c r="Z497" s="4">
        <f>IFERROR(__xludf.DUMMYFUNCTION("""COMPUTED_VALUE"""),2.395)</f>
        <v>2.395</v>
      </c>
      <c r="AA497" s="4">
        <v>138.658</v>
      </c>
      <c r="AB497" s="4" t="s">
        <v>13</v>
      </c>
      <c r="AC497" s="1">
        <v>90.6028173303613</v>
      </c>
      <c r="AD497" s="4">
        <v>48.121182669638685</v>
      </c>
    </row>
    <row r="498">
      <c r="G498" s="3">
        <v>20.3586</v>
      </c>
      <c r="H498" s="3">
        <v>2.485</v>
      </c>
      <c r="K498" s="4">
        <f>IFERROR(__xludf.DUMMYFUNCTION("""COMPUTED_VALUE"""),2.4)</f>
        <v>2.4</v>
      </c>
      <c r="L498" s="4">
        <v>20.3879</v>
      </c>
      <c r="M498" s="4" t="s">
        <v>13</v>
      </c>
      <c r="N498" s="1">
        <v>5.76774741584332</v>
      </c>
      <c r="O498" s="4">
        <v>14.590852584156679</v>
      </c>
      <c r="V498" s="3">
        <v>138.726</v>
      </c>
      <c r="W498" s="3">
        <v>2.485</v>
      </c>
      <c r="Z498" s="4">
        <f>IFERROR(__xludf.DUMMYFUNCTION("""COMPUTED_VALUE"""),2.4)</f>
        <v>2.4</v>
      </c>
      <c r="AA498" s="4">
        <v>138.664</v>
      </c>
      <c r="AB498" s="4" t="s">
        <v>13</v>
      </c>
      <c r="AC498" s="1">
        <v>90.5992982789188</v>
      </c>
      <c r="AD498" s="4">
        <v>48.126701721081204</v>
      </c>
    </row>
    <row r="499">
      <c r="G499" s="3">
        <v>20.3565</v>
      </c>
      <c r="H499" s="3">
        <v>2.49</v>
      </c>
      <c r="K499" s="4">
        <f>IFERROR(__xludf.DUMMYFUNCTION("""COMPUTED_VALUE"""),2.401504517)</f>
        <v>2.401504517</v>
      </c>
      <c r="L499" s="4" t="s">
        <v>13</v>
      </c>
      <c r="M499" s="4">
        <v>5.73828840314031</v>
      </c>
      <c r="N499" s="1">
        <v>5.76915008300911</v>
      </c>
      <c r="O499" s="4">
        <v>14.587349916990892</v>
      </c>
      <c r="V499" s="3">
        <v>138.728</v>
      </c>
      <c r="W499" s="3">
        <v>2.49</v>
      </c>
      <c r="Z499" s="4">
        <f>IFERROR(__xludf.DUMMYFUNCTION("""COMPUTED_VALUE"""),2.401504517)</f>
        <v>2.401504517</v>
      </c>
      <c r="AA499" s="4" t="s">
        <v>13</v>
      </c>
      <c r="AB499" s="4">
        <v>90.6847763491861</v>
      </c>
      <c r="AC499" s="1">
        <v>90.5958686865761</v>
      </c>
      <c r="AD499" s="4">
        <v>48.13213131342391</v>
      </c>
    </row>
    <row r="500">
      <c r="G500" s="3">
        <v>20.3544</v>
      </c>
      <c r="H500" s="3">
        <v>2.495</v>
      </c>
      <c r="K500" s="4">
        <f>IFERROR(__xludf.DUMMYFUNCTION("""COMPUTED_VALUE"""),2.405)</f>
        <v>2.405</v>
      </c>
      <c r="L500" s="4">
        <v>20.3866</v>
      </c>
      <c r="M500" s="4" t="s">
        <v>13</v>
      </c>
      <c r="N500" s="1">
        <v>5.77054515939538</v>
      </c>
      <c r="O500" s="4">
        <v>14.58385484060462</v>
      </c>
      <c r="V500" s="3">
        <v>138.729</v>
      </c>
      <c r="W500" s="3">
        <v>2.495</v>
      </c>
      <c r="Z500" s="4">
        <f>IFERROR(__xludf.DUMMYFUNCTION("""COMPUTED_VALUE"""),2.405)</f>
        <v>2.405</v>
      </c>
      <c r="AA500" s="4">
        <v>138.67</v>
      </c>
      <c r="AB500" s="4" t="s">
        <v>13</v>
      </c>
      <c r="AC500" s="1">
        <v>90.5925091739365</v>
      </c>
      <c r="AD500" s="4">
        <v>48.13649082606351</v>
      </c>
    </row>
    <row r="501">
      <c r="G501" s="3">
        <v>20.3523</v>
      </c>
      <c r="H501" s="3">
        <v>2.5</v>
      </c>
      <c r="K501" s="4">
        <f>IFERROR(__xludf.DUMMYFUNCTION("""COMPUTED_VALUE"""),2.41)</f>
        <v>2.41</v>
      </c>
      <c r="L501" s="4">
        <v>20.3853</v>
      </c>
      <c r="M501" s="4" t="s">
        <v>13</v>
      </c>
      <c r="N501" s="1">
        <v>5.7719379798209</v>
      </c>
      <c r="O501" s="4">
        <v>14.580362020179098</v>
      </c>
      <c r="V501" s="3">
        <v>138.73</v>
      </c>
      <c r="W501" s="3">
        <v>2.5</v>
      </c>
      <c r="Z501" s="4">
        <f>IFERROR(__xludf.DUMMYFUNCTION("""COMPUTED_VALUE"""),2.41)</f>
        <v>2.41</v>
      </c>
      <c r="AA501" s="4">
        <v>138.676</v>
      </c>
      <c r="AB501" s="4" t="s">
        <v>13</v>
      </c>
      <c r="AC501" s="1">
        <v>90.5892003616032</v>
      </c>
      <c r="AD501" s="4">
        <v>48.140799638396786</v>
      </c>
    </row>
    <row r="502">
      <c r="G502" s="3">
        <v>20.3502</v>
      </c>
      <c r="H502" s="3">
        <v>2.505</v>
      </c>
      <c r="K502" s="4">
        <f>IFERROR(__xludf.DUMMYFUNCTION("""COMPUTED_VALUE"""),2.415)</f>
        <v>2.415</v>
      </c>
      <c r="L502" s="4">
        <v>20.3839</v>
      </c>
      <c r="M502" s="4" t="s">
        <v>13</v>
      </c>
      <c r="N502" s="1">
        <v>5.77333387910443</v>
      </c>
      <c r="O502" s="4">
        <v>14.57686612089557</v>
      </c>
      <c r="V502" s="3">
        <v>138.732</v>
      </c>
      <c r="W502" s="3">
        <v>2.505</v>
      </c>
      <c r="Z502" s="4">
        <f>IFERROR(__xludf.DUMMYFUNCTION("""COMPUTED_VALUE"""),2.415)</f>
        <v>2.415</v>
      </c>
      <c r="AA502" s="4">
        <v>138.681</v>
      </c>
      <c r="AB502" s="4" t="s">
        <v>13</v>
      </c>
      <c r="AC502" s="1">
        <v>90.5859228701795</v>
      </c>
      <c r="AD502" s="4">
        <v>48.1460771298205</v>
      </c>
    </row>
    <row r="503">
      <c r="G503" s="3">
        <v>20.348</v>
      </c>
      <c r="H503" s="3">
        <v>2.51</v>
      </c>
      <c r="K503" s="4">
        <f>IFERROR(__xludf.DUMMYFUNCTION("""COMPUTED_VALUE"""),2.42)</f>
        <v>2.42</v>
      </c>
      <c r="L503" s="4">
        <v>20.3825</v>
      </c>
      <c r="M503" s="4" t="s">
        <v>13</v>
      </c>
      <c r="N503" s="1">
        <v>5.77473819206475</v>
      </c>
      <c r="O503" s="4">
        <v>14.57326180793525</v>
      </c>
      <c r="V503" s="3">
        <v>138.733</v>
      </c>
      <c r="W503" s="3">
        <v>2.51</v>
      </c>
      <c r="Z503" s="4">
        <f>IFERROR(__xludf.DUMMYFUNCTION("""COMPUTED_VALUE"""),2.42)</f>
        <v>2.42</v>
      </c>
      <c r="AA503" s="4">
        <v>138.686</v>
      </c>
      <c r="AB503" s="4" t="s">
        <v>13</v>
      </c>
      <c r="AC503" s="1">
        <v>90.5826573202688</v>
      </c>
      <c r="AD503" s="4">
        <v>48.15034267973121</v>
      </c>
    </row>
    <row r="504">
      <c r="G504" s="3">
        <v>20.3459</v>
      </c>
      <c r="H504" s="3">
        <v>2.515</v>
      </c>
      <c r="K504" s="4">
        <f>IFERROR(__xludf.DUMMYFUNCTION("""COMPUTED_VALUE"""),2.425)</f>
        <v>2.425</v>
      </c>
      <c r="L504" s="4">
        <v>20.381</v>
      </c>
      <c r="M504" s="4" t="s">
        <v>13</v>
      </c>
      <c r="N504" s="1">
        <v>5.77615625352063</v>
      </c>
      <c r="O504" s="4">
        <v>14.569743746479372</v>
      </c>
      <c r="V504" s="3">
        <v>138.733</v>
      </c>
      <c r="W504" s="3">
        <v>2.515</v>
      </c>
      <c r="Z504" s="4">
        <f>IFERROR(__xludf.DUMMYFUNCTION("""COMPUTED_VALUE"""),2.425)</f>
        <v>2.425</v>
      </c>
      <c r="AA504" s="4">
        <v>138.69</v>
      </c>
      <c r="AB504" s="4" t="s">
        <v>13</v>
      </c>
      <c r="AC504" s="1">
        <v>90.5793843324742</v>
      </c>
      <c r="AD504" s="4">
        <v>48.1536156675258</v>
      </c>
    </row>
    <row r="505">
      <c r="G505" s="3">
        <v>20.3438</v>
      </c>
      <c r="H505" s="3">
        <v>2.52</v>
      </c>
      <c r="K505" s="4">
        <f>IFERROR(__xludf.DUMMYFUNCTION("""COMPUTED_VALUE"""),2.43)</f>
        <v>2.43</v>
      </c>
      <c r="L505" s="4">
        <v>20.3794</v>
      </c>
      <c r="M505" s="4" t="s">
        <v>13</v>
      </c>
      <c r="N505" s="1">
        <v>5.77759339829085</v>
      </c>
      <c r="O505" s="4">
        <v>14.566206601709151</v>
      </c>
      <c r="V505" s="3">
        <v>138.734</v>
      </c>
      <c r="W505" s="3">
        <v>2.52</v>
      </c>
      <c r="Z505" s="4">
        <f>IFERROR(__xludf.DUMMYFUNCTION("""COMPUTED_VALUE"""),2.43)</f>
        <v>2.43</v>
      </c>
      <c r="AA505" s="4">
        <v>138.695</v>
      </c>
      <c r="AB505" s="4" t="s">
        <v>13</v>
      </c>
      <c r="AC505" s="1">
        <v>90.5760845273991</v>
      </c>
      <c r="AD505" s="4">
        <v>48.157915472600905</v>
      </c>
    </row>
    <row r="506">
      <c r="G506" s="3">
        <v>20.3416</v>
      </c>
      <c r="H506" s="3">
        <v>2.525</v>
      </c>
      <c r="K506" s="4">
        <f>IFERROR(__xludf.DUMMYFUNCTION("""COMPUTED_VALUE"""),2.435)</f>
        <v>2.435</v>
      </c>
      <c r="L506" s="4">
        <v>20.3777</v>
      </c>
      <c r="M506" s="4" t="s">
        <v>13</v>
      </c>
      <c r="N506" s="1">
        <v>5.77905496119416</v>
      </c>
      <c r="O506" s="4">
        <v>14.56254503880584</v>
      </c>
      <c r="V506" s="3">
        <v>138.735</v>
      </c>
      <c r="W506" s="3">
        <v>2.525</v>
      </c>
      <c r="Z506" s="4">
        <f>IFERROR(__xludf.DUMMYFUNCTION("""COMPUTED_VALUE"""),2.435)</f>
        <v>2.435</v>
      </c>
      <c r="AA506" s="4">
        <v>138.699</v>
      </c>
      <c r="AB506" s="4" t="s">
        <v>13</v>
      </c>
      <c r="AC506" s="1">
        <v>90.5727385256467</v>
      </c>
      <c r="AD506" s="4">
        <v>48.162261474353315</v>
      </c>
    </row>
    <row r="507">
      <c r="G507" s="3">
        <v>20.3395</v>
      </c>
      <c r="H507" s="3">
        <v>2.53</v>
      </c>
      <c r="K507" s="4">
        <f>IFERROR(__xludf.DUMMYFUNCTION("""COMPUTED_VALUE"""),2.44)</f>
        <v>2.44</v>
      </c>
      <c r="L507" s="4">
        <v>20.376</v>
      </c>
      <c r="M507" s="4" t="s">
        <v>13</v>
      </c>
      <c r="N507" s="1">
        <v>5.78054627704936</v>
      </c>
      <c r="O507" s="4">
        <v>14.55895372295064</v>
      </c>
      <c r="V507" s="3">
        <v>138.735</v>
      </c>
      <c r="W507" s="3">
        <v>2.53</v>
      </c>
      <c r="Z507" s="4">
        <f>IFERROR(__xludf.DUMMYFUNCTION("""COMPUTED_VALUE"""),2.44)</f>
        <v>2.44</v>
      </c>
      <c r="AA507" s="4">
        <v>138.702</v>
      </c>
      <c r="AB507" s="4" t="s">
        <v>13</v>
      </c>
      <c r="AC507" s="1">
        <v>90.5693269478203</v>
      </c>
      <c r="AD507" s="4">
        <v>48.16567305217971</v>
      </c>
    </row>
    <row r="508">
      <c r="G508" s="3">
        <v>20.3374</v>
      </c>
      <c r="H508" s="3">
        <v>2.535</v>
      </c>
      <c r="K508" s="4">
        <f>IFERROR(__xludf.DUMMYFUNCTION("""COMPUTED_VALUE"""),2.445)</f>
        <v>2.445</v>
      </c>
      <c r="L508" s="4">
        <v>20.3743</v>
      </c>
      <c r="M508" s="4" t="s">
        <v>13</v>
      </c>
      <c r="N508" s="1">
        <v>5.7820726806752</v>
      </c>
      <c r="O508" s="4">
        <v>14.5553273193248</v>
      </c>
      <c r="V508" s="3">
        <v>138.735</v>
      </c>
      <c r="W508" s="3">
        <v>2.535</v>
      </c>
      <c r="Z508" s="4">
        <f>IFERROR(__xludf.DUMMYFUNCTION("""COMPUTED_VALUE"""),2.445)</f>
        <v>2.445</v>
      </c>
      <c r="AA508" s="4">
        <v>138.706</v>
      </c>
      <c r="AB508" s="4" t="s">
        <v>13</v>
      </c>
      <c r="AC508" s="1">
        <v>90.5658304145232</v>
      </c>
      <c r="AD508" s="4">
        <v>48.16916958547681</v>
      </c>
    </row>
    <row r="509">
      <c r="G509" s="3">
        <v>20.3353</v>
      </c>
      <c r="H509" s="3">
        <v>2.54</v>
      </c>
      <c r="K509" s="4">
        <f>IFERROR(__xludf.DUMMYFUNCTION("""COMPUTED_VALUE"""),2.45)</f>
        <v>2.45</v>
      </c>
      <c r="L509" s="4">
        <v>20.3724</v>
      </c>
      <c r="M509" s="4" t="s">
        <v>13</v>
      </c>
      <c r="N509" s="1">
        <v>5.78363950689047</v>
      </c>
      <c r="O509" s="4">
        <v>14.55166049310953</v>
      </c>
      <c r="V509" s="3">
        <v>138.735</v>
      </c>
      <c r="W509" s="3">
        <v>2.54</v>
      </c>
      <c r="Z509" s="4">
        <f>IFERROR(__xludf.DUMMYFUNCTION("""COMPUTED_VALUE"""),2.45)</f>
        <v>2.45</v>
      </c>
      <c r="AA509" s="4">
        <v>138.709</v>
      </c>
      <c r="AB509" s="4" t="s">
        <v>13</v>
      </c>
      <c r="AC509" s="1">
        <v>90.5622295463586</v>
      </c>
      <c r="AD509" s="4">
        <v>48.17277045364142</v>
      </c>
    </row>
    <row r="510">
      <c r="G510" s="3">
        <v>20.3332</v>
      </c>
      <c r="H510" s="3">
        <v>2.545</v>
      </c>
      <c r="K510" s="4">
        <f>IFERROR(__xludf.DUMMYFUNCTION("""COMPUTED_VALUE"""),2.455)</f>
        <v>2.455</v>
      </c>
      <c r="L510" s="4">
        <v>20.3706</v>
      </c>
      <c r="M510" s="4" t="s">
        <v>13</v>
      </c>
      <c r="N510" s="1">
        <v>5.78525209051392</v>
      </c>
      <c r="O510" s="4">
        <v>14.547947909486082</v>
      </c>
      <c r="V510" s="3">
        <v>138.735</v>
      </c>
      <c r="W510" s="3">
        <v>2.545</v>
      </c>
      <c r="Z510" s="4">
        <f>IFERROR(__xludf.DUMMYFUNCTION("""COMPUTED_VALUE"""),2.455)</f>
        <v>2.455</v>
      </c>
      <c r="AA510" s="4">
        <v>138.712</v>
      </c>
      <c r="AB510" s="4" t="s">
        <v>13</v>
      </c>
      <c r="AC510" s="1">
        <v>90.5585049639299</v>
      </c>
      <c r="AD510" s="4">
        <v>48.17649503607011</v>
      </c>
    </row>
    <row r="511">
      <c r="G511" s="3">
        <v>20.3311</v>
      </c>
      <c r="H511" s="3">
        <v>2.55</v>
      </c>
      <c r="K511" s="4">
        <f>IFERROR(__xludf.DUMMYFUNCTION("""COMPUTED_VALUE"""),2.46)</f>
        <v>2.46</v>
      </c>
      <c r="L511" s="4">
        <v>20.3687</v>
      </c>
      <c r="M511" s="4" t="s">
        <v>13</v>
      </c>
      <c r="N511" s="1">
        <v>5.78691576636434</v>
      </c>
      <c r="O511" s="4">
        <v>14.54418423363566</v>
      </c>
      <c r="V511" s="3">
        <v>138.735</v>
      </c>
      <c r="W511" s="3">
        <v>2.55</v>
      </c>
      <c r="Z511" s="4">
        <f>IFERROR(__xludf.DUMMYFUNCTION("""COMPUTED_VALUE"""),2.46)</f>
        <v>2.46</v>
      </c>
      <c r="AA511" s="4">
        <v>138.715</v>
      </c>
      <c r="AB511" s="4" t="s">
        <v>13</v>
      </c>
      <c r="AC511" s="1">
        <v>90.5546372878403</v>
      </c>
      <c r="AD511" s="4">
        <v>48.18036271215972</v>
      </c>
    </row>
    <row r="512">
      <c r="G512" s="3">
        <v>20.329</v>
      </c>
      <c r="H512" s="3">
        <v>2.555</v>
      </c>
      <c r="K512" s="4">
        <f>IFERROR(__xludf.DUMMYFUNCTION("""COMPUTED_VALUE"""),2.465)</f>
        <v>2.465</v>
      </c>
      <c r="L512" s="4">
        <v>20.3667</v>
      </c>
      <c r="M512" s="4" t="s">
        <v>13</v>
      </c>
      <c r="N512" s="1">
        <v>5.78863586926049</v>
      </c>
      <c r="O512" s="4">
        <v>14.540364130739512</v>
      </c>
      <c r="V512" s="3">
        <v>138.735</v>
      </c>
      <c r="W512" s="3">
        <v>2.555</v>
      </c>
      <c r="Z512" s="4">
        <f>IFERROR(__xludf.DUMMYFUNCTION("""COMPUTED_VALUE"""),2.465)</f>
        <v>2.465</v>
      </c>
      <c r="AA512" s="4">
        <v>138.718</v>
      </c>
      <c r="AB512" s="4" t="s">
        <v>13</v>
      </c>
      <c r="AC512" s="1">
        <v>90.5506071386931</v>
      </c>
      <c r="AD512" s="4">
        <v>48.18439286130692</v>
      </c>
    </row>
    <row r="513">
      <c r="G513" s="3">
        <v>20.327</v>
      </c>
      <c r="H513" s="3">
        <v>2.56</v>
      </c>
      <c r="K513" s="4">
        <f>IFERROR(__xludf.DUMMYFUNCTION("""COMPUTED_VALUE"""),2.47)</f>
        <v>2.47</v>
      </c>
      <c r="L513" s="4">
        <v>20.3647</v>
      </c>
      <c r="M513" s="4" t="s">
        <v>13</v>
      </c>
      <c r="N513" s="1">
        <v>5.79041773402115</v>
      </c>
      <c r="O513" s="4">
        <v>14.53658226597885</v>
      </c>
      <c r="V513" s="3">
        <v>138.734</v>
      </c>
      <c r="W513" s="3">
        <v>2.56</v>
      </c>
      <c r="Z513" s="4">
        <f>IFERROR(__xludf.DUMMYFUNCTION("""COMPUTED_VALUE"""),2.47)</f>
        <v>2.47</v>
      </c>
      <c r="AA513" s="4">
        <v>138.72</v>
      </c>
      <c r="AB513" s="4" t="s">
        <v>13</v>
      </c>
      <c r="AC513" s="1">
        <v>90.5463951370915</v>
      </c>
      <c r="AD513" s="4">
        <v>48.187604862908515</v>
      </c>
    </row>
    <row r="514">
      <c r="G514" s="3">
        <v>20.325</v>
      </c>
      <c r="H514" s="3">
        <v>2.565</v>
      </c>
      <c r="K514" s="4">
        <f>IFERROR(__xludf.DUMMYFUNCTION("""COMPUTED_VALUE"""),2.475)</f>
        <v>2.475</v>
      </c>
      <c r="L514" s="4">
        <v>20.3627</v>
      </c>
      <c r="M514" s="4" t="s">
        <v>13</v>
      </c>
      <c r="N514" s="1">
        <v>5.79226669546509</v>
      </c>
      <c r="O514" s="4">
        <v>14.53273330453491</v>
      </c>
      <c r="V514" s="3">
        <v>138.733</v>
      </c>
      <c r="W514" s="3">
        <v>2.565</v>
      </c>
      <c r="Z514" s="4">
        <f>IFERROR(__xludf.DUMMYFUNCTION("""COMPUTED_VALUE"""),2.475)</f>
        <v>2.475</v>
      </c>
      <c r="AA514" s="4">
        <v>138.722</v>
      </c>
      <c r="AB514" s="4" t="s">
        <v>13</v>
      </c>
      <c r="AC514" s="1">
        <v>90.5419819036389</v>
      </c>
      <c r="AD514" s="4">
        <v>48.191018096361105</v>
      </c>
    </row>
    <row r="515">
      <c r="G515" s="3">
        <v>20.323</v>
      </c>
      <c r="H515" s="3">
        <v>2.57</v>
      </c>
      <c r="K515" s="4">
        <f>IFERROR(__xludf.DUMMYFUNCTION("""COMPUTED_VALUE"""),2.48)</f>
        <v>2.48</v>
      </c>
      <c r="L515" s="4">
        <v>20.3607</v>
      </c>
      <c r="M515" s="4" t="s">
        <v>13</v>
      </c>
      <c r="N515" s="1">
        <v>5.79418808841108</v>
      </c>
      <c r="O515" s="4">
        <v>14.528811911588921</v>
      </c>
      <c r="V515" s="3">
        <v>138.732</v>
      </c>
      <c r="W515" s="3">
        <v>2.57</v>
      </c>
      <c r="Z515" s="4">
        <f>IFERROR(__xludf.DUMMYFUNCTION("""COMPUTED_VALUE"""),2.48)</f>
        <v>2.48</v>
      </c>
      <c r="AA515" s="4">
        <v>138.724</v>
      </c>
      <c r="AB515" s="4" t="s">
        <v>13</v>
      </c>
      <c r="AC515" s="1">
        <v>90.5373480589384</v>
      </c>
      <c r="AD515" s="4">
        <v>48.19465194106159</v>
      </c>
    </row>
    <row r="516">
      <c r="G516" s="3">
        <v>20.3211</v>
      </c>
      <c r="H516" s="3">
        <v>2.575</v>
      </c>
      <c r="K516" s="4">
        <f>IFERROR(__xludf.DUMMYFUNCTION("""COMPUTED_VALUE"""),2.485)</f>
        <v>2.485</v>
      </c>
      <c r="L516" s="4">
        <v>20.3586</v>
      </c>
      <c r="M516" s="4" t="s">
        <v>13</v>
      </c>
      <c r="N516" s="1">
        <v>5.79618724767789</v>
      </c>
      <c r="O516" s="4">
        <v>14.52491275232211</v>
      </c>
      <c r="V516" s="3">
        <v>138.731</v>
      </c>
      <c r="W516" s="3">
        <v>2.575</v>
      </c>
      <c r="Z516" s="4">
        <f>IFERROR(__xludf.DUMMYFUNCTION("""COMPUTED_VALUE"""),2.485)</f>
        <v>2.485</v>
      </c>
      <c r="AA516" s="4">
        <v>138.726</v>
      </c>
      <c r="AB516" s="4" t="s">
        <v>13</v>
      </c>
      <c r="AC516" s="1">
        <v>90.5324742235935</v>
      </c>
      <c r="AD516" s="4">
        <v>48.1985257764065</v>
      </c>
    </row>
    <row r="517">
      <c r="G517" s="3">
        <v>20.3192</v>
      </c>
      <c r="H517" s="3">
        <v>2.58</v>
      </c>
      <c r="K517" s="4">
        <f>IFERROR(__xludf.DUMMYFUNCTION("""COMPUTED_VALUE"""),2.49)</f>
        <v>2.49</v>
      </c>
      <c r="L517" s="4">
        <v>20.3565</v>
      </c>
      <c r="M517" s="4" t="s">
        <v>13</v>
      </c>
      <c r="N517" s="1">
        <v>5.79826950808429</v>
      </c>
      <c r="O517" s="4">
        <v>14.52093049191571</v>
      </c>
      <c r="V517" s="3">
        <v>138.729</v>
      </c>
      <c r="W517" s="3">
        <v>2.58</v>
      </c>
      <c r="Z517" s="4">
        <f>IFERROR(__xludf.DUMMYFUNCTION("""COMPUTED_VALUE"""),2.49)</f>
        <v>2.49</v>
      </c>
      <c r="AA517" s="4">
        <v>138.728</v>
      </c>
      <c r="AB517" s="4" t="s">
        <v>13</v>
      </c>
      <c r="AC517" s="1">
        <v>90.5273410182073</v>
      </c>
      <c r="AD517" s="4">
        <v>48.20165898179272</v>
      </c>
    </row>
    <row r="518">
      <c r="G518" s="3">
        <v>20.3173</v>
      </c>
      <c r="H518" s="3">
        <v>2.585</v>
      </c>
      <c r="K518" s="4">
        <f>IFERROR(__xludf.DUMMYFUNCTION("""COMPUTED_VALUE"""),2.495)</f>
        <v>2.495</v>
      </c>
      <c r="L518" s="4">
        <v>20.3544</v>
      </c>
      <c r="M518" s="4" t="s">
        <v>13</v>
      </c>
      <c r="N518" s="1">
        <v>5.80044020444906</v>
      </c>
      <c r="O518" s="4">
        <v>14.516859795550939</v>
      </c>
      <c r="V518" s="3">
        <v>138.728</v>
      </c>
      <c r="W518" s="3">
        <v>2.585</v>
      </c>
      <c r="Z518" s="4">
        <f>IFERROR(__xludf.DUMMYFUNCTION("""COMPUTED_VALUE"""),2.495)</f>
        <v>2.495</v>
      </c>
      <c r="AA518" s="4">
        <v>138.729</v>
      </c>
      <c r="AB518" s="4" t="s">
        <v>13</v>
      </c>
      <c r="AC518" s="1">
        <v>90.5219290633831</v>
      </c>
      <c r="AD518" s="4">
        <v>48.20607093661691</v>
      </c>
    </row>
    <row r="519">
      <c r="G519" s="3">
        <v>20.3155</v>
      </c>
      <c r="H519" s="3">
        <v>2.59</v>
      </c>
      <c r="K519" s="4">
        <f>IFERROR(__xludf.DUMMYFUNCTION("""COMPUTED_VALUE"""),2.5)</f>
        <v>2.5</v>
      </c>
      <c r="L519" s="4">
        <v>20.3523</v>
      </c>
      <c r="M519" s="4" t="s">
        <v>13</v>
      </c>
      <c r="N519" s="1">
        <v>5.80270467159097</v>
      </c>
      <c r="O519" s="4">
        <v>14.51279532840903</v>
      </c>
      <c r="V519" s="3">
        <v>138.726</v>
      </c>
      <c r="W519" s="3">
        <v>2.59</v>
      </c>
      <c r="Z519" s="4">
        <f>IFERROR(__xludf.DUMMYFUNCTION("""COMPUTED_VALUE"""),2.5)</f>
        <v>2.5</v>
      </c>
      <c r="AA519" s="4">
        <v>138.73</v>
      </c>
      <c r="AB519" s="4" t="s">
        <v>13</v>
      </c>
      <c r="AC519" s="1">
        <v>90.5162189797243</v>
      </c>
      <c r="AD519" s="4">
        <v>48.2097810202757</v>
      </c>
    </row>
    <row r="520">
      <c r="G520" s="3">
        <v>20.3137</v>
      </c>
      <c r="H520" s="3">
        <v>2.595</v>
      </c>
      <c r="K520" s="4">
        <f>IFERROR(__xludf.DUMMYFUNCTION("""COMPUTED_VALUE"""),2.505)</f>
        <v>2.505</v>
      </c>
      <c r="L520" s="4">
        <v>20.3502</v>
      </c>
      <c r="M520" s="4" t="s">
        <v>13</v>
      </c>
      <c r="N520" s="1">
        <v>5.80506824432879</v>
      </c>
      <c r="O520" s="4">
        <v>14.50863175567121</v>
      </c>
      <c r="V520" s="3">
        <v>138.724</v>
      </c>
      <c r="W520" s="3">
        <v>2.595</v>
      </c>
      <c r="Z520" s="4">
        <f>IFERROR(__xludf.DUMMYFUNCTION("""COMPUTED_VALUE"""),2.505)</f>
        <v>2.505</v>
      </c>
      <c r="AA520" s="4">
        <v>138.732</v>
      </c>
      <c r="AB520" s="4" t="s">
        <v>13</v>
      </c>
      <c r="AC520" s="1">
        <v>90.510191387834</v>
      </c>
      <c r="AD520" s="4">
        <v>48.21380861216599</v>
      </c>
    </row>
    <row r="521">
      <c r="G521" s="3">
        <v>20.312</v>
      </c>
      <c r="H521" s="3">
        <v>2.6</v>
      </c>
      <c r="K521" s="4">
        <f>IFERROR(__xludf.DUMMYFUNCTION("""COMPUTED_VALUE"""),2.51)</f>
        <v>2.51</v>
      </c>
      <c r="L521" s="4">
        <v>20.348</v>
      </c>
      <c r="M521" s="4" t="s">
        <v>13</v>
      </c>
      <c r="N521" s="1">
        <v>5.80753625748129</v>
      </c>
      <c r="O521" s="4">
        <v>14.50446374251871</v>
      </c>
      <c r="V521" s="3">
        <v>138.721</v>
      </c>
      <c r="W521" s="3">
        <v>2.6</v>
      </c>
      <c r="Z521" s="4">
        <f>IFERROR(__xludf.DUMMYFUNCTION("""COMPUTED_VALUE"""),2.51)</f>
        <v>2.51</v>
      </c>
      <c r="AA521" s="4">
        <v>138.733</v>
      </c>
      <c r="AB521" s="4" t="s">
        <v>13</v>
      </c>
      <c r="AC521" s="1">
        <v>90.5038269083156</v>
      </c>
      <c r="AD521" s="4">
        <v>48.2171730916844</v>
      </c>
    </row>
    <row r="522">
      <c r="G522" s="3">
        <v>20.3103</v>
      </c>
      <c r="H522" s="3">
        <v>2.605</v>
      </c>
      <c r="K522" s="4">
        <f>IFERROR(__xludf.DUMMYFUNCTION("""COMPUTED_VALUE"""),2.515)</f>
        <v>2.515</v>
      </c>
      <c r="L522" s="4">
        <v>20.3459</v>
      </c>
      <c r="M522" s="4" t="s">
        <v>13</v>
      </c>
      <c r="N522" s="1">
        <v>5.81011404586724</v>
      </c>
      <c r="O522" s="4">
        <v>14.50018595413276</v>
      </c>
      <c r="V522" s="3">
        <v>138.719</v>
      </c>
      <c r="W522" s="3">
        <v>2.605</v>
      </c>
      <c r="Z522" s="4">
        <f>IFERROR(__xludf.DUMMYFUNCTION("""COMPUTED_VALUE"""),2.515)</f>
        <v>2.515</v>
      </c>
      <c r="AA522" s="4">
        <v>138.733</v>
      </c>
      <c r="AB522" s="4" t="s">
        <v>13</v>
      </c>
      <c r="AC522" s="1">
        <v>90.4971061617723</v>
      </c>
      <c r="AD522" s="4">
        <v>48.2218938382277</v>
      </c>
    </row>
    <row r="523">
      <c r="G523" s="3">
        <v>20.3086</v>
      </c>
      <c r="H523" s="3">
        <v>2.61</v>
      </c>
      <c r="K523" s="4">
        <f>IFERROR(__xludf.DUMMYFUNCTION("""COMPUTED_VALUE"""),2.52)</f>
        <v>2.52</v>
      </c>
      <c r="L523" s="4">
        <v>20.3438</v>
      </c>
      <c r="M523" s="4" t="s">
        <v>13</v>
      </c>
      <c r="N523" s="1">
        <v>5.81280694430541</v>
      </c>
      <c r="O523" s="4">
        <v>14.495793055694588</v>
      </c>
      <c r="V523" s="3">
        <v>138.716</v>
      </c>
      <c r="W523" s="3">
        <v>2.61</v>
      </c>
      <c r="Z523" s="4">
        <f>IFERROR(__xludf.DUMMYFUNCTION("""COMPUTED_VALUE"""),2.52)</f>
        <v>2.52</v>
      </c>
      <c r="AA523" s="4">
        <v>138.734</v>
      </c>
      <c r="AB523" s="4" t="s">
        <v>13</v>
      </c>
      <c r="AC523" s="1">
        <v>90.4900097688075</v>
      </c>
      <c r="AD523" s="4">
        <v>48.22599023119251</v>
      </c>
    </row>
    <row r="524">
      <c r="G524" s="3">
        <v>20.307</v>
      </c>
      <c r="H524" s="3">
        <v>2.615</v>
      </c>
      <c r="K524" s="4">
        <f>IFERROR(__xludf.DUMMYFUNCTION("""COMPUTED_VALUE"""),2.525)</f>
        <v>2.525</v>
      </c>
      <c r="L524" s="4">
        <v>20.3416</v>
      </c>
      <c r="M524" s="4" t="s">
        <v>13</v>
      </c>
      <c r="N524" s="1">
        <v>5.81562028761459</v>
      </c>
      <c r="O524" s="4">
        <v>14.49137971238541</v>
      </c>
      <c r="V524" s="3">
        <v>138.713</v>
      </c>
      <c r="W524" s="3">
        <v>2.615</v>
      </c>
      <c r="Z524" s="4">
        <f>IFERROR(__xludf.DUMMYFUNCTION("""COMPUTED_VALUE"""),2.525)</f>
        <v>2.525</v>
      </c>
      <c r="AA524" s="4">
        <v>138.735</v>
      </c>
      <c r="AB524" s="4" t="s">
        <v>13</v>
      </c>
      <c r="AC524" s="1">
        <v>90.4825183500243</v>
      </c>
      <c r="AD524" s="4">
        <v>48.23048164997569</v>
      </c>
    </row>
    <row r="525">
      <c r="G525" s="3">
        <v>20.3055</v>
      </c>
      <c r="H525" s="3">
        <v>2.62</v>
      </c>
      <c r="K525" s="4">
        <f>IFERROR(__xludf.DUMMYFUNCTION("""COMPUTED_VALUE"""),2.53)</f>
        <v>2.53</v>
      </c>
      <c r="L525" s="4">
        <v>20.3395</v>
      </c>
      <c r="M525" s="4" t="s">
        <v>13</v>
      </c>
      <c r="N525" s="1">
        <v>5.81855941061352</v>
      </c>
      <c r="O525" s="4">
        <v>14.486940589386478</v>
      </c>
      <c r="V525" s="3">
        <v>138.71</v>
      </c>
      <c r="W525" s="3">
        <v>2.62</v>
      </c>
      <c r="Z525" s="4">
        <f>IFERROR(__xludf.DUMMYFUNCTION("""COMPUTED_VALUE"""),2.53)</f>
        <v>2.53</v>
      </c>
      <c r="AA525" s="4">
        <v>138.735</v>
      </c>
      <c r="AB525" s="4" t="s">
        <v>13</v>
      </c>
      <c r="AC525" s="1">
        <v>90.4746125260261</v>
      </c>
      <c r="AD525" s="4">
        <v>48.2353874739739</v>
      </c>
    </row>
    <row r="526">
      <c r="G526" s="3">
        <v>20.304</v>
      </c>
      <c r="H526" s="3">
        <v>2.625</v>
      </c>
      <c r="K526" s="4">
        <f>IFERROR(__xludf.DUMMYFUNCTION("""COMPUTED_VALUE"""),2.535)</f>
        <v>2.535</v>
      </c>
      <c r="L526" s="4">
        <v>20.3374</v>
      </c>
      <c r="M526" s="4" t="s">
        <v>13</v>
      </c>
      <c r="N526" s="1">
        <v>5.821629648121</v>
      </c>
      <c r="O526" s="4">
        <v>14.482370351878998</v>
      </c>
      <c r="V526" s="3">
        <v>138.706</v>
      </c>
      <c r="W526" s="3">
        <v>2.625</v>
      </c>
      <c r="Z526" s="4">
        <f>IFERROR(__xludf.DUMMYFUNCTION("""COMPUTED_VALUE"""),2.535)</f>
        <v>2.535</v>
      </c>
      <c r="AA526" s="4">
        <v>138.735</v>
      </c>
      <c r="AB526" s="4" t="s">
        <v>13</v>
      </c>
      <c r="AC526" s="1">
        <v>90.4662729174161</v>
      </c>
      <c r="AD526" s="4">
        <v>48.23972708258388</v>
      </c>
    </row>
    <row r="527">
      <c r="G527" s="3">
        <v>20.3026</v>
      </c>
      <c r="H527" s="3">
        <v>2.63</v>
      </c>
      <c r="K527" s="4">
        <f>IFERROR(__xludf.DUMMYFUNCTION("""COMPUTED_VALUE"""),2.54)</f>
        <v>2.54</v>
      </c>
      <c r="L527" s="4">
        <v>20.3353</v>
      </c>
      <c r="M527" s="4" t="s">
        <v>13</v>
      </c>
      <c r="N527" s="1">
        <v>5.8248363349558</v>
      </c>
      <c r="O527" s="4">
        <v>14.4777636650442</v>
      </c>
      <c r="V527" s="3">
        <v>138.702</v>
      </c>
      <c r="W527" s="3">
        <v>2.63</v>
      </c>
      <c r="Z527" s="4">
        <f>IFERROR(__xludf.DUMMYFUNCTION("""COMPUTED_VALUE"""),2.54)</f>
        <v>2.54</v>
      </c>
      <c r="AA527" s="4">
        <v>138.735</v>
      </c>
      <c r="AB527" s="4" t="s">
        <v>13</v>
      </c>
      <c r="AC527" s="1">
        <v>90.4574801447977</v>
      </c>
      <c r="AD527" s="4">
        <v>48.2445198552023</v>
      </c>
    </row>
    <row r="528">
      <c r="G528" s="3">
        <v>20.3012</v>
      </c>
      <c r="H528" s="3">
        <v>2.635</v>
      </c>
      <c r="K528" s="4">
        <f>IFERROR(__xludf.DUMMYFUNCTION("""COMPUTED_VALUE"""),2.545)</f>
        <v>2.545</v>
      </c>
      <c r="L528" s="4">
        <v>20.3332</v>
      </c>
      <c r="M528" s="4" t="s">
        <v>13</v>
      </c>
      <c r="N528" s="1">
        <v>5.82818481076024</v>
      </c>
      <c r="O528" s="4">
        <v>14.473015189239762</v>
      </c>
      <c r="V528" s="3">
        <v>138.698</v>
      </c>
      <c r="W528" s="3">
        <v>2.635</v>
      </c>
      <c r="Z528" s="4">
        <f>IFERROR(__xludf.DUMMYFUNCTION("""COMPUTED_VALUE"""),2.545)</f>
        <v>2.545</v>
      </c>
      <c r="AA528" s="4">
        <v>138.735</v>
      </c>
      <c r="AB528" s="4" t="s">
        <v>13</v>
      </c>
      <c r="AC528" s="1">
        <v>90.4482148072253</v>
      </c>
      <c r="AD528" s="4">
        <v>48.24978519277471</v>
      </c>
    </row>
    <row r="529">
      <c r="G529" s="3">
        <v>20.3</v>
      </c>
      <c r="H529" s="3">
        <v>2.64</v>
      </c>
      <c r="K529" s="4">
        <f>IFERROR(__xludf.DUMMYFUNCTION("""COMPUTED_VALUE"""),2.55)</f>
        <v>2.55</v>
      </c>
      <c r="L529" s="4">
        <v>20.3311</v>
      </c>
      <c r="M529" s="4" t="s">
        <v>13</v>
      </c>
      <c r="N529" s="1">
        <v>5.83235721857091</v>
      </c>
      <c r="O529" s="4">
        <v>14.467642781429092</v>
      </c>
      <c r="V529" s="3">
        <v>138.694</v>
      </c>
      <c r="W529" s="3">
        <v>2.64</v>
      </c>
      <c r="Z529" s="4">
        <f>IFERROR(__xludf.DUMMYFUNCTION("""COMPUTED_VALUE"""),2.55)</f>
        <v>2.55</v>
      </c>
      <c r="AA529" s="4">
        <v>138.735</v>
      </c>
      <c r="AB529" s="4" t="s">
        <v>13</v>
      </c>
      <c r="AC529" s="1">
        <v>90.4354366839906</v>
      </c>
      <c r="AD529" s="4">
        <v>48.258563316009386</v>
      </c>
    </row>
    <row r="530">
      <c r="G530" s="3">
        <v>20.2987</v>
      </c>
      <c r="H530" s="3">
        <v>2.645</v>
      </c>
      <c r="K530" s="4">
        <f>IFERROR(__xludf.DUMMYFUNCTION("""COMPUTED_VALUE"""),2.555)</f>
        <v>2.555</v>
      </c>
      <c r="L530" s="4">
        <v>20.329</v>
      </c>
      <c r="M530" s="4" t="s">
        <v>13</v>
      </c>
      <c r="N530" s="1">
        <v>5.83792014316512</v>
      </c>
      <c r="O530" s="4">
        <v>14.460779856834879</v>
      </c>
      <c r="V530" s="3">
        <v>138.69</v>
      </c>
      <c r="W530" s="3">
        <v>2.645</v>
      </c>
      <c r="Z530" s="4">
        <f>IFERROR(__xludf.DUMMYFUNCTION("""COMPUTED_VALUE"""),2.555)</f>
        <v>2.555</v>
      </c>
      <c r="AA530" s="4">
        <v>138.735</v>
      </c>
      <c r="AB530" s="4" t="s">
        <v>13</v>
      </c>
      <c r="AC530" s="1">
        <v>90.4166326280616</v>
      </c>
      <c r="AD530" s="4">
        <v>48.27336737193839</v>
      </c>
    </row>
    <row r="531">
      <c r="G531" s="3">
        <v>20.2976</v>
      </c>
      <c r="H531" s="3">
        <v>2.65</v>
      </c>
      <c r="K531" s="4">
        <f>IFERROR(__xludf.DUMMYFUNCTION("""COMPUTED_VALUE"""),2.56)</f>
        <v>2.56</v>
      </c>
      <c r="L531" s="4">
        <v>20.327</v>
      </c>
      <c r="M531" s="4" t="s">
        <v>13</v>
      </c>
      <c r="N531" s="1">
        <v>5.84471658753238</v>
      </c>
      <c r="O531" s="4">
        <v>14.452883412467619</v>
      </c>
      <c r="V531" s="3">
        <v>138.685</v>
      </c>
      <c r="W531" s="3">
        <v>2.65</v>
      </c>
      <c r="Z531" s="4">
        <f>IFERROR(__xludf.DUMMYFUNCTION("""COMPUTED_VALUE"""),2.56)</f>
        <v>2.56</v>
      </c>
      <c r="AA531" s="4">
        <v>138.734</v>
      </c>
      <c r="AB531" s="4" t="s">
        <v>13</v>
      </c>
      <c r="AC531" s="1">
        <v>90.3925247045352</v>
      </c>
      <c r="AD531" s="4">
        <v>48.2924752954648</v>
      </c>
    </row>
    <row r="532">
      <c r="G532" s="3">
        <v>20.2965</v>
      </c>
      <c r="H532" s="3">
        <v>2.655</v>
      </c>
      <c r="K532" s="4">
        <f>IFERROR(__xludf.DUMMYFUNCTION("""COMPUTED_VALUE"""),2.565)</f>
        <v>2.565</v>
      </c>
      <c r="L532" s="4">
        <v>20.325</v>
      </c>
      <c r="M532" s="4" t="s">
        <v>13</v>
      </c>
      <c r="N532" s="1">
        <v>5.85258955466219</v>
      </c>
      <c r="O532" s="4">
        <v>14.443910445337812</v>
      </c>
      <c r="V532" s="3">
        <v>138.681</v>
      </c>
      <c r="W532" s="3">
        <v>2.655</v>
      </c>
      <c r="Z532" s="4">
        <f>IFERROR(__xludf.DUMMYFUNCTION("""COMPUTED_VALUE"""),2.565)</f>
        <v>2.565</v>
      </c>
      <c r="AA532" s="4">
        <v>138.733</v>
      </c>
      <c r="AB532" s="4" t="s">
        <v>13</v>
      </c>
      <c r="AC532" s="1">
        <v>90.3638349785085</v>
      </c>
      <c r="AD532" s="4">
        <v>48.317165021491505</v>
      </c>
    </row>
    <row r="533">
      <c r="G533" s="3">
        <v>20.2956</v>
      </c>
      <c r="H533" s="3">
        <v>2.66</v>
      </c>
      <c r="K533" s="4">
        <f>IFERROR(__xludf.DUMMYFUNCTION("""COMPUTED_VALUE"""),2.57)</f>
        <v>2.57</v>
      </c>
      <c r="L533" s="4">
        <v>20.323</v>
      </c>
      <c r="M533" s="4" t="s">
        <v>13</v>
      </c>
      <c r="N533" s="1">
        <v>5.86138204754404</v>
      </c>
      <c r="O533" s="4">
        <v>14.43421795245596</v>
      </c>
      <c r="V533" s="3">
        <v>138.676</v>
      </c>
      <c r="W533" s="3">
        <v>2.66</v>
      </c>
      <c r="Z533" s="4">
        <f>IFERROR(__xludf.DUMMYFUNCTION("""COMPUTED_VALUE"""),2.57)</f>
        <v>2.57</v>
      </c>
      <c r="AA533" s="4">
        <v>138.732</v>
      </c>
      <c r="AB533" s="4" t="s">
        <v>13</v>
      </c>
      <c r="AC533" s="1">
        <v>90.3312855150787</v>
      </c>
      <c r="AD533" s="4">
        <v>48.34471448492128</v>
      </c>
    </row>
    <row r="534">
      <c r="G534" s="3">
        <v>20.2947</v>
      </c>
      <c r="H534" s="3">
        <v>2.665</v>
      </c>
      <c r="K534" s="4">
        <f>IFERROR(__xludf.DUMMYFUNCTION("""COMPUTED_VALUE"""),2.575)</f>
        <v>2.575</v>
      </c>
      <c r="L534" s="4">
        <v>20.3211</v>
      </c>
      <c r="M534" s="4" t="s">
        <v>13</v>
      </c>
      <c r="N534" s="1">
        <v>5.87093706916744</v>
      </c>
      <c r="O534" s="4">
        <v>14.42376293083256</v>
      </c>
      <c r="V534" s="3">
        <v>138.671</v>
      </c>
      <c r="W534" s="3">
        <v>2.665</v>
      </c>
      <c r="Z534" s="4">
        <f>IFERROR(__xludf.DUMMYFUNCTION("""COMPUTED_VALUE"""),2.575)</f>
        <v>2.575</v>
      </c>
      <c r="AA534" s="4">
        <v>138.731</v>
      </c>
      <c r="AB534" s="4" t="s">
        <v>13</v>
      </c>
      <c r="AC534" s="1">
        <v>90.2955983793428</v>
      </c>
      <c r="AD534" s="4">
        <v>48.375401620657186</v>
      </c>
    </row>
    <row r="535">
      <c r="G535" s="3">
        <v>20.2939</v>
      </c>
      <c r="H535" s="3">
        <v>2.67</v>
      </c>
      <c r="K535" s="4">
        <f>IFERROR(__xludf.DUMMYFUNCTION("""COMPUTED_VALUE"""),2.58)</f>
        <v>2.58</v>
      </c>
      <c r="L535" s="4">
        <v>20.3192</v>
      </c>
      <c r="M535" s="4" t="s">
        <v>13</v>
      </c>
      <c r="N535" s="1">
        <v>5.88109762252188</v>
      </c>
      <c r="O535" s="4">
        <v>14.41280237747812</v>
      </c>
      <c r="V535" s="3">
        <v>138.665</v>
      </c>
      <c r="W535" s="3">
        <v>2.67</v>
      </c>
      <c r="Z535" s="4">
        <f>IFERROR(__xludf.DUMMYFUNCTION("""COMPUTED_VALUE"""),2.58)</f>
        <v>2.58</v>
      </c>
      <c r="AA535" s="4">
        <v>138.729</v>
      </c>
      <c r="AB535" s="4" t="s">
        <v>13</v>
      </c>
      <c r="AC535" s="1">
        <v>90.257495636398</v>
      </c>
      <c r="AD535" s="4">
        <v>48.40750436360199</v>
      </c>
    </row>
    <row r="536">
      <c r="G536" s="3">
        <v>20.2932</v>
      </c>
      <c r="H536" s="3">
        <v>2.675</v>
      </c>
      <c r="K536" s="4">
        <f>IFERROR(__xludf.DUMMYFUNCTION("""COMPUTED_VALUE"""),2.585)</f>
        <v>2.585</v>
      </c>
      <c r="L536" s="4">
        <v>20.3173</v>
      </c>
      <c r="M536" s="4" t="s">
        <v>13</v>
      </c>
      <c r="N536" s="1">
        <v>5.89170671059686</v>
      </c>
      <c r="O536" s="4">
        <v>14.401493289403138</v>
      </c>
      <c r="V536" s="3">
        <v>138.66</v>
      </c>
      <c r="W536" s="3">
        <v>2.675</v>
      </c>
      <c r="Z536" s="4">
        <f>IFERROR(__xludf.DUMMYFUNCTION("""COMPUTED_VALUE"""),2.585)</f>
        <v>2.585</v>
      </c>
      <c r="AA536" s="4">
        <v>138.728</v>
      </c>
      <c r="AB536" s="4" t="s">
        <v>13</v>
      </c>
      <c r="AC536" s="1">
        <v>90.2176993513413</v>
      </c>
      <c r="AD536" s="4">
        <v>48.4423006486587</v>
      </c>
    </row>
    <row r="537">
      <c r="G537" s="3">
        <v>20.2925</v>
      </c>
      <c r="H537" s="3">
        <v>2.68</v>
      </c>
      <c r="K537" s="4">
        <f>IFERROR(__xludf.DUMMYFUNCTION("""COMPUTED_VALUE"""),2.59)</f>
        <v>2.59</v>
      </c>
      <c r="L537" s="4">
        <v>20.3155</v>
      </c>
      <c r="M537" s="4" t="s">
        <v>13</v>
      </c>
      <c r="N537" s="1">
        <v>5.90260733638188</v>
      </c>
      <c r="O537" s="4">
        <v>14.38989266361812</v>
      </c>
      <c r="V537" s="3">
        <v>138.654</v>
      </c>
      <c r="W537" s="3">
        <v>2.68</v>
      </c>
      <c r="Z537" s="4">
        <f>IFERROR(__xludf.DUMMYFUNCTION("""COMPUTED_VALUE"""),2.59)</f>
        <v>2.59</v>
      </c>
      <c r="AA537" s="4">
        <v>138.726</v>
      </c>
      <c r="AB537" s="4" t="s">
        <v>13</v>
      </c>
      <c r="AC537" s="1">
        <v>90.1769315892697</v>
      </c>
      <c r="AD537" s="4">
        <v>48.4770684107303</v>
      </c>
    </row>
    <row r="538">
      <c r="G538" s="3">
        <v>20.292</v>
      </c>
      <c r="H538" s="3">
        <v>2.685</v>
      </c>
      <c r="K538" s="4">
        <f>IFERROR(__xludf.DUMMYFUNCTION("""COMPUTED_VALUE"""),2.595)</f>
        <v>2.595</v>
      </c>
      <c r="L538" s="4">
        <v>20.3137</v>
      </c>
      <c r="M538" s="4" t="s">
        <v>13</v>
      </c>
      <c r="N538" s="1">
        <v>5.91364250286645</v>
      </c>
      <c r="O538" s="4">
        <v>14.378357497133551</v>
      </c>
      <c r="V538" s="3">
        <v>138.649</v>
      </c>
      <c r="W538" s="3">
        <v>2.685</v>
      </c>
      <c r="Z538" s="4">
        <f>IFERROR(__xludf.DUMMYFUNCTION("""COMPUTED_VALUE"""),2.595)</f>
        <v>2.595</v>
      </c>
      <c r="AA538" s="4">
        <v>138.724</v>
      </c>
      <c r="AB538" s="4" t="s">
        <v>13</v>
      </c>
      <c r="AC538" s="1">
        <v>90.1359144152805</v>
      </c>
      <c r="AD538" s="4">
        <v>48.513085584719505</v>
      </c>
    </row>
    <row r="539">
      <c r="G539" s="3">
        <v>20.2915</v>
      </c>
      <c r="H539" s="3">
        <v>2.69</v>
      </c>
      <c r="K539" s="4">
        <f>IFERROR(__xludf.DUMMYFUNCTION("""COMPUTED_VALUE"""),2.6)</f>
        <v>2.6</v>
      </c>
      <c r="L539" s="4">
        <v>20.312</v>
      </c>
      <c r="M539" s="4" t="s">
        <v>13</v>
      </c>
      <c r="N539" s="1">
        <v>5.92465521304006</v>
      </c>
      <c r="O539" s="4">
        <v>14.36684478695994</v>
      </c>
      <c r="V539" s="3">
        <v>138.643</v>
      </c>
      <c r="W539" s="3">
        <v>2.69</v>
      </c>
      <c r="Z539" s="4">
        <f>IFERROR(__xludf.DUMMYFUNCTION("""COMPUTED_VALUE"""),2.6)</f>
        <v>2.6</v>
      </c>
      <c r="AA539" s="4">
        <v>138.721</v>
      </c>
      <c r="AB539" s="4" t="s">
        <v>13</v>
      </c>
      <c r="AC539" s="1">
        <v>90.0953698944706</v>
      </c>
      <c r="AD539" s="4">
        <v>48.54763010552941</v>
      </c>
    </row>
    <row r="540">
      <c r="G540" s="3">
        <v>20.2912</v>
      </c>
      <c r="H540" s="3">
        <v>2.695</v>
      </c>
      <c r="K540" s="4">
        <f>IFERROR(__xludf.DUMMYFUNCTION("""COMPUTED_VALUE"""),2.605)</f>
        <v>2.605</v>
      </c>
      <c r="L540" s="4">
        <v>20.3103</v>
      </c>
      <c r="M540" s="4" t="s">
        <v>13</v>
      </c>
      <c r="N540" s="1">
        <v>5.9354884698922</v>
      </c>
      <c r="O540" s="4">
        <v>14.3557115301078</v>
      </c>
      <c r="V540" s="3">
        <v>138.637</v>
      </c>
      <c r="W540" s="3">
        <v>2.695</v>
      </c>
      <c r="Z540" s="4">
        <f>IFERROR(__xludf.DUMMYFUNCTION("""COMPUTED_VALUE"""),2.605)</f>
        <v>2.605</v>
      </c>
      <c r="AA540" s="4">
        <v>138.719</v>
      </c>
      <c r="AB540" s="4" t="s">
        <v>13</v>
      </c>
      <c r="AC540" s="1">
        <v>90.0560200919372</v>
      </c>
      <c r="AD540" s="4">
        <v>48.5809799080628</v>
      </c>
    </row>
    <row r="541">
      <c r="G541" s="3">
        <v>20.2909</v>
      </c>
      <c r="H541" s="3">
        <v>2.7</v>
      </c>
      <c r="K541" s="4">
        <f>IFERROR(__xludf.DUMMYFUNCTION("""COMPUTED_VALUE"""),2.61)</f>
        <v>2.61</v>
      </c>
      <c r="L541" s="4">
        <v>20.3086</v>
      </c>
      <c r="M541" s="4" t="s">
        <v>13</v>
      </c>
      <c r="N541" s="1">
        <v>5.94598527641238</v>
      </c>
      <c r="O541" s="4">
        <v>14.344914723587621</v>
      </c>
      <c r="V541" s="3">
        <v>138.631</v>
      </c>
      <c r="W541" s="3">
        <v>2.7</v>
      </c>
      <c r="Z541" s="4">
        <f>IFERROR(__xludf.DUMMYFUNCTION("""COMPUTED_VALUE"""),2.61)</f>
        <v>2.61</v>
      </c>
      <c r="AA541" s="4">
        <v>138.716</v>
      </c>
      <c r="AB541" s="4" t="s">
        <v>13</v>
      </c>
      <c r="AC541" s="1">
        <v>90.0185870727774</v>
      </c>
      <c r="AD541" s="4">
        <v>48.61241292722261</v>
      </c>
    </row>
    <row r="542">
      <c r="G542" s="3">
        <v>20.2908</v>
      </c>
      <c r="H542" s="3">
        <v>2.705</v>
      </c>
      <c r="K542" s="4">
        <f>IFERROR(__xludf.DUMMYFUNCTION("""COMPUTED_VALUE"""),2.615)</f>
        <v>2.615</v>
      </c>
      <c r="L542" s="4">
        <v>20.307</v>
      </c>
      <c r="M542" s="4" t="s">
        <v>13</v>
      </c>
      <c r="N542" s="1">
        <v>5.9559886355901</v>
      </c>
      <c r="O542" s="4">
        <v>14.334811364409902</v>
      </c>
      <c r="V542" s="3">
        <v>138.625</v>
      </c>
      <c r="W542" s="3">
        <v>2.705</v>
      </c>
      <c r="Z542" s="4">
        <f>IFERROR(__xludf.DUMMYFUNCTION("""COMPUTED_VALUE"""),2.615)</f>
        <v>2.615</v>
      </c>
      <c r="AA542" s="4">
        <v>138.713</v>
      </c>
      <c r="AB542" s="4" t="s">
        <v>13</v>
      </c>
      <c r="AC542" s="1">
        <v>89.9837929020883</v>
      </c>
      <c r="AD542" s="4">
        <v>48.6412070979117</v>
      </c>
    </row>
    <row r="543">
      <c r="G543" s="3">
        <v>20.2907</v>
      </c>
      <c r="H543" s="3">
        <v>2.71</v>
      </c>
      <c r="K543" s="4">
        <f>IFERROR(__xludf.DUMMYFUNCTION("""COMPUTED_VALUE"""),2.62)</f>
        <v>2.62</v>
      </c>
      <c r="L543" s="4">
        <v>20.3055</v>
      </c>
      <c r="M543" s="4" t="s">
        <v>13</v>
      </c>
      <c r="N543" s="1">
        <v>5.96534155041486</v>
      </c>
      <c r="O543" s="4">
        <v>14.325358449585142</v>
      </c>
      <c r="V543" s="3">
        <v>138.618</v>
      </c>
      <c r="W543" s="3">
        <v>2.71</v>
      </c>
      <c r="Z543" s="4">
        <f>IFERROR(__xludf.DUMMYFUNCTION("""COMPUTED_VALUE"""),2.62)</f>
        <v>2.62</v>
      </c>
      <c r="AA543" s="4">
        <v>138.71</v>
      </c>
      <c r="AB543" s="4" t="s">
        <v>13</v>
      </c>
      <c r="AC543" s="1">
        <v>89.9523596449668</v>
      </c>
      <c r="AD543" s="4">
        <v>48.66564035503319</v>
      </c>
    </row>
    <row r="544">
      <c r="G544" s="3">
        <v>20.2907</v>
      </c>
      <c r="H544" s="3">
        <v>2.715</v>
      </c>
      <c r="K544" s="4">
        <f>IFERROR(__xludf.DUMMYFUNCTION("""COMPUTED_VALUE"""),2.625)</f>
        <v>2.625</v>
      </c>
      <c r="L544" s="4">
        <v>20.304</v>
      </c>
      <c r="M544" s="4" t="s">
        <v>13</v>
      </c>
      <c r="N544" s="1">
        <v>5.97388702387615</v>
      </c>
      <c r="O544" s="4">
        <v>14.31681297612385</v>
      </c>
      <c r="V544" s="3">
        <v>138.612</v>
      </c>
      <c r="W544" s="3">
        <v>2.715</v>
      </c>
      <c r="Z544" s="4">
        <f>IFERROR(__xludf.DUMMYFUNCTION("""COMPUTED_VALUE"""),2.625)</f>
        <v>2.625</v>
      </c>
      <c r="AA544" s="4">
        <v>138.706</v>
      </c>
      <c r="AB544" s="4" t="s">
        <v>13</v>
      </c>
      <c r="AC544" s="1">
        <v>89.9250093665103</v>
      </c>
      <c r="AD544" s="4">
        <v>48.6869906334897</v>
      </c>
    </row>
    <row r="545">
      <c r="G545" s="3">
        <v>20.2908</v>
      </c>
      <c r="H545" s="3">
        <v>2.72</v>
      </c>
      <c r="K545" s="4">
        <f>IFERROR(__xludf.DUMMYFUNCTION("""COMPUTED_VALUE"""),2.63)</f>
        <v>2.63</v>
      </c>
      <c r="L545" s="4">
        <v>20.3026</v>
      </c>
      <c r="M545" s="4" t="s">
        <v>13</v>
      </c>
      <c r="N545" s="1">
        <v>5.98146805896348</v>
      </c>
      <c r="O545" s="4">
        <v>14.309331941036522</v>
      </c>
      <c r="V545" s="3">
        <v>138.605</v>
      </c>
      <c r="W545" s="3">
        <v>2.72</v>
      </c>
      <c r="Z545" s="4">
        <f>IFERROR(__xludf.DUMMYFUNCTION("""COMPUTED_VALUE"""),2.63)</f>
        <v>2.63</v>
      </c>
      <c r="AA545" s="4">
        <v>138.702</v>
      </c>
      <c r="AB545" s="4" t="s">
        <v>13</v>
      </c>
      <c r="AC545" s="1">
        <v>89.9024641318156</v>
      </c>
      <c r="AD545" s="4">
        <v>48.702535868184384</v>
      </c>
    </row>
    <row r="546">
      <c r="G546" s="3">
        <v>20.291</v>
      </c>
      <c r="H546" s="3">
        <v>2.725</v>
      </c>
      <c r="K546" s="4">
        <f>IFERROR(__xludf.DUMMYFUNCTION("""COMPUTED_VALUE"""),2.63498687799999)</f>
        <v>2.634986878</v>
      </c>
      <c r="L546" s="4" t="s">
        <v>13</v>
      </c>
      <c r="M546" s="4">
        <v>5.82817582807747</v>
      </c>
      <c r="N546" s="1">
        <v>5.98792765866635</v>
      </c>
      <c r="O546" s="4">
        <v>14.30307234133365</v>
      </c>
      <c r="V546" s="3">
        <v>138.598</v>
      </c>
      <c r="W546" s="3">
        <v>2.725</v>
      </c>
      <c r="Z546" s="4">
        <f>IFERROR(__xludf.DUMMYFUNCTION("""COMPUTED_VALUE"""),2.63498687799999)</f>
        <v>2.634986878</v>
      </c>
      <c r="AA546" s="4" t="s">
        <v>13</v>
      </c>
      <c r="AB546" s="4">
        <v>90.4482397758803</v>
      </c>
      <c r="AC546" s="1">
        <v>89.88544600598</v>
      </c>
      <c r="AD546" s="4">
        <v>48.71255399402001</v>
      </c>
    </row>
    <row r="547">
      <c r="G547" s="3">
        <v>20.2913</v>
      </c>
      <c r="H547" s="3">
        <v>2.73</v>
      </c>
      <c r="K547" s="4">
        <f>IFERROR(__xludf.DUMMYFUNCTION("""COMPUTED_VALUE"""),2.635)</f>
        <v>2.635</v>
      </c>
      <c r="L547" s="4">
        <v>20.3012</v>
      </c>
      <c r="M547" s="4" t="s">
        <v>13</v>
      </c>
      <c r="N547" s="1">
        <v>5.99310882597424</v>
      </c>
      <c r="O547" s="4">
        <v>14.29819117402576</v>
      </c>
      <c r="V547" s="3">
        <v>138.59</v>
      </c>
      <c r="W547" s="3">
        <v>2.73</v>
      </c>
      <c r="Z547" s="4">
        <f>IFERROR(__xludf.DUMMYFUNCTION("""COMPUTED_VALUE"""),2.635)</f>
        <v>2.635</v>
      </c>
      <c r="AA547" s="4">
        <v>138.698</v>
      </c>
      <c r="AB547" s="4" t="s">
        <v>13</v>
      </c>
      <c r="AC547" s="1">
        <v>89.8746770541004</v>
      </c>
      <c r="AD547" s="4">
        <v>48.7153229458996</v>
      </c>
    </row>
    <row r="548">
      <c r="G548" s="3">
        <v>20.2916</v>
      </c>
      <c r="H548" s="3">
        <v>2.735</v>
      </c>
      <c r="K548" s="4">
        <f>IFERROR(__xludf.DUMMYFUNCTION("""COMPUTED_VALUE"""),2.64)</f>
        <v>2.64</v>
      </c>
      <c r="L548" s="4">
        <v>20.3</v>
      </c>
      <c r="M548" s="4" t="s">
        <v>13</v>
      </c>
      <c r="N548" s="1">
        <v>5.99685456387667</v>
      </c>
      <c r="O548" s="4">
        <v>14.294745436123328</v>
      </c>
      <c r="V548" s="3">
        <v>138.583</v>
      </c>
      <c r="W548" s="3">
        <v>2.735</v>
      </c>
      <c r="Z548" s="4">
        <f>IFERROR(__xludf.DUMMYFUNCTION("""COMPUTED_VALUE"""),2.64)</f>
        <v>2.64</v>
      </c>
      <c r="AA548" s="4">
        <v>138.694</v>
      </c>
      <c r="AB548" s="4" t="s">
        <v>13</v>
      </c>
      <c r="AC548" s="1">
        <v>89.8708793412741</v>
      </c>
      <c r="AD548" s="4">
        <v>48.712120658725894</v>
      </c>
    </row>
    <row r="549">
      <c r="G549" s="3">
        <v>20.2921</v>
      </c>
      <c r="H549" s="3">
        <v>2.74</v>
      </c>
      <c r="K549" s="4">
        <f>IFERROR(__xludf.DUMMYFUNCTION("""COMPUTED_VALUE"""),2.645)</f>
        <v>2.645</v>
      </c>
      <c r="L549" s="4">
        <v>20.2987</v>
      </c>
      <c r="M549" s="4" t="s">
        <v>13</v>
      </c>
      <c r="N549" s="1">
        <v>5.99978889595892</v>
      </c>
      <c r="O549" s="4">
        <v>14.292311104041081</v>
      </c>
      <c r="V549" s="3">
        <v>138.574</v>
      </c>
      <c r="W549" s="3">
        <v>2.74</v>
      </c>
      <c r="Z549" s="4">
        <f>IFERROR(__xludf.DUMMYFUNCTION("""COMPUTED_VALUE"""),2.645)</f>
        <v>2.645</v>
      </c>
      <c r="AA549" s="4">
        <v>138.69</v>
      </c>
      <c r="AB549" s="4" t="s">
        <v>13</v>
      </c>
      <c r="AC549" s="1">
        <v>89.8712257147273</v>
      </c>
      <c r="AD549" s="4">
        <v>48.70277428527271</v>
      </c>
    </row>
    <row r="550">
      <c r="G550" s="3">
        <v>20.2925</v>
      </c>
      <c r="H550" s="3">
        <v>2.745</v>
      </c>
      <c r="K550" s="4">
        <f>IFERROR(__xludf.DUMMYFUNCTION("""COMPUTED_VALUE"""),2.65)</f>
        <v>2.65</v>
      </c>
      <c r="L550" s="4">
        <v>20.2976</v>
      </c>
      <c r="M550" s="4" t="s">
        <v>13</v>
      </c>
      <c r="N550" s="1">
        <v>6.00266747567114</v>
      </c>
      <c r="O550" s="4">
        <v>14.289832524328862</v>
      </c>
      <c r="V550" s="3">
        <v>138.565</v>
      </c>
      <c r="W550" s="3">
        <v>2.745</v>
      </c>
      <c r="Z550" s="4">
        <f>IFERROR(__xludf.DUMMYFUNCTION("""COMPUTED_VALUE"""),2.65)</f>
        <v>2.65</v>
      </c>
      <c r="AA550" s="4">
        <v>138.685</v>
      </c>
      <c r="AB550" s="4" t="s">
        <v>13</v>
      </c>
      <c r="AC550" s="1">
        <v>89.8722503227141</v>
      </c>
      <c r="AD550" s="4">
        <v>48.6927496772859</v>
      </c>
    </row>
    <row r="551">
      <c r="G551" s="3">
        <v>20.2931</v>
      </c>
      <c r="H551" s="3">
        <v>2.75</v>
      </c>
      <c r="K551" s="4">
        <f>IFERROR(__xludf.DUMMYFUNCTION("""COMPUTED_VALUE"""),2.655)</f>
        <v>2.655</v>
      </c>
      <c r="L551" s="4">
        <v>20.2965</v>
      </c>
      <c r="M551" s="4" t="s">
        <v>13</v>
      </c>
      <c r="N551" s="1">
        <v>6.00548826585613</v>
      </c>
      <c r="O551" s="4">
        <v>14.28761173414387</v>
      </c>
      <c r="V551" s="3">
        <v>138.556</v>
      </c>
      <c r="W551" s="3">
        <v>2.75</v>
      </c>
      <c r="Z551" s="4">
        <f>IFERROR(__xludf.DUMMYFUNCTION("""COMPUTED_VALUE"""),2.655)</f>
        <v>2.655</v>
      </c>
      <c r="AA551" s="4">
        <v>138.681</v>
      </c>
      <c r="AB551" s="4" t="s">
        <v>13</v>
      </c>
      <c r="AC551" s="1">
        <v>89.8739096805433</v>
      </c>
      <c r="AD551" s="4">
        <v>48.682090319456705</v>
      </c>
    </row>
    <row r="552">
      <c r="G552" s="3">
        <v>20.2937</v>
      </c>
      <c r="H552" s="3">
        <v>2.755</v>
      </c>
      <c r="K552" s="4">
        <f>IFERROR(__xludf.DUMMYFUNCTION("""COMPUTED_VALUE"""),2.66)</f>
        <v>2.66</v>
      </c>
      <c r="L552" s="4">
        <v>20.2956</v>
      </c>
      <c r="M552" s="4" t="s">
        <v>13</v>
      </c>
      <c r="N552" s="1">
        <v>6.00824916309122</v>
      </c>
      <c r="O552" s="4">
        <v>14.285450836908781</v>
      </c>
      <c r="V552" s="3">
        <v>138.545</v>
      </c>
      <c r="W552" s="3">
        <v>2.755</v>
      </c>
      <c r="Z552" s="4">
        <f>IFERROR(__xludf.DUMMYFUNCTION("""COMPUTED_VALUE"""),2.66)</f>
        <v>2.66</v>
      </c>
      <c r="AA552" s="4">
        <v>138.676</v>
      </c>
      <c r="AB552" s="4" t="s">
        <v>13</v>
      </c>
      <c r="AC552" s="1">
        <v>89.8761606037758</v>
      </c>
      <c r="AD552" s="4">
        <v>48.668839396224186</v>
      </c>
    </row>
    <row r="553">
      <c r="G553" s="3">
        <v>20.2943</v>
      </c>
      <c r="H553" s="3">
        <v>2.76</v>
      </c>
      <c r="K553" s="4">
        <f>IFERROR(__xludf.DUMMYFUNCTION("""COMPUTED_VALUE"""),2.665)</f>
        <v>2.665</v>
      </c>
      <c r="L553" s="4">
        <v>20.2947</v>
      </c>
      <c r="M553" s="4" t="s">
        <v>13</v>
      </c>
      <c r="N553" s="1">
        <v>6.01094806395372</v>
      </c>
      <c r="O553" s="4">
        <v>14.28335193604628</v>
      </c>
      <c r="V553" s="3">
        <v>138.534</v>
      </c>
      <c r="W553" s="3">
        <v>2.76</v>
      </c>
      <c r="Z553" s="4">
        <f>IFERROR(__xludf.DUMMYFUNCTION("""COMPUTED_VALUE"""),2.665)</f>
        <v>2.665</v>
      </c>
      <c r="AA553" s="4">
        <v>138.671</v>
      </c>
      <c r="AB553" s="4" t="s">
        <v>13</v>
      </c>
      <c r="AC553" s="1">
        <v>89.8789599079724</v>
      </c>
      <c r="AD553" s="4">
        <v>48.65504009202759</v>
      </c>
    </row>
    <row r="554">
      <c r="G554" s="3">
        <v>20.295</v>
      </c>
      <c r="H554" s="3">
        <v>2.765</v>
      </c>
      <c r="K554" s="4">
        <f>IFERROR(__xludf.DUMMYFUNCTION("""COMPUTED_VALUE"""),2.67)</f>
        <v>2.67</v>
      </c>
      <c r="L554" s="4">
        <v>20.2939</v>
      </c>
      <c r="M554" s="4" t="s">
        <v>13</v>
      </c>
      <c r="N554" s="1">
        <v>6.01358286502097</v>
      </c>
      <c r="O554" s="4">
        <v>14.281417134979032</v>
      </c>
      <c r="V554" s="3">
        <v>138.522</v>
      </c>
      <c r="W554" s="3">
        <v>2.765</v>
      </c>
      <c r="Z554" s="4">
        <f>IFERROR(__xludf.DUMMYFUNCTION("""COMPUTED_VALUE"""),2.67)</f>
        <v>2.67</v>
      </c>
      <c r="AA554" s="4">
        <v>138.665</v>
      </c>
      <c r="AB554" s="4" t="s">
        <v>13</v>
      </c>
      <c r="AC554" s="1">
        <v>89.8822644086941</v>
      </c>
      <c r="AD554" s="4">
        <v>48.63973559130589</v>
      </c>
    </row>
    <row r="555">
      <c r="G555" s="3">
        <v>20.2956</v>
      </c>
      <c r="H555" s="3">
        <v>2.77</v>
      </c>
      <c r="K555" s="4">
        <f>IFERROR(__xludf.DUMMYFUNCTION("""COMPUTED_VALUE"""),2.675)</f>
        <v>2.675</v>
      </c>
      <c r="L555" s="4">
        <v>20.2932</v>
      </c>
      <c r="M555" s="4" t="s">
        <v>13</v>
      </c>
      <c r="N555" s="1">
        <v>6.01615146287028</v>
      </c>
      <c r="O555" s="4">
        <v>14.27944853712972</v>
      </c>
      <c r="V555" s="3">
        <v>138.508</v>
      </c>
      <c r="W555" s="3">
        <v>2.77</v>
      </c>
      <c r="Z555" s="4">
        <f>IFERROR(__xludf.DUMMYFUNCTION("""COMPUTED_VALUE"""),2.675)</f>
        <v>2.675</v>
      </c>
      <c r="AA555" s="4">
        <v>138.66</v>
      </c>
      <c r="AB555" s="4" t="s">
        <v>13</v>
      </c>
      <c r="AC555" s="1">
        <v>89.8860309215016</v>
      </c>
      <c r="AD555" s="4">
        <v>48.62196907849841</v>
      </c>
    </row>
    <row r="556">
      <c r="G556" s="3">
        <v>20.2963</v>
      </c>
      <c r="H556" s="3">
        <v>2.775</v>
      </c>
      <c r="K556" s="4">
        <f>IFERROR(__xludf.DUMMYFUNCTION("""COMPUTED_VALUE"""),2.68)</f>
        <v>2.68</v>
      </c>
      <c r="L556" s="4">
        <v>20.2925</v>
      </c>
      <c r="M556" s="4" t="s">
        <v>13</v>
      </c>
      <c r="N556" s="1">
        <v>6.01865175407896</v>
      </c>
      <c r="O556" s="4">
        <v>14.27764824592104</v>
      </c>
      <c r="V556" s="3">
        <v>138.494</v>
      </c>
      <c r="W556" s="3">
        <v>2.775</v>
      </c>
      <c r="Z556" s="4">
        <f>IFERROR(__xludf.DUMMYFUNCTION("""COMPUTED_VALUE"""),2.68)</f>
        <v>2.68</v>
      </c>
      <c r="AA556" s="4">
        <v>138.654</v>
      </c>
      <c r="AB556" s="4" t="s">
        <v>13</v>
      </c>
      <c r="AC556" s="1">
        <v>89.8902162619559</v>
      </c>
      <c r="AD556" s="4">
        <v>48.6037837380441</v>
      </c>
    </row>
    <row r="557">
      <c r="G557" s="3">
        <v>20.297</v>
      </c>
      <c r="H557" s="3">
        <v>2.78</v>
      </c>
      <c r="K557" s="4">
        <f>IFERROR(__xludf.DUMMYFUNCTION("""COMPUTED_VALUE"""),2.685)</f>
        <v>2.685</v>
      </c>
      <c r="L557" s="4">
        <v>20.292</v>
      </c>
      <c r="M557" s="4" t="s">
        <v>13</v>
      </c>
      <c r="N557" s="1">
        <v>6.02108163522435</v>
      </c>
      <c r="O557" s="4">
        <v>14.27591836477565</v>
      </c>
      <c r="V557" s="3">
        <v>138.477</v>
      </c>
      <c r="W557" s="3">
        <v>2.78</v>
      </c>
      <c r="Z557" s="4">
        <f>IFERROR(__xludf.DUMMYFUNCTION("""COMPUTED_VALUE"""),2.685)</f>
        <v>2.685</v>
      </c>
      <c r="AA557" s="4">
        <v>138.649</v>
      </c>
      <c r="AB557" s="4" t="s">
        <v>13</v>
      </c>
      <c r="AC557" s="1">
        <v>89.894777245618</v>
      </c>
      <c r="AD557" s="4">
        <v>48.582222754382</v>
      </c>
    </row>
    <row r="558">
      <c r="G558" s="3">
        <v>20.2977</v>
      </c>
      <c r="H558" s="3">
        <v>2.785</v>
      </c>
      <c r="K558" s="4">
        <f>IFERROR(__xludf.DUMMYFUNCTION("""COMPUTED_VALUE"""),2.69)</f>
        <v>2.69</v>
      </c>
      <c r="L558" s="4">
        <v>20.2915</v>
      </c>
      <c r="M558" s="4" t="s">
        <v>13</v>
      </c>
      <c r="N558" s="1">
        <v>6.02343900288376</v>
      </c>
      <c r="O558" s="4">
        <v>14.27426099711624</v>
      </c>
      <c r="V558" s="3">
        <v>138.459</v>
      </c>
      <c r="W558" s="3">
        <v>2.785</v>
      </c>
      <c r="Z558" s="4">
        <f>IFERROR(__xludf.DUMMYFUNCTION("""COMPUTED_VALUE"""),2.69)</f>
        <v>2.69</v>
      </c>
      <c r="AA558" s="4">
        <v>138.643</v>
      </c>
      <c r="AB558" s="4" t="s">
        <v>13</v>
      </c>
      <c r="AC558" s="1">
        <v>89.8996706880486</v>
      </c>
      <c r="AD558" s="4">
        <v>48.5593293119514</v>
      </c>
    </row>
    <row r="559">
      <c r="G559" s="3">
        <v>20.2983</v>
      </c>
      <c r="H559" s="3">
        <v>2.79</v>
      </c>
      <c r="K559" s="4">
        <f>IFERROR(__xludf.DUMMYFUNCTION("""COMPUTED_VALUE"""),2.695)</f>
        <v>2.695</v>
      </c>
      <c r="L559" s="4">
        <v>20.2912</v>
      </c>
      <c r="M559" s="4" t="s">
        <v>13</v>
      </c>
      <c r="N559" s="1">
        <v>6.02572175363451</v>
      </c>
      <c r="O559" s="4">
        <v>14.27257824636549</v>
      </c>
      <c r="V559" s="3">
        <v>138.44</v>
      </c>
      <c r="W559" s="3">
        <v>2.79</v>
      </c>
      <c r="Z559" s="4">
        <f>IFERROR(__xludf.DUMMYFUNCTION("""COMPUTED_VALUE"""),2.695)</f>
        <v>2.695</v>
      </c>
      <c r="AA559" s="4">
        <v>138.637</v>
      </c>
      <c r="AB559" s="4" t="s">
        <v>13</v>
      </c>
      <c r="AC559" s="1">
        <v>89.9048534048086</v>
      </c>
      <c r="AD559" s="4">
        <v>48.53514659519139</v>
      </c>
    </row>
    <row r="560">
      <c r="G560" s="3">
        <v>20.2989</v>
      </c>
      <c r="H560" s="3">
        <v>2.795</v>
      </c>
      <c r="K560" s="4">
        <f>IFERROR(__xludf.DUMMYFUNCTION("""COMPUTED_VALUE"""),2.7)</f>
        <v>2.7</v>
      </c>
      <c r="L560" s="4">
        <v>20.2909</v>
      </c>
      <c r="M560" s="4" t="s">
        <v>13</v>
      </c>
      <c r="N560" s="1">
        <v>6.02792778405393</v>
      </c>
      <c r="O560" s="4">
        <v>14.27097221594607</v>
      </c>
      <c r="V560" s="3">
        <v>138.418</v>
      </c>
      <c r="W560" s="3">
        <v>2.795</v>
      </c>
      <c r="Z560" s="4">
        <f>IFERROR(__xludf.DUMMYFUNCTION("""COMPUTED_VALUE"""),2.7)</f>
        <v>2.7</v>
      </c>
      <c r="AA560" s="4">
        <v>138.631</v>
      </c>
      <c r="AB560" s="4" t="s">
        <v>13</v>
      </c>
      <c r="AC560" s="1">
        <v>89.910282211459</v>
      </c>
      <c r="AD560" s="4">
        <v>48.507717788541</v>
      </c>
    </row>
    <row r="561">
      <c r="G561" s="3">
        <v>20.2994</v>
      </c>
      <c r="H561" s="3">
        <v>2.8</v>
      </c>
      <c r="K561" s="4">
        <f>IFERROR(__xludf.DUMMYFUNCTION("""COMPUTED_VALUE"""),2.705)</f>
        <v>2.705</v>
      </c>
      <c r="L561" s="4">
        <v>20.2908</v>
      </c>
      <c r="M561" s="4" t="s">
        <v>13</v>
      </c>
      <c r="N561" s="1">
        <v>6.03005499071934</v>
      </c>
      <c r="O561" s="4">
        <v>14.26934500928066</v>
      </c>
      <c r="V561" s="3">
        <v>138.394</v>
      </c>
      <c r="W561" s="3">
        <v>2.8</v>
      </c>
      <c r="Z561" s="4">
        <f>IFERROR(__xludf.DUMMYFUNCTION("""COMPUTED_VALUE"""),2.705)</f>
        <v>2.705</v>
      </c>
      <c r="AA561" s="4">
        <v>138.625</v>
      </c>
      <c r="AB561" s="4" t="s">
        <v>13</v>
      </c>
      <c r="AC561" s="1">
        <v>89.9159139235607</v>
      </c>
      <c r="AD561" s="4">
        <v>48.47808607643931</v>
      </c>
    </row>
    <row r="562">
      <c r="G562" s="3">
        <v>20.2998</v>
      </c>
      <c r="H562" s="3">
        <v>2.805</v>
      </c>
      <c r="K562" s="4">
        <f>IFERROR(__xludf.DUMMYFUNCTION("""COMPUTED_VALUE"""),2.71)</f>
        <v>2.71</v>
      </c>
      <c r="L562" s="4">
        <v>20.2907</v>
      </c>
      <c r="M562" s="4" t="s">
        <v>13</v>
      </c>
      <c r="N562" s="1">
        <v>6.03210127020805</v>
      </c>
      <c r="O562" s="4">
        <v>14.267698729791952</v>
      </c>
      <c r="V562" s="3">
        <v>138.368</v>
      </c>
      <c r="W562" s="3">
        <v>2.805</v>
      </c>
      <c r="Z562" s="4">
        <f>IFERROR(__xludf.DUMMYFUNCTION("""COMPUTED_VALUE"""),2.71)</f>
        <v>2.71</v>
      </c>
      <c r="AA562" s="4">
        <v>138.618</v>
      </c>
      <c r="AB562" s="4" t="s">
        <v>13</v>
      </c>
      <c r="AC562" s="1">
        <v>89.9217053566744</v>
      </c>
      <c r="AD562" s="4">
        <v>48.4462946433256</v>
      </c>
    </row>
    <row r="563">
      <c r="G563" s="3">
        <v>20.3002</v>
      </c>
      <c r="H563" s="3">
        <v>2.81</v>
      </c>
      <c r="K563" s="4">
        <f>IFERROR(__xludf.DUMMYFUNCTION("""COMPUTED_VALUE"""),2.715)</f>
        <v>2.715</v>
      </c>
      <c r="L563" s="4">
        <v>20.2907</v>
      </c>
      <c r="M563" s="4" t="s">
        <v>13</v>
      </c>
      <c r="N563" s="1">
        <v>6.0340645190974</v>
      </c>
      <c r="O563" s="4">
        <v>14.266135480902602</v>
      </c>
      <c r="V563" s="3">
        <v>138.339</v>
      </c>
      <c r="W563" s="3">
        <v>2.81</v>
      </c>
      <c r="Z563" s="4">
        <f>IFERROR(__xludf.DUMMYFUNCTION("""COMPUTED_VALUE"""),2.715)</f>
        <v>2.715</v>
      </c>
      <c r="AA563" s="4">
        <v>138.612</v>
      </c>
      <c r="AB563" s="4" t="s">
        <v>13</v>
      </c>
      <c r="AC563" s="1">
        <v>89.9276133263612</v>
      </c>
      <c r="AD563" s="4">
        <v>48.4113866736388</v>
      </c>
    </row>
    <row r="564">
      <c r="G564" s="3">
        <v>20.3005</v>
      </c>
      <c r="H564" s="3">
        <v>2.815</v>
      </c>
      <c r="K564" s="4">
        <f>IFERROR(__xludf.DUMMYFUNCTION("""COMPUTED_VALUE"""),2.72)</f>
        <v>2.72</v>
      </c>
      <c r="L564" s="4">
        <v>20.2908</v>
      </c>
      <c r="M564" s="4" t="s">
        <v>13</v>
      </c>
      <c r="N564" s="1">
        <v>6.03594263396469</v>
      </c>
      <c r="O564" s="4">
        <v>14.264557366035309</v>
      </c>
      <c r="V564" s="3">
        <v>138.307</v>
      </c>
      <c r="W564" s="3">
        <v>2.815</v>
      </c>
      <c r="Z564" s="4">
        <f>IFERROR(__xludf.DUMMYFUNCTION("""COMPUTED_VALUE"""),2.72)</f>
        <v>2.72</v>
      </c>
      <c r="AA564" s="4">
        <v>138.605</v>
      </c>
      <c r="AB564" s="4" t="s">
        <v>13</v>
      </c>
      <c r="AC564" s="1">
        <v>89.9335946481819</v>
      </c>
      <c r="AD564" s="4">
        <v>48.37340535181809</v>
      </c>
    </row>
    <row r="565">
      <c r="G565" s="3">
        <v>20.3007</v>
      </c>
      <c r="H565" s="3">
        <v>2.82</v>
      </c>
      <c r="K565" s="4">
        <f>IFERROR(__xludf.DUMMYFUNCTION("""COMPUTED_VALUE"""),2.725)</f>
        <v>2.725</v>
      </c>
      <c r="L565" s="4">
        <v>20.291</v>
      </c>
      <c r="M565" s="4" t="s">
        <v>13</v>
      </c>
      <c r="N565" s="1">
        <v>6.03773351138725</v>
      </c>
      <c r="O565" s="4">
        <v>14.262966488612749</v>
      </c>
      <c r="V565" s="3">
        <v>138.273</v>
      </c>
      <c r="W565" s="3">
        <v>2.82</v>
      </c>
      <c r="Z565" s="4">
        <f>IFERROR(__xludf.DUMMYFUNCTION("""COMPUTED_VALUE"""),2.725)</f>
        <v>2.725</v>
      </c>
      <c r="AA565" s="4">
        <v>138.598</v>
      </c>
      <c r="AB565" s="4" t="s">
        <v>13</v>
      </c>
      <c r="AC565" s="1">
        <v>89.9396061376974</v>
      </c>
      <c r="AD565" s="4">
        <v>48.3333938623026</v>
      </c>
    </row>
    <row r="566">
      <c r="G566" s="3">
        <v>20.3008</v>
      </c>
      <c r="H566" s="3">
        <v>2.825</v>
      </c>
      <c r="K566" s="4">
        <f>IFERROR(__xludf.DUMMYFUNCTION("""COMPUTED_VALUE"""),2.73)</f>
        <v>2.73</v>
      </c>
      <c r="L566" s="4">
        <v>20.2913</v>
      </c>
      <c r="M566" s="4" t="s">
        <v>13</v>
      </c>
      <c r="N566" s="1">
        <v>6.03943504794241</v>
      </c>
      <c r="O566" s="4">
        <v>14.261364952057589</v>
      </c>
      <c r="V566" s="3">
        <v>138.235</v>
      </c>
      <c r="W566" s="3">
        <v>2.825</v>
      </c>
      <c r="Z566" s="4">
        <f>IFERROR(__xludf.DUMMYFUNCTION("""COMPUTED_VALUE"""),2.73)</f>
        <v>2.73</v>
      </c>
      <c r="AA566" s="4">
        <v>138.59</v>
      </c>
      <c r="AB566" s="4" t="s">
        <v>13</v>
      </c>
      <c r="AC566" s="1">
        <v>89.9456046104685</v>
      </c>
      <c r="AD566" s="4">
        <v>48.28939538953152</v>
      </c>
    </row>
    <row r="567">
      <c r="G567" s="3">
        <v>20.3007</v>
      </c>
      <c r="H567" s="3">
        <v>2.83</v>
      </c>
      <c r="K567" s="4">
        <f>IFERROR(__xludf.DUMMYFUNCTION("""COMPUTED_VALUE"""),2.735)</f>
        <v>2.735</v>
      </c>
      <c r="L567" s="4">
        <v>20.2916</v>
      </c>
      <c r="M567" s="4" t="s">
        <v>13</v>
      </c>
      <c r="N567" s="1">
        <v>6.04104514020747</v>
      </c>
      <c r="O567" s="4">
        <v>14.25965485979253</v>
      </c>
      <c r="V567" s="3">
        <v>138.194</v>
      </c>
      <c r="W567" s="3">
        <v>2.83</v>
      </c>
      <c r="Z567" s="4">
        <f>IFERROR(__xludf.DUMMYFUNCTION("""COMPUTED_VALUE"""),2.735)</f>
        <v>2.735</v>
      </c>
      <c r="AA567" s="4">
        <v>138.583</v>
      </c>
      <c r="AB567" s="4" t="s">
        <v>13</v>
      </c>
      <c r="AC567" s="1">
        <v>89.9515468820562</v>
      </c>
      <c r="AD567" s="4">
        <v>48.24245311794378</v>
      </c>
    </row>
    <row r="568">
      <c r="G568" s="3">
        <v>20.3006</v>
      </c>
      <c r="H568" s="3">
        <v>2.835</v>
      </c>
      <c r="K568" s="4">
        <f>IFERROR(__xludf.DUMMYFUNCTION("""COMPUTED_VALUE"""),2.73504638699999)</f>
        <v>2.735046387</v>
      </c>
      <c r="L568" s="4" t="s">
        <v>13</v>
      </c>
      <c r="M568" s="4">
        <v>5.99688210195594</v>
      </c>
      <c r="N568" s="1">
        <v>6.04256168475978</v>
      </c>
      <c r="O568" s="4">
        <v>14.25803831524022</v>
      </c>
      <c r="V568" s="3">
        <v>138.15</v>
      </c>
      <c r="W568" s="3">
        <v>2.835</v>
      </c>
      <c r="Z568" s="4">
        <f>IFERROR(__xludf.DUMMYFUNCTION("""COMPUTED_VALUE"""),2.73504638699999)</f>
        <v>2.735046387</v>
      </c>
      <c r="AA568" s="4" t="s">
        <v>13</v>
      </c>
      <c r="AB568" s="4">
        <v>89.8708790142561</v>
      </c>
      <c r="AC568" s="1">
        <v>89.9573897680213</v>
      </c>
      <c r="AD568" s="4">
        <v>48.192610231978705</v>
      </c>
    </row>
    <row r="569">
      <c r="G569" s="3">
        <v>20.3002</v>
      </c>
      <c r="H569" s="3">
        <v>2.84</v>
      </c>
      <c r="K569" s="4">
        <f>IFERROR(__xludf.DUMMYFUNCTION("""COMPUTED_VALUE"""),2.74)</f>
        <v>2.74</v>
      </c>
      <c r="L569" s="4">
        <v>20.2921</v>
      </c>
      <c r="M569" s="4" t="s">
        <v>13</v>
      </c>
      <c r="N569" s="1">
        <v>6.04398257817663</v>
      </c>
      <c r="O569" s="4">
        <v>14.25621742182337</v>
      </c>
      <c r="V569" s="3">
        <v>138.102</v>
      </c>
      <c r="W569" s="3">
        <v>2.84</v>
      </c>
      <c r="Z569" s="4">
        <f>IFERROR(__xludf.DUMMYFUNCTION("""COMPUTED_VALUE"""),2.74)</f>
        <v>2.74</v>
      </c>
      <c r="AA569" s="4">
        <v>138.574</v>
      </c>
      <c r="AB569" s="4" t="s">
        <v>13</v>
      </c>
      <c r="AC569" s="1">
        <v>89.9630900839248</v>
      </c>
      <c r="AD569" s="4">
        <v>48.13890991607521</v>
      </c>
    </row>
    <row r="570">
      <c r="G570" s="3">
        <v>20.2998</v>
      </c>
      <c r="H570" s="3">
        <v>2.845</v>
      </c>
      <c r="K570" s="4">
        <f>IFERROR(__xludf.DUMMYFUNCTION("""COMPUTED_VALUE"""),2.745)</f>
        <v>2.745</v>
      </c>
      <c r="L570" s="4">
        <v>20.2925</v>
      </c>
      <c r="M570" s="4" t="s">
        <v>13</v>
      </c>
      <c r="N570" s="1">
        <v>6.04530571703537</v>
      </c>
      <c r="O570" s="4">
        <v>14.254494282964632</v>
      </c>
      <c r="V570" s="3">
        <v>138.05</v>
      </c>
      <c r="W570" s="3">
        <v>2.845</v>
      </c>
      <c r="Z570" s="4">
        <f>IFERROR(__xludf.DUMMYFUNCTION("""COMPUTED_VALUE"""),2.745)</f>
        <v>2.745</v>
      </c>
      <c r="AA570" s="4">
        <v>138.565</v>
      </c>
      <c r="AB570" s="4" t="s">
        <v>13</v>
      </c>
      <c r="AC570" s="1">
        <v>89.9686046453276</v>
      </c>
      <c r="AD570" s="4">
        <v>48.08139535467241</v>
      </c>
    </row>
    <row r="571">
      <c r="G571" s="3">
        <v>20.2991</v>
      </c>
      <c r="H571" s="3">
        <v>2.85</v>
      </c>
      <c r="K571" s="4">
        <f>IFERROR(__xludf.DUMMYFUNCTION("""COMPUTED_VALUE"""),2.75)</f>
        <v>2.75</v>
      </c>
      <c r="L571" s="4">
        <v>20.2931</v>
      </c>
      <c r="M571" s="4" t="s">
        <v>13</v>
      </c>
      <c r="N571" s="1">
        <v>6.0465289979133</v>
      </c>
      <c r="O571" s="4">
        <v>14.2525710020867</v>
      </c>
      <c r="V571" s="3">
        <v>137.994</v>
      </c>
      <c r="W571" s="3">
        <v>2.85</v>
      </c>
      <c r="Z571" s="4">
        <f>IFERROR(__xludf.DUMMYFUNCTION("""COMPUTED_VALUE"""),2.75)</f>
        <v>2.75</v>
      </c>
      <c r="AA571" s="4">
        <v>138.556</v>
      </c>
      <c r="AB571" s="4" t="s">
        <v>13</v>
      </c>
      <c r="AC571" s="1">
        <v>89.9738902677904</v>
      </c>
      <c r="AD571" s="4">
        <v>48.020109732209605</v>
      </c>
    </row>
    <row r="572">
      <c r="G572" s="3">
        <v>20.2983</v>
      </c>
      <c r="H572" s="3">
        <v>2.855</v>
      </c>
      <c r="K572" s="4">
        <f>IFERROR(__xludf.DUMMYFUNCTION("""COMPUTED_VALUE"""),2.755)</f>
        <v>2.755</v>
      </c>
      <c r="L572" s="4">
        <v>20.2937</v>
      </c>
      <c r="M572" s="4" t="s">
        <v>13</v>
      </c>
      <c r="N572" s="1">
        <v>6.04765031738775</v>
      </c>
      <c r="O572" s="4">
        <v>14.250649682612252</v>
      </c>
      <c r="V572" s="3">
        <v>137.934</v>
      </c>
      <c r="W572" s="3">
        <v>2.855</v>
      </c>
      <c r="Z572" s="4">
        <f>IFERROR(__xludf.DUMMYFUNCTION("""COMPUTED_VALUE"""),2.755)</f>
        <v>2.755</v>
      </c>
      <c r="AA572" s="4">
        <v>138.545</v>
      </c>
      <c r="AB572" s="4" t="s">
        <v>13</v>
      </c>
      <c r="AC572" s="1">
        <v>89.9789037668742</v>
      </c>
      <c r="AD572" s="4">
        <v>47.9550962331258</v>
      </c>
    </row>
    <row r="573">
      <c r="G573" s="3">
        <v>20.2974</v>
      </c>
      <c r="H573" s="3">
        <v>2.86</v>
      </c>
      <c r="K573" s="4">
        <f>IFERROR(__xludf.DUMMYFUNCTION("""COMPUTED_VALUE"""),2.76)</f>
        <v>2.76</v>
      </c>
      <c r="L573" s="4">
        <v>20.2943</v>
      </c>
      <c r="M573" s="4" t="s">
        <v>13</v>
      </c>
      <c r="N573" s="1">
        <v>6.04866757203604</v>
      </c>
      <c r="O573" s="4">
        <v>14.24873242796396</v>
      </c>
      <c r="V573" s="3">
        <v>137.869</v>
      </c>
      <c r="W573" s="3">
        <v>2.86</v>
      </c>
      <c r="Z573" s="4">
        <f>IFERROR(__xludf.DUMMYFUNCTION("""COMPUTED_VALUE"""),2.76)</f>
        <v>2.76</v>
      </c>
      <c r="AA573" s="4">
        <v>138.534</v>
      </c>
      <c r="AB573" s="4" t="s">
        <v>13</v>
      </c>
      <c r="AC573" s="1">
        <v>89.98360195814</v>
      </c>
      <c r="AD573" s="4">
        <v>47.88539804186</v>
      </c>
    </row>
    <row r="574">
      <c r="G574" s="3">
        <v>20.2962</v>
      </c>
      <c r="H574" s="3">
        <v>2.865</v>
      </c>
      <c r="K574" s="4">
        <f>IFERROR(__xludf.DUMMYFUNCTION("""COMPUTED_VALUE"""),2.765)</f>
        <v>2.765</v>
      </c>
      <c r="L574" s="4">
        <v>20.295</v>
      </c>
      <c r="M574" s="4" t="s">
        <v>13</v>
      </c>
      <c r="N574" s="1">
        <v>6.04957865843549</v>
      </c>
      <c r="O574" s="4">
        <v>14.24662134156451</v>
      </c>
      <c r="V574" s="3">
        <v>137.8</v>
      </c>
      <c r="W574" s="3">
        <v>2.865</v>
      </c>
      <c r="Z574" s="4">
        <f>IFERROR(__xludf.DUMMYFUNCTION("""COMPUTED_VALUE"""),2.765)</f>
        <v>2.765</v>
      </c>
      <c r="AA574" s="4">
        <v>138.522</v>
      </c>
      <c r="AB574" s="4" t="s">
        <v>13</v>
      </c>
      <c r="AC574" s="1">
        <v>89.9879416571485</v>
      </c>
      <c r="AD574" s="4">
        <v>47.812058342851515</v>
      </c>
    </row>
    <row r="575">
      <c r="G575" s="3">
        <v>20.2949</v>
      </c>
      <c r="H575" s="3">
        <v>2.87</v>
      </c>
      <c r="K575" s="4">
        <f>IFERROR(__xludf.DUMMYFUNCTION("""COMPUTED_VALUE"""),2.77)</f>
        <v>2.77</v>
      </c>
      <c r="L575" s="4">
        <v>20.2956</v>
      </c>
      <c r="M575" s="4" t="s">
        <v>13</v>
      </c>
      <c r="N575" s="1">
        <v>6.05038147316343</v>
      </c>
      <c r="O575" s="4">
        <v>14.244518526836568</v>
      </c>
      <c r="V575" s="3">
        <v>137.726</v>
      </c>
      <c r="W575" s="3">
        <v>2.87</v>
      </c>
      <c r="Z575" s="4">
        <f>IFERROR(__xludf.DUMMYFUNCTION("""COMPUTED_VALUE"""),2.77)</f>
        <v>2.77</v>
      </c>
      <c r="AA575" s="4">
        <v>138.508</v>
      </c>
      <c r="AB575" s="4" t="s">
        <v>13</v>
      </c>
      <c r="AC575" s="1">
        <v>89.9918796794606</v>
      </c>
      <c r="AD575" s="4">
        <v>47.734120320539404</v>
      </c>
    </row>
    <row r="576">
      <c r="G576" s="3">
        <v>20.2934</v>
      </c>
      <c r="H576" s="3">
        <v>2.875</v>
      </c>
      <c r="K576" s="4">
        <f>IFERROR(__xludf.DUMMYFUNCTION("""COMPUTED_VALUE"""),2.775)</f>
        <v>2.775</v>
      </c>
      <c r="L576" s="4">
        <v>20.2963</v>
      </c>
      <c r="M576" s="4" t="s">
        <v>13</v>
      </c>
      <c r="N576" s="1">
        <v>6.05107391279716</v>
      </c>
      <c r="O576" s="4">
        <v>14.242326087202837</v>
      </c>
      <c r="V576" s="3">
        <v>137.647</v>
      </c>
      <c r="W576" s="3">
        <v>2.875</v>
      </c>
      <c r="Z576" s="4">
        <f>IFERROR(__xludf.DUMMYFUNCTION("""COMPUTED_VALUE"""),2.775)</f>
        <v>2.775</v>
      </c>
      <c r="AA576" s="4">
        <v>138.494</v>
      </c>
      <c r="AB576" s="4" t="s">
        <v>13</v>
      </c>
      <c r="AC576" s="1">
        <v>89.9953728406374</v>
      </c>
      <c r="AD576" s="4">
        <v>47.65162715936259</v>
      </c>
    </row>
    <row r="577">
      <c r="G577" s="3">
        <v>20.2918</v>
      </c>
      <c r="H577" s="3">
        <v>2.88</v>
      </c>
      <c r="K577" s="4">
        <f>IFERROR(__xludf.DUMMYFUNCTION("""COMPUTED_VALUE"""),2.78)</f>
        <v>2.78</v>
      </c>
      <c r="L577" s="4">
        <v>20.297</v>
      </c>
      <c r="M577" s="4" t="s">
        <v>13</v>
      </c>
      <c r="N577" s="1">
        <v>6.05165387391402</v>
      </c>
      <c r="O577" s="4">
        <v>14.240146126085978</v>
      </c>
      <c r="V577" s="3">
        <v>137.563</v>
      </c>
      <c r="W577" s="3">
        <v>2.88</v>
      </c>
      <c r="Z577" s="4">
        <f>IFERROR(__xludf.DUMMYFUNCTION("""COMPUTED_VALUE"""),2.78)</f>
        <v>2.78</v>
      </c>
      <c r="AA577" s="4">
        <v>138.477</v>
      </c>
      <c r="AB577" s="4" t="s">
        <v>13</v>
      </c>
      <c r="AC577" s="1">
        <v>89.9983779562395</v>
      </c>
      <c r="AD577" s="4">
        <v>47.564622043760494</v>
      </c>
    </row>
    <row r="578">
      <c r="G578" s="3">
        <v>20.2899</v>
      </c>
      <c r="H578" s="3">
        <v>2.885</v>
      </c>
      <c r="K578" s="4">
        <f>IFERROR(__xludf.DUMMYFUNCTION("""COMPUTED_VALUE"""),2.785)</f>
        <v>2.785</v>
      </c>
      <c r="L578" s="4">
        <v>20.2977</v>
      </c>
      <c r="M578" s="4" t="s">
        <v>13</v>
      </c>
      <c r="N578" s="1">
        <v>6.05211925309133</v>
      </c>
      <c r="O578" s="4">
        <v>14.237780746908669</v>
      </c>
      <c r="V578" s="3">
        <v>137.474</v>
      </c>
      <c r="W578" s="3">
        <v>2.885</v>
      </c>
      <c r="Z578" s="4">
        <f>IFERROR(__xludf.DUMMYFUNCTION("""COMPUTED_VALUE"""),2.785)</f>
        <v>2.785</v>
      </c>
      <c r="AA578" s="4">
        <v>138.459</v>
      </c>
      <c r="AB578" s="4" t="s">
        <v>13</v>
      </c>
      <c r="AC578" s="1">
        <v>90.000851841828</v>
      </c>
      <c r="AD578" s="4">
        <v>47.473148158171995</v>
      </c>
    </row>
    <row r="579">
      <c r="G579" s="3">
        <v>20.288</v>
      </c>
      <c r="H579" s="3">
        <v>2.89</v>
      </c>
      <c r="K579" s="4">
        <f>IFERROR(__xludf.DUMMYFUNCTION("""COMPUTED_VALUE"""),2.79)</f>
        <v>2.79</v>
      </c>
      <c r="L579" s="4">
        <v>20.2983</v>
      </c>
      <c r="M579" s="4" t="s">
        <v>13</v>
      </c>
      <c r="N579" s="1">
        <v>6.05246794690641</v>
      </c>
      <c r="O579" s="4">
        <v>14.23553205309359</v>
      </c>
      <c r="V579" s="3">
        <v>137.379</v>
      </c>
      <c r="W579" s="3">
        <v>2.89</v>
      </c>
      <c r="Z579" s="4">
        <f>IFERROR(__xludf.DUMMYFUNCTION("""COMPUTED_VALUE"""),2.79)</f>
        <v>2.79</v>
      </c>
      <c r="AA579" s="4">
        <v>138.44</v>
      </c>
      <c r="AB579" s="4" t="s">
        <v>13</v>
      </c>
      <c r="AC579" s="1">
        <v>90.0027513129637</v>
      </c>
      <c r="AD579" s="4">
        <v>47.376248687036295</v>
      </c>
    </row>
    <row r="580">
      <c r="G580" s="3">
        <v>20.2858</v>
      </c>
      <c r="H580" s="3">
        <v>2.895</v>
      </c>
      <c r="K580" s="4">
        <f>IFERROR(__xludf.DUMMYFUNCTION("""COMPUTED_VALUE"""),2.795)</f>
        <v>2.795</v>
      </c>
      <c r="L580" s="4">
        <v>20.2989</v>
      </c>
      <c r="M580" s="4" t="s">
        <v>13</v>
      </c>
      <c r="N580" s="1">
        <v>6.05269785193657</v>
      </c>
      <c r="O580" s="4">
        <v>14.233102148063427</v>
      </c>
      <c r="V580" s="3">
        <v>137.279</v>
      </c>
      <c r="W580" s="3">
        <v>2.895</v>
      </c>
      <c r="Z580" s="4">
        <f>IFERROR(__xludf.DUMMYFUNCTION("""COMPUTED_VALUE"""),2.795)</f>
        <v>2.795</v>
      </c>
      <c r="AA580" s="4">
        <v>138.418</v>
      </c>
      <c r="AB580" s="4" t="s">
        <v>13</v>
      </c>
      <c r="AC580" s="1">
        <v>90.0040331852075</v>
      </c>
      <c r="AD580" s="4">
        <v>47.27496681479249</v>
      </c>
    </row>
    <row r="581">
      <c r="G581" s="3">
        <v>20.2834</v>
      </c>
      <c r="H581" s="3">
        <v>2.9</v>
      </c>
      <c r="K581" s="4">
        <f>IFERROR(__xludf.DUMMYFUNCTION("""COMPUTED_VALUE"""),2.8)</f>
        <v>2.8</v>
      </c>
      <c r="L581" s="4">
        <v>20.2994</v>
      </c>
      <c r="M581" s="4" t="s">
        <v>13</v>
      </c>
      <c r="N581" s="1">
        <v>6.05280686475914</v>
      </c>
      <c r="O581" s="4">
        <v>14.23059313524086</v>
      </c>
      <c r="V581" s="3">
        <v>137.173</v>
      </c>
      <c r="W581" s="3">
        <v>2.9</v>
      </c>
      <c r="Z581" s="4">
        <f>IFERROR(__xludf.DUMMYFUNCTION("""COMPUTED_VALUE"""),2.8)</f>
        <v>2.8</v>
      </c>
      <c r="AA581" s="4">
        <v>138.394</v>
      </c>
      <c r="AB581" s="4" t="s">
        <v>13</v>
      </c>
      <c r="AC581" s="1">
        <v>90.0046542741204</v>
      </c>
      <c r="AD581" s="4">
        <v>47.168345725879604</v>
      </c>
    </row>
    <row r="582">
      <c r="G582" s="3">
        <v>20.2809</v>
      </c>
      <c r="H582" s="3">
        <v>2.905</v>
      </c>
      <c r="K582" s="4">
        <f>IFERROR(__xludf.DUMMYFUNCTION("""COMPUTED_VALUE"""),2.805)</f>
        <v>2.805</v>
      </c>
      <c r="L582" s="4">
        <v>20.2998</v>
      </c>
      <c r="M582" s="4" t="s">
        <v>13</v>
      </c>
      <c r="N582" s="1">
        <v>6.04668824479367</v>
      </c>
      <c r="O582" s="4">
        <v>14.234211755206328</v>
      </c>
      <c r="V582" s="3">
        <v>137.061</v>
      </c>
      <c r="W582" s="3">
        <v>2.905</v>
      </c>
      <c r="Z582" s="4">
        <f>IFERROR(__xludf.DUMMYFUNCTION("""COMPUTED_VALUE"""),2.805)</f>
        <v>2.805</v>
      </c>
      <c r="AA582" s="4">
        <v>138.368</v>
      </c>
      <c r="AB582" s="4" t="s">
        <v>13</v>
      </c>
      <c r="AC582" s="1">
        <v>90.0010729003985</v>
      </c>
      <c r="AD582" s="4">
        <v>47.05992709960151</v>
      </c>
    </row>
    <row r="583">
      <c r="G583" s="3">
        <v>20.2782</v>
      </c>
      <c r="H583" s="3">
        <v>2.91</v>
      </c>
      <c r="K583" s="4">
        <f>IFERROR(__xludf.DUMMYFUNCTION("""COMPUTED_VALUE"""),2.81)</f>
        <v>2.81</v>
      </c>
      <c r="L583" s="4">
        <v>20.3002</v>
      </c>
      <c r="M583" s="4" t="s">
        <v>13</v>
      </c>
      <c r="N583" s="1">
        <v>6.01250266107537</v>
      </c>
      <c r="O583" s="4">
        <v>14.265697338924628</v>
      </c>
      <c r="V583" s="3">
        <v>136.943</v>
      </c>
      <c r="W583" s="3">
        <v>2.91</v>
      </c>
      <c r="Z583" s="4">
        <f>IFERROR(__xludf.DUMMYFUNCTION("""COMPUTED_VALUE"""),2.81)</f>
        <v>2.81</v>
      </c>
      <c r="AA583" s="4">
        <v>138.339</v>
      </c>
      <c r="AB583" s="4" t="s">
        <v>13</v>
      </c>
      <c r="AC583" s="1">
        <v>89.9807935017586</v>
      </c>
      <c r="AD583" s="4">
        <v>46.962206498241414</v>
      </c>
    </row>
    <row r="584">
      <c r="G584" s="3">
        <v>20.2754</v>
      </c>
      <c r="H584" s="3">
        <v>2.915</v>
      </c>
      <c r="K584" s="4">
        <f>IFERROR(__xludf.DUMMYFUNCTION("""COMPUTED_VALUE"""),2.815)</f>
        <v>2.815</v>
      </c>
      <c r="L584" s="4">
        <v>20.3005</v>
      </c>
      <c r="M584" s="4" t="s">
        <v>13</v>
      </c>
      <c r="N584" s="1">
        <v>5.95272980696465</v>
      </c>
      <c r="O584" s="4">
        <v>14.32267019303535</v>
      </c>
      <c r="V584" s="3">
        <v>136.82</v>
      </c>
      <c r="W584" s="3">
        <v>2.915</v>
      </c>
      <c r="Z584" s="4">
        <f>IFERROR(__xludf.DUMMYFUNCTION("""COMPUTED_VALUE"""),2.815)</f>
        <v>2.815</v>
      </c>
      <c r="AA584" s="4">
        <v>138.307</v>
      </c>
      <c r="AB584" s="4" t="s">
        <v>13</v>
      </c>
      <c r="AC584" s="1">
        <v>89.9453353523134</v>
      </c>
      <c r="AD584" s="4">
        <v>46.874664647686586</v>
      </c>
    </row>
    <row r="585">
      <c r="G585" s="3">
        <v>20.2724</v>
      </c>
      <c r="H585" s="3">
        <v>2.92</v>
      </c>
      <c r="K585" s="4">
        <f>IFERROR(__xludf.DUMMYFUNCTION("""COMPUTED_VALUE"""),2.82)</f>
        <v>2.82</v>
      </c>
      <c r="L585" s="4">
        <v>20.3007</v>
      </c>
      <c r="M585" s="4" t="s">
        <v>13</v>
      </c>
      <c r="N585" s="1">
        <v>5.87242743383128</v>
      </c>
      <c r="O585" s="4">
        <v>14.39997256616872</v>
      </c>
      <c r="V585" s="3">
        <v>136.69</v>
      </c>
      <c r="W585" s="3">
        <v>2.92</v>
      </c>
      <c r="Z585" s="4">
        <f>IFERROR(__xludf.DUMMYFUNCTION("""COMPUTED_VALUE"""),2.82)</f>
        <v>2.82</v>
      </c>
      <c r="AA585" s="4">
        <v>138.273</v>
      </c>
      <c r="AB585" s="4" t="s">
        <v>13</v>
      </c>
      <c r="AC585" s="1">
        <v>89.8976987856858</v>
      </c>
      <c r="AD585" s="4">
        <v>46.79230121431419</v>
      </c>
    </row>
    <row r="586">
      <c r="G586" s="3">
        <v>20.2693</v>
      </c>
      <c r="H586" s="3">
        <v>2.925</v>
      </c>
      <c r="K586" s="4">
        <f>IFERROR(__xludf.DUMMYFUNCTION("""COMPUTED_VALUE"""),2.825)</f>
        <v>2.825</v>
      </c>
      <c r="L586" s="4">
        <v>20.3008</v>
      </c>
      <c r="M586" s="4" t="s">
        <v>13</v>
      </c>
      <c r="N586" s="1">
        <v>5.77665329304502</v>
      </c>
      <c r="O586" s="4">
        <v>14.492646706954982</v>
      </c>
      <c r="V586" s="3">
        <v>136.553</v>
      </c>
      <c r="W586" s="3">
        <v>2.925</v>
      </c>
      <c r="Z586" s="4">
        <f>IFERROR(__xludf.DUMMYFUNCTION("""COMPUTED_VALUE"""),2.825)</f>
        <v>2.825</v>
      </c>
      <c r="AA586" s="4">
        <v>138.235</v>
      </c>
      <c r="AB586" s="4" t="s">
        <v>13</v>
      </c>
      <c r="AC586" s="1">
        <v>89.8408841354987</v>
      </c>
      <c r="AD586" s="4">
        <v>46.7121158645013</v>
      </c>
    </row>
    <row r="587">
      <c r="G587" s="3">
        <v>20.2661</v>
      </c>
      <c r="H587" s="3">
        <v>2.93</v>
      </c>
      <c r="K587" s="4">
        <f>IFERROR(__xludf.DUMMYFUNCTION("""COMPUTED_VALUE"""),2.83)</f>
        <v>2.83</v>
      </c>
      <c r="L587" s="4">
        <v>20.3007</v>
      </c>
      <c r="M587" s="4" t="s">
        <v>13</v>
      </c>
      <c r="N587" s="1">
        <v>5.67046513597561</v>
      </c>
      <c r="O587" s="4">
        <v>14.59563486402439</v>
      </c>
      <c r="V587" s="3">
        <v>136.411</v>
      </c>
      <c r="W587" s="3">
        <v>2.93</v>
      </c>
      <c r="Z587" s="4">
        <f>IFERROR(__xludf.DUMMYFUNCTION("""COMPUTED_VALUE"""),2.83)</f>
        <v>2.83</v>
      </c>
      <c r="AA587" s="4">
        <v>138.194</v>
      </c>
      <c r="AB587" s="4" t="s">
        <v>13</v>
      </c>
      <c r="AC587" s="1">
        <v>89.777891735375</v>
      </c>
      <c r="AD587" s="4">
        <v>46.63310826462501</v>
      </c>
    </row>
    <row r="588">
      <c r="G588" s="3">
        <v>20.2628</v>
      </c>
      <c r="H588" s="3">
        <v>2.935</v>
      </c>
      <c r="K588" s="4">
        <f>IFERROR(__xludf.DUMMYFUNCTION("""COMPUTED_VALUE"""),2.835)</f>
        <v>2.835</v>
      </c>
      <c r="L588" s="4">
        <v>20.3006</v>
      </c>
      <c r="M588" s="4" t="s">
        <v>13</v>
      </c>
      <c r="N588" s="1">
        <v>5.55892071399286</v>
      </c>
      <c r="O588" s="4">
        <v>14.703879286007139</v>
      </c>
      <c r="V588" s="3">
        <v>136.262</v>
      </c>
      <c r="W588" s="3">
        <v>2.935</v>
      </c>
      <c r="Z588" s="4">
        <f>IFERROR(__xludf.DUMMYFUNCTION("""COMPUTED_VALUE"""),2.835)</f>
        <v>2.835</v>
      </c>
      <c r="AA588" s="4">
        <v>138.15</v>
      </c>
      <c r="AB588" s="4" t="s">
        <v>13</v>
      </c>
      <c r="AC588" s="1">
        <v>89.7117219189377</v>
      </c>
      <c r="AD588" s="4">
        <v>46.5502780810623</v>
      </c>
    </row>
    <row r="589">
      <c r="G589" s="3">
        <v>20.2594</v>
      </c>
      <c r="H589" s="3">
        <v>2.94</v>
      </c>
      <c r="K589" s="4">
        <f>IFERROR(__xludf.DUMMYFUNCTION("""COMPUTED_VALUE"""),2.84)</f>
        <v>2.84</v>
      </c>
      <c r="L589" s="4">
        <v>20.3002</v>
      </c>
      <c r="M589" s="4" t="s">
        <v>13</v>
      </c>
      <c r="N589" s="1">
        <v>5.44707777846652</v>
      </c>
      <c r="O589" s="4">
        <v>14.81232222153348</v>
      </c>
      <c r="V589" s="3">
        <v>136.106</v>
      </c>
      <c r="W589" s="3">
        <v>2.94</v>
      </c>
      <c r="Z589" s="4">
        <f>IFERROR(__xludf.DUMMYFUNCTION("""COMPUTED_VALUE"""),2.84)</f>
        <v>2.84</v>
      </c>
      <c r="AA589" s="4">
        <v>138.102</v>
      </c>
      <c r="AB589" s="4" t="s">
        <v>13</v>
      </c>
      <c r="AC589" s="1">
        <v>89.6453750198096</v>
      </c>
      <c r="AD589" s="4">
        <v>46.46062498019039</v>
      </c>
    </row>
    <row r="590">
      <c r="G590" s="3">
        <v>20.2559</v>
      </c>
      <c r="H590" s="3">
        <v>2.945</v>
      </c>
      <c r="K590" s="4">
        <f>IFERROR(__xludf.DUMMYFUNCTION("""COMPUTED_VALUE"""),2.845)</f>
        <v>2.845</v>
      </c>
      <c r="L590" s="4">
        <v>20.2998</v>
      </c>
      <c r="M590" s="4" t="s">
        <v>13</v>
      </c>
      <c r="N590" s="1">
        <v>5.33999408076634</v>
      </c>
      <c r="O590" s="4">
        <v>14.91590591923366</v>
      </c>
      <c r="V590" s="3">
        <v>135.944</v>
      </c>
      <c r="W590" s="3">
        <v>2.945</v>
      </c>
      <c r="Z590" s="4">
        <f>IFERROR(__xludf.DUMMYFUNCTION("""COMPUTED_VALUE"""),2.845)</f>
        <v>2.845</v>
      </c>
      <c r="AA590" s="4">
        <v>138.05</v>
      </c>
      <c r="AB590" s="4" t="s">
        <v>13</v>
      </c>
      <c r="AC590" s="1">
        <v>89.5818513716137</v>
      </c>
      <c r="AD590" s="4">
        <v>46.362148628386294</v>
      </c>
    </row>
    <row r="591">
      <c r="G591" s="3">
        <v>20.2524</v>
      </c>
      <c r="H591" s="3">
        <v>2.95</v>
      </c>
      <c r="K591" s="4">
        <f>IFERROR(__xludf.DUMMYFUNCTION("""COMPUTED_VALUE"""),2.85)</f>
        <v>2.85</v>
      </c>
      <c r="L591" s="4">
        <v>20.2991</v>
      </c>
      <c r="M591" s="4" t="s">
        <v>13</v>
      </c>
      <c r="N591" s="1">
        <v>5.24272737226209</v>
      </c>
      <c r="O591" s="4">
        <v>15.009672627737912</v>
      </c>
      <c r="V591" s="3">
        <v>135.775</v>
      </c>
      <c r="W591" s="3">
        <v>2.95</v>
      </c>
      <c r="Z591" s="4">
        <f>IFERROR(__xludf.DUMMYFUNCTION("""COMPUTED_VALUE"""),2.85)</f>
        <v>2.85</v>
      </c>
      <c r="AA591" s="4">
        <v>137.994</v>
      </c>
      <c r="AB591" s="4" t="s">
        <v>13</v>
      </c>
      <c r="AC591" s="1">
        <v>89.5241513079728</v>
      </c>
      <c r="AD591" s="4">
        <v>46.250848692027205</v>
      </c>
    </row>
    <row r="592">
      <c r="G592" s="3">
        <v>20.2488</v>
      </c>
      <c r="H592" s="3">
        <v>2.955</v>
      </c>
      <c r="K592" s="4">
        <f>IFERROR(__xludf.DUMMYFUNCTION("""COMPUTED_VALUE"""),2.855)</f>
        <v>2.855</v>
      </c>
      <c r="L592" s="4">
        <v>20.2983</v>
      </c>
      <c r="M592" s="4" t="s">
        <v>13</v>
      </c>
      <c r="N592" s="1">
        <v>5.16033540432355</v>
      </c>
      <c r="O592" s="4">
        <v>15.088464595676449</v>
      </c>
      <c r="V592" s="3">
        <v>135.599</v>
      </c>
      <c r="W592" s="3">
        <v>2.955</v>
      </c>
      <c r="Z592" s="4">
        <f>IFERROR(__xludf.DUMMYFUNCTION("""COMPUTED_VALUE"""),2.855)</f>
        <v>2.855</v>
      </c>
      <c r="AA592" s="4">
        <v>137.934</v>
      </c>
      <c r="AB592" s="4" t="s">
        <v>13</v>
      </c>
      <c r="AC592" s="1">
        <v>89.4752751625099</v>
      </c>
      <c r="AD592" s="4">
        <v>46.12372483749009</v>
      </c>
    </row>
    <row r="593">
      <c r="G593" s="3">
        <v>20.2451</v>
      </c>
      <c r="H593" s="3">
        <v>2.96</v>
      </c>
      <c r="K593" s="4">
        <f>IFERROR(__xludf.DUMMYFUNCTION("""COMPUTED_VALUE"""),2.86)</f>
        <v>2.86</v>
      </c>
      <c r="L593" s="4">
        <v>20.2974</v>
      </c>
      <c r="M593" s="4" t="s">
        <v>13</v>
      </c>
      <c r="N593" s="1">
        <v>5.09787592832048</v>
      </c>
      <c r="O593" s="4">
        <v>15.14722407167952</v>
      </c>
      <c r="V593" s="3">
        <v>135.417</v>
      </c>
      <c r="W593" s="3">
        <v>2.96</v>
      </c>
      <c r="Z593" s="4">
        <f>IFERROR(__xludf.DUMMYFUNCTION("""COMPUTED_VALUE"""),2.86)</f>
        <v>2.86</v>
      </c>
      <c r="AA593" s="4">
        <v>137.869</v>
      </c>
      <c r="AB593" s="4" t="s">
        <v>13</v>
      </c>
      <c r="AC593" s="1">
        <v>89.4382232688478</v>
      </c>
      <c r="AD593" s="4">
        <v>45.978776731152195</v>
      </c>
    </row>
    <row r="594">
      <c r="G594" s="3">
        <v>20.2415</v>
      </c>
      <c r="H594" s="3">
        <v>2.965</v>
      </c>
      <c r="K594" s="4">
        <f>IFERROR(__xludf.DUMMYFUNCTION("""COMPUTED_VALUE"""),2.865)</f>
        <v>2.865</v>
      </c>
      <c r="L594" s="4">
        <v>20.2962</v>
      </c>
      <c r="M594" s="4" t="s">
        <v>13</v>
      </c>
      <c r="N594" s="1">
        <v>5.06040669562264</v>
      </c>
      <c r="O594" s="4">
        <v>15.18109330437736</v>
      </c>
      <c r="V594" s="3">
        <v>135.228</v>
      </c>
      <c r="W594" s="3">
        <v>2.965</v>
      </c>
      <c r="Z594" s="4">
        <f>IFERROR(__xludf.DUMMYFUNCTION("""COMPUTED_VALUE"""),2.865)</f>
        <v>2.865</v>
      </c>
      <c r="AA594" s="4">
        <v>137.8</v>
      </c>
      <c r="AB594" s="4" t="s">
        <v>13</v>
      </c>
      <c r="AC594" s="1">
        <v>89.4159959606096</v>
      </c>
      <c r="AD594" s="4">
        <v>45.8120040393904</v>
      </c>
    </row>
    <row r="595">
      <c r="G595" s="3">
        <v>20.2378</v>
      </c>
      <c r="H595" s="3">
        <v>2.97</v>
      </c>
      <c r="K595" s="4">
        <f>IFERROR(__xludf.DUMMYFUNCTION("""COMPUTED_VALUE"""),2.87)</f>
        <v>2.87</v>
      </c>
      <c r="L595" s="4">
        <v>20.2949</v>
      </c>
      <c r="M595" s="4" t="s">
        <v>13</v>
      </c>
      <c r="N595" s="1">
        <v>5.051740527</v>
      </c>
      <c r="O595" s="4">
        <v>15.186059473</v>
      </c>
      <c r="V595" s="3">
        <v>135.033</v>
      </c>
      <c r="W595" s="3">
        <v>2.97</v>
      </c>
      <c r="Z595" s="4">
        <f>IFERROR(__xludf.DUMMYFUNCTION("""COMPUTED_VALUE"""),2.87)</f>
        <v>2.87</v>
      </c>
      <c r="AA595" s="4">
        <v>137.726</v>
      </c>
      <c r="AB595" s="4" t="s">
        <v>13</v>
      </c>
      <c r="AC595" s="1">
        <v>89.41085506</v>
      </c>
      <c r="AD595" s="4">
        <v>45.622144939999984</v>
      </c>
    </row>
    <row r="596">
      <c r="G596" s="3">
        <v>20.2342</v>
      </c>
      <c r="H596" s="3">
        <v>2.975</v>
      </c>
      <c r="K596" s="4">
        <f>IFERROR(__xludf.DUMMYFUNCTION("""COMPUTED_VALUE"""),2.875)</f>
        <v>2.875</v>
      </c>
      <c r="L596" s="4">
        <v>20.2934</v>
      </c>
      <c r="M596" s="4" t="s">
        <v>13</v>
      </c>
      <c r="N596" s="1">
        <v>5.051740527</v>
      </c>
      <c r="O596" s="4">
        <v>15.182459473000002</v>
      </c>
      <c r="V596" s="3">
        <v>134.831</v>
      </c>
      <c r="W596" s="3">
        <v>2.975</v>
      </c>
      <c r="Z596" s="4">
        <f>IFERROR(__xludf.DUMMYFUNCTION("""COMPUTED_VALUE"""),2.875)</f>
        <v>2.875</v>
      </c>
      <c r="AA596" s="4">
        <v>137.647</v>
      </c>
      <c r="AB596" s="4" t="s">
        <v>13</v>
      </c>
      <c r="AC596" s="1">
        <v>89.41085506</v>
      </c>
      <c r="AD596" s="4">
        <v>45.420144939999986</v>
      </c>
    </row>
    <row r="597">
      <c r="G597" s="3">
        <v>20.2306</v>
      </c>
      <c r="H597" s="3">
        <v>2.98</v>
      </c>
      <c r="K597" s="4">
        <f>IFERROR(__xludf.DUMMYFUNCTION("""COMPUTED_VALUE"""),2.88)</f>
        <v>2.88</v>
      </c>
      <c r="L597" s="4">
        <v>20.2918</v>
      </c>
      <c r="M597" s="4" t="s">
        <v>13</v>
      </c>
      <c r="N597" s="1">
        <v>5.051740527</v>
      </c>
      <c r="O597" s="4">
        <v>15.178859473</v>
      </c>
      <c r="V597" s="3">
        <v>134.622</v>
      </c>
      <c r="W597" s="3">
        <v>2.98</v>
      </c>
      <c r="Z597" s="4">
        <f>IFERROR(__xludf.DUMMYFUNCTION("""COMPUTED_VALUE"""),2.88)</f>
        <v>2.88</v>
      </c>
      <c r="AA597" s="4">
        <v>137.563</v>
      </c>
      <c r="AB597" s="4" t="s">
        <v>13</v>
      </c>
      <c r="AC597" s="1">
        <v>89.41085506</v>
      </c>
      <c r="AD597" s="4">
        <v>45.21114494000001</v>
      </c>
    </row>
    <row r="598">
      <c r="G598" s="3">
        <v>20.2271</v>
      </c>
      <c r="H598" s="3">
        <v>2.985</v>
      </c>
      <c r="K598" s="4">
        <f>IFERROR(__xludf.DUMMYFUNCTION("""COMPUTED_VALUE"""),2.885)</f>
        <v>2.885</v>
      </c>
      <c r="L598" s="4">
        <v>20.2899</v>
      </c>
      <c r="M598" s="4" t="s">
        <v>13</v>
      </c>
      <c r="N598" s="1">
        <v>5.051740527</v>
      </c>
      <c r="O598" s="4">
        <v>15.175359473</v>
      </c>
      <c r="V598" s="3">
        <v>134.406</v>
      </c>
      <c r="W598" s="3">
        <v>2.985</v>
      </c>
      <c r="Z598" s="4">
        <f>IFERROR(__xludf.DUMMYFUNCTION("""COMPUTED_VALUE"""),2.885)</f>
        <v>2.885</v>
      </c>
      <c r="AA598" s="4">
        <v>137.474</v>
      </c>
      <c r="AB598" s="4" t="s">
        <v>13</v>
      </c>
      <c r="AC598" s="1">
        <v>89.41085506</v>
      </c>
      <c r="AD598" s="4">
        <v>44.99514494</v>
      </c>
    </row>
    <row r="599">
      <c r="G599" s="3">
        <v>20.2237</v>
      </c>
      <c r="H599" s="3">
        <v>2.99</v>
      </c>
      <c r="K599" s="4">
        <f>IFERROR(__xludf.DUMMYFUNCTION("""COMPUTED_VALUE"""),2.89)</f>
        <v>2.89</v>
      </c>
      <c r="L599" s="4">
        <v>20.288</v>
      </c>
      <c r="M599" s="4" t="s">
        <v>13</v>
      </c>
      <c r="N599" s="1">
        <v>5.051740527</v>
      </c>
      <c r="O599" s="4">
        <v>15.171959473000001</v>
      </c>
      <c r="V599" s="3">
        <v>134.184</v>
      </c>
      <c r="W599" s="3">
        <v>2.99</v>
      </c>
      <c r="Z599" s="4">
        <f>IFERROR(__xludf.DUMMYFUNCTION("""COMPUTED_VALUE"""),2.89)</f>
        <v>2.89</v>
      </c>
      <c r="AA599" s="4">
        <v>137.379</v>
      </c>
      <c r="AB599" s="4" t="s">
        <v>13</v>
      </c>
      <c r="AC599" s="1">
        <v>89.41085506</v>
      </c>
      <c r="AD599" s="4">
        <v>44.773144939999995</v>
      </c>
    </row>
    <row r="600">
      <c r="G600" s="3">
        <v>20.2204</v>
      </c>
      <c r="H600" s="3">
        <v>2.995</v>
      </c>
      <c r="K600" s="4">
        <f>IFERROR(__xludf.DUMMYFUNCTION("""COMPUTED_VALUE"""),2.895)</f>
        <v>2.895</v>
      </c>
      <c r="L600" s="4">
        <v>20.2858</v>
      </c>
      <c r="M600" s="4" t="s">
        <v>13</v>
      </c>
      <c r="N600" s="1">
        <v>5.051740527</v>
      </c>
      <c r="O600" s="4">
        <v>15.168659473000002</v>
      </c>
      <c r="V600" s="3">
        <v>133.956</v>
      </c>
      <c r="W600" s="3">
        <v>2.995</v>
      </c>
      <c r="Z600" s="4">
        <f>IFERROR(__xludf.DUMMYFUNCTION("""COMPUTED_VALUE"""),2.895)</f>
        <v>2.895</v>
      </c>
      <c r="AA600" s="4">
        <v>137.279</v>
      </c>
      <c r="AB600" s="4" t="s">
        <v>13</v>
      </c>
      <c r="AC600" s="1">
        <v>89.41085506</v>
      </c>
      <c r="AD600" s="4">
        <v>44.545144939999986</v>
      </c>
    </row>
    <row r="601">
      <c r="G601" s="3">
        <v>20.2172</v>
      </c>
      <c r="H601" s="3">
        <v>3.0</v>
      </c>
      <c r="K601" s="4">
        <f>IFERROR(__xludf.DUMMYFUNCTION("""COMPUTED_VALUE"""),2.9)</f>
        <v>2.9</v>
      </c>
      <c r="L601" s="4">
        <v>20.2834</v>
      </c>
      <c r="M601" s="4" t="s">
        <v>13</v>
      </c>
      <c r="N601" s="1">
        <v>5.051740527</v>
      </c>
      <c r="O601" s="4">
        <v>15.165459472999999</v>
      </c>
      <c r="V601" s="3">
        <v>133.72</v>
      </c>
      <c r="W601" s="3">
        <v>3.0</v>
      </c>
      <c r="Z601" s="4">
        <f>IFERROR(__xludf.DUMMYFUNCTION("""COMPUTED_VALUE"""),2.9)</f>
        <v>2.9</v>
      </c>
      <c r="AA601" s="4">
        <v>137.173</v>
      </c>
      <c r="AB601" s="4" t="s">
        <v>13</v>
      </c>
      <c r="AC601" s="1">
        <v>89.41085506</v>
      </c>
      <c r="AD601" s="4">
        <v>44.309144939999996</v>
      </c>
    </row>
    <row r="602">
      <c r="G602" s="3">
        <v>20.2142</v>
      </c>
      <c r="H602" s="3">
        <v>3.005</v>
      </c>
      <c r="K602" s="4">
        <f>IFERROR(__xludf.DUMMYFUNCTION("""COMPUTED_VALUE"""),2.901939392)</f>
        <v>2.901939392</v>
      </c>
      <c r="L602" s="4" t="s">
        <v>13</v>
      </c>
      <c r="M602" s="4">
        <v>6.05281615786503</v>
      </c>
      <c r="N602" s="1">
        <v>5.051740527</v>
      </c>
      <c r="O602" s="4">
        <v>15.162459473000002</v>
      </c>
      <c r="V602" s="3">
        <v>133.479</v>
      </c>
      <c r="W602" s="3">
        <v>3.005</v>
      </c>
      <c r="Z602" s="4">
        <f>IFERROR(__xludf.DUMMYFUNCTION("""COMPUTED_VALUE"""),2.901939392)</f>
        <v>2.901939392</v>
      </c>
      <c r="AA602" s="4" t="s">
        <v>13</v>
      </c>
      <c r="AB602" s="4">
        <v>90.0047080740767</v>
      </c>
      <c r="AC602" s="1">
        <v>89.41085506</v>
      </c>
      <c r="AD602" s="4">
        <v>44.06814494000001</v>
      </c>
    </row>
    <row r="603">
      <c r="G603" s="3">
        <v>20.2113</v>
      </c>
      <c r="H603" s="3">
        <v>3.01</v>
      </c>
      <c r="K603" s="4">
        <f>IFERROR(__xludf.DUMMYFUNCTION("""COMPUTED_VALUE"""),2.905)</f>
        <v>2.905</v>
      </c>
      <c r="L603" s="4">
        <v>20.2809</v>
      </c>
      <c r="M603" s="4" t="s">
        <v>13</v>
      </c>
      <c r="N603" s="1">
        <v>5.051740527</v>
      </c>
      <c r="O603" s="4">
        <v>15.159559473000002</v>
      </c>
      <c r="V603" s="3">
        <v>133.231</v>
      </c>
      <c r="W603" s="3">
        <v>3.01</v>
      </c>
      <c r="Z603" s="4">
        <f>IFERROR(__xludf.DUMMYFUNCTION("""COMPUTED_VALUE"""),2.905)</f>
        <v>2.905</v>
      </c>
      <c r="AA603" s="4">
        <v>137.061</v>
      </c>
      <c r="AB603" s="4" t="s">
        <v>13</v>
      </c>
      <c r="AC603" s="1">
        <v>89.41085506</v>
      </c>
      <c r="AD603" s="4">
        <v>43.82014493999999</v>
      </c>
    </row>
    <row r="604">
      <c r="G604" s="3">
        <v>20.2085</v>
      </c>
      <c r="H604" s="3">
        <v>3.015</v>
      </c>
      <c r="K604" s="4">
        <f>IFERROR(__xludf.DUMMYFUNCTION("""COMPUTED_VALUE"""),2.91)</f>
        <v>2.91</v>
      </c>
      <c r="L604" s="4">
        <v>20.2782</v>
      </c>
      <c r="M604" s="4" t="s">
        <v>13</v>
      </c>
      <c r="N604" s="1">
        <v>5.051740527</v>
      </c>
      <c r="O604" s="4">
        <v>15.156759473000001</v>
      </c>
      <c r="V604" s="3">
        <v>132.977</v>
      </c>
      <c r="W604" s="3">
        <v>3.015</v>
      </c>
      <c r="Z604" s="4">
        <f>IFERROR(__xludf.DUMMYFUNCTION("""COMPUTED_VALUE"""),2.91)</f>
        <v>2.91</v>
      </c>
      <c r="AA604" s="4">
        <v>136.943</v>
      </c>
      <c r="AB604" s="4" t="s">
        <v>13</v>
      </c>
      <c r="AC604" s="1">
        <v>89.41085506</v>
      </c>
      <c r="AD604" s="4">
        <v>43.56614494</v>
      </c>
    </row>
    <row r="605">
      <c r="G605" s="3">
        <v>20.2061</v>
      </c>
      <c r="H605" s="3">
        <v>3.02</v>
      </c>
      <c r="K605" s="4">
        <f>IFERROR(__xludf.DUMMYFUNCTION("""COMPUTED_VALUE"""),2.915)</f>
        <v>2.915</v>
      </c>
      <c r="L605" s="4">
        <v>20.2754</v>
      </c>
      <c r="M605" s="4" t="s">
        <v>13</v>
      </c>
      <c r="N605" s="1">
        <v>5.051740527</v>
      </c>
      <c r="O605" s="4">
        <v>15.154359473</v>
      </c>
      <c r="V605" s="3">
        <v>132.716</v>
      </c>
      <c r="W605" s="3">
        <v>3.02</v>
      </c>
      <c r="Z605" s="4">
        <f>IFERROR(__xludf.DUMMYFUNCTION("""COMPUTED_VALUE"""),2.915)</f>
        <v>2.915</v>
      </c>
      <c r="AA605" s="4">
        <v>136.82</v>
      </c>
      <c r="AB605" s="4" t="s">
        <v>13</v>
      </c>
      <c r="AC605" s="1">
        <v>89.41085506</v>
      </c>
      <c r="AD605" s="4">
        <v>43.305144940000005</v>
      </c>
    </row>
    <row r="606">
      <c r="G606" s="3">
        <v>20.2038</v>
      </c>
      <c r="H606" s="3">
        <v>3.025</v>
      </c>
      <c r="K606" s="4">
        <f>IFERROR(__xludf.DUMMYFUNCTION("""COMPUTED_VALUE"""),2.92)</f>
        <v>2.92</v>
      </c>
      <c r="L606" s="4">
        <v>20.2724</v>
      </c>
      <c r="M606" s="4" t="s">
        <v>13</v>
      </c>
      <c r="N606" s="1">
        <v>5.051740527</v>
      </c>
      <c r="O606" s="4">
        <v>15.152059473000001</v>
      </c>
      <c r="V606" s="3">
        <v>132.449</v>
      </c>
      <c r="W606" s="3">
        <v>3.025</v>
      </c>
      <c r="Z606" s="4">
        <f>IFERROR(__xludf.DUMMYFUNCTION("""COMPUTED_VALUE"""),2.92)</f>
        <v>2.92</v>
      </c>
      <c r="AA606" s="4">
        <v>136.69</v>
      </c>
      <c r="AB606" s="4" t="s">
        <v>13</v>
      </c>
      <c r="AC606" s="1">
        <v>89.41085506</v>
      </c>
      <c r="AD606" s="4">
        <v>43.03814494000001</v>
      </c>
    </row>
    <row r="607">
      <c r="G607" s="3">
        <v>20.2018</v>
      </c>
      <c r="H607" s="3">
        <v>3.03</v>
      </c>
      <c r="K607" s="4">
        <f>IFERROR(__xludf.DUMMYFUNCTION("""COMPUTED_VALUE"""),2.925)</f>
        <v>2.925</v>
      </c>
      <c r="L607" s="4">
        <v>20.2693</v>
      </c>
      <c r="M607" s="4" t="s">
        <v>13</v>
      </c>
      <c r="N607" s="1">
        <v>5.051740527</v>
      </c>
      <c r="O607" s="4">
        <v>15.150059472999999</v>
      </c>
      <c r="V607" s="3">
        <v>132.177</v>
      </c>
      <c r="W607" s="3">
        <v>3.03</v>
      </c>
      <c r="Z607" s="4">
        <f>IFERROR(__xludf.DUMMYFUNCTION("""COMPUTED_VALUE"""),2.925)</f>
        <v>2.925</v>
      </c>
      <c r="AA607" s="4">
        <v>136.553</v>
      </c>
      <c r="AB607" s="4" t="s">
        <v>13</v>
      </c>
      <c r="AC607" s="1">
        <v>89.41085506</v>
      </c>
      <c r="AD607" s="4">
        <v>42.76614493999999</v>
      </c>
    </row>
    <row r="608">
      <c r="G608" s="3">
        <v>20.1999</v>
      </c>
      <c r="H608" s="3">
        <v>3.035</v>
      </c>
      <c r="K608" s="4">
        <f>IFERROR(__xludf.DUMMYFUNCTION("""COMPUTED_VALUE"""),2.93)</f>
        <v>2.93</v>
      </c>
      <c r="L608" s="4">
        <v>20.2661</v>
      </c>
      <c r="M608" s="4" t="s">
        <v>13</v>
      </c>
      <c r="N608" s="1">
        <v>5.051740527</v>
      </c>
      <c r="O608" s="4">
        <v>15.148159473</v>
      </c>
      <c r="V608" s="3">
        <v>131.898</v>
      </c>
      <c r="W608" s="3">
        <v>3.035</v>
      </c>
      <c r="Z608" s="4">
        <f>IFERROR(__xludf.DUMMYFUNCTION("""COMPUTED_VALUE"""),2.93)</f>
        <v>2.93</v>
      </c>
      <c r="AA608" s="4">
        <v>136.411</v>
      </c>
      <c r="AB608" s="4" t="s">
        <v>13</v>
      </c>
      <c r="AC608" s="1">
        <v>89.41085506</v>
      </c>
      <c r="AD608" s="4">
        <v>42.48714493999999</v>
      </c>
    </row>
    <row r="609">
      <c r="G609" s="3">
        <v>20.1984</v>
      </c>
      <c r="H609" s="3">
        <v>3.04</v>
      </c>
      <c r="K609" s="4">
        <f>IFERROR(__xludf.DUMMYFUNCTION("""COMPUTED_VALUE"""),2.935)</f>
        <v>2.935</v>
      </c>
      <c r="L609" s="4">
        <v>20.2628</v>
      </c>
      <c r="M609" s="4" t="s">
        <v>13</v>
      </c>
      <c r="N609" s="1">
        <v>5.051740527</v>
      </c>
      <c r="O609" s="4">
        <v>15.146659473</v>
      </c>
      <c r="V609" s="3">
        <v>131.613</v>
      </c>
      <c r="W609" s="3">
        <v>3.04</v>
      </c>
      <c r="Z609" s="4">
        <f>IFERROR(__xludf.DUMMYFUNCTION("""COMPUTED_VALUE"""),2.935)</f>
        <v>2.935</v>
      </c>
      <c r="AA609" s="4">
        <v>136.262</v>
      </c>
      <c r="AB609" s="4" t="s">
        <v>13</v>
      </c>
      <c r="AC609" s="1">
        <v>89.41085506</v>
      </c>
      <c r="AD609" s="4">
        <v>42.20214494</v>
      </c>
    </row>
    <row r="610">
      <c r="G610" s="3">
        <v>20.1972</v>
      </c>
      <c r="H610" s="3">
        <v>3.045</v>
      </c>
      <c r="K610" s="4">
        <f>IFERROR(__xludf.DUMMYFUNCTION("""COMPUTED_VALUE"""),2.94)</f>
        <v>2.94</v>
      </c>
      <c r="L610" s="4">
        <v>20.2594</v>
      </c>
      <c r="M610" s="4" t="s">
        <v>13</v>
      </c>
      <c r="N610" s="1">
        <v>5.051740527</v>
      </c>
      <c r="O610" s="4">
        <v>15.145459472999999</v>
      </c>
      <c r="V610" s="3">
        <v>131.322</v>
      </c>
      <c r="W610" s="3">
        <v>3.045</v>
      </c>
      <c r="Z610" s="4">
        <f>IFERROR(__xludf.DUMMYFUNCTION("""COMPUTED_VALUE"""),2.94)</f>
        <v>2.94</v>
      </c>
      <c r="AA610" s="4">
        <v>136.106</v>
      </c>
      <c r="AB610" s="4" t="s">
        <v>13</v>
      </c>
      <c r="AC610" s="1">
        <v>89.41085506</v>
      </c>
      <c r="AD610" s="4">
        <v>41.91114494</v>
      </c>
    </row>
    <row r="611">
      <c r="G611" s="3">
        <v>20.1962</v>
      </c>
      <c r="H611" s="3">
        <v>3.05</v>
      </c>
      <c r="K611" s="4">
        <f>IFERROR(__xludf.DUMMYFUNCTION("""COMPUTED_VALUE"""),2.945)</f>
        <v>2.945</v>
      </c>
      <c r="L611" s="4">
        <v>20.2559</v>
      </c>
      <c r="M611" s="4" t="s">
        <v>13</v>
      </c>
      <c r="N611" s="1">
        <v>5.051740527</v>
      </c>
      <c r="O611" s="4">
        <v>15.144459473000001</v>
      </c>
      <c r="V611" s="3">
        <v>131.026</v>
      </c>
      <c r="W611" s="3">
        <v>3.05</v>
      </c>
      <c r="Z611" s="4">
        <f>IFERROR(__xludf.DUMMYFUNCTION("""COMPUTED_VALUE"""),2.945)</f>
        <v>2.945</v>
      </c>
      <c r="AA611" s="4">
        <v>135.944</v>
      </c>
      <c r="AB611" s="4" t="s">
        <v>13</v>
      </c>
      <c r="AC611" s="1">
        <v>89.41085506</v>
      </c>
      <c r="AD611" s="4">
        <v>41.61514494000001</v>
      </c>
    </row>
    <row r="612">
      <c r="G612" s="3">
        <v>20.1956</v>
      </c>
      <c r="H612" s="3">
        <v>3.055</v>
      </c>
      <c r="K612" s="4">
        <f>IFERROR(__xludf.DUMMYFUNCTION("""COMPUTED_VALUE"""),2.95)</f>
        <v>2.95</v>
      </c>
      <c r="L612" s="4">
        <v>20.2524</v>
      </c>
      <c r="M612" s="4" t="s">
        <v>13</v>
      </c>
      <c r="N612" s="1">
        <v>5.04869607186733</v>
      </c>
      <c r="O612" s="4">
        <v>15.14690392813267</v>
      </c>
      <c r="V612" s="3">
        <v>130.723</v>
      </c>
      <c r="W612" s="3">
        <v>3.055</v>
      </c>
      <c r="Z612" s="4">
        <f>IFERROR(__xludf.DUMMYFUNCTION("""COMPUTED_VALUE"""),2.95)</f>
        <v>2.95</v>
      </c>
      <c r="AA612" s="4">
        <v>135.775</v>
      </c>
      <c r="AB612" s="4" t="s">
        <v>13</v>
      </c>
      <c r="AC612" s="1">
        <v>89.4075002747802</v>
      </c>
      <c r="AD612" s="4">
        <v>41.31549972521981</v>
      </c>
    </row>
    <row r="613">
      <c r="G613" s="3">
        <v>20.1953</v>
      </c>
      <c r="H613" s="3">
        <v>3.06</v>
      </c>
      <c r="K613" s="4">
        <f>IFERROR(__xludf.DUMMYFUNCTION("""COMPUTED_VALUE"""),2.955)</f>
        <v>2.955</v>
      </c>
      <c r="L613" s="4">
        <v>20.2488</v>
      </c>
      <c r="M613" s="4" t="s">
        <v>13</v>
      </c>
      <c r="N613" s="1">
        <v>5.02990627299145</v>
      </c>
      <c r="O613" s="4">
        <v>15.16539372700855</v>
      </c>
      <c r="V613" s="3">
        <v>130.415</v>
      </c>
      <c r="W613" s="3">
        <v>3.06</v>
      </c>
      <c r="Z613" s="4">
        <f>IFERROR(__xludf.DUMMYFUNCTION("""COMPUTED_VALUE"""),2.955)</f>
        <v>2.955</v>
      </c>
      <c r="AA613" s="4">
        <v>135.599</v>
      </c>
      <c r="AB613" s="4" t="s">
        <v>13</v>
      </c>
      <c r="AC613" s="1">
        <v>89.386664803961</v>
      </c>
      <c r="AD613" s="4">
        <v>41.028335196038995</v>
      </c>
    </row>
    <row r="614">
      <c r="G614" s="3">
        <v>20.1954</v>
      </c>
      <c r="H614" s="3">
        <v>3.065</v>
      </c>
      <c r="K614" s="4">
        <f>IFERROR(__xludf.DUMMYFUNCTION("""COMPUTED_VALUE"""),2.96)</f>
        <v>2.96</v>
      </c>
      <c r="L614" s="4">
        <v>20.2451</v>
      </c>
      <c r="M614" s="4" t="s">
        <v>13</v>
      </c>
      <c r="N614" s="1">
        <v>4.99479326486948</v>
      </c>
      <c r="O614" s="4">
        <v>15.20060673513052</v>
      </c>
      <c r="V614" s="3">
        <v>130.102</v>
      </c>
      <c r="W614" s="3">
        <v>3.065</v>
      </c>
      <c r="Z614" s="4">
        <f>IFERROR(__xludf.DUMMYFUNCTION("""COMPUTED_VALUE"""),2.96)</f>
        <v>2.96</v>
      </c>
      <c r="AA614" s="4">
        <v>135.417</v>
      </c>
      <c r="AB614" s="4" t="s">
        <v>13</v>
      </c>
      <c r="AC614" s="1">
        <v>89.3474102540861</v>
      </c>
      <c r="AD614" s="4">
        <v>40.754589745913904</v>
      </c>
    </row>
    <row r="615">
      <c r="G615" s="3">
        <v>20.1958</v>
      </c>
      <c r="H615" s="3">
        <v>3.07</v>
      </c>
      <c r="K615" s="4">
        <f>IFERROR(__xludf.DUMMYFUNCTION("""COMPUTED_VALUE"""),2.965)</f>
        <v>2.965</v>
      </c>
      <c r="L615" s="4">
        <v>20.2415</v>
      </c>
      <c r="M615" s="4" t="s">
        <v>13</v>
      </c>
      <c r="N615" s="1">
        <v>4.9443082474354</v>
      </c>
      <c r="O615" s="4">
        <v>15.251491752564599</v>
      </c>
      <c r="V615" s="3">
        <v>129.783</v>
      </c>
      <c r="W615" s="3">
        <v>3.07</v>
      </c>
      <c r="Z615" s="4">
        <f>IFERROR(__xludf.DUMMYFUNCTION("""COMPUTED_VALUE"""),2.965)</f>
        <v>2.965</v>
      </c>
      <c r="AA615" s="4">
        <v>135.228</v>
      </c>
      <c r="AB615" s="4" t="s">
        <v>13</v>
      </c>
      <c r="AC615" s="1">
        <v>89.2904743513431</v>
      </c>
      <c r="AD615" s="4">
        <v>40.492525648656894</v>
      </c>
    </row>
    <row r="616">
      <c r="G616" s="3">
        <v>20.1965</v>
      </c>
      <c r="H616" s="3">
        <v>3.075</v>
      </c>
      <c r="K616" s="4">
        <f>IFERROR(__xludf.DUMMYFUNCTION("""COMPUTED_VALUE"""),2.96865081799999)</f>
        <v>2.968650818</v>
      </c>
      <c r="L616" s="4" t="s">
        <v>13</v>
      </c>
      <c r="M616" s="4">
        <v>5.05174052704462</v>
      </c>
      <c r="N616" s="1">
        <v>4.87940242062318</v>
      </c>
      <c r="O616" s="4">
        <v>15.31709757937682</v>
      </c>
      <c r="V616" s="3">
        <v>129.458</v>
      </c>
      <c r="W616" s="3">
        <v>3.075</v>
      </c>
      <c r="Z616" s="4">
        <f>IFERROR(__xludf.DUMMYFUNCTION("""COMPUTED_VALUE"""),2.96865081799999)</f>
        <v>2.968650818</v>
      </c>
      <c r="AA616" s="4" t="s">
        <v>13</v>
      </c>
      <c r="AB616" s="4">
        <v>89.4108550550021</v>
      </c>
      <c r="AC616" s="1">
        <v>89.2165948219192</v>
      </c>
      <c r="AD616" s="4">
        <v>40.2414051780808</v>
      </c>
    </row>
    <row r="617">
      <c r="G617" s="3">
        <v>20.1976</v>
      </c>
      <c r="H617" s="3">
        <v>3.08</v>
      </c>
      <c r="K617" s="4">
        <f>IFERROR(__xludf.DUMMYFUNCTION("""COMPUTED_VALUE"""),2.97)</f>
        <v>2.97</v>
      </c>
      <c r="L617" s="4">
        <v>20.2378</v>
      </c>
      <c r="M617" s="4" t="s">
        <v>13</v>
      </c>
      <c r="N617" s="1">
        <v>4.80102698436681</v>
      </c>
      <c r="O617" s="4">
        <v>15.39657301563319</v>
      </c>
      <c r="V617" s="3">
        <v>129.128</v>
      </c>
      <c r="W617" s="3">
        <v>3.08</v>
      </c>
      <c r="Z617" s="4">
        <f>IFERROR(__xludf.DUMMYFUNCTION("""COMPUTED_VALUE"""),2.97)</f>
        <v>2.97</v>
      </c>
      <c r="AA617" s="4">
        <v>135.033</v>
      </c>
      <c r="AB617" s="4" t="s">
        <v>13</v>
      </c>
      <c r="AC617" s="1">
        <v>89.1265093920018</v>
      </c>
      <c r="AD617" s="4">
        <v>40.00149060799819</v>
      </c>
    </row>
    <row r="618">
      <c r="G618" s="3">
        <v>20.1992</v>
      </c>
      <c r="H618" s="3">
        <v>3.085</v>
      </c>
      <c r="K618" s="4">
        <f>IFERROR(__xludf.DUMMYFUNCTION("""COMPUTED_VALUE"""),2.975)</f>
        <v>2.975</v>
      </c>
      <c r="L618" s="4">
        <v>20.2342</v>
      </c>
      <c r="M618" s="4" t="s">
        <v>13</v>
      </c>
      <c r="N618" s="1">
        <v>4.71013313860028</v>
      </c>
      <c r="O618" s="4">
        <v>15.48906686139972</v>
      </c>
      <c r="V618" s="3">
        <v>128.792</v>
      </c>
      <c r="W618" s="3">
        <v>3.085</v>
      </c>
      <c r="Z618" s="4">
        <f>IFERROR(__xludf.DUMMYFUNCTION("""COMPUTED_VALUE"""),2.975)</f>
        <v>2.975</v>
      </c>
      <c r="AA618" s="4">
        <v>134.831</v>
      </c>
      <c r="AB618" s="4" t="s">
        <v>13</v>
      </c>
      <c r="AC618" s="1">
        <v>89.0209557877782</v>
      </c>
      <c r="AD618" s="4">
        <v>39.771044212221796</v>
      </c>
    </row>
    <row r="619">
      <c r="G619" s="3">
        <v>20.201</v>
      </c>
      <c r="H619" s="3">
        <v>3.09</v>
      </c>
      <c r="K619" s="4">
        <f>IFERROR(__xludf.DUMMYFUNCTION("""COMPUTED_VALUE"""),2.98)</f>
        <v>2.98</v>
      </c>
      <c r="L619" s="4">
        <v>20.2306</v>
      </c>
      <c r="M619" s="4" t="s">
        <v>13</v>
      </c>
      <c r="N619" s="1">
        <v>4.60767208325756</v>
      </c>
      <c r="O619" s="4">
        <v>15.59332791674244</v>
      </c>
      <c r="V619" s="3">
        <v>128.451</v>
      </c>
      <c r="W619" s="3">
        <v>3.09</v>
      </c>
      <c r="Z619" s="4">
        <f>IFERROR(__xludf.DUMMYFUNCTION("""COMPUTED_VALUE"""),2.98)</f>
        <v>2.98</v>
      </c>
      <c r="AA619" s="4">
        <v>134.622</v>
      </c>
      <c r="AB619" s="4" t="s">
        <v>13</v>
      </c>
      <c r="AC619" s="1">
        <v>88.9006717354357</v>
      </c>
      <c r="AD619" s="4">
        <v>39.5503282645643</v>
      </c>
    </row>
    <row r="620">
      <c r="G620" s="3">
        <v>20.2033</v>
      </c>
      <c r="H620" s="3">
        <v>3.095</v>
      </c>
      <c r="K620" s="4">
        <f>IFERROR(__xludf.DUMMYFUNCTION("""COMPUTED_VALUE"""),2.985)</f>
        <v>2.985</v>
      </c>
      <c r="L620" s="4">
        <v>20.2271</v>
      </c>
      <c r="M620" s="4" t="s">
        <v>13</v>
      </c>
      <c r="N620" s="1">
        <v>4.49459501827263</v>
      </c>
      <c r="O620" s="4">
        <v>15.708704981727369</v>
      </c>
      <c r="V620" s="3">
        <v>128.105</v>
      </c>
      <c r="W620" s="3">
        <v>3.095</v>
      </c>
      <c r="Z620" s="4">
        <f>IFERROR(__xludf.DUMMYFUNCTION("""COMPUTED_VALUE"""),2.985)</f>
        <v>2.985</v>
      </c>
      <c r="AA620" s="4">
        <v>134.406</v>
      </c>
      <c r="AB620" s="4" t="s">
        <v>13</v>
      </c>
      <c r="AC620" s="1">
        <v>88.7663949611617</v>
      </c>
      <c r="AD620" s="4">
        <v>39.338605038838296</v>
      </c>
    </row>
    <row r="621">
      <c r="G621" s="3">
        <v>20.206</v>
      </c>
      <c r="H621" s="3">
        <v>3.1</v>
      </c>
      <c r="K621" s="4">
        <f>IFERROR(__xludf.DUMMYFUNCTION("""COMPUTED_VALUE"""),2.99)</f>
        <v>2.99</v>
      </c>
      <c r="L621" s="4">
        <v>20.2237</v>
      </c>
      <c r="M621" s="4" t="s">
        <v>13</v>
      </c>
      <c r="N621" s="1">
        <v>4.37185314357949</v>
      </c>
      <c r="O621" s="4">
        <v>15.83414685642051</v>
      </c>
      <c r="V621" s="3">
        <v>127.754</v>
      </c>
      <c r="W621" s="3">
        <v>3.1</v>
      </c>
      <c r="Z621" s="4">
        <f>IFERROR(__xludf.DUMMYFUNCTION("""COMPUTED_VALUE"""),2.99)</f>
        <v>2.99</v>
      </c>
      <c r="AA621" s="4">
        <v>134.184</v>
      </c>
      <c r="AB621" s="4" t="s">
        <v>13</v>
      </c>
      <c r="AC621" s="1">
        <v>88.6188631911434</v>
      </c>
      <c r="AD621" s="4">
        <v>39.1351368088566</v>
      </c>
    </row>
    <row r="622">
      <c r="G622" s="3">
        <v>20.2091</v>
      </c>
      <c r="H622" s="3">
        <v>3.105</v>
      </c>
      <c r="K622" s="4">
        <f>IFERROR(__xludf.DUMMYFUNCTION("""COMPUTED_VALUE"""),2.995)</f>
        <v>2.995</v>
      </c>
      <c r="L622" s="4">
        <v>20.2204</v>
      </c>
      <c r="M622" s="4" t="s">
        <v>13</v>
      </c>
      <c r="N622" s="1">
        <v>4.2403976591121</v>
      </c>
      <c r="O622" s="4">
        <v>15.9687023408879</v>
      </c>
      <c r="V622" s="3">
        <v>127.397</v>
      </c>
      <c r="W622" s="3">
        <v>3.105</v>
      </c>
      <c r="Z622" s="4">
        <f>IFERROR(__xludf.DUMMYFUNCTION("""COMPUTED_VALUE"""),2.995)</f>
        <v>2.995</v>
      </c>
      <c r="AA622" s="4">
        <v>133.956</v>
      </c>
      <c r="AB622" s="4" t="s">
        <v>13</v>
      </c>
      <c r="AC622" s="1">
        <v>88.4588141515683</v>
      </c>
      <c r="AD622" s="4">
        <v>38.9381858484317</v>
      </c>
    </row>
    <row r="623">
      <c r="G623" s="3">
        <v>20.2126</v>
      </c>
      <c r="H623" s="3">
        <v>3.11</v>
      </c>
      <c r="K623" s="4">
        <f>IFERROR(__xludf.DUMMYFUNCTION("""COMPUTED_VALUE"""),3.0)</f>
        <v>3</v>
      </c>
      <c r="L623" s="4">
        <v>20.2172</v>
      </c>
      <c r="M623" s="4" t="s">
        <v>13</v>
      </c>
      <c r="N623" s="1">
        <v>4.10117976480446</v>
      </c>
      <c r="O623" s="4">
        <v>16.11142023519554</v>
      </c>
      <c r="V623" s="3">
        <v>127.035</v>
      </c>
      <c r="W623" s="3">
        <v>3.11</v>
      </c>
      <c r="Z623" s="4">
        <f>IFERROR(__xludf.DUMMYFUNCTION("""COMPUTED_VALUE"""),3.0)</f>
        <v>3</v>
      </c>
      <c r="AA623" s="4">
        <v>133.72</v>
      </c>
      <c r="AB623" s="4" t="s">
        <v>13</v>
      </c>
      <c r="AC623" s="1">
        <v>88.2869855686236</v>
      </c>
      <c r="AD623" s="4">
        <v>38.74801443137639</v>
      </c>
    </row>
    <row r="624">
      <c r="G624" s="3">
        <v>20.2165</v>
      </c>
      <c r="H624" s="3">
        <v>3.115</v>
      </c>
      <c r="K624" s="4">
        <f>IFERROR(__xludf.DUMMYFUNCTION("""COMPUTED_VALUE"""),3.005)</f>
        <v>3.005</v>
      </c>
      <c r="L624" s="4">
        <v>20.2142</v>
      </c>
      <c r="M624" s="4" t="s">
        <v>13</v>
      </c>
      <c r="N624" s="1">
        <v>3.95515066059054</v>
      </c>
      <c r="O624" s="4">
        <v>16.26134933940946</v>
      </c>
      <c r="V624" s="3">
        <v>126.668</v>
      </c>
      <c r="W624" s="3">
        <v>3.115</v>
      </c>
      <c r="Z624" s="4">
        <f>IFERROR(__xludf.DUMMYFUNCTION("""COMPUTED_VALUE"""),3.005)</f>
        <v>3.005</v>
      </c>
      <c r="AA624" s="4">
        <v>133.479</v>
      </c>
      <c r="AB624" s="4" t="s">
        <v>13</v>
      </c>
      <c r="AC624" s="1">
        <v>88.1041151684966</v>
      </c>
      <c r="AD624" s="4">
        <v>38.5638848315034</v>
      </c>
    </row>
    <row r="625">
      <c r="G625" s="3">
        <v>20.2208</v>
      </c>
      <c r="H625" s="3">
        <v>3.12</v>
      </c>
      <c r="K625" s="4">
        <f>IFERROR(__xludf.DUMMYFUNCTION("""COMPUTED_VALUE"""),3.01)</f>
        <v>3.01</v>
      </c>
      <c r="L625" s="4">
        <v>20.2113</v>
      </c>
      <c r="M625" s="4" t="s">
        <v>13</v>
      </c>
      <c r="N625" s="1">
        <v>3.80326154640433</v>
      </c>
      <c r="O625" s="4">
        <v>16.41753845359567</v>
      </c>
      <c r="V625" s="3">
        <v>126.295</v>
      </c>
      <c r="W625" s="3">
        <v>3.12</v>
      </c>
      <c r="Z625" s="4">
        <f>IFERROR(__xludf.DUMMYFUNCTION("""COMPUTED_VALUE"""),3.01)</f>
        <v>3.01</v>
      </c>
      <c r="AA625" s="4">
        <v>133.231</v>
      </c>
      <c r="AB625" s="4" t="s">
        <v>13</v>
      </c>
      <c r="AC625" s="1">
        <v>87.9109406773748</v>
      </c>
      <c r="AD625" s="4">
        <v>38.384059322625205</v>
      </c>
    </row>
    <row r="626">
      <c r="G626" s="3">
        <v>20.2256</v>
      </c>
      <c r="H626" s="3">
        <v>3.125</v>
      </c>
      <c r="K626" s="4">
        <f>IFERROR(__xludf.DUMMYFUNCTION("""COMPUTED_VALUE"""),3.015)</f>
        <v>3.015</v>
      </c>
      <c r="L626" s="4">
        <v>20.2085</v>
      </c>
      <c r="M626" s="4" t="s">
        <v>13</v>
      </c>
      <c r="N626" s="1">
        <v>3.64646362217981</v>
      </c>
      <c r="O626" s="4">
        <v>16.57913637782019</v>
      </c>
      <c r="V626" s="3">
        <v>125.918</v>
      </c>
      <c r="W626" s="3">
        <v>3.125</v>
      </c>
      <c r="Z626" s="4">
        <f>IFERROR(__xludf.DUMMYFUNCTION("""COMPUTED_VALUE"""),3.015)</f>
        <v>3.015</v>
      </c>
      <c r="AA626" s="4">
        <v>132.977</v>
      </c>
      <c r="AB626" s="4" t="s">
        <v>13</v>
      </c>
      <c r="AC626" s="1">
        <v>87.7081998214454</v>
      </c>
      <c r="AD626" s="4">
        <v>38.2098001785546</v>
      </c>
    </row>
    <row r="627">
      <c r="G627" s="3">
        <v>20.2307</v>
      </c>
      <c r="H627" s="3">
        <v>3.13</v>
      </c>
      <c r="K627" s="4">
        <f>IFERROR(__xludf.DUMMYFUNCTION("""COMPUTED_VALUE"""),3.02)</f>
        <v>3.02</v>
      </c>
      <c r="L627" s="4">
        <v>20.2061</v>
      </c>
      <c r="M627" s="4" t="s">
        <v>13</v>
      </c>
      <c r="N627" s="1">
        <v>3.48570808785097</v>
      </c>
      <c r="O627" s="4">
        <v>16.74499191214903</v>
      </c>
      <c r="V627" s="3">
        <v>125.535</v>
      </c>
      <c r="W627" s="3">
        <v>3.13</v>
      </c>
      <c r="Z627" s="4">
        <f>IFERROR(__xludf.DUMMYFUNCTION("""COMPUTED_VALUE"""),3.02)</f>
        <v>3.02</v>
      </c>
      <c r="AA627" s="4">
        <v>132.716</v>
      </c>
      <c r="AB627" s="4" t="s">
        <v>13</v>
      </c>
      <c r="AC627" s="1">
        <v>87.4966303268958</v>
      </c>
      <c r="AD627" s="4">
        <v>38.0383696731042</v>
      </c>
    </row>
    <row r="628">
      <c r="G628" s="3">
        <v>20.2364</v>
      </c>
      <c r="H628" s="3">
        <v>3.135</v>
      </c>
      <c r="K628" s="4">
        <f>IFERROR(__xludf.DUMMYFUNCTION("""COMPUTED_VALUE"""),3.025)</f>
        <v>3.025</v>
      </c>
      <c r="L628" s="4">
        <v>20.2038</v>
      </c>
      <c r="M628" s="4" t="s">
        <v>13</v>
      </c>
      <c r="N628" s="1">
        <v>3.32194614335178</v>
      </c>
      <c r="O628" s="4">
        <v>16.91445385664822</v>
      </c>
      <c r="V628" s="3">
        <v>125.147</v>
      </c>
      <c r="W628" s="3">
        <v>3.135</v>
      </c>
      <c r="Z628" s="4">
        <f>IFERROR(__xludf.DUMMYFUNCTION("""COMPUTED_VALUE"""),3.025)</f>
        <v>3.025</v>
      </c>
      <c r="AA628" s="4">
        <v>132.449</v>
      </c>
      <c r="AB628" s="4" t="s">
        <v>13</v>
      </c>
      <c r="AC628" s="1">
        <v>87.2769699199133</v>
      </c>
      <c r="AD628" s="4">
        <v>37.87003008008671</v>
      </c>
    </row>
    <row r="629">
      <c r="G629" s="3">
        <v>20.2424</v>
      </c>
      <c r="H629" s="3">
        <v>3.14</v>
      </c>
      <c r="K629" s="4">
        <f>IFERROR(__xludf.DUMMYFUNCTION("""COMPUTED_VALUE"""),3.03)</f>
        <v>3.03</v>
      </c>
      <c r="L629" s="4">
        <v>20.2018</v>
      </c>
      <c r="M629" s="4" t="s">
        <v>13</v>
      </c>
      <c r="N629" s="1">
        <v>3.15612898861621</v>
      </c>
      <c r="O629" s="4">
        <v>17.08627101138379</v>
      </c>
      <c r="V629" s="3">
        <v>124.754</v>
      </c>
      <c r="W629" s="3">
        <v>3.14</v>
      </c>
      <c r="Z629" s="4">
        <f>IFERROR(__xludf.DUMMYFUNCTION("""COMPUTED_VALUE"""),3.03)</f>
        <v>3.03</v>
      </c>
      <c r="AA629" s="4">
        <v>132.177</v>
      </c>
      <c r="AB629" s="4" t="s">
        <v>13</v>
      </c>
      <c r="AC629" s="1">
        <v>87.0499563266851</v>
      </c>
      <c r="AD629" s="4">
        <v>37.7040436733149</v>
      </c>
    </row>
    <row r="630">
      <c r="G630" s="3">
        <v>20.2489</v>
      </c>
      <c r="H630" s="3">
        <v>3.145</v>
      </c>
      <c r="K630" s="4">
        <f>IFERROR(__xludf.DUMMYFUNCTION("""COMPUTED_VALUE"""),3.035)</f>
        <v>3.035</v>
      </c>
      <c r="L630" s="4">
        <v>20.1999</v>
      </c>
      <c r="M630" s="4" t="s">
        <v>13</v>
      </c>
      <c r="N630" s="1">
        <v>2.98920782357827</v>
      </c>
      <c r="O630" s="4">
        <v>17.25969217642173</v>
      </c>
      <c r="V630" s="3">
        <v>124.355</v>
      </c>
      <c r="W630" s="3">
        <v>3.145</v>
      </c>
      <c r="Z630" s="4">
        <f>IFERROR(__xludf.DUMMYFUNCTION("""COMPUTED_VALUE"""),3.035)</f>
        <v>3.035</v>
      </c>
      <c r="AA630" s="4">
        <v>131.898</v>
      </c>
      <c r="AB630" s="4" t="s">
        <v>13</v>
      </c>
      <c r="AC630" s="1">
        <v>86.8163272733988</v>
      </c>
      <c r="AD630" s="4">
        <v>37.538672726601206</v>
      </c>
    </row>
    <row r="631">
      <c r="G631" s="3">
        <v>20.2558</v>
      </c>
      <c r="H631" s="3">
        <v>3.15</v>
      </c>
      <c r="K631" s="4">
        <f>IFERROR(__xludf.DUMMYFUNCTION("""COMPUTED_VALUE"""),3.04)</f>
        <v>3.04</v>
      </c>
      <c r="L631" s="4">
        <v>20.1984</v>
      </c>
      <c r="M631" s="4" t="s">
        <v>13</v>
      </c>
      <c r="N631" s="1">
        <v>2.82213384817193</v>
      </c>
      <c r="O631" s="4">
        <v>17.43366615182807</v>
      </c>
      <c r="V631" s="3">
        <v>123.952</v>
      </c>
      <c r="W631" s="3">
        <v>3.15</v>
      </c>
      <c r="Z631" s="4">
        <f>IFERROR(__xludf.DUMMYFUNCTION("""COMPUTED_VALUE"""),3.04)</f>
        <v>3.04</v>
      </c>
      <c r="AA631" s="4">
        <v>131.613</v>
      </c>
      <c r="AB631" s="4" t="s">
        <v>13</v>
      </c>
      <c r="AC631" s="1">
        <v>86.5768204862415</v>
      </c>
      <c r="AD631" s="4">
        <v>37.375179513758496</v>
      </c>
    </row>
    <row r="632">
      <c r="G632" s="3">
        <v>20.2631</v>
      </c>
      <c r="H632" s="3">
        <v>3.155</v>
      </c>
      <c r="K632" s="4">
        <f>IFERROR(__xludf.DUMMYFUNCTION("""COMPUTED_VALUE"""),3.045)</f>
        <v>3.045</v>
      </c>
      <c r="L632" s="4">
        <v>20.1972</v>
      </c>
      <c r="M632" s="4" t="s">
        <v>13</v>
      </c>
      <c r="N632" s="1">
        <v>2.65585826233118</v>
      </c>
      <c r="O632" s="4">
        <v>17.607241737668822</v>
      </c>
      <c r="V632" s="3">
        <v>123.543</v>
      </c>
      <c r="W632" s="3">
        <v>3.155</v>
      </c>
      <c r="Z632" s="4">
        <f>IFERROR(__xludf.DUMMYFUNCTION("""COMPUTED_VALUE"""),3.045)</f>
        <v>3.045</v>
      </c>
      <c r="AA632" s="4">
        <v>131.322</v>
      </c>
      <c r="AB632" s="4" t="s">
        <v>13</v>
      </c>
      <c r="AC632" s="1">
        <v>86.3321736914006</v>
      </c>
      <c r="AD632" s="4">
        <v>37.21082630859941</v>
      </c>
    </row>
    <row r="633">
      <c r="G633" s="3">
        <v>20.2708</v>
      </c>
      <c r="H633" s="3">
        <v>3.16</v>
      </c>
      <c r="K633" s="4">
        <f>IFERROR(__xludf.DUMMYFUNCTION("""COMPUTED_VALUE"""),3.05)</f>
        <v>3.05</v>
      </c>
      <c r="L633" s="4">
        <v>20.1962</v>
      </c>
      <c r="M633" s="4" t="s">
        <v>13</v>
      </c>
      <c r="N633" s="1">
        <v>2.49133226598998</v>
      </c>
      <c r="O633" s="4">
        <v>17.77946773401002</v>
      </c>
      <c r="V633" s="3">
        <v>123.13</v>
      </c>
      <c r="W633" s="3">
        <v>3.16</v>
      </c>
      <c r="Z633" s="4">
        <f>IFERROR(__xludf.DUMMYFUNCTION("""COMPUTED_VALUE"""),3.05)</f>
        <v>3.05</v>
      </c>
      <c r="AA633" s="4">
        <v>131.026</v>
      </c>
      <c r="AB633" s="4" t="s">
        <v>13</v>
      </c>
      <c r="AC633" s="1">
        <v>86.0831246150634</v>
      </c>
      <c r="AD633" s="4">
        <v>37.0468753849366</v>
      </c>
    </row>
    <row r="634">
      <c r="G634" s="3">
        <v>20.279</v>
      </c>
      <c r="H634" s="3">
        <v>3.165</v>
      </c>
      <c r="K634" s="4">
        <f>IFERROR(__xludf.DUMMYFUNCTION("""COMPUTED_VALUE"""),3.05206298899999)</f>
        <v>3.052062989</v>
      </c>
      <c r="L634" s="4" t="s">
        <v>13</v>
      </c>
      <c r="M634" s="4">
        <v>5.05174052704462</v>
      </c>
      <c r="N634" s="1">
        <v>2.32950705908233</v>
      </c>
      <c r="O634" s="4">
        <v>17.94949294091767</v>
      </c>
      <c r="V634" s="3">
        <v>122.711</v>
      </c>
      <c r="W634" s="3">
        <v>3.165</v>
      </c>
      <c r="Z634" s="4">
        <f>IFERROR(__xludf.DUMMYFUNCTION("""COMPUTED_VALUE"""),3.05206298899999)</f>
        <v>3.052062989</v>
      </c>
      <c r="AA634" s="4" t="s">
        <v>13</v>
      </c>
      <c r="AB634" s="4">
        <v>89.4108550550021</v>
      </c>
      <c r="AC634" s="1">
        <v>85.8304109834174</v>
      </c>
      <c r="AD634" s="4">
        <v>36.880589016582604</v>
      </c>
    </row>
    <row r="635">
      <c r="G635" s="3">
        <v>20.2876</v>
      </c>
      <c r="H635" s="3">
        <v>3.17</v>
      </c>
      <c r="K635" s="4">
        <f>IFERROR(__xludf.DUMMYFUNCTION("""COMPUTED_VALUE"""),3.055)</f>
        <v>3.055</v>
      </c>
      <c r="L635" s="4">
        <v>20.1956</v>
      </c>
      <c r="M635" s="4" t="s">
        <v>13</v>
      </c>
      <c r="N635" s="1">
        <v>2.17133384154222</v>
      </c>
      <c r="O635" s="4">
        <v>18.11626615845778</v>
      </c>
      <c r="V635" s="3">
        <v>122.287</v>
      </c>
      <c r="W635" s="3">
        <v>3.17</v>
      </c>
      <c r="Z635" s="4">
        <f>IFERROR(__xludf.DUMMYFUNCTION("""COMPUTED_VALUE"""),3.055)</f>
        <v>3.055</v>
      </c>
      <c r="AA635" s="4">
        <v>130.723</v>
      </c>
      <c r="AB635" s="4" t="s">
        <v>13</v>
      </c>
      <c r="AC635" s="1">
        <v>85.5747705226497</v>
      </c>
      <c r="AD635" s="4">
        <v>36.712229477350306</v>
      </c>
    </row>
    <row r="636">
      <c r="G636" s="3">
        <v>20.2966</v>
      </c>
      <c r="H636" s="3">
        <v>3.175</v>
      </c>
      <c r="K636" s="4">
        <f>IFERROR(__xludf.DUMMYFUNCTION("""COMPUTED_VALUE"""),3.06)</f>
        <v>3.06</v>
      </c>
      <c r="L636" s="4">
        <v>20.1953</v>
      </c>
      <c r="M636" s="4" t="s">
        <v>13</v>
      </c>
      <c r="N636" s="1">
        <v>2.01776381330362</v>
      </c>
      <c r="O636" s="4">
        <v>18.27883618669638</v>
      </c>
      <c r="V636" s="3">
        <v>121.857</v>
      </c>
      <c r="W636" s="3">
        <v>3.175</v>
      </c>
      <c r="Z636" s="4">
        <f>IFERROR(__xludf.DUMMYFUNCTION("""COMPUTED_VALUE"""),3.06)</f>
        <v>3.06</v>
      </c>
      <c r="AA636" s="4">
        <v>130.415</v>
      </c>
      <c r="AB636" s="4" t="s">
        <v>13</v>
      </c>
      <c r="AC636" s="1">
        <v>85.3169409589477</v>
      </c>
      <c r="AD636" s="4">
        <v>36.5400590410523</v>
      </c>
    </row>
    <row r="637">
      <c r="G637" s="3">
        <v>20.306</v>
      </c>
      <c r="H637" s="3">
        <v>3.18</v>
      </c>
      <c r="K637" s="4">
        <f>IFERROR(__xludf.DUMMYFUNCTION("""COMPUTED_VALUE"""),3.065)</f>
        <v>3.065</v>
      </c>
      <c r="L637" s="4">
        <v>20.1954</v>
      </c>
      <c r="M637" s="4" t="s">
        <v>13</v>
      </c>
      <c r="N637" s="1">
        <v>1.8697481743005</v>
      </c>
      <c r="O637" s="4">
        <v>18.4362518256995</v>
      </c>
      <c r="V637" s="3">
        <v>121.423</v>
      </c>
      <c r="W637" s="3">
        <v>3.18</v>
      </c>
      <c r="Z637" s="4">
        <f>IFERROR(__xludf.DUMMYFUNCTION("""COMPUTED_VALUE"""),3.065)</f>
        <v>3.065</v>
      </c>
      <c r="AA637" s="4">
        <v>130.102</v>
      </c>
      <c r="AB637" s="4" t="s">
        <v>13</v>
      </c>
      <c r="AC637" s="1">
        <v>85.0576600184988</v>
      </c>
      <c r="AD637" s="4">
        <v>36.36533998150121</v>
      </c>
    </row>
    <row r="638">
      <c r="G638" s="3">
        <v>20.3158</v>
      </c>
      <c r="H638" s="3">
        <v>3.185</v>
      </c>
      <c r="K638" s="4">
        <f>IFERROR(__xludf.DUMMYFUNCTION("""COMPUTED_VALUE"""),3.07)</f>
        <v>3.07</v>
      </c>
      <c r="L638" s="4">
        <v>20.1958</v>
      </c>
      <c r="M638" s="4" t="s">
        <v>13</v>
      </c>
      <c r="N638" s="1">
        <v>1.72823812446686</v>
      </c>
      <c r="O638" s="4">
        <v>18.58756187553314</v>
      </c>
      <c r="V638" s="3">
        <v>120.983</v>
      </c>
      <c r="W638" s="3">
        <v>3.185</v>
      </c>
      <c r="Z638" s="4">
        <f>IFERROR(__xludf.DUMMYFUNCTION("""COMPUTED_VALUE"""),3.07)</f>
        <v>3.07</v>
      </c>
      <c r="AA638" s="4">
        <v>129.783</v>
      </c>
      <c r="AB638" s="4" t="s">
        <v>13</v>
      </c>
      <c r="AC638" s="1">
        <v>84.7976654274903</v>
      </c>
      <c r="AD638" s="4">
        <v>36.1853345725097</v>
      </c>
    </row>
    <row r="639">
      <c r="G639" s="3">
        <v>20.326</v>
      </c>
      <c r="H639" s="3">
        <v>3.19</v>
      </c>
      <c r="K639" s="4">
        <f>IFERROR(__xludf.DUMMYFUNCTION("""COMPUTED_VALUE"""),3.075)</f>
        <v>3.075</v>
      </c>
      <c r="L639" s="4">
        <v>20.1965</v>
      </c>
      <c r="M639" s="4" t="s">
        <v>13</v>
      </c>
      <c r="N639" s="1">
        <v>1.59418486373669</v>
      </c>
      <c r="O639" s="4">
        <v>18.73181513626331</v>
      </c>
      <c r="V639" s="3">
        <v>120.538</v>
      </c>
      <c r="W639" s="3">
        <v>3.19</v>
      </c>
      <c r="Z639" s="4">
        <f>IFERROR(__xludf.DUMMYFUNCTION("""COMPUTED_VALUE"""),3.075)</f>
        <v>3.075</v>
      </c>
      <c r="AA639" s="4">
        <v>129.458</v>
      </c>
      <c r="AB639" s="4" t="s">
        <v>13</v>
      </c>
      <c r="AC639" s="1">
        <v>84.5376949121096</v>
      </c>
      <c r="AD639" s="4">
        <v>36.000305087890396</v>
      </c>
    </row>
    <row r="640">
      <c r="G640" s="3">
        <v>20.3366</v>
      </c>
      <c r="H640" s="3">
        <v>3.195</v>
      </c>
      <c r="K640" s="4">
        <f>IFERROR(__xludf.DUMMYFUNCTION("""COMPUTED_VALUE"""),3.08)</f>
        <v>3.08</v>
      </c>
      <c r="L640" s="4">
        <v>20.1976</v>
      </c>
      <c r="M640" s="4" t="s">
        <v>13</v>
      </c>
      <c r="N640" s="1">
        <v>1.46853959204395</v>
      </c>
      <c r="O640" s="4">
        <v>18.86806040795605</v>
      </c>
      <c r="V640" s="3">
        <v>120.087</v>
      </c>
      <c r="W640" s="3">
        <v>3.195</v>
      </c>
      <c r="Z640" s="4">
        <f>IFERROR(__xludf.DUMMYFUNCTION("""COMPUTED_VALUE"""),3.08)</f>
        <v>3.08</v>
      </c>
      <c r="AA640" s="4">
        <v>129.128</v>
      </c>
      <c r="AB640" s="4" t="s">
        <v>13</v>
      </c>
      <c r="AC640" s="1">
        <v>84.2784861985438</v>
      </c>
      <c r="AD640" s="4">
        <v>35.8085138014562</v>
      </c>
    </row>
    <row r="641">
      <c r="G641" s="3">
        <v>20.3476</v>
      </c>
      <c r="H641" s="3">
        <v>3.2</v>
      </c>
      <c r="K641" s="4">
        <f>IFERROR(__xludf.DUMMYFUNCTION("""COMPUTED_VALUE"""),3.085)</f>
        <v>3.085</v>
      </c>
      <c r="L641" s="4">
        <v>20.1992</v>
      </c>
      <c r="M641" s="4" t="s">
        <v>13</v>
      </c>
      <c r="N641" s="1">
        <v>1.35225350932263</v>
      </c>
      <c r="O641" s="4">
        <v>18.99534649067737</v>
      </c>
      <c r="V641" s="3">
        <v>119.632</v>
      </c>
      <c r="W641" s="3">
        <v>3.2</v>
      </c>
      <c r="Z641" s="4">
        <f>IFERROR(__xludf.DUMMYFUNCTION("""COMPUTED_VALUE"""),3.085)</f>
        <v>3.085</v>
      </c>
      <c r="AA641" s="4">
        <v>128.792</v>
      </c>
      <c r="AB641" s="4" t="s">
        <v>13</v>
      </c>
      <c r="AC641" s="1">
        <v>84.0207770129805</v>
      </c>
      <c r="AD641" s="4">
        <v>35.6112229870195</v>
      </c>
    </row>
    <row r="642">
      <c r="G642" s="3">
        <v>20.359</v>
      </c>
      <c r="H642" s="3">
        <v>3.205</v>
      </c>
      <c r="K642" s="4">
        <f>IFERROR(__xludf.DUMMYFUNCTION("""COMPUTED_VALUE"""),3.09)</f>
        <v>3.09</v>
      </c>
      <c r="L642" s="4">
        <v>20.201</v>
      </c>
      <c r="M642" s="4" t="s">
        <v>13</v>
      </c>
      <c r="N642" s="1">
        <v>1.24627781550672</v>
      </c>
      <c r="O642" s="4">
        <v>19.112722184493283</v>
      </c>
      <c r="V642" s="3">
        <v>119.171</v>
      </c>
      <c r="W642" s="3">
        <v>3.205</v>
      </c>
      <c r="Z642" s="4">
        <f>IFERROR(__xludf.DUMMYFUNCTION("""COMPUTED_VALUE"""),3.09)</f>
        <v>3.09</v>
      </c>
      <c r="AA642" s="4">
        <v>128.451</v>
      </c>
      <c r="AB642" s="4" t="s">
        <v>13</v>
      </c>
      <c r="AC642" s="1">
        <v>83.7653050816068</v>
      </c>
      <c r="AD642" s="4">
        <v>35.40569491839321</v>
      </c>
    </row>
    <row r="643">
      <c r="G643" s="3">
        <v>20.3707</v>
      </c>
      <c r="H643" s="3">
        <v>3.21</v>
      </c>
      <c r="K643" s="4">
        <f>IFERROR(__xludf.DUMMYFUNCTION("""COMPUTED_VALUE"""),3.095)</f>
        <v>3.095</v>
      </c>
      <c r="L643" s="4">
        <v>20.2033</v>
      </c>
      <c r="M643" s="4" t="s">
        <v>13</v>
      </c>
      <c r="N643" s="1">
        <v>1.1515637105302</v>
      </c>
      <c r="O643" s="4">
        <v>19.219136289469798</v>
      </c>
      <c r="V643" s="3">
        <v>118.705</v>
      </c>
      <c r="W643" s="3">
        <v>3.21</v>
      </c>
      <c r="Z643" s="4">
        <f>IFERROR(__xludf.DUMMYFUNCTION("""COMPUTED_VALUE"""),3.095)</f>
        <v>3.095</v>
      </c>
      <c r="AA643" s="4">
        <v>128.105</v>
      </c>
      <c r="AB643" s="4" t="s">
        <v>13</v>
      </c>
      <c r="AC643" s="1">
        <v>83.5128081306102</v>
      </c>
      <c r="AD643" s="4">
        <v>35.1921918693898</v>
      </c>
    </row>
    <row r="644">
      <c r="G644" s="3">
        <v>20.3828</v>
      </c>
      <c r="H644" s="3">
        <v>3.215</v>
      </c>
      <c r="K644" s="4">
        <f>IFERROR(__xludf.DUMMYFUNCTION("""COMPUTED_VALUE"""),3.1)</f>
        <v>3.1</v>
      </c>
      <c r="L644" s="4">
        <v>20.206</v>
      </c>
      <c r="M644" s="4" t="s">
        <v>13</v>
      </c>
      <c r="N644" s="1">
        <v>1.06906239432705</v>
      </c>
      <c r="O644" s="4">
        <v>19.313737605672948</v>
      </c>
      <c r="V644" s="3">
        <v>118.233</v>
      </c>
      <c r="W644" s="3">
        <v>3.215</v>
      </c>
      <c r="Z644" s="4">
        <f>IFERROR(__xludf.DUMMYFUNCTION("""COMPUTED_VALUE"""),3.1)</f>
        <v>3.1</v>
      </c>
      <c r="AA644" s="4">
        <v>127.754</v>
      </c>
      <c r="AB644" s="4" t="s">
        <v>13</v>
      </c>
      <c r="AC644" s="1">
        <v>83.2640238861779</v>
      </c>
      <c r="AD644" s="4">
        <v>34.96897611382211</v>
      </c>
    </row>
    <row r="645">
      <c r="G645" s="3">
        <v>20.3952</v>
      </c>
      <c r="H645" s="3">
        <v>3.22</v>
      </c>
      <c r="K645" s="4">
        <f>IFERROR(__xludf.DUMMYFUNCTION("""COMPUTED_VALUE"""),3.105)</f>
        <v>3.105</v>
      </c>
      <c r="L645" s="4">
        <v>20.2091</v>
      </c>
      <c r="M645" s="4" t="s">
        <v>13</v>
      </c>
      <c r="N645" s="1">
        <v>0.999422562068056</v>
      </c>
      <c r="O645" s="4">
        <v>19.395777437931944</v>
      </c>
      <c r="V645" s="3">
        <v>117.757</v>
      </c>
      <c r="W645" s="3">
        <v>3.22</v>
      </c>
      <c r="Z645" s="4">
        <f>IFERROR(__xludf.DUMMYFUNCTION("""COMPUTED_VALUE"""),3.105)</f>
        <v>3.105</v>
      </c>
      <c r="AA645" s="4">
        <v>127.397</v>
      </c>
      <c r="AB645" s="4" t="s">
        <v>13</v>
      </c>
      <c r="AC645" s="1">
        <v>83.0193796695222</v>
      </c>
      <c r="AD645" s="4">
        <v>34.73762033047781</v>
      </c>
    </row>
    <row r="646">
      <c r="G646" s="3">
        <v>20.4079</v>
      </c>
      <c r="H646" s="3">
        <v>3.225</v>
      </c>
      <c r="K646" s="4">
        <f>IFERROR(__xludf.DUMMYFUNCTION("""COMPUTED_VALUE"""),3.11)</f>
        <v>3.11</v>
      </c>
      <c r="L646" s="4">
        <v>20.2126</v>
      </c>
      <c r="M646" s="4" t="s">
        <v>13</v>
      </c>
      <c r="N646" s="1">
        <v>0.936019016208085</v>
      </c>
      <c r="O646" s="4">
        <v>19.471880983791916</v>
      </c>
      <c r="V646" s="3">
        <v>117.275</v>
      </c>
      <c r="W646" s="3">
        <v>3.225</v>
      </c>
      <c r="Z646" s="4">
        <f>IFERROR(__xludf.DUMMYFUNCTION("""COMPUTED_VALUE"""),3.11)</f>
        <v>3.11</v>
      </c>
      <c r="AA646" s="4">
        <v>127.035</v>
      </c>
      <c r="AB646" s="4" t="s">
        <v>13</v>
      </c>
      <c r="AC646" s="1">
        <v>82.7719564157795</v>
      </c>
      <c r="AD646" s="4">
        <v>34.50304358422051</v>
      </c>
    </row>
    <row r="647">
      <c r="G647" s="3">
        <v>20.421</v>
      </c>
      <c r="H647" s="3">
        <v>3.23</v>
      </c>
      <c r="K647" s="4">
        <f>IFERROR(__xludf.DUMMYFUNCTION("""COMPUTED_VALUE"""),3.115)</f>
        <v>3.115</v>
      </c>
      <c r="L647" s="4">
        <v>20.2165</v>
      </c>
      <c r="M647" s="4" t="s">
        <v>13</v>
      </c>
      <c r="N647" s="1">
        <v>0.875678554086117</v>
      </c>
      <c r="O647" s="4">
        <v>19.54532144591388</v>
      </c>
      <c r="V647" s="3">
        <v>116.788</v>
      </c>
      <c r="W647" s="3">
        <v>3.23</v>
      </c>
      <c r="Z647" s="4">
        <f>IFERROR(__xludf.DUMMYFUNCTION("""COMPUTED_VALUE"""),3.115)</f>
        <v>3.115</v>
      </c>
      <c r="AA647" s="4">
        <v>126.668</v>
      </c>
      <c r="AB647" s="4" t="s">
        <v>13</v>
      </c>
      <c r="AC647" s="1">
        <v>82.5186752243761</v>
      </c>
      <c r="AD647" s="4">
        <v>34.2693247756239</v>
      </c>
    </row>
    <row r="648">
      <c r="G648" s="3">
        <v>20.4343</v>
      </c>
      <c r="H648" s="3">
        <v>3.235</v>
      </c>
      <c r="K648" s="4">
        <f>IFERROR(__xludf.DUMMYFUNCTION("""COMPUTED_VALUE"""),3.12)</f>
        <v>3.12</v>
      </c>
      <c r="L648" s="4">
        <v>20.2208</v>
      </c>
      <c r="M648" s="4" t="s">
        <v>13</v>
      </c>
      <c r="N648" s="1">
        <v>0.818227006627537</v>
      </c>
      <c r="O648" s="4">
        <v>19.616072993372462</v>
      </c>
      <c r="V648" s="3">
        <v>116.295</v>
      </c>
      <c r="W648" s="3">
        <v>3.235</v>
      </c>
      <c r="Z648" s="4">
        <f>IFERROR(__xludf.DUMMYFUNCTION("""COMPUTED_VALUE"""),3.12)</f>
        <v>3.12</v>
      </c>
      <c r="AA648" s="4">
        <v>126.295</v>
      </c>
      <c r="AB648" s="4" t="s">
        <v>13</v>
      </c>
      <c r="AC648" s="1">
        <v>82.2595790944179</v>
      </c>
      <c r="AD648" s="4">
        <v>34.0354209055821</v>
      </c>
    </row>
    <row r="649">
      <c r="G649" s="3">
        <v>20.4479</v>
      </c>
      <c r="H649" s="3">
        <v>3.24</v>
      </c>
      <c r="K649" s="4">
        <f>IFERROR(__xludf.DUMMYFUNCTION("""COMPUTED_VALUE"""),3.125)</f>
        <v>3.125</v>
      </c>
      <c r="L649" s="4">
        <v>20.2256</v>
      </c>
      <c r="M649" s="4" t="s">
        <v>13</v>
      </c>
      <c r="N649" s="1">
        <v>0.763490204757727</v>
      </c>
      <c r="O649" s="4">
        <v>19.684409795242274</v>
      </c>
      <c r="V649" s="3">
        <v>115.798</v>
      </c>
      <c r="W649" s="3">
        <v>3.24</v>
      </c>
      <c r="Z649" s="4">
        <f>IFERROR(__xludf.DUMMYFUNCTION("""COMPUTED_VALUE"""),3.125)</f>
        <v>3.125</v>
      </c>
      <c r="AA649" s="4">
        <v>125.918</v>
      </c>
      <c r="AB649" s="4" t="s">
        <v>13</v>
      </c>
      <c r="AC649" s="1">
        <v>81.9947110250109</v>
      </c>
      <c r="AD649" s="4">
        <v>33.8032889749891</v>
      </c>
    </row>
    <row r="650">
      <c r="G650" s="3">
        <v>20.4617</v>
      </c>
      <c r="H650" s="3">
        <v>3.245</v>
      </c>
      <c r="K650" s="4">
        <f>IFERROR(__xludf.DUMMYFUNCTION("""COMPUTED_VALUE"""),3.13)</f>
        <v>3.13</v>
      </c>
      <c r="L650" s="4">
        <v>20.2307</v>
      </c>
      <c r="M650" s="4" t="s">
        <v>13</v>
      </c>
      <c r="N650" s="1">
        <v>0.711293979402082</v>
      </c>
      <c r="O650" s="4">
        <v>19.750406020597918</v>
      </c>
      <c r="V650" s="3">
        <v>115.295</v>
      </c>
      <c r="W650" s="3">
        <v>3.245</v>
      </c>
      <c r="Z650" s="4">
        <f>IFERROR(__xludf.DUMMYFUNCTION("""COMPUTED_VALUE"""),3.13)</f>
        <v>3.13</v>
      </c>
      <c r="AA650" s="4">
        <v>125.535</v>
      </c>
      <c r="AB650" s="4" t="s">
        <v>13</v>
      </c>
      <c r="AC650" s="1">
        <v>81.724114015261</v>
      </c>
      <c r="AD650" s="4">
        <v>33.57088598473901</v>
      </c>
    </row>
    <row r="651">
      <c r="G651" s="3">
        <v>20.4758</v>
      </c>
      <c r="H651" s="3">
        <v>3.25</v>
      </c>
      <c r="K651" s="4">
        <f>IFERROR(__xludf.DUMMYFUNCTION("""COMPUTED_VALUE"""),3.135)</f>
        <v>3.135</v>
      </c>
      <c r="L651" s="4">
        <v>20.2364</v>
      </c>
      <c r="M651" s="4" t="s">
        <v>13</v>
      </c>
      <c r="N651" s="1">
        <v>0.661464161485984</v>
      </c>
      <c r="O651" s="4">
        <v>19.814335838514015</v>
      </c>
      <c r="V651" s="3">
        <v>114.787</v>
      </c>
      <c r="W651" s="3">
        <v>3.25</v>
      </c>
      <c r="Z651" s="4">
        <f>IFERROR(__xludf.DUMMYFUNCTION("""COMPUTED_VALUE"""),3.135)</f>
        <v>3.135</v>
      </c>
      <c r="AA651" s="4">
        <v>125.147</v>
      </c>
      <c r="AB651" s="4" t="s">
        <v>13</v>
      </c>
      <c r="AC651" s="1">
        <v>81.447831064274</v>
      </c>
      <c r="AD651" s="4">
        <v>33.33916893572601</v>
      </c>
    </row>
    <row r="652">
      <c r="G652" s="3">
        <v>20.4901</v>
      </c>
      <c r="H652" s="3">
        <v>3.255</v>
      </c>
      <c r="K652" s="4">
        <f>IFERROR(__xludf.DUMMYFUNCTION("""COMPUTED_VALUE"""),3.14)</f>
        <v>3.14</v>
      </c>
      <c r="L652" s="4">
        <v>20.2424</v>
      </c>
      <c r="M652" s="4" t="s">
        <v>13</v>
      </c>
      <c r="N652" s="1">
        <v>0.61382658193482</v>
      </c>
      <c r="O652" s="4">
        <v>19.876273418065182</v>
      </c>
      <c r="V652" s="3">
        <v>114.274</v>
      </c>
      <c r="W652" s="3">
        <v>3.255</v>
      </c>
      <c r="Z652" s="4">
        <f>IFERROR(__xludf.DUMMYFUNCTION("""COMPUTED_VALUE"""),3.14)</f>
        <v>3.14</v>
      </c>
      <c r="AA652" s="4">
        <v>124.754</v>
      </c>
      <c r="AB652" s="4" t="s">
        <v>13</v>
      </c>
      <c r="AC652" s="1">
        <v>81.165905171156</v>
      </c>
      <c r="AD652" s="4">
        <v>33.108094828844</v>
      </c>
    </row>
    <row r="653">
      <c r="G653" s="3">
        <v>20.5045</v>
      </c>
      <c r="H653" s="3">
        <v>3.26</v>
      </c>
      <c r="K653" s="4">
        <f>IFERROR(__xludf.DUMMYFUNCTION("""COMPUTED_VALUE"""),3.145)</f>
        <v>3.145</v>
      </c>
      <c r="L653" s="4">
        <v>20.2489</v>
      </c>
      <c r="M653" s="4" t="s">
        <v>13</v>
      </c>
      <c r="N653" s="1">
        <v>0.568207071673975</v>
      </c>
      <c r="O653" s="4">
        <v>19.936292928326026</v>
      </c>
      <c r="V653" s="3">
        <v>113.756</v>
      </c>
      <c r="W653" s="3">
        <v>3.26</v>
      </c>
      <c r="Z653" s="4">
        <f>IFERROR(__xludf.DUMMYFUNCTION("""COMPUTED_VALUE"""),3.145)</f>
        <v>3.145</v>
      </c>
      <c r="AA653" s="4">
        <v>124.355</v>
      </c>
      <c r="AB653" s="4" t="s">
        <v>13</v>
      </c>
      <c r="AC653" s="1">
        <v>80.8783793350128</v>
      </c>
      <c r="AD653" s="4">
        <v>32.877620664987205</v>
      </c>
    </row>
    <row r="654">
      <c r="G654" s="3">
        <v>20.5191</v>
      </c>
      <c r="H654" s="3">
        <v>3.265</v>
      </c>
      <c r="K654" s="4">
        <f>IFERROR(__xludf.DUMMYFUNCTION("""COMPUTED_VALUE"""),3.15)</f>
        <v>3.15</v>
      </c>
      <c r="L654" s="4">
        <v>20.2558</v>
      </c>
      <c r="M654" s="4" t="s">
        <v>13</v>
      </c>
      <c r="N654" s="1">
        <v>0.524431461628831</v>
      </c>
      <c r="O654" s="4">
        <v>19.994668538371172</v>
      </c>
      <c r="V654" s="3">
        <v>113.233</v>
      </c>
      <c r="W654" s="3">
        <v>3.265</v>
      </c>
      <c r="Z654" s="4">
        <f>IFERROR(__xludf.DUMMYFUNCTION("""COMPUTED_VALUE"""),3.15)</f>
        <v>3.15</v>
      </c>
      <c r="AA654" s="4">
        <v>123.952</v>
      </c>
      <c r="AB654" s="4" t="s">
        <v>13</v>
      </c>
      <c r="AC654" s="1">
        <v>80.5852965549503</v>
      </c>
      <c r="AD654" s="4">
        <v>32.6477034450497</v>
      </c>
    </row>
    <row r="655">
      <c r="G655" s="3">
        <v>20.5338</v>
      </c>
      <c r="H655" s="3">
        <v>3.27</v>
      </c>
      <c r="K655" s="4">
        <f>IFERROR(__xludf.DUMMYFUNCTION("""COMPUTED_VALUE"""),3.155)</f>
        <v>3.155</v>
      </c>
      <c r="L655" s="4">
        <v>20.2631</v>
      </c>
      <c r="M655" s="4" t="s">
        <v>13</v>
      </c>
      <c r="N655" s="1">
        <v>0.482325582724784</v>
      </c>
      <c r="O655" s="4">
        <v>20.051474417275216</v>
      </c>
      <c r="V655" s="3">
        <v>112.706</v>
      </c>
      <c r="W655" s="3">
        <v>3.27</v>
      </c>
      <c r="Z655" s="4">
        <f>IFERROR(__xludf.DUMMYFUNCTION("""COMPUTED_VALUE"""),3.155)</f>
        <v>3.155</v>
      </c>
      <c r="AA655" s="4">
        <v>123.543</v>
      </c>
      <c r="AB655" s="4" t="s">
        <v>13</v>
      </c>
      <c r="AC655" s="1">
        <v>80.2866998300746</v>
      </c>
      <c r="AD655" s="4">
        <v>32.41930016992541</v>
      </c>
    </row>
    <row r="656">
      <c r="G656" s="3">
        <v>20.5486</v>
      </c>
      <c r="H656" s="3">
        <v>3.275</v>
      </c>
      <c r="K656" s="4">
        <f>IFERROR(__xludf.DUMMYFUNCTION("""COMPUTED_VALUE"""),3.16)</f>
        <v>3.16</v>
      </c>
      <c r="L656" s="4">
        <v>20.2708</v>
      </c>
      <c r="M656" s="4" t="s">
        <v>13</v>
      </c>
      <c r="N656" s="1">
        <v>0.441715265887214</v>
      </c>
      <c r="O656" s="4">
        <v>20.106884734112786</v>
      </c>
      <c r="V656" s="3">
        <v>112.173</v>
      </c>
      <c r="W656" s="3">
        <v>3.275</v>
      </c>
      <c r="Z656" s="4">
        <f>IFERROR(__xludf.DUMMYFUNCTION("""COMPUTED_VALUE"""),3.16)</f>
        <v>3.16</v>
      </c>
      <c r="AA656" s="4">
        <v>123.13</v>
      </c>
      <c r="AB656" s="4" t="s">
        <v>13</v>
      </c>
      <c r="AC656" s="1">
        <v>79.9826321594914</v>
      </c>
      <c r="AD656" s="4">
        <v>32.1903678405086</v>
      </c>
    </row>
    <row r="657">
      <c r="G657" s="3">
        <v>20.5635</v>
      </c>
      <c r="H657" s="3">
        <v>3.28</v>
      </c>
      <c r="K657" s="4">
        <f>IFERROR(__xludf.DUMMYFUNCTION("""COMPUTED_VALUE"""),3.165)</f>
        <v>3.165</v>
      </c>
      <c r="L657" s="4">
        <v>20.279</v>
      </c>
      <c r="M657" s="4" t="s">
        <v>13</v>
      </c>
      <c r="N657" s="1">
        <v>0.402426342041509</v>
      </c>
      <c r="O657" s="4">
        <v>20.161073657958493</v>
      </c>
      <c r="V657" s="3">
        <v>111.635</v>
      </c>
      <c r="W657" s="3">
        <v>3.28</v>
      </c>
      <c r="Z657" s="4">
        <f>IFERROR(__xludf.DUMMYFUNCTION("""COMPUTED_VALUE"""),3.165)</f>
        <v>3.165</v>
      </c>
      <c r="AA657" s="4">
        <v>122.711</v>
      </c>
      <c r="AB657" s="4" t="s">
        <v>13</v>
      </c>
      <c r="AC657" s="1">
        <v>79.6731365423067</v>
      </c>
      <c r="AD657" s="4">
        <v>31.961863457693312</v>
      </c>
    </row>
    <row r="658">
      <c r="G658" s="3">
        <v>20.5784</v>
      </c>
      <c r="H658" s="3">
        <v>3.285</v>
      </c>
      <c r="K658" s="4">
        <f>IFERROR(__xludf.DUMMYFUNCTION("""COMPUTED_VALUE"""),3.17)</f>
        <v>3.17</v>
      </c>
      <c r="L658" s="4">
        <v>20.2876</v>
      </c>
      <c r="M658" s="4" t="s">
        <v>13</v>
      </c>
      <c r="N658" s="1">
        <v>0.36428464211305</v>
      </c>
      <c r="O658" s="4">
        <v>20.21411535788695</v>
      </c>
      <c r="V658" s="3">
        <v>111.093</v>
      </c>
      <c r="W658" s="3">
        <v>3.285</v>
      </c>
      <c r="Z658" s="4">
        <f>IFERROR(__xludf.DUMMYFUNCTION("""COMPUTED_VALUE"""),3.17)</f>
        <v>3.17</v>
      </c>
      <c r="AA658" s="4">
        <v>122.287</v>
      </c>
      <c r="AB658" s="4" t="s">
        <v>13</v>
      </c>
      <c r="AC658" s="1">
        <v>79.3582559776264</v>
      </c>
      <c r="AD658" s="4">
        <v>31.734744022373604</v>
      </c>
    </row>
    <row r="659">
      <c r="G659" s="3">
        <v>20.5932</v>
      </c>
      <c r="H659" s="3">
        <v>3.29</v>
      </c>
      <c r="K659" s="4">
        <f>IFERROR(__xludf.DUMMYFUNCTION("""COMPUTED_VALUE"""),3.175)</f>
        <v>3.175</v>
      </c>
      <c r="L659" s="4">
        <v>20.2966</v>
      </c>
      <c r="M659" s="4" t="s">
        <v>13</v>
      </c>
      <c r="N659" s="1">
        <v>0.327115997027232</v>
      </c>
      <c r="O659" s="4">
        <v>20.266084002972768</v>
      </c>
      <c r="V659" s="3">
        <v>110.547</v>
      </c>
      <c r="W659" s="3">
        <v>3.29</v>
      </c>
      <c r="Z659" s="4">
        <f>IFERROR(__xludf.DUMMYFUNCTION("""COMPUTED_VALUE"""),3.175)</f>
        <v>3.175</v>
      </c>
      <c r="AA659" s="4">
        <v>121.857</v>
      </c>
      <c r="AB659" s="4" t="s">
        <v>13</v>
      </c>
      <c r="AC659" s="1">
        <v>79.0380334645565</v>
      </c>
      <c r="AD659" s="4">
        <v>31.50896653544349</v>
      </c>
    </row>
    <row r="660">
      <c r="G660" s="3">
        <v>20.6081</v>
      </c>
      <c r="H660" s="3">
        <v>3.295</v>
      </c>
      <c r="K660" s="4">
        <f>IFERROR(__xludf.DUMMYFUNCTION("""COMPUTED_VALUE"""),3.18)</f>
        <v>3.18</v>
      </c>
      <c r="L660" s="4">
        <v>20.306</v>
      </c>
      <c r="M660" s="4" t="s">
        <v>13</v>
      </c>
      <c r="N660" s="1">
        <v>0.290746237709437</v>
      </c>
      <c r="O660" s="4">
        <v>20.317353762290562</v>
      </c>
      <c r="V660" s="3">
        <v>109.996</v>
      </c>
      <c r="W660" s="3">
        <v>3.295</v>
      </c>
      <c r="Z660" s="4">
        <f>IFERROR(__xludf.DUMMYFUNCTION("""COMPUTED_VALUE"""),3.18)</f>
        <v>3.18</v>
      </c>
      <c r="AA660" s="4">
        <v>121.423</v>
      </c>
      <c r="AB660" s="4" t="s">
        <v>13</v>
      </c>
      <c r="AC660" s="1">
        <v>78.7125120022029</v>
      </c>
      <c r="AD660" s="4">
        <v>31.283487997797096</v>
      </c>
    </row>
    <row r="661">
      <c r="G661" s="3">
        <v>20.6228</v>
      </c>
      <c r="H661" s="3">
        <v>3.3</v>
      </c>
      <c r="K661" s="4">
        <f>IFERROR(__xludf.DUMMYFUNCTION("""COMPUTED_VALUE"""),3.185)</f>
        <v>3.185</v>
      </c>
      <c r="L661" s="4">
        <v>20.3158</v>
      </c>
      <c r="M661" s="4" t="s">
        <v>13</v>
      </c>
      <c r="N661" s="1">
        <v>0.255001195085051</v>
      </c>
      <c r="O661" s="4">
        <v>20.36779880491495</v>
      </c>
      <c r="V661" s="3">
        <v>109.44</v>
      </c>
      <c r="W661" s="3">
        <v>3.3</v>
      </c>
      <c r="Z661" s="4">
        <f>IFERROR(__xludf.DUMMYFUNCTION("""COMPUTED_VALUE"""),3.185)</f>
        <v>3.185</v>
      </c>
      <c r="AA661" s="4">
        <v>120.983</v>
      </c>
      <c r="AB661" s="4" t="s">
        <v>13</v>
      </c>
      <c r="AC661" s="1">
        <v>78.3817345896715</v>
      </c>
      <c r="AD661" s="4">
        <v>31.058265410328502</v>
      </c>
    </row>
    <row r="662">
      <c r="G662" s="3">
        <v>20.6374</v>
      </c>
      <c r="H662" s="3">
        <v>3.305</v>
      </c>
      <c r="K662" s="4">
        <f>IFERROR(__xludf.DUMMYFUNCTION("""COMPUTED_VALUE"""),3.19)</f>
        <v>3.19</v>
      </c>
      <c r="L662" s="4">
        <v>20.326</v>
      </c>
      <c r="M662" s="4" t="s">
        <v>13</v>
      </c>
      <c r="N662" s="1">
        <v>0.219706700079457</v>
      </c>
      <c r="O662" s="4">
        <v>20.417693299920543</v>
      </c>
      <c r="V662" s="3">
        <v>108.88</v>
      </c>
      <c r="W662" s="3">
        <v>3.305</v>
      </c>
      <c r="Z662" s="4">
        <f>IFERROR(__xludf.DUMMYFUNCTION("""COMPUTED_VALUE"""),3.19)</f>
        <v>3.19</v>
      </c>
      <c r="AA662" s="4">
        <v>120.538</v>
      </c>
      <c r="AB662" s="4" t="s">
        <v>13</v>
      </c>
      <c r="AC662" s="1">
        <v>78.0457442260681</v>
      </c>
      <c r="AD662" s="4">
        <v>30.8342557739319</v>
      </c>
    </row>
    <row r="663">
      <c r="G663" s="3">
        <v>20.6519</v>
      </c>
      <c r="H663" s="3">
        <v>3.31</v>
      </c>
      <c r="K663" s="4">
        <f>IFERROR(__xludf.DUMMYFUNCTION("""COMPUTED_VALUE"""),3.195)</f>
        <v>3.195</v>
      </c>
      <c r="L663" s="4">
        <v>20.3366</v>
      </c>
      <c r="M663" s="4" t="s">
        <v>13</v>
      </c>
      <c r="N663" s="1">
        <v>0.184688583618048</v>
      </c>
      <c r="O663" s="4">
        <v>20.467211416381954</v>
      </c>
      <c r="V663" s="3">
        <v>108.316</v>
      </c>
      <c r="W663" s="3">
        <v>3.31</v>
      </c>
      <c r="Z663" s="4">
        <f>IFERROR(__xludf.DUMMYFUNCTION("""COMPUTED_VALUE"""),3.195)</f>
        <v>3.195</v>
      </c>
      <c r="AA663" s="4">
        <v>120.087</v>
      </c>
      <c r="AB663" s="4" t="s">
        <v>13</v>
      </c>
      <c r="AC663" s="1">
        <v>77.7045839104988</v>
      </c>
      <c r="AD663" s="4">
        <v>30.611416089501205</v>
      </c>
    </row>
    <row r="664">
      <c r="G664" s="3">
        <v>20.6661</v>
      </c>
      <c r="H664" s="3">
        <v>3.315</v>
      </c>
      <c r="K664" s="4">
        <f>IFERROR(__xludf.DUMMYFUNCTION("""COMPUTED_VALUE"""),3.2)</f>
        <v>3.2</v>
      </c>
      <c r="L664" s="4">
        <v>20.3476</v>
      </c>
      <c r="M664" s="4" t="s">
        <v>13</v>
      </c>
      <c r="N664" s="1">
        <v>0.149772676626206</v>
      </c>
      <c r="O664" s="4">
        <v>20.516327323373794</v>
      </c>
      <c r="V664" s="3">
        <v>107.748</v>
      </c>
      <c r="W664" s="3">
        <v>3.315</v>
      </c>
      <c r="Z664" s="4">
        <f>IFERROR(__xludf.DUMMYFUNCTION("""COMPUTED_VALUE"""),3.2)</f>
        <v>3.2</v>
      </c>
      <c r="AA664" s="4">
        <v>119.632</v>
      </c>
      <c r="AB664" s="4" t="s">
        <v>13</v>
      </c>
      <c r="AC664" s="1">
        <v>77.3582966420693</v>
      </c>
      <c r="AD664" s="4">
        <v>30.3897033579307</v>
      </c>
    </row>
    <row r="665">
      <c r="G665" s="3">
        <v>20.68</v>
      </c>
      <c r="H665" s="3">
        <v>3.32</v>
      </c>
      <c r="K665" s="4">
        <f>IFERROR(__xludf.DUMMYFUNCTION("""COMPUTED_VALUE"""),3.205)</f>
        <v>3.205</v>
      </c>
      <c r="L665" s="4">
        <v>20.359</v>
      </c>
      <c r="M665" s="4" t="s">
        <v>13</v>
      </c>
      <c r="N665" s="1">
        <v>0.114784810029319</v>
      </c>
      <c r="O665" s="4">
        <v>20.56521518997068</v>
      </c>
      <c r="V665" s="3">
        <v>107.176</v>
      </c>
      <c r="W665" s="3">
        <v>3.32</v>
      </c>
      <c r="Z665" s="4">
        <f>IFERROR(__xludf.DUMMYFUNCTION("""COMPUTED_VALUE"""),3.205)</f>
        <v>3.205</v>
      </c>
      <c r="AA665" s="4">
        <v>119.171</v>
      </c>
      <c r="AB665" s="4" t="s">
        <v>13</v>
      </c>
      <c r="AC665" s="1">
        <v>77.0069254198858</v>
      </c>
      <c r="AD665" s="4">
        <v>30.1690745801142</v>
      </c>
    </row>
    <row r="666">
      <c r="G666" s="3">
        <v>20.6937</v>
      </c>
      <c r="H666" s="3">
        <v>3.325</v>
      </c>
      <c r="K666" s="4">
        <f>IFERROR(__xludf.DUMMYFUNCTION("""COMPUTED_VALUE"""),3.21)</f>
        <v>3.21</v>
      </c>
      <c r="L666" s="4">
        <v>20.3707</v>
      </c>
      <c r="M666" s="4" t="s">
        <v>13</v>
      </c>
      <c r="N666" s="1">
        <v>0.0795508147527683</v>
      </c>
      <c r="O666" s="4">
        <v>20.614149185247232</v>
      </c>
      <c r="V666" s="3">
        <v>106.601</v>
      </c>
      <c r="W666" s="3">
        <v>3.325</v>
      </c>
      <c r="Z666" s="4">
        <f>IFERROR(__xludf.DUMMYFUNCTION("""COMPUTED_VALUE"""),3.21)</f>
        <v>3.21</v>
      </c>
      <c r="AA666" s="4">
        <v>118.705</v>
      </c>
      <c r="AB666" s="4" t="s">
        <v>13</v>
      </c>
      <c r="AC666" s="1">
        <v>76.650513243054</v>
      </c>
      <c r="AD666" s="4">
        <v>29.950486756946006</v>
      </c>
    </row>
    <row r="667">
      <c r="G667" s="3">
        <v>20.707</v>
      </c>
      <c r="H667" s="3">
        <v>3.33</v>
      </c>
      <c r="K667" s="4">
        <f>IFERROR(__xludf.DUMMYFUNCTION("""COMPUTED_VALUE"""),3.215)</f>
        <v>3.215</v>
      </c>
      <c r="L667" s="4">
        <v>20.3828</v>
      </c>
      <c r="M667" s="4" t="s">
        <v>13</v>
      </c>
      <c r="N667" s="1">
        <v>0.0438965217219473</v>
      </c>
      <c r="O667" s="4">
        <v>20.663103478278053</v>
      </c>
      <c r="V667" s="3">
        <v>106.021</v>
      </c>
      <c r="W667" s="3">
        <v>3.33</v>
      </c>
      <c r="Z667" s="4">
        <f>IFERROR(__xludf.DUMMYFUNCTION("""COMPUTED_VALUE"""),3.215)</f>
        <v>3.215</v>
      </c>
      <c r="AA667" s="4">
        <v>118.233</v>
      </c>
      <c r="AB667" s="4" t="s">
        <v>13</v>
      </c>
      <c r="AC667" s="1">
        <v>76.28910311068</v>
      </c>
      <c r="AD667" s="4">
        <v>29.731896889319998</v>
      </c>
    </row>
    <row r="668">
      <c r="G668" s="3">
        <v>20.7199</v>
      </c>
      <c r="H668" s="3">
        <v>3.335</v>
      </c>
      <c r="K668" s="4">
        <f>IFERROR(__xludf.DUMMYFUNCTION("""COMPUTED_VALUE"""),3.218811036)</f>
        <v>3.218811036</v>
      </c>
      <c r="L668" s="4" t="s">
        <v>13</v>
      </c>
      <c r="M668" s="4">
        <v>1.01496937984255</v>
      </c>
      <c r="N668" s="1">
        <v>0.00764776186223881</v>
      </c>
      <c r="O668" s="4">
        <v>20.71225223813776</v>
      </c>
      <c r="V668" s="3">
        <v>105.439</v>
      </c>
      <c r="W668" s="3">
        <v>3.335</v>
      </c>
      <c r="Z668" s="4">
        <f>IFERROR(__xludf.DUMMYFUNCTION("""COMPUTED_VALUE"""),3.218811036)</f>
        <v>3.218811036</v>
      </c>
      <c r="AA668" s="4" t="s">
        <v>13</v>
      </c>
      <c r="AB668" s="4">
        <v>83.0773483063314</v>
      </c>
      <c r="AC668" s="1">
        <v>75.9227380218695</v>
      </c>
      <c r="AD668" s="4">
        <v>29.516261978130487</v>
      </c>
    </row>
    <row r="669">
      <c r="G669" s="3">
        <v>20.7323</v>
      </c>
      <c r="H669" s="3">
        <v>3.34</v>
      </c>
      <c r="K669" s="4">
        <f>IFERROR(__xludf.DUMMYFUNCTION("""COMPUTED_VALUE"""),3.22)</f>
        <v>3.22</v>
      </c>
      <c r="L669" s="4">
        <v>20.3952</v>
      </c>
      <c r="M669" s="4" t="s">
        <v>13</v>
      </c>
      <c r="N669" s="1">
        <v>-0.0293696339009708</v>
      </c>
      <c r="O669" s="4">
        <v>20.76166963390097</v>
      </c>
      <c r="V669" s="3">
        <v>104.852</v>
      </c>
      <c r="W669" s="3">
        <v>3.34</v>
      </c>
      <c r="Z669" s="4">
        <f>IFERROR(__xludf.DUMMYFUNCTION("""COMPUTED_VALUE"""),3.22)</f>
        <v>3.22</v>
      </c>
      <c r="AA669" s="4">
        <v>117.757</v>
      </c>
      <c r="AB669" s="4" t="s">
        <v>13</v>
      </c>
      <c r="AC669" s="1">
        <v>75.5514609757286</v>
      </c>
      <c r="AD669" s="4">
        <v>29.3005390242714</v>
      </c>
    </row>
    <row r="670">
      <c r="G670" s="3">
        <v>20.7442</v>
      </c>
      <c r="H670" s="3">
        <v>3.345</v>
      </c>
      <c r="K670" s="4">
        <f>IFERROR(__xludf.DUMMYFUNCTION("""COMPUTED_VALUE"""),3.225)</f>
        <v>3.225</v>
      </c>
      <c r="L670" s="4">
        <v>20.4079</v>
      </c>
      <c r="M670" s="4" t="s">
        <v>13</v>
      </c>
      <c r="N670" s="1">
        <v>-0.0673298346422988</v>
      </c>
      <c r="O670" s="4">
        <v>20.811529834642297</v>
      </c>
      <c r="V670" s="3">
        <v>104.263</v>
      </c>
      <c r="W670" s="3">
        <v>3.345</v>
      </c>
      <c r="Z670" s="4">
        <f>IFERROR(__xludf.DUMMYFUNCTION("""COMPUTED_VALUE"""),3.225)</f>
        <v>3.225</v>
      </c>
      <c r="AA670" s="4">
        <v>117.275</v>
      </c>
      <c r="AB670" s="4" t="s">
        <v>13</v>
      </c>
      <c r="AC670" s="1">
        <v>75.1753149713631</v>
      </c>
      <c r="AD670" s="4">
        <v>29.087685028636912</v>
      </c>
    </row>
    <row r="671">
      <c r="G671" s="3">
        <v>20.7556</v>
      </c>
      <c r="H671" s="3">
        <v>3.35</v>
      </c>
      <c r="K671" s="4">
        <f>IFERROR(__xludf.DUMMYFUNCTION("""COMPUTED_VALUE"""),3.23)</f>
        <v>3.23</v>
      </c>
      <c r="L671" s="4">
        <v>20.421</v>
      </c>
      <c r="M671" s="4" t="s">
        <v>13</v>
      </c>
      <c r="N671" s="1">
        <v>-0.106407009436352</v>
      </c>
      <c r="O671" s="4">
        <v>20.862007009436354</v>
      </c>
      <c r="V671" s="3">
        <v>103.67</v>
      </c>
      <c r="W671" s="3">
        <v>3.35</v>
      </c>
      <c r="Z671" s="4">
        <f>IFERROR(__xludf.DUMMYFUNCTION("""COMPUTED_VALUE"""),3.23)</f>
        <v>3.23</v>
      </c>
      <c r="AA671" s="4">
        <v>116.788</v>
      </c>
      <c r="AB671" s="4" t="s">
        <v>13</v>
      </c>
      <c r="AC671" s="1">
        <v>74.794343007879</v>
      </c>
      <c r="AD671" s="4">
        <v>28.87565699212101</v>
      </c>
    </row>
    <row r="672">
      <c r="G672" s="3">
        <v>20.7664</v>
      </c>
      <c r="H672" s="3">
        <v>3.355</v>
      </c>
      <c r="K672" s="4">
        <f>IFERROR(__xludf.DUMMYFUNCTION("""COMPUTED_VALUE"""),3.235)</f>
        <v>3.235</v>
      </c>
      <c r="L672" s="4">
        <v>20.4343</v>
      </c>
      <c r="M672" s="4" t="s">
        <v>13</v>
      </c>
      <c r="N672" s="1">
        <v>-0.146775327357748</v>
      </c>
      <c r="O672" s="4">
        <v>20.91317532735775</v>
      </c>
      <c r="V672" s="3">
        <v>103.075</v>
      </c>
      <c r="W672" s="3">
        <v>3.355</v>
      </c>
      <c r="Z672" s="4">
        <f>IFERROR(__xludf.DUMMYFUNCTION("""COMPUTED_VALUE"""),3.235)</f>
        <v>3.235</v>
      </c>
      <c r="AA672" s="4">
        <v>116.295</v>
      </c>
      <c r="AB672" s="4" t="s">
        <v>13</v>
      </c>
      <c r="AC672" s="1">
        <v>74.4085880843823</v>
      </c>
      <c r="AD672" s="4">
        <v>28.6664119156177</v>
      </c>
    </row>
    <row r="673">
      <c r="G673" s="3">
        <v>20.7765</v>
      </c>
      <c r="H673" s="3">
        <v>3.36</v>
      </c>
      <c r="K673" s="4">
        <f>IFERROR(__xludf.DUMMYFUNCTION("""COMPUTED_VALUE"""),3.24)</f>
        <v>3.24</v>
      </c>
      <c r="L673" s="4">
        <v>20.4479</v>
      </c>
      <c r="M673" s="4" t="s">
        <v>13</v>
      </c>
      <c r="N673" s="1">
        <v>-0.1886089574811</v>
      </c>
      <c r="O673" s="4">
        <v>20.9651089574811</v>
      </c>
      <c r="V673" s="3">
        <v>102.477</v>
      </c>
      <c r="W673" s="3">
        <v>3.36</v>
      </c>
      <c r="Z673" s="4">
        <f>IFERROR(__xludf.DUMMYFUNCTION("""COMPUTED_VALUE"""),3.24)</f>
        <v>3.24</v>
      </c>
      <c r="AA673" s="4">
        <v>115.798</v>
      </c>
      <c r="AB673" s="4" t="s">
        <v>13</v>
      </c>
      <c r="AC673" s="1">
        <v>74.0180931999787</v>
      </c>
      <c r="AD673" s="4">
        <v>28.45890680002131</v>
      </c>
    </row>
    <row r="674">
      <c r="G674" s="3">
        <v>20.7859</v>
      </c>
      <c r="H674" s="3">
        <v>3.365</v>
      </c>
      <c r="K674" s="4">
        <f>IFERROR(__xludf.DUMMYFUNCTION("""COMPUTED_VALUE"""),3.245)</f>
        <v>3.245</v>
      </c>
      <c r="L674" s="4">
        <v>20.4617</v>
      </c>
      <c r="M674" s="4" t="s">
        <v>13</v>
      </c>
      <c r="N674" s="1">
        <v>-0.232082068881027</v>
      </c>
      <c r="O674" s="4">
        <v>21.01798206888103</v>
      </c>
      <c r="V674" s="3">
        <v>101.876</v>
      </c>
      <c r="W674" s="3">
        <v>3.365</v>
      </c>
      <c r="Z674" s="4">
        <f>IFERROR(__xludf.DUMMYFUNCTION("""COMPUTED_VALUE"""),3.245)</f>
        <v>3.245</v>
      </c>
      <c r="AA674" s="4">
        <v>115.295</v>
      </c>
      <c r="AB674" s="4" t="s">
        <v>13</v>
      </c>
      <c r="AC674" s="1">
        <v>73.6229013537742</v>
      </c>
      <c r="AD674" s="4">
        <v>28.25309864622581</v>
      </c>
    </row>
    <row r="675">
      <c r="G675" s="3">
        <v>20.7945</v>
      </c>
      <c r="H675" s="3">
        <v>3.37</v>
      </c>
      <c r="K675" s="4">
        <f>IFERROR(__xludf.DUMMYFUNCTION("""COMPUTED_VALUE"""),3.25)</f>
        <v>3.25</v>
      </c>
      <c r="L675" s="4">
        <v>20.4758</v>
      </c>
      <c r="M675" s="4" t="s">
        <v>13</v>
      </c>
      <c r="N675" s="1">
        <v>-0.277368830632133</v>
      </c>
      <c r="O675" s="4">
        <v>21.071868830632134</v>
      </c>
      <c r="V675" s="3">
        <v>101.272</v>
      </c>
      <c r="W675" s="3">
        <v>3.37</v>
      </c>
      <c r="Z675" s="4">
        <f>IFERROR(__xludf.DUMMYFUNCTION("""COMPUTED_VALUE"""),3.25)</f>
        <v>3.25</v>
      </c>
      <c r="AA675" s="4">
        <v>114.787</v>
      </c>
      <c r="AB675" s="4" t="s">
        <v>13</v>
      </c>
      <c r="AC675" s="1">
        <v>73.2230555448748</v>
      </c>
      <c r="AD675" s="4">
        <v>28.04894445512521</v>
      </c>
    </row>
    <row r="676">
      <c r="G676" s="3">
        <v>20.8023</v>
      </c>
      <c r="H676" s="3">
        <v>3.375</v>
      </c>
      <c r="K676" s="4">
        <f>IFERROR(__xludf.DUMMYFUNCTION("""COMPUTED_VALUE"""),3.255)</f>
        <v>3.255</v>
      </c>
      <c r="L676" s="4">
        <v>20.4901</v>
      </c>
      <c r="M676" s="4" t="s">
        <v>13</v>
      </c>
      <c r="N676" s="1">
        <v>-0.324643411809037</v>
      </c>
      <c r="O676" s="4">
        <v>21.126943411809037</v>
      </c>
      <c r="V676" s="3">
        <v>100.666</v>
      </c>
      <c r="W676" s="3">
        <v>3.375</v>
      </c>
      <c r="Z676" s="4">
        <f>IFERROR(__xludf.DUMMYFUNCTION("""COMPUTED_VALUE"""),3.255)</f>
        <v>3.255</v>
      </c>
      <c r="AA676" s="4">
        <v>114.274</v>
      </c>
      <c r="AB676" s="4" t="s">
        <v>13</v>
      </c>
      <c r="AC676" s="1">
        <v>72.8185987723863</v>
      </c>
      <c r="AD676" s="4">
        <v>27.8474012276137</v>
      </c>
    </row>
    <row r="677">
      <c r="G677" s="3">
        <v>20.8092</v>
      </c>
      <c r="H677" s="3">
        <v>3.38</v>
      </c>
      <c r="K677" s="4">
        <f>IFERROR(__xludf.DUMMYFUNCTION("""COMPUTED_VALUE"""),3.26)</f>
        <v>3.26</v>
      </c>
      <c r="L677" s="4">
        <v>20.5045</v>
      </c>
      <c r="M677" s="4" t="s">
        <v>13</v>
      </c>
      <c r="N677" s="1">
        <v>-0.374079981486353</v>
      </c>
      <c r="O677" s="4">
        <v>21.183279981486354</v>
      </c>
      <c r="V677" s="3">
        <v>100.058</v>
      </c>
      <c r="W677" s="3">
        <v>3.38</v>
      </c>
      <c r="Z677" s="4">
        <f>IFERROR(__xludf.DUMMYFUNCTION("""COMPUTED_VALUE"""),3.26)</f>
        <v>3.26</v>
      </c>
      <c r="AA677" s="4">
        <v>113.756</v>
      </c>
      <c r="AB677" s="4" t="s">
        <v>13</v>
      </c>
      <c r="AC677" s="1">
        <v>72.4095740354147</v>
      </c>
      <c r="AD677" s="4">
        <v>27.6484259645853</v>
      </c>
    </row>
    <row r="678">
      <c r="G678" s="3">
        <v>20.8151</v>
      </c>
      <c r="H678" s="3">
        <v>3.385</v>
      </c>
      <c r="K678" s="4">
        <f>IFERROR(__xludf.DUMMYFUNCTION("""COMPUTED_VALUE"""),3.265)</f>
        <v>3.265</v>
      </c>
      <c r="L678" s="4">
        <v>20.5191</v>
      </c>
      <c r="M678" s="4" t="s">
        <v>13</v>
      </c>
      <c r="N678" s="1">
        <v>-0.425852708738694</v>
      </c>
      <c r="O678" s="4">
        <v>21.240952708738696</v>
      </c>
      <c r="V678" s="3">
        <v>99.4481</v>
      </c>
      <c r="W678" s="3">
        <v>3.385</v>
      </c>
      <c r="Z678" s="4">
        <f>IFERROR(__xludf.DUMMYFUNCTION("""COMPUTED_VALUE"""),3.265)</f>
        <v>3.265</v>
      </c>
      <c r="AA678" s="4">
        <v>113.233</v>
      </c>
      <c r="AB678" s="4" t="s">
        <v>13</v>
      </c>
      <c r="AC678" s="1">
        <v>71.996024333066</v>
      </c>
      <c r="AD678" s="4">
        <v>27.452075666933993</v>
      </c>
    </row>
    <row r="679">
      <c r="G679" s="3">
        <v>20.8201</v>
      </c>
      <c r="H679" s="3">
        <v>3.39</v>
      </c>
      <c r="K679" s="4">
        <f>IFERROR(__xludf.DUMMYFUNCTION("""COMPUTED_VALUE"""),3.27)</f>
        <v>3.27</v>
      </c>
      <c r="L679" s="4">
        <v>20.5338</v>
      </c>
      <c r="M679" s="4" t="s">
        <v>13</v>
      </c>
      <c r="N679" s="1">
        <v>-0.480135762640679</v>
      </c>
      <c r="O679" s="4">
        <v>21.30023576264068</v>
      </c>
      <c r="V679" s="3">
        <v>98.8358</v>
      </c>
      <c r="W679" s="3">
        <v>3.39</v>
      </c>
      <c r="Z679" s="4">
        <f>IFERROR(__xludf.DUMMYFUNCTION("""COMPUTED_VALUE"""),3.27)</f>
        <v>3.27</v>
      </c>
      <c r="AA679" s="4">
        <v>112.706</v>
      </c>
      <c r="AB679" s="4" t="s">
        <v>13</v>
      </c>
      <c r="AC679" s="1">
        <v>71.5779926644459</v>
      </c>
      <c r="AD679" s="4">
        <v>27.257807335554105</v>
      </c>
    </row>
    <row r="680">
      <c r="G680" s="3">
        <v>20.8241</v>
      </c>
      <c r="H680" s="3">
        <v>3.395</v>
      </c>
      <c r="K680" s="4">
        <f>IFERROR(__xludf.DUMMYFUNCTION("""COMPUTED_VALUE"""),3.275)</f>
        <v>3.275</v>
      </c>
      <c r="L680" s="4">
        <v>20.5486</v>
      </c>
      <c r="M680" s="4" t="s">
        <v>13</v>
      </c>
      <c r="N680" s="1">
        <v>-0.537103312266912</v>
      </c>
      <c r="O680" s="4">
        <v>21.361203312266912</v>
      </c>
      <c r="V680" s="3">
        <v>98.2217</v>
      </c>
      <c r="W680" s="3">
        <v>3.395</v>
      </c>
      <c r="Z680" s="4">
        <f>IFERROR(__xludf.DUMMYFUNCTION("""COMPUTED_VALUE"""),3.275)</f>
        <v>3.275</v>
      </c>
      <c r="AA680" s="4">
        <v>112.173</v>
      </c>
      <c r="AB680" s="4" t="s">
        <v>13</v>
      </c>
      <c r="AC680" s="1">
        <v>71.1555220286605</v>
      </c>
      <c r="AD680" s="4">
        <v>27.0661779713395</v>
      </c>
    </row>
    <row r="681">
      <c r="G681" s="3">
        <v>20.8269</v>
      </c>
      <c r="H681" s="3">
        <v>3.4</v>
      </c>
      <c r="K681" s="4">
        <f>IFERROR(__xludf.DUMMYFUNCTION("""COMPUTED_VALUE"""),3.28)</f>
        <v>3.28</v>
      </c>
      <c r="L681" s="4">
        <v>20.5635</v>
      </c>
      <c r="M681" s="4" t="s">
        <v>13</v>
      </c>
      <c r="N681" s="1">
        <v>-0.596929526692011</v>
      </c>
      <c r="O681" s="4">
        <v>21.42382952669201</v>
      </c>
      <c r="V681" s="3">
        <v>97.6057</v>
      </c>
      <c r="W681" s="3">
        <v>3.4</v>
      </c>
      <c r="Z681" s="4">
        <f>IFERROR(__xludf.DUMMYFUNCTION("""COMPUTED_VALUE"""),3.28)</f>
        <v>3.28</v>
      </c>
      <c r="AA681" s="4">
        <v>111.635</v>
      </c>
      <c r="AB681" s="4" t="s">
        <v>13</v>
      </c>
      <c r="AC681" s="1">
        <v>70.7286554248157</v>
      </c>
      <c r="AD681" s="4">
        <v>26.8770445751843</v>
      </c>
    </row>
    <row r="682">
      <c r="G682" s="3">
        <v>20.8287</v>
      </c>
      <c r="H682" s="3">
        <v>3.405</v>
      </c>
      <c r="K682" s="4">
        <f>IFERROR(__xludf.DUMMYFUNCTION("""COMPUTED_VALUE"""),3.285)</f>
        <v>3.285</v>
      </c>
      <c r="L682" s="4">
        <v>20.5784</v>
      </c>
      <c r="M682" s="4" t="s">
        <v>13</v>
      </c>
      <c r="N682" s="1">
        <v>-0.659659182947456</v>
      </c>
      <c r="O682" s="4">
        <v>21.48835918294746</v>
      </c>
      <c r="V682" s="3">
        <v>96.9882</v>
      </c>
      <c r="W682" s="3">
        <v>3.405</v>
      </c>
      <c r="Z682" s="4">
        <f>IFERROR(__xludf.DUMMYFUNCTION("""COMPUTED_VALUE"""),3.285)</f>
        <v>3.285</v>
      </c>
      <c r="AA682" s="4">
        <v>111.093</v>
      </c>
      <c r="AB682" s="4" t="s">
        <v>13</v>
      </c>
      <c r="AC682" s="1">
        <v>70.2971469393505</v>
      </c>
      <c r="AD682" s="4">
        <v>26.69105306064951</v>
      </c>
    </row>
    <row r="683">
      <c r="G683" s="3">
        <v>20.8292</v>
      </c>
      <c r="H683" s="3">
        <v>3.41</v>
      </c>
      <c r="K683" s="4">
        <f>IFERROR(__xludf.DUMMYFUNCTION("""COMPUTED_VALUE"""),3.29)</f>
        <v>3.29</v>
      </c>
      <c r="L683" s="4">
        <v>20.5932</v>
      </c>
      <c r="M683" s="4" t="s">
        <v>13</v>
      </c>
      <c r="N683" s="1">
        <v>-0.724782903475392</v>
      </c>
      <c r="O683" s="4">
        <v>21.553982903475394</v>
      </c>
      <c r="V683" s="3">
        <v>96.369</v>
      </c>
      <c r="W683" s="3">
        <v>3.41</v>
      </c>
      <c r="Z683" s="4">
        <f>IFERROR(__xludf.DUMMYFUNCTION("""COMPUTED_VALUE"""),3.29)</f>
        <v>3.29</v>
      </c>
      <c r="AA683" s="4">
        <v>110.547</v>
      </c>
      <c r="AB683" s="4" t="s">
        <v>13</v>
      </c>
      <c r="AC683" s="1">
        <v>69.8593497337712</v>
      </c>
      <c r="AD683" s="4">
        <v>26.509650266228803</v>
      </c>
    </row>
    <row r="684">
      <c r="G684" s="3">
        <v>20.8284</v>
      </c>
      <c r="H684" s="3">
        <v>3.415</v>
      </c>
      <c r="K684" s="4">
        <f>IFERROR(__xludf.DUMMYFUNCTION("""COMPUTED_VALUE"""),3.295)</f>
        <v>3.295</v>
      </c>
      <c r="L684" s="4">
        <v>20.6081</v>
      </c>
      <c r="M684" s="4" t="s">
        <v>13</v>
      </c>
      <c r="N684" s="1">
        <v>-0.792291779649149</v>
      </c>
      <c r="O684" s="4">
        <v>21.620691779649146</v>
      </c>
      <c r="V684" s="3">
        <v>95.7484</v>
      </c>
      <c r="W684" s="3">
        <v>3.415</v>
      </c>
      <c r="Z684" s="4">
        <f>IFERROR(__xludf.DUMMYFUNCTION("""COMPUTED_VALUE"""),3.295)</f>
        <v>3.295</v>
      </c>
      <c r="AA684" s="4">
        <v>109.996</v>
      </c>
      <c r="AB684" s="4" t="s">
        <v>13</v>
      </c>
      <c r="AC684" s="1">
        <v>69.4145023981669</v>
      </c>
      <c r="AD684" s="4">
        <v>26.3338976018331</v>
      </c>
    </row>
    <row r="685">
      <c r="G685" s="3">
        <v>20.8264</v>
      </c>
      <c r="H685" s="3">
        <v>3.42</v>
      </c>
      <c r="K685" s="4">
        <f>IFERROR(__xludf.DUMMYFUNCTION("""COMPUTED_VALUE"""),3.3)</f>
        <v>3.3</v>
      </c>
      <c r="L685" s="4">
        <v>20.6228</v>
      </c>
      <c r="M685" s="4" t="s">
        <v>13</v>
      </c>
      <c r="N685" s="1">
        <v>-0.862261555843208</v>
      </c>
      <c r="O685" s="4">
        <v>21.688661555843208</v>
      </c>
      <c r="V685" s="3">
        <v>95.1264</v>
      </c>
      <c r="W685" s="3">
        <v>3.42</v>
      </c>
      <c r="Z685" s="4">
        <f>IFERROR(__xludf.DUMMYFUNCTION("""COMPUTED_VALUE"""),3.3)</f>
        <v>3.3</v>
      </c>
      <c r="AA685" s="4">
        <v>109.44</v>
      </c>
      <c r="AB685" s="4" t="s">
        <v>13</v>
      </c>
      <c r="AC685" s="1">
        <v>68.9620185959043</v>
      </c>
      <c r="AD685" s="4">
        <v>26.164381404095707</v>
      </c>
    </row>
    <row r="686">
      <c r="G686" s="3">
        <v>20.823</v>
      </c>
      <c r="H686" s="3">
        <v>3.425</v>
      </c>
      <c r="K686" s="4">
        <f>IFERROR(__xludf.DUMMYFUNCTION("""COMPUTED_VALUE"""),3.305)</f>
        <v>3.305</v>
      </c>
      <c r="L686" s="4">
        <v>20.6374</v>
      </c>
      <c r="M686" s="4" t="s">
        <v>13</v>
      </c>
      <c r="N686" s="1">
        <v>-0.934767976432046</v>
      </c>
      <c r="O686" s="4">
        <v>21.757767976432046</v>
      </c>
      <c r="V686" s="3">
        <v>94.503</v>
      </c>
      <c r="W686" s="3">
        <v>3.425</v>
      </c>
      <c r="Z686" s="4">
        <f>IFERROR(__xludf.DUMMYFUNCTION("""COMPUTED_VALUE"""),3.305)</f>
        <v>3.305</v>
      </c>
      <c r="AA686" s="4">
        <v>108.88</v>
      </c>
      <c r="AB686" s="4" t="s">
        <v>13</v>
      </c>
      <c r="AC686" s="1">
        <v>68.5013119903502</v>
      </c>
      <c r="AD686" s="4">
        <v>26.001688009649797</v>
      </c>
    </row>
    <row r="687">
      <c r="G687" s="3">
        <v>20.8182</v>
      </c>
      <c r="H687" s="3">
        <v>3.43</v>
      </c>
      <c r="K687" s="4">
        <f>IFERROR(__xludf.DUMMYFUNCTION("""COMPUTED_VALUE"""),3.31)</f>
        <v>3.31</v>
      </c>
      <c r="L687" s="4">
        <v>20.6519</v>
      </c>
      <c r="M687" s="4" t="s">
        <v>13</v>
      </c>
      <c r="N687" s="1">
        <v>-1.00988678579014</v>
      </c>
      <c r="O687" s="4">
        <v>21.82808678579014</v>
      </c>
      <c r="V687" s="3">
        <v>93.8785</v>
      </c>
      <c r="W687" s="3">
        <v>3.43</v>
      </c>
      <c r="Z687" s="4">
        <f>IFERROR(__xludf.DUMMYFUNCTION("""COMPUTED_VALUE"""),3.31)</f>
        <v>3.31</v>
      </c>
      <c r="AA687" s="4">
        <v>108.316</v>
      </c>
      <c r="AB687" s="4" t="s">
        <v>13</v>
      </c>
      <c r="AC687" s="1">
        <v>68.031796244871</v>
      </c>
      <c r="AD687" s="4">
        <v>25.846703755129</v>
      </c>
    </row>
    <row r="688">
      <c r="G688" s="3">
        <v>20.812</v>
      </c>
      <c r="H688" s="3">
        <v>3.435</v>
      </c>
      <c r="K688" s="4">
        <f>IFERROR(__xludf.DUMMYFUNCTION("""COMPUTED_VALUE"""),3.315)</f>
        <v>3.315</v>
      </c>
      <c r="L688" s="4">
        <v>20.6661</v>
      </c>
      <c r="M688" s="4" t="s">
        <v>13</v>
      </c>
      <c r="N688" s="1">
        <v>-1.08769372829196</v>
      </c>
      <c r="O688" s="4">
        <v>21.89969372829196</v>
      </c>
      <c r="V688" s="3">
        <v>93.2529</v>
      </c>
      <c r="W688" s="3">
        <v>3.435</v>
      </c>
      <c r="Z688" s="4">
        <f>IFERROR(__xludf.DUMMYFUNCTION("""COMPUTED_VALUE"""),3.315)</f>
        <v>3.315</v>
      </c>
      <c r="AA688" s="4">
        <v>107.748</v>
      </c>
      <c r="AB688" s="4" t="s">
        <v>13</v>
      </c>
      <c r="AC688" s="1">
        <v>67.5528850228336</v>
      </c>
      <c r="AD688" s="4">
        <v>25.70001497716639</v>
      </c>
    </row>
    <row r="689">
      <c r="G689" s="3">
        <v>20.8043</v>
      </c>
      <c r="H689" s="3">
        <v>3.44</v>
      </c>
      <c r="K689" s="4">
        <f>IFERROR(__xludf.DUMMYFUNCTION("""COMPUTED_VALUE"""),3.32)</f>
        <v>3.32</v>
      </c>
      <c r="L689" s="4">
        <v>20.68</v>
      </c>
      <c r="M689" s="4" t="s">
        <v>13</v>
      </c>
      <c r="N689" s="1">
        <v>-1.16826454831199</v>
      </c>
      <c r="O689" s="4">
        <v>21.97256454831199</v>
      </c>
      <c r="V689" s="3">
        <v>92.6262</v>
      </c>
      <c r="W689" s="3">
        <v>3.44</v>
      </c>
      <c r="Z689" s="4">
        <f>IFERROR(__xludf.DUMMYFUNCTION("""COMPUTED_VALUE"""),3.32)</f>
        <v>3.32</v>
      </c>
      <c r="AA689" s="4">
        <v>107.176</v>
      </c>
      <c r="AB689" s="4" t="s">
        <v>13</v>
      </c>
      <c r="AC689" s="1">
        <v>67.0639919876046</v>
      </c>
      <c r="AD689" s="4">
        <v>25.562208012395402</v>
      </c>
    </row>
    <row r="690">
      <c r="G690" s="3">
        <v>20.795</v>
      </c>
      <c r="H690" s="3">
        <v>3.445</v>
      </c>
      <c r="K690" s="4">
        <f>IFERROR(__xludf.DUMMYFUNCTION("""COMPUTED_VALUE"""),3.325)</f>
        <v>3.325</v>
      </c>
      <c r="L690" s="4">
        <v>20.6937</v>
      </c>
      <c r="M690" s="4" t="s">
        <v>13</v>
      </c>
      <c r="N690" s="1">
        <v>-1.2516749902247</v>
      </c>
      <c r="O690" s="4">
        <v>22.0466749902247</v>
      </c>
      <c r="V690" s="3">
        <v>91.9985</v>
      </c>
      <c r="W690" s="3">
        <v>3.445</v>
      </c>
      <c r="Z690" s="4">
        <f>IFERROR(__xludf.DUMMYFUNCTION("""COMPUTED_VALUE"""),3.325)</f>
        <v>3.325</v>
      </c>
      <c r="AA690" s="4">
        <v>106.601</v>
      </c>
      <c r="AB690" s="4" t="s">
        <v>13</v>
      </c>
      <c r="AC690" s="1">
        <v>66.5645308025506</v>
      </c>
      <c r="AD690" s="4">
        <v>25.4339691974494</v>
      </c>
    </row>
    <row r="691">
      <c r="G691" s="3">
        <v>20.7841</v>
      </c>
      <c r="H691" s="3">
        <v>3.45</v>
      </c>
      <c r="K691" s="4">
        <f>IFERROR(__xludf.DUMMYFUNCTION("""COMPUTED_VALUE"""),3.33)</f>
        <v>3.33</v>
      </c>
      <c r="L691" s="4">
        <v>20.707</v>
      </c>
      <c r="M691" s="4" t="s">
        <v>13</v>
      </c>
      <c r="N691" s="1">
        <v>-1.33800079840457</v>
      </c>
      <c r="O691" s="4">
        <v>22.122100798404567</v>
      </c>
      <c r="V691" s="3">
        <v>91.3699</v>
      </c>
      <c r="W691" s="3">
        <v>3.45</v>
      </c>
      <c r="Z691" s="4">
        <f>IFERROR(__xludf.DUMMYFUNCTION("""COMPUTED_VALUE"""),3.33)</f>
        <v>3.33</v>
      </c>
      <c r="AA691" s="4">
        <v>106.021</v>
      </c>
      <c r="AB691" s="4" t="s">
        <v>13</v>
      </c>
      <c r="AC691" s="1">
        <v>66.0539151310384</v>
      </c>
      <c r="AD691" s="4">
        <v>25.315984868961607</v>
      </c>
    </row>
    <row r="692">
      <c r="G692" s="3">
        <v>20.7717</v>
      </c>
      <c r="H692" s="3">
        <v>3.455</v>
      </c>
      <c r="K692" s="4">
        <f>IFERROR(__xludf.DUMMYFUNCTION("""COMPUTED_VALUE"""),3.335)</f>
        <v>3.335</v>
      </c>
      <c r="L692" s="4">
        <v>20.7199</v>
      </c>
      <c r="M692" s="4" t="s">
        <v>13</v>
      </c>
      <c r="N692" s="1">
        <v>-1.42731771722607</v>
      </c>
      <c r="O692" s="4">
        <v>22.19901771722607</v>
      </c>
      <c r="V692" s="3">
        <v>90.7405</v>
      </c>
      <c r="W692" s="3">
        <v>3.455</v>
      </c>
      <c r="Z692" s="4">
        <f>IFERROR(__xludf.DUMMYFUNCTION("""COMPUTED_VALUE"""),3.335)</f>
        <v>3.335</v>
      </c>
      <c r="AA692" s="4">
        <v>105.439</v>
      </c>
      <c r="AB692" s="4" t="s">
        <v>13</v>
      </c>
      <c r="AC692" s="1">
        <v>65.5315586364346</v>
      </c>
      <c r="AD692" s="4">
        <v>25.2089413635654</v>
      </c>
    </row>
    <row r="693">
      <c r="G693" s="3">
        <v>20.7575</v>
      </c>
      <c r="H693" s="3">
        <v>3.46</v>
      </c>
      <c r="K693" s="4">
        <f>IFERROR(__xludf.DUMMYFUNCTION("""COMPUTED_VALUE"""),3.34)</f>
        <v>3.34</v>
      </c>
      <c r="L693" s="4">
        <v>20.7323</v>
      </c>
      <c r="M693" s="4" t="s">
        <v>13</v>
      </c>
      <c r="N693" s="1">
        <v>-1.51970149106368</v>
      </c>
      <c r="O693" s="4">
        <v>22.27720149106368</v>
      </c>
      <c r="V693" s="3">
        <v>90.1103</v>
      </c>
      <c r="W693" s="3">
        <v>3.46</v>
      </c>
      <c r="Z693" s="4">
        <f>IFERROR(__xludf.DUMMYFUNCTION("""COMPUTED_VALUE"""),3.34)</f>
        <v>3.34</v>
      </c>
      <c r="AA693" s="4">
        <v>104.852</v>
      </c>
      <c r="AB693" s="4" t="s">
        <v>13</v>
      </c>
      <c r="AC693" s="1">
        <v>64.9968749821059</v>
      </c>
      <c r="AD693" s="4">
        <v>25.1134250178941</v>
      </c>
    </row>
    <row r="694">
      <c r="G694" s="3">
        <v>20.7416</v>
      </c>
      <c r="H694" s="3">
        <v>3.465</v>
      </c>
      <c r="K694" s="4">
        <f>IFERROR(__xludf.DUMMYFUNCTION("""COMPUTED_VALUE"""),3.345)</f>
        <v>3.345</v>
      </c>
      <c r="L694" s="4">
        <v>20.7442</v>
      </c>
      <c r="M694" s="4" t="s">
        <v>13</v>
      </c>
      <c r="N694" s="1">
        <v>-1.61522786429187</v>
      </c>
      <c r="O694" s="4">
        <v>22.35682786429187</v>
      </c>
      <c r="V694" s="3">
        <v>89.4794</v>
      </c>
      <c r="W694" s="3">
        <v>3.465</v>
      </c>
      <c r="Z694" s="4">
        <f>IFERROR(__xludf.DUMMYFUNCTION("""COMPUTED_VALUE"""),3.345)</f>
        <v>3.345</v>
      </c>
      <c r="AA694" s="4">
        <v>104.263</v>
      </c>
      <c r="AB694" s="4" t="s">
        <v>13</v>
      </c>
      <c r="AC694" s="1">
        <v>64.4492778314189</v>
      </c>
      <c r="AD694" s="4">
        <v>25.0301221685811</v>
      </c>
    </row>
    <row r="695">
      <c r="G695" s="3">
        <v>20.7241</v>
      </c>
      <c r="H695" s="3">
        <v>3.47</v>
      </c>
      <c r="K695" s="4">
        <f>IFERROR(__xludf.DUMMYFUNCTION("""COMPUTED_VALUE"""),3.35)</f>
        <v>3.35</v>
      </c>
      <c r="L695" s="4">
        <v>20.7556</v>
      </c>
      <c r="M695" s="4" t="s">
        <v>13</v>
      </c>
      <c r="N695" s="1">
        <v>-1.71397258128513</v>
      </c>
      <c r="O695" s="4">
        <v>22.43807258128513</v>
      </c>
      <c r="V695" s="3">
        <v>88.8478</v>
      </c>
      <c r="W695" s="3">
        <v>3.47</v>
      </c>
      <c r="Z695" s="4">
        <f>IFERROR(__xludf.DUMMYFUNCTION("""COMPUTED_VALUE"""),3.35)</f>
        <v>3.35</v>
      </c>
      <c r="AA695" s="4">
        <v>103.67</v>
      </c>
      <c r="AB695" s="4" t="s">
        <v>13</v>
      </c>
      <c r="AC695" s="1">
        <v>63.8881808477403</v>
      </c>
      <c r="AD695" s="4">
        <v>24.959619152259705</v>
      </c>
    </row>
    <row r="696">
      <c r="G696" s="3">
        <v>20.7047</v>
      </c>
      <c r="H696" s="3">
        <v>3.475</v>
      </c>
      <c r="K696" s="4">
        <f>IFERROR(__xludf.DUMMYFUNCTION("""COMPUTED_VALUE"""),3.355)</f>
        <v>3.355</v>
      </c>
      <c r="L696" s="4">
        <v>20.7664</v>
      </c>
      <c r="M696" s="4" t="s">
        <v>13</v>
      </c>
      <c r="N696" s="1">
        <v>-1.81601138641793</v>
      </c>
      <c r="O696" s="4">
        <v>22.52071138641793</v>
      </c>
      <c r="V696" s="3">
        <v>88.2158</v>
      </c>
      <c r="W696" s="3">
        <v>3.475</v>
      </c>
      <c r="Z696" s="4">
        <f>IFERROR(__xludf.DUMMYFUNCTION("""COMPUTED_VALUE"""),3.355)</f>
        <v>3.355</v>
      </c>
      <c r="AA696" s="4">
        <v>103.075</v>
      </c>
      <c r="AB696" s="4" t="s">
        <v>13</v>
      </c>
      <c r="AC696" s="1">
        <v>63.3129976944369</v>
      </c>
      <c r="AD696" s="4">
        <v>24.9028023055631</v>
      </c>
    </row>
    <row r="697">
      <c r="G697" s="3">
        <v>20.6835</v>
      </c>
      <c r="H697" s="3">
        <v>3.48</v>
      </c>
      <c r="K697" s="4">
        <f>IFERROR(__xludf.DUMMYFUNCTION("""COMPUTED_VALUE"""),3.36)</f>
        <v>3.36</v>
      </c>
      <c r="L697" s="4">
        <v>20.7765</v>
      </c>
      <c r="M697" s="4" t="s">
        <v>13</v>
      </c>
      <c r="N697" s="1">
        <v>-1.92142002406473</v>
      </c>
      <c r="O697" s="4">
        <v>22.60492002406473</v>
      </c>
      <c r="V697" s="3">
        <v>87.5833</v>
      </c>
      <c r="W697" s="3">
        <v>3.48</v>
      </c>
      <c r="Z697" s="4">
        <f>IFERROR(__xludf.DUMMYFUNCTION("""COMPUTED_VALUE"""),3.36)</f>
        <v>3.36</v>
      </c>
      <c r="AA697" s="4">
        <v>102.477</v>
      </c>
      <c r="AB697" s="4" t="s">
        <v>13</v>
      </c>
      <c r="AC697" s="1">
        <v>62.7231420348752</v>
      </c>
      <c r="AD697" s="4">
        <v>24.86015796512479</v>
      </c>
    </row>
    <row r="698">
      <c r="G698" s="3">
        <v>20.6604</v>
      </c>
      <c r="H698" s="3">
        <v>3.485</v>
      </c>
      <c r="K698" s="4">
        <f>IFERROR(__xludf.DUMMYFUNCTION("""COMPUTED_VALUE"""),3.365)</f>
        <v>3.365</v>
      </c>
      <c r="L698" s="4">
        <v>20.7859</v>
      </c>
      <c r="M698" s="4" t="s">
        <v>13</v>
      </c>
      <c r="N698" s="1">
        <v>-2.03027423860002</v>
      </c>
      <c r="O698" s="4">
        <v>22.690674238600018</v>
      </c>
      <c r="V698" s="3">
        <v>86.9504</v>
      </c>
      <c r="W698" s="3">
        <v>3.485</v>
      </c>
      <c r="Z698" s="4">
        <f>IFERROR(__xludf.DUMMYFUNCTION("""COMPUTED_VALUE"""),3.365)</f>
        <v>3.365</v>
      </c>
      <c r="AA698" s="4">
        <v>101.876</v>
      </c>
      <c r="AB698" s="4" t="s">
        <v>13</v>
      </c>
      <c r="AC698" s="1">
        <v>62.118027532422</v>
      </c>
      <c r="AD698" s="4">
        <v>24.832372467578004</v>
      </c>
    </row>
    <row r="699">
      <c r="G699" s="3">
        <v>20.6355</v>
      </c>
      <c r="H699" s="3">
        <v>3.49</v>
      </c>
      <c r="K699" s="4">
        <f>IFERROR(__xludf.DUMMYFUNCTION("""COMPUTED_VALUE"""),3.37)</f>
        <v>3.37</v>
      </c>
      <c r="L699" s="4">
        <v>20.7945</v>
      </c>
      <c r="M699" s="4" t="s">
        <v>13</v>
      </c>
      <c r="N699" s="1">
        <v>-2.14264977439829</v>
      </c>
      <c r="O699" s="4">
        <v>22.77814977439829</v>
      </c>
      <c r="V699" s="3">
        <v>86.3173</v>
      </c>
      <c r="W699" s="3">
        <v>3.49</v>
      </c>
      <c r="Z699" s="4">
        <f>IFERROR(__xludf.DUMMYFUNCTION("""COMPUTED_VALUE"""),3.37)</f>
        <v>3.37</v>
      </c>
      <c r="AA699" s="4">
        <v>101.272</v>
      </c>
      <c r="AB699" s="4" t="s">
        <v>13</v>
      </c>
      <c r="AC699" s="1">
        <v>61.4970678504438</v>
      </c>
      <c r="AD699" s="4">
        <v>24.820232149556205</v>
      </c>
    </row>
    <row r="700">
      <c r="G700" s="3">
        <v>20.6087</v>
      </c>
      <c r="H700" s="3">
        <v>3.495</v>
      </c>
      <c r="K700" s="4">
        <f>IFERROR(__xludf.DUMMYFUNCTION("""COMPUTED_VALUE"""),3.375)</f>
        <v>3.375</v>
      </c>
      <c r="L700" s="4">
        <v>20.8023</v>
      </c>
      <c r="M700" s="4" t="s">
        <v>13</v>
      </c>
      <c r="N700" s="1">
        <v>-2.25862237583398</v>
      </c>
      <c r="O700" s="4">
        <v>22.86732237583398</v>
      </c>
      <c r="V700" s="3">
        <v>85.6839</v>
      </c>
      <c r="W700" s="3">
        <v>3.495</v>
      </c>
      <c r="Z700" s="4">
        <f>IFERROR(__xludf.DUMMYFUNCTION("""COMPUTED_VALUE"""),3.375)</f>
        <v>3.375</v>
      </c>
      <c r="AA700" s="4">
        <v>100.666</v>
      </c>
      <c r="AB700" s="4" t="s">
        <v>13</v>
      </c>
      <c r="AC700" s="1">
        <v>60.8596766523075</v>
      </c>
      <c r="AD700" s="4">
        <v>24.824223347692495</v>
      </c>
    </row>
    <row r="701">
      <c r="G701" s="3">
        <v>20.58</v>
      </c>
      <c r="H701" s="3">
        <v>3.5</v>
      </c>
      <c r="K701" s="4">
        <f>IFERROR(__xludf.DUMMYFUNCTION("""COMPUTED_VALUE"""),3.38)</f>
        <v>3.38</v>
      </c>
      <c r="L701" s="4">
        <v>20.8092</v>
      </c>
      <c r="M701" s="4" t="s">
        <v>13</v>
      </c>
      <c r="N701" s="1">
        <v>-2.3782677872816</v>
      </c>
      <c r="O701" s="4">
        <v>22.9582677872816</v>
      </c>
      <c r="V701" s="3">
        <v>85.0506</v>
      </c>
      <c r="W701" s="3">
        <v>3.5</v>
      </c>
      <c r="Z701" s="4">
        <f>IFERROR(__xludf.DUMMYFUNCTION("""COMPUTED_VALUE"""),3.38)</f>
        <v>3.38</v>
      </c>
      <c r="AA701" s="4">
        <v>100.058</v>
      </c>
      <c r="AB701" s="4" t="s">
        <v>13</v>
      </c>
      <c r="AC701" s="1">
        <v>60.2052676013796</v>
      </c>
      <c r="AD701" s="4">
        <v>24.8453323986204</v>
      </c>
    </row>
    <row r="702">
      <c r="G702" s="3">
        <v>20.5493</v>
      </c>
      <c r="H702" s="3">
        <v>3.505</v>
      </c>
      <c r="K702" s="4">
        <f>IFERROR(__xludf.DUMMYFUNCTION("""COMPUTED_VALUE"""),3.385)</f>
        <v>3.385</v>
      </c>
      <c r="L702" s="4">
        <v>20.8151</v>
      </c>
      <c r="M702" s="4" t="s">
        <v>13</v>
      </c>
      <c r="N702" s="1">
        <v>-2.5016617531156</v>
      </c>
      <c r="O702" s="4">
        <v>23.050961753115597</v>
      </c>
      <c r="V702" s="3">
        <v>84.4173</v>
      </c>
      <c r="W702" s="3">
        <v>3.505</v>
      </c>
      <c r="Z702" s="4">
        <f>IFERROR(__xludf.DUMMYFUNCTION("""COMPUTED_VALUE"""),3.385)</f>
        <v>3.385</v>
      </c>
      <c r="AA702" s="4">
        <v>99.4481</v>
      </c>
      <c r="AB702" s="4" t="s">
        <v>13</v>
      </c>
      <c r="AC702" s="1">
        <v>59.5332543610269</v>
      </c>
      <c r="AD702" s="4">
        <v>24.8840456389731</v>
      </c>
    </row>
    <row r="703">
      <c r="G703" s="3">
        <v>20.5166</v>
      </c>
      <c r="H703" s="3">
        <v>3.51</v>
      </c>
      <c r="K703" s="4">
        <f>IFERROR(__xludf.DUMMYFUNCTION("""COMPUTED_VALUE"""),3.39)</f>
        <v>3.39</v>
      </c>
      <c r="L703" s="4">
        <v>20.8201</v>
      </c>
      <c r="M703" s="4" t="s">
        <v>13</v>
      </c>
      <c r="N703" s="1">
        <v>-2.62888001771047</v>
      </c>
      <c r="O703" s="4">
        <v>23.14548001771047</v>
      </c>
      <c r="V703" s="3">
        <v>83.7842</v>
      </c>
      <c r="W703" s="3">
        <v>3.51</v>
      </c>
      <c r="Z703" s="4">
        <f>IFERROR(__xludf.DUMMYFUNCTION("""COMPUTED_VALUE"""),3.39)</f>
        <v>3.39</v>
      </c>
      <c r="AA703" s="4">
        <v>98.8358</v>
      </c>
      <c r="AB703" s="4" t="s">
        <v>13</v>
      </c>
      <c r="AC703" s="1">
        <v>58.843050594616</v>
      </c>
      <c r="AD703" s="4">
        <v>24.941149405383996</v>
      </c>
    </row>
    <row r="704">
      <c r="G704" s="3">
        <v>20.482</v>
      </c>
      <c r="H704" s="3">
        <v>3.515</v>
      </c>
      <c r="K704" s="4">
        <f>IFERROR(__xludf.DUMMYFUNCTION("""COMPUTED_VALUE"""),3.395)</f>
        <v>3.395</v>
      </c>
      <c r="L704" s="4">
        <v>20.8241</v>
      </c>
      <c r="M704" s="4" t="s">
        <v>13</v>
      </c>
      <c r="N704" s="1">
        <v>-2.7599983254407</v>
      </c>
      <c r="O704" s="4">
        <v>23.2419983254407</v>
      </c>
      <c r="V704" s="3">
        <v>83.1514</v>
      </c>
      <c r="W704" s="3">
        <v>3.515</v>
      </c>
      <c r="Z704" s="4">
        <f>IFERROR(__xludf.DUMMYFUNCTION("""COMPUTED_VALUE"""),3.395)</f>
        <v>3.395</v>
      </c>
      <c r="AA704" s="4">
        <v>98.2217</v>
      </c>
      <c r="AB704" s="4" t="s">
        <v>13</v>
      </c>
      <c r="AC704" s="1">
        <v>58.1340699655134</v>
      </c>
      <c r="AD704" s="4">
        <v>25.017330034486598</v>
      </c>
    </row>
    <row r="705">
      <c r="G705" s="3">
        <v>20.4454</v>
      </c>
      <c r="H705" s="3">
        <v>3.52</v>
      </c>
      <c r="K705" s="4">
        <f>IFERROR(__xludf.DUMMYFUNCTION("""COMPUTED_VALUE"""),3.4)</f>
        <v>3.4</v>
      </c>
      <c r="L705" s="4">
        <v>20.8269</v>
      </c>
      <c r="M705" s="4" t="s">
        <v>13</v>
      </c>
      <c r="N705" s="1">
        <v>-2.89549164259332</v>
      </c>
      <c r="O705" s="4">
        <v>23.34089164259332</v>
      </c>
      <c r="V705" s="3">
        <v>82.519</v>
      </c>
      <c r="W705" s="3">
        <v>3.52</v>
      </c>
      <c r="Z705" s="4">
        <f>IFERROR(__xludf.DUMMYFUNCTION("""COMPUTED_VALUE"""),3.4)</f>
        <v>3.4</v>
      </c>
      <c r="AA705" s="4">
        <v>97.6057</v>
      </c>
      <c r="AB705" s="4" t="s">
        <v>13</v>
      </c>
      <c r="AC705" s="1">
        <v>57.4040792286481</v>
      </c>
      <c r="AD705" s="4">
        <v>25.114920771351905</v>
      </c>
    </row>
    <row r="706">
      <c r="G706" s="3">
        <v>20.4067</v>
      </c>
      <c r="H706" s="3">
        <v>3.525</v>
      </c>
      <c r="K706" s="4">
        <f>IFERROR(__xludf.DUMMYFUNCTION("""COMPUTED_VALUE"""),3.402259827)</f>
        <v>3.402259827</v>
      </c>
      <c r="L706" s="4" t="s">
        <v>13</v>
      </c>
      <c r="M706" s="4">
        <v>-0.624953596522665</v>
      </c>
      <c r="N706" s="1">
        <v>-3.04815695924422</v>
      </c>
      <c r="O706" s="4">
        <v>23.45485695924422</v>
      </c>
      <c r="V706" s="3">
        <v>81.8871</v>
      </c>
      <c r="W706" s="3">
        <v>3.525</v>
      </c>
      <c r="Z706" s="4">
        <f>IFERROR(__xludf.DUMMYFUNCTION("""COMPUTED_VALUE"""),3.402259827)</f>
        <v>3.402259827</v>
      </c>
      <c r="AA706" s="4" t="s">
        <v>13</v>
      </c>
      <c r="AB706" s="4">
        <v>70.5342956180084</v>
      </c>
      <c r="AC706" s="1">
        <v>56.6003765038883</v>
      </c>
      <c r="AD706" s="4">
        <v>25.286723496111705</v>
      </c>
    </row>
    <row r="707">
      <c r="G707" s="3">
        <v>20.366</v>
      </c>
      <c r="H707" s="3">
        <v>3.53</v>
      </c>
      <c r="K707" s="4">
        <f>IFERROR(__xludf.DUMMYFUNCTION("""COMPUTED_VALUE"""),3.405)</f>
        <v>3.405</v>
      </c>
      <c r="L707" s="4">
        <v>20.8287</v>
      </c>
      <c r="M707" s="4" t="s">
        <v>13</v>
      </c>
      <c r="N707" s="1">
        <v>-3.2224130430256</v>
      </c>
      <c r="O707" s="4">
        <v>23.5884130430256</v>
      </c>
      <c r="V707" s="3">
        <v>81.256</v>
      </c>
      <c r="W707" s="3">
        <v>3.53</v>
      </c>
      <c r="Z707" s="4">
        <f>IFERROR(__xludf.DUMMYFUNCTION("""COMPUTED_VALUE"""),3.405)</f>
        <v>3.405</v>
      </c>
      <c r="AA707" s="4">
        <v>96.9882</v>
      </c>
      <c r="AB707" s="4" t="s">
        <v>13</v>
      </c>
      <c r="AC707" s="1">
        <v>55.7058134799579</v>
      </c>
      <c r="AD707" s="4">
        <v>25.550186520042104</v>
      </c>
    </row>
    <row r="708">
      <c r="G708" s="3">
        <v>20.3233</v>
      </c>
      <c r="H708" s="3">
        <v>3.535</v>
      </c>
      <c r="K708" s="4">
        <f>IFERROR(__xludf.DUMMYFUNCTION("""COMPUTED_VALUE"""),3.41)</f>
        <v>3.41</v>
      </c>
      <c r="L708" s="4">
        <v>20.8292</v>
      </c>
      <c r="M708" s="4" t="s">
        <v>13</v>
      </c>
      <c r="N708" s="1">
        <v>-3.41595942769216</v>
      </c>
      <c r="O708" s="4">
        <v>23.73925942769216</v>
      </c>
      <c r="V708" s="3">
        <v>80.6258</v>
      </c>
      <c r="W708" s="3">
        <v>3.535</v>
      </c>
      <c r="Z708" s="4">
        <f>IFERROR(__xludf.DUMMYFUNCTION("""COMPUTED_VALUE"""),3.41)</f>
        <v>3.41</v>
      </c>
      <c r="AA708" s="4">
        <v>96.369</v>
      </c>
      <c r="AB708" s="4" t="s">
        <v>13</v>
      </c>
      <c r="AC708" s="1">
        <v>54.7311228141289</v>
      </c>
      <c r="AD708" s="4">
        <v>25.894677185871096</v>
      </c>
    </row>
    <row r="709">
      <c r="G709" s="3">
        <v>20.2784</v>
      </c>
      <c r="H709" s="3">
        <v>3.54</v>
      </c>
      <c r="K709" s="4">
        <f>IFERROR(__xludf.DUMMYFUNCTION("""COMPUTED_VALUE"""),3.415)</f>
        <v>3.415</v>
      </c>
      <c r="L709" s="4">
        <v>20.8284</v>
      </c>
      <c r="M709" s="4" t="s">
        <v>13</v>
      </c>
      <c r="N709" s="1">
        <v>-3.62649564699851</v>
      </c>
      <c r="O709" s="4">
        <v>23.90489564699851</v>
      </c>
      <c r="V709" s="3">
        <v>79.9965</v>
      </c>
      <c r="W709" s="3">
        <v>3.54</v>
      </c>
      <c r="Z709" s="4">
        <f>IFERROR(__xludf.DUMMYFUNCTION("""COMPUTED_VALUE"""),3.415)</f>
        <v>3.415</v>
      </c>
      <c r="AA709" s="4">
        <v>95.7484</v>
      </c>
      <c r="AB709" s="4" t="s">
        <v>13</v>
      </c>
      <c r="AC709" s="1">
        <v>53.6870371636734</v>
      </c>
      <c r="AD709" s="4">
        <v>26.309462836326595</v>
      </c>
    </row>
    <row r="710">
      <c r="G710" s="3">
        <v>20.2316</v>
      </c>
      <c r="H710" s="3">
        <v>3.545</v>
      </c>
      <c r="K710" s="4">
        <f>IFERROR(__xludf.DUMMYFUNCTION("""COMPUTED_VALUE"""),3.42)</f>
        <v>3.42</v>
      </c>
      <c r="L710" s="4">
        <v>20.8264</v>
      </c>
      <c r="M710" s="4" t="s">
        <v>13</v>
      </c>
      <c r="N710" s="1">
        <v>-3.85172123469933</v>
      </c>
      <c r="O710" s="4">
        <v>24.08332123469933</v>
      </c>
      <c r="V710" s="3">
        <v>79.3683</v>
      </c>
      <c r="W710" s="3">
        <v>3.545</v>
      </c>
      <c r="Z710" s="4">
        <f>IFERROR(__xludf.DUMMYFUNCTION("""COMPUTED_VALUE"""),3.42)</f>
        <v>3.42</v>
      </c>
      <c r="AA710" s="4">
        <v>95.1264</v>
      </c>
      <c r="AB710" s="4" t="s">
        <v>13</v>
      </c>
      <c r="AC710" s="1">
        <v>52.5842891858631</v>
      </c>
      <c r="AD710" s="4">
        <v>26.784010814136906</v>
      </c>
    </row>
    <row r="711">
      <c r="G711" s="3">
        <v>20.1827</v>
      </c>
      <c r="H711" s="3">
        <v>3.55</v>
      </c>
      <c r="K711" s="4">
        <f>IFERROR(__xludf.DUMMYFUNCTION("""COMPUTED_VALUE"""),3.425)</f>
        <v>3.425</v>
      </c>
      <c r="L711" s="4">
        <v>20.823</v>
      </c>
      <c r="M711" s="4" t="s">
        <v>13</v>
      </c>
      <c r="N711" s="1">
        <v>-4.08933572454928</v>
      </c>
      <c r="O711" s="4">
        <v>24.27203572454928</v>
      </c>
      <c r="V711" s="3">
        <v>78.7415</v>
      </c>
      <c r="W711" s="3">
        <v>3.55</v>
      </c>
      <c r="Z711" s="4">
        <f>IFERROR(__xludf.DUMMYFUNCTION("""COMPUTED_VALUE"""),3.425)</f>
        <v>3.425</v>
      </c>
      <c r="AA711" s="4">
        <v>94.503</v>
      </c>
      <c r="AB711" s="4" t="s">
        <v>13</v>
      </c>
      <c r="AC711" s="1">
        <v>51.4336115379701</v>
      </c>
      <c r="AD711" s="4">
        <v>27.3078884620299</v>
      </c>
    </row>
    <row r="712">
      <c r="G712" s="3">
        <v>20.1317</v>
      </c>
      <c r="H712" s="3">
        <v>3.555</v>
      </c>
      <c r="K712" s="4">
        <f>IFERROR(__xludf.DUMMYFUNCTION("""COMPUTED_VALUE"""),3.43)</f>
        <v>3.43</v>
      </c>
      <c r="L712" s="4">
        <v>20.8182</v>
      </c>
      <c r="M712" s="4" t="s">
        <v>13</v>
      </c>
      <c r="N712" s="1">
        <v>-4.33703865030304</v>
      </c>
      <c r="O712" s="4">
        <v>24.468738650303038</v>
      </c>
      <c r="V712" s="3">
        <v>78.1161</v>
      </c>
      <c r="W712" s="3">
        <v>3.555</v>
      </c>
      <c r="Z712" s="4">
        <f>IFERROR(__xludf.DUMMYFUNCTION("""COMPUTED_VALUE"""),3.43)</f>
        <v>3.43</v>
      </c>
      <c r="AA712" s="4">
        <v>93.8785</v>
      </c>
      <c r="AB712" s="4" t="s">
        <v>13</v>
      </c>
      <c r="AC712" s="1">
        <v>50.2457368772662</v>
      </c>
      <c r="AD712" s="4">
        <v>27.870363122733806</v>
      </c>
    </row>
    <row r="713">
      <c r="G713" s="3">
        <v>20.0786</v>
      </c>
      <c r="H713" s="3">
        <v>3.56</v>
      </c>
      <c r="K713" s="4">
        <f>IFERROR(__xludf.DUMMYFUNCTION("""COMPUTED_VALUE"""),3.435)</f>
        <v>3.435</v>
      </c>
      <c r="L713" s="4">
        <v>20.812</v>
      </c>
      <c r="M713" s="4" t="s">
        <v>13</v>
      </c>
      <c r="N713" s="1">
        <v>-4.59252954571524</v>
      </c>
      <c r="O713" s="4">
        <v>24.671129545715242</v>
      </c>
      <c r="V713" s="3">
        <v>77.4923</v>
      </c>
      <c r="W713" s="3">
        <v>3.56</v>
      </c>
      <c r="Z713" s="4">
        <f>IFERROR(__xludf.DUMMYFUNCTION("""COMPUTED_VALUE"""),3.435)</f>
        <v>3.435</v>
      </c>
      <c r="AA713" s="4">
        <v>93.2529</v>
      </c>
      <c r="AB713" s="4" t="s">
        <v>13</v>
      </c>
      <c r="AC713" s="1">
        <v>49.0313978610236</v>
      </c>
      <c r="AD713" s="4">
        <v>28.4609021389764</v>
      </c>
    </row>
    <row r="714">
      <c r="G714" s="3">
        <v>20.0235</v>
      </c>
      <c r="H714" s="3">
        <v>3.565</v>
      </c>
      <c r="K714" s="4">
        <f>IFERROR(__xludf.DUMMYFUNCTION("""COMPUTED_VALUE"""),3.44)</f>
        <v>3.44</v>
      </c>
      <c r="L714" s="4">
        <v>20.8043</v>
      </c>
      <c r="M714" s="4" t="s">
        <v>13</v>
      </c>
      <c r="N714" s="1">
        <v>-4.85350794454055</v>
      </c>
      <c r="O714" s="4">
        <v>24.877007944540548</v>
      </c>
      <c r="V714" s="3">
        <v>76.8702</v>
      </c>
      <c r="W714" s="3">
        <v>3.565</v>
      </c>
      <c r="Z714" s="4">
        <f>IFERROR(__xludf.DUMMYFUNCTION("""COMPUTED_VALUE"""),3.44)</f>
        <v>3.44</v>
      </c>
      <c r="AA714" s="4">
        <v>92.6262</v>
      </c>
      <c r="AB714" s="4" t="s">
        <v>13</v>
      </c>
      <c r="AC714" s="1">
        <v>47.801327146514</v>
      </c>
      <c r="AD714" s="4">
        <v>29.068872853486</v>
      </c>
    </row>
    <row r="715">
      <c r="G715" s="3">
        <v>19.9663</v>
      </c>
      <c r="H715" s="3">
        <v>3.57</v>
      </c>
      <c r="K715" s="4">
        <f>IFERROR(__xludf.DUMMYFUNCTION("""COMPUTED_VALUE"""),3.445)</f>
        <v>3.445</v>
      </c>
      <c r="L715" s="4">
        <v>20.795</v>
      </c>
      <c r="M715" s="4" t="s">
        <v>13</v>
      </c>
      <c r="N715" s="1">
        <v>-5.11767338053363</v>
      </c>
      <c r="O715" s="4">
        <v>25.08397338053363</v>
      </c>
      <c r="V715" s="3">
        <v>76.25</v>
      </c>
      <c r="W715" s="3">
        <v>3.57</v>
      </c>
      <c r="Z715" s="4">
        <f>IFERROR(__xludf.DUMMYFUNCTION("""COMPUTED_VALUE"""),3.445)</f>
        <v>3.445</v>
      </c>
      <c r="AA715" s="4">
        <v>91.9985</v>
      </c>
      <c r="AB715" s="4" t="s">
        <v>13</v>
      </c>
      <c r="AC715" s="1">
        <v>46.5662573910095</v>
      </c>
      <c r="AD715" s="4">
        <v>29.6837426089905</v>
      </c>
    </row>
    <row r="716">
      <c r="G716" s="3">
        <v>19.9071</v>
      </c>
      <c r="H716" s="3">
        <v>3.575</v>
      </c>
      <c r="K716" s="4">
        <f>IFERROR(__xludf.DUMMYFUNCTION("""COMPUTED_VALUE"""),3.45)</f>
        <v>3.45</v>
      </c>
      <c r="L716" s="4">
        <v>20.7841</v>
      </c>
      <c r="M716" s="4" t="s">
        <v>13</v>
      </c>
      <c r="N716" s="1">
        <v>-5.38272538744916</v>
      </c>
      <c r="O716" s="4">
        <v>25.28982538744916</v>
      </c>
      <c r="V716" s="3">
        <v>75.6318</v>
      </c>
      <c r="W716" s="3">
        <v>3.575</v>
      </c>
      <c r="Z716" s="4">
        <f>IFERROR(__xludf.DUMMYFUNCTION("""COMPUTED_VALUE"""),3.45)</f>
        <v>3.45</v>
      </c>
      <c r="AA716" s="4">
        <v>91.3699</v>
      </c>
      <c r="AB716" s="4" t="s">
        <v>13</v>
      </c>
      <c r="AC716" s="1">
        <v>45.3369212517818</v>
      </c>
      <c r="AD716" s="4">
        <v>30.294878748218196</v>
      </c>
    </row>
    <row r="717">
      <c r="G717" s="3">
        <v>19.8457</v>
      </c>
      <c r="H717" s="3">
        <v>3.58</v>
      </c>
      <c r="K717" s="4">
        <f>IFERROR(__xludf.DUMMYFUNCTION("""COMPUTED_VALUE"""),3.455)</f>
        <v>3.455</v>
      </c>
      <c r="L717" s="4">
        <v>20.7717</v>
      </c>
      <c r="M717" s="4" t="s">
        <v>13</v>
      </c>
      <c r="N717" s="1">
        <v>-5.64636349904176</v>
      </c>
      <c r="O717" s="4">
        <v>25.492063499041762</v>
      </c>
      <c r="V717" s="3">
        <v>75.0158</v>
      </c>
      <c r="W717" s="3">
        <v>3.58</v>
      </c>
      <c r="Z717" s="4">
        <f>IFERROR(__xludf.DUMMYFUNCTION("""COMPUTED_VALUE"""),3.455)</f>
        <v>3.455</v>
      </c>
      <c r="AA717" s="4">
        <v>90.7405</v>
      </c>
      <c r="AB717" s="4" t="s">
        <v>13</v>
      </c>
      <c r="AC717" s="1">
        <v>44.1240513861032</v>
      </c>
      <c r="AD717" s="4">
        <v>30.8917486138968</v>
      </c>
    </row>
    <row r="718">
      <c r="G718" s="3">
        <v>19.7823</v>
      </c>
      <c r="H718" s="3">
        <v>3.585</v>
      </c>
      <c r="K718" s="4">
        <f>IFERROR(__xludf.DUMMYFUNCTION("""COMPUTED_VALUE"""),3.46)</f>
        <v>3.46</v>
      </c>
      <c r="L718" s="4">
        <v>20.7575</v>
      </c>
      <c r="M718" s="4" t="s">
        <v>13</v>
      </c>
      <c r="N718" s="1">
        <v>-5.90628724906612</v>
      </c>
      <c r="O718" s="4">
        <v>25.688587249066117</v>
      </c>
      <c r="V718" s="3">
        <v>74.4022</v>
      </c>
      <c r="W718" s="3">
        <v>3.585</v>
      </c>
      <c r="Z718" s="4">
        <f>IFERROR(__xludf.DUMMYFUNCTION("""COMPUTED_VALUE"""),3.46)</f>
        <v>3.46</v>
      </c>
      <c r="AA718" s="4">
        <v>90.1103</v>
      </c>
      <c r="AB718" s="4" t="s">
        <v>13</v>
      </c>
      <c r="AC718" s="1">
        <v>42.9383804512453</v>
      </c>
      <c r="AD718" s="4">
        <v>31.463819548754692</v>
      </c>
    </row>
    <row r="719">
      <c r="G719" s="3">
        <v>19.7169</v>
      </c>
      <c r="H719" s="3">
        <v>3.59</v>
      </c>
      <c r="K719" s="4">
        <f>IFERROR(__xludf.DUMMYFUNCTION("""COMPUTED_VALUE"""),3.465)</f>
        <v>3.465</v>
      </c>
      <c r="L719" s="4">
        <v>20.7416</v>
      </c>
      <c r="M719" s="4" t="s">
        <v>13</v>
      </c>
      <c r="N719" s="1">
        <v>-6.16019617127689</v>
      </c>
      <c r="O719" s="4">
        <v>25.87709617127689</v>
      </c>
      <c r="V719" s="3">
        <v>73.791</v>
      </c>
      <c r="W719" s="3">
        <v>3.59</v>
      </c>
      <c r="Z719" s="4">
        <f>IFERROR(__xludf.DUMMYFUNCTION("""COMPUTED_VALUE"""),3.465)</f>
        <v>3.465</v>
      </c>
      <c r="AA719" s="4">
        <v>89.4794</v>
      </c>
      <c r="AB719" s="4" t="s">
        <v>13</v>
      </c>
      <c r="AC719" s="1">
        <v>41.7906411044803</v>
      </c>
      <c r="AD719" s="4">
        <v>32.000358895519696</v>
      </c>
    </row>
    <row r="720">
      <c r="G720" s="3">
        <v>19.6494</v>
      </c>
      <c r="H720" s="3">
        <v>3.595</v>
      </c>
      <c r="K720" s="4">
        <f>IFERROR(__xludf.DUMMYFUNCTION("""COMPUTED_VALUE"""),3.47)</f>
        <v>3.47</v>
      </c>
      <c r="L720" s="4">
        <v>20.7241</v>
      </c>
      <c r="M720" s="4" t="s">
        <v>13</v>
      </c>
      <c r="N720" s="1">
        <v>-6.40578979942875</v>
      </c>
      <c r="O720" s="4">
        <v>26.05518979942875</v>
      </c>
      <c r="V720" s="3">
        <v>73.1824</v>
      </c>
      <c r="W720" s="3">
        <v>3.595</v>
      </c>
      <c r="Z720" s="4">
        <f>IFERROR(__xludf.DUMMYFUNCTION("""COMPUTED_VALUE"""),3.47)</f>
        <v>3.47</v>
      </c>
      <c r="AA720" s="4">
        <v>88.8478</v>
      </c>
      <c r="AB720" s="4" t="s">
        <v>13</v>
      </c>
      <c r="AC720" s="1">
        <v>40.69156600308</v>
      </c>
      <c r="AD720" s="4">
        <v>32.49083399692</v>
      </c>
    </row>
    <row r="721">
      <c r="G721" s="3">
        <v>19.5798</v>
      </c>
      <c r="H721" s="3">
        <v>3.6</v>
      </c>
      <c r="K721" s="4">
        <f>IFERROR(__xludf.DUMMYFUNCTION("""COMPUTED_VALUE"""),3.475)</f>
        <v>3.475</v>
      </c>
      <c r="L721" s="4">
        <v>20.7047</v>
      </c>
      <c r="M721" s="4" t="s">
        <v>13</v>
      </c>
      <c r="N721" s="1">
        <v>-6.64076766727632</v>
      </c>
      <c r="O721" s="4">
        <v>26.22056766727632</v>
      </c>
      <c r="V721" s="3">
        <v>72.5766</v>
      </c>
      <c r="W721" s="3">
        <v>3.6</v>
      </c>
      <c r="Z721" s="4">
        <f>IFERROR(__xludf.DUMMYFUNCTION("""COMPUTED_VALUE"""),3.475)</f>
        <v>3.475</v>
      </c>
      <c r="AA721" s="4">
        <v>88.2158</v>
      </c>
      <c r="AB721" s="4" t="s">
        <v>13</v>
      </c>
      <c r="AC721" s="1">
        <v>39.6518878043164</v>
      </c>
      <c r="AD721" s="4">
        <v>32.9247121956836</v>
      </c>
    </row>
    <row r="722">
      <c r="G722" s="3">
        <v>19.5082</v>
      </c>
      <c r="H722" s="3">
        <v>3.605</v>
      </c>
      <c r="K722" s="4">
        <f>IFERROR(__xludf.DUMMYFUNCTION("""COMPUTED_VALUE"""),3.48)</f>
        <v>3.48</v>
      </c>
      <c r="L722" s="4">
        <v>20.6835</v>
      </c>
      <c r="M722" s="4" t="s">
        <v>13</v>
      </c>
      <c r="N722" s="1">
        <v>-6.86282930857429</v>
      </c>
      <c r="O722" s="4">
        <v>26.37102930857429</v>
      </c>
      <c r="V722" s="3">
        <v>71.9736</v>
      </c>
      <c r="W722" s="3">
        <v>3.605</v>
      </c>
      <c r="Z722" s="4">
        <f>IFERROR(__xludf.DUMMYFUNCTION("""COMPUTED_VALUE"""),3.48)</f>
        <v>3.48</v>
      </c>
      <c r="AA722" s="4">
        <v>87.5833</v>
      </c>
      <c r="AB722" s="4" t="s">
        <v>13</v>
      </c>
      <c r="AC722" s="1">
        <v>38.6823391654615</v>
      </c>
      <c r="AD722" s="4">
        <v>33.291260834538505</v>
      </c>
    </row>
    <row r="723">
      <c r="G723" s="3">
        <v>19.4345</v>
      </c>
      <c r="H723" s="3">
        <v>3.61</v>
      </c>
      <c r="K723" s="4">
        <f>IFERROR(__xludf.DUMMYFUNCTION("""COMPUTED_VALUE"""),3.485)</f>
        <v>3.485</v>
      </c>
      <c r="L723" s="4">
        <v>20.6604</v>
      </c>
      <c r="M723" s="4" t="s">
        <v>13</v>
      </c>
      <c r="N723" s="1">
        <v>-7.06967425707731</v>
      </c>
      <c r="O723" s="4">
        <v>26.50417425707731</v>
      </c>
      <c r="V723" s="3">
        <v>71.3736</v>
      </c>
      <c r="W723" s="3">
        <v>3.61</v>
      </c>
      <c r="Z723" s="4">
        <f>IFERROR(__xludf.DUMMYFUNCTION("""COMPUTED_VALUE"""),3.485)</f>
        <v>3.485</v>
      </c>
      <c r="AA723" s="4">
        <v>86.9504</v>
      </c>
      <c r="AB723" s="4" t="s">
        <v>13</v>
      </c>
      <c r="AC723" s="1">
        <v>37.7936527437871</v>
      </c>
      <c r="AD723" s="4">
        <v>33.5799472562129</v>
      </c>
    </row>
    <row r="724">
      <c r="G724" s="3">
        <v>19.3589</v>
      </c>
      <c r="H724" s="3">
        <v>3.615</v>
      </c>
      <c r="K724" s="4">
        <f>IFERROR(__xludf.DUMMYFUNCTION("""COMPUTED_VALUE"""),3.49)</f>
        <v>3.49</v>
      </c>
      <c r="L724" s="4">
        <v>20.6355</v>
      </c>
      <c r="M724" s="4" t="s">
        <v>13</v>
      </c>
      <c r="N724" s="1">
        <v>-7.25900204654006</v>
      </c>
      <c r="O724" s="4">
        <v>26.61790204654006</v>
      </c>
      <c r="V724" s="3">
        <v>70.7766</v>
      </c>
      <c r="W724" s="3">
        <v>3.615</v>
      </c>
      <c r="Z724" s="4">
        <f>IFERROR(__xludf.DUMMYFUNCTION("""COMPUTED_VALUE"""),3.49)</f>
        <v>3.49</v>
      </c>
      <c r="AA724" s="4">
        <v>86.3173</v>
      </c>
      <c r="AB724" s="4" t="s">
        <v>13</v>
      </c>
      <c r="AC724" s="1">
        <v>36.9965611965652</v>
      </c>
      <c r="AD724" s="4">
        <v>33.7800388034348</v>
      </c>
    </row>
    <row r="725">
      <c r="G725" s="3">
        <v>19.2812</v>
      </c>
      <c r="H725" s="3">
        <v>3.62</v>
      </c>
      <c r="K725" s="4">
        <f>IFERROR(__xludf.DUMMYFUNCTION("""COMPUTED_VALUE"""),3.495)</f>
        <v>3.495</v>
      </c>
      <c r="L725" s="4">
        <v>20.6087</v>
      </c>
      <c r="M725" s="4" t="s">
        <v>13</v>
      </c>
      <c r="N725" s="1">
        <v>-7.4288499150061</v>
      </c>
      <c r="O725" s="4">
        <v>26.7100499150061</v>
      </c>
      <c r="V725" s="3">
        <v>70.1828</v>
      </c>
      <c r="W725" s="3">
        <v>3.62</v>
      </c>
      <c r="Z725" s="4">
        <f>IFERROR(__xludf.DUMMYFUNCTION("""COMPUTED_VALUE"""),3.495)</f>
        <v>3.495</v>
      </c>
      <c r="AA725" s="4">
        <v>85.6839</v>
      </c>
      <c r="AB725" s="4" t="s">
        <v>13</v>
      </c>
      <c r="AC725" s="1">
        <v>36.2995982269041</v>
      </c>
      <c r="AD725" s="4">
        <v>33.8832017730959</v>
      </c>
    </row>
    <row r="726">
      <c r="G726" s="3">
        <v>19.2014</v>
      </c>
      <c r="H726" s="3">
        <v>3.625</v>
      </c>
      <c r="K726" s="4">
        <f>IFERROR(__xludf.DUMMYFUNCTION("""COMPUTED_VALUE"""),3.5)</f>
        <v>3.5</v>
      </c>
      <c r="L726" s="4">
        <v>20.58</v>
      </c>
      <c r="M726" s="4" t="s">
        <v>13</v>
      </c>
      <c r="N726" s="1">
        <v>-7.58982647709555</v>
      </c>
      <c r="O726" s="4">
        <v>26.79122647709555</v>
      </c>
      <c r="V726" s="3">
        <v>69.5924</v>
      </c>
      <c r="W726" s="3">
        <v>3.625</v>
      </c>
      <c r="Z726" s="4">
        <f>IFERROR(__xludf.DUMMYFUNCTION("""COMPUTED_VALUE"""),3.5)</f>
        <v>3.5</v>
      </c>
      <c r="AA726" s="4">
        <v>85.0506</v>
      </c>
      <c r="AB726" s="4" t="s">
        <v>13</v>
      </c>
      <c r="AC726" s="1">
        <v>35.6313372200912</v>
      </c>
      <c r="AD726" s="4">
        <v>33.9610627799088</v>
      </c>
    </row>
    <row r="727">
      <c r="G727" s="3">
        <v>19.1197</v>
      </c>
      <c r="H727" s="3">
        <v>3.63</v>
      </c>
      <c r="K727" s="4">
        <f>IFERROR(__xludf.DUMMYFUNCTION("""COMPUTED_VALUE"""),3.505)</f>
        <v>3.505</v>
      </c>
      <c r="L727" s="4">
        <v>20.5493</v>
      </c>
      <c r="M727" s="4" t="s">
        <v>13</v>
      </c>
      <c r="N727" s="1">
        <v>-7.74782920686501</v>
      </c>
      <c r="O727" s="4">
        <v>26.86752920686501</v>
      </c>
      <c r="V727" s="3">
        <v>69.0052</v>
      </c>
      <c r="W727" s="3">
        <v>3.63</v>
      </c>
      <c r="Z727" s="4">
        <f>IFERROR(__xludf.DUMMYFUNCTION("""COMPUTED_VALUE"""),3.505)</f>
        <v>3.505</v>
      </c>
      <c r="AA727" s="4">
        <v>84.4173</v>
      </c>
      <c r="AB727" s="4" t="s">
        <v>13</v>
      </c>
      <c r="AC727" s="1">
        <v>34.9563055291762</v>
      </c>
      <c r="AD727" s="4">
        <v>34.048894470823804</v>
      </c>
    </row>
    <row r="728">
      <c r="G728" s="3">
        <v>19.0359</v>
      </c>
      <c r="H728" s="3">
        <v>3.635</v>
      </c>
      <c r="K728" s="4">
        <f>IFERROR(__xludf.DUMMYFUNCTION("""COMPUTED_VALUE"""),3.51)</f>
        <v>3.51</v>
      </c>
      <c r="L728" s="4">
        <v>20.5166</v>
      </c>
      <c r="M728" s="4" t="s">
        <v>13</v>
      </c>
      <c r="N728" s="1">
        <v>-7.90275039536917</v>
      </c>
      <c r="O728" s="4">
        <v>26.938650395369173</v>
      </c>
      <c r="V728" s="3">
        <v>68.4215</v>
      </c>
      <c r="W728" s="3">
        <v>3.635</v>
      </c>
      <c r="Z728" s="4">
        <f>IFERROR(__xludf.DUMMYFUNCTION("""COMPUTED_VALUE"""),3.51)</f>
        <v>3.51</v>
      </c>
      <c r="AA728" s="4">
        <v>83.7842</v>
      </c>
      <c r="AB728" s="4" t="s">
        <v>13</v>
      </c>
      <c r="AC728" s="1">
        <v>34.2790173680776</v>
      </c>
      <c r="AD728" s="4">
        <v>34.1424826319224</v>
      </c>
    </row>
    <row r="729">
      <c r="G729" s="3">
        <v>18.9502</v>
      </c>
      <c r="H729" s="3">
        <v>3.64</v>
      </c>
      <c r="K729" s="4">
        <f>IFERROR(__xludf.DUMMYFUNCTION("""COMPUTED_VALUE"""),3.515)</f>
        <v>3.515</v>
      </c>
      <c r="L729" s="4">
        <v>20.482</v>
      </c>
      <c r="M729" s="4" t="s">
        <v>13</v>
      </c>
      <c r="N729" s="1">
        <v>-8.0544823336627</v>
      </c>
      <c r="O729" s="4">
        <v>27.0046823336627</v>
      </c>
      <c r="V729" s="3">
        <v>67.8414</v>
      </c>
      <c r="W729" s="3">
        <v>3.64</v>
      </c>
      <c r="Z729" s="4">
        <f>IFERROR(__xludf.DUMMYFUNCTION("""COMPUTED_VALUE"""),3.515)</f>
        <v>3.515</v>
      </c>
      <c r="AA729" s="4">
        <v>83.1514</v>
      </c>
      <c r="AB729" s="4" t="s">
        <v>13</v>
      </c>
      <c r="AC729" s="1">
        <v>33.6039869507138</v>
      </c>
      <c r="AD729" s="4">
        <v>34.2374130492862</v>
      </c>
    </row>
    <row r="730">
      <c r="G730" s="3">
        <v>18.8624</v>
      </c>
      <c r="H730" s="3">
        <v>3.645</v>
      </c>
      <c r="K730" s="4">
        <f>IFERROR(__xludf.DUMMYFUNCTION("""COMPUTED_VALUE"""),3.51900482199999)</f>
        <v>3.519004822</v>
      </c>
      <c r="L730" s="4" t="s">
        <v>13</v>
      </c>
      <c r="M730" s="4">
        <v>-2.86788335062773</v>
      </c>
      <c r="N730" s="1">
        <v>-8.20291731280025</v>
      </c>
      <c r="O730" s="4">
        <v>27.065317312800254</v>
      </c>
      <c r="V730" s="3">
        <v>67.2648</v>
      </c>
      <c r="W730" s="3">
        <v>3.645</v>
      </c>
      <c r="Z730" s="4">
        <f>IFERROR(__xludf.DUMMYFUNCTION("""COMPUTED_VALUE"""),3.51900482199999)</f>
        <v>3.519004822</v>
      </c>
      <c r="AA730" s="4" t="s">
        <v>13</v>
      </c>
      <c r="AB730" s="4">
        <v>57.5522639931757</v>
      </c>
      <c r="AC730" s="1">
        <v>32.9357284910031</v>
      </c>
      <c r="AD730" s="4">
        <v>34.3290715089969</v>
      </c>
    </row>
    <row r="731">
      <c r="G731" s="3">
        <v>18.7726</v>
      </c>
      <c r="H731" s="3">
        <v>3.65</v>
      </c>
      <c r="K731" s="4">
        <f>IFERROR(__xludf.DUMMYFUNCTION("""COMPUTED_VALUE"""),3.52)</f>
        <v>3.52</v>
      </c>
      <c r="L731" s="4">
        <v>20.4454</v>
      </c>
      <c r="M731" s="4" t="s">
        <v>13</v>
      </c>
      <c r="N731" s="1">
        <v>-8.34794762383649</v>
      </c>
      <c r="O731" s="4">
        <v>27.12054762383649</v>
      </c>
      <c r="V731" s="3">
        <v>66.6918</v>
      </c>
      <c r="W731" s="3">
        <v>3.65</v>
      </c>
      <c r="Z731" s="4">
        <f>IFERROR(__xludf.DUMMYFUNCTION("""COMPUTED_VALUE"""),3.52)</f>
        <v>3.52</v>
      </c>
      <c r="AA731" s="4">
        <v>82.519</v>
      </c>
      <c r="AB731" s="4" t="s">
        <v>13</v>
      </c>
      <c r="AC731" s="1">
        <v>32.2787562028639</v>
      </c>
      <c r="AD731" s="4">
        <v>34.4130437971361</v>
      </c>
    </row>
    <row r="732">
      <c r="G732" s="3">
        <v>18.6809</v>
      </c>
      <c r="H732" s="3">
        <v>3.655</v>
      </c>
      <c r="K732" s="4">
        <f>IFERROR(__xludf.DUMMYFUNCTION("""COMPUTED_VALUE"""),3.525)</f>
        <v>3.525</v>
      </c>
      <c r="L732" s="4">
        <v>20.4067</v>
      </c>
      <c r="M732" s="4" t="s">
        <v>13</v>
      </c>
      <c r="N732" s="1">
        <v>-8.4894655578261</v>
      </c>
      <c r="O732" s="4">
        <v>27.170365557826102</v>
      </c>
      <c r="V732" s="3">
        <v>66.1224</v>
      </c>
      <c r="W732" s="3">
        <v>3.655</v>
      </c>
      <c r="Z732" s="4">
        <f>IFERROR(__xludf.DUMMYFUNCTION("""COMPUTED_VALUE"""),3.525)</f>
        <v>3.525</v>
      </c>
      <c r="AA732" s="4">
        <v>81.8871</v>
      </c>
      <c r="AB732" s="4" t="s">
        <v>13</v>
      </c>
      <c r="AC732" s="1">
        <v>31.6375843002146</v>
      </c>
      <c r="AD732" s="4">
        <v>34.4848156997854</v>
      </c>
    </row>
    <row r="733">
      <c r="G733" s="3">
        <v>18.5871</v>
      </c>
      <c r="H733" s="3">
        <v>3.66</v>
      </c>
      <c r="K733" s="4">
        <f>IFERROR(__xludf.DUMMYFUNCTION("""COMPUTED_VALUE"""),3.53)</f>
        <v>3.53</v>
      </c>
      <c r="L733" s="4">
        <v>20.366</v>
      </c>
      <c r="M733" s="4" t="s">
        <v>13</v>
      </c>
      <c r="N733" s="1">
        <v>-8.62736340582376</v>
      </c>
      <c r="O733" s="4">
        <v>27.214463405823757</v>
      </c>
      <c r="V733" s="3">
        <v>65.5568</v>
      </c>
      <c r="W733" s="3">
        <v>3.66</v>
      </c>
      <c r="Z733" s="4">
        <f>IFERROR(__xludf.DUMMYFUNCTION("""COMPUTED_VALUE"""),3.53)</f>
        <v>3.53</v>
      </c>
      <c r="AA733" s="4">
        <v>81.256</v>
      </c>
      <c r="AB733" s="4" t="s">
        <v>13</v>
      </c>
      <c r="AC733" s="1">
        <v>31.0167269969733</v>
      </c>
      <c r="AD733" s="4">
        <v>34.54007300302669</v>
      </c>
    </row>
    <row r="734">
      <c r="G734" s="3">
        <v>18.4913</v>
      </c>
      <c r="H734" s="3">
        <v>3.665</v>
      </c>
      <c r="K734" s="4">
        <f>IFERROR(__xludf.DUMMYFUNCTION("""COMPUTED_VALUE"""),3.535)</f>
        <v>3.535</v>
      </c>
      <c r="L734" s="4">
        <v>20.3233</v>
      </c>
      <c r="M734" s="4" t="s">
        <v>13</v>
      </c>
      <c r="N734" s="1">
        <v>-8.76153345888411</v>
      </c>
      <c r="O734" s="4">
        <v>27.25283345888411</v>
      </c>
      <c r="V734" s="3">
        <v>64.9948</v>
      </c>
      <c r="W734" s="3">
        <v>3.665</v>
      </c>
      <c r="Z734" s="4">
        <f>IFERROR(__xludf.DUMMYFUNCTION("""COMPUTED_VALUE"""),3.535)</f>
        <v>3.535</v>
      </c>
      <c r="AA734" s="4">
        <v>80.6258</v>
      </c>
      <c r="AB734" s="4" t="s">
        <v>13</v>
      </c>
      <c r="AC734" s="1">
        <v>30.4206985070587</v>
      </c>
      <c r="AD734" s="4">
        <v>34.574101492941296</v>
      </c>
    </row>
    <row r="735">
      <c r="G735" s="3">
        <v>18.3935</v>
      </c>
      <c r="H735" s="3">
        <v>3.67</v>
      </c>
      <c r="K735" s="4">
        <f>IFERROR(__xludf.DUMMYFUNCTION("""COMPUTED_VALUE"""),3.54)</f>
        <v>3.54</v>
      </c>
      <c r="L735" s="4">
        <v>20.2784</v>
      </c>
      <c r="M735" s="4" t="s">
        <v>13</v>
      </c>
      <c r="N735" s="1">
        <v>-8.89186800806184</v>
      </c>
      <c r="O735" s="4">
        <v>27.285368008061837</v>
      </c>
      <c r="V735" s="3">
        <v>64.4366</v>
      </c>
      <c r="W735" s="3">
        <v>3.67</v>
      </c>
      <c r="Z735" s="4">
        <f>IFERROR(__xludf.DUMMYFUNCTION("""COMPUTED_VALUE"""),3.54)</f>
        <v>3.54</v>
      </c>
      <c r="AA735" s="4">
        <v>79.9965</v>
      </c>
      <c r="AB735" s="4" t="s">
        <v>13</v>
      </c>
      <c r="AC735" s="1">
        <v>29.854013044389</v>
      </c>
      <c r="AD735" s="4">
        <v>34.582586955611</v>
      </c>
    </row>
    <row r="736">
      <c r="G736" s="3">
        <v>18.2938</v>
      </c>
      <c r="H736" s="3">
        <v>3.675</v>
      </c>
      <c r="K736" s="4">
        <f>IFERROR(__xludf.DUMMYFUNCTION("""COMPUTED_VALUE"""),3.545)</f>
        <v>3.545</v>
      </c>
      <c r="L736" s="4">
        <v>20.2316</v>
      </c>
      <c r="M736" s="4" t="s">
        <v>13</v>
      </c>
      <c r="N736" s="1">
        <v>-9.0182593444116</v>
      </c>
      <c r="O736" s="4">
        <v>27.3120593444116</v>
      </c>
      <c r="V736" s="3">
        <v>63.882</v>
      </c>
      <c r="W736" s="3">
        <v>3.675</v>
      </c>
      <c r="Z736" s="4">
        <f>IFERROR(__xludf.DUMMYFUNCTION("""COMPUTED_VALUE"""),3.545)</f>
        <v>3.545</v>
      </c>
      <c r="AA736" s="4">
        <v>79.3683</v>
      </c>
      <c r="AB736" s="4" t="s">
        <v>13</v>
      </c>
      <c r="AC736" s="1">
        <v>29.3211848228825</v>
      </c>
      <c r="AD736" s="4">
        <v>34.5608151771175</v>
      </c>
    </row>
    <row r="737">
      <c r="G737" s="3">
        <v>18.192</v>
      </c>
      <c r="H737" s="3">
        <v>3.68</v>
      </c>
      <c r="K737" s="4">
        <f>IFERROR(__xludf.DUMMYFUNCTION("""COMPUTED_VALUE"""),3.55)</f>
        <v>3.55</v>
      </c>
      <c r="L737" s="4">
        <v>20.1827</v>
      </c>
      <c r="M737" s="4" t="s">
        <v>13</v>
      </c>
      <c r="N737" s="1">
        <v>-9.14059975898809</v>
      </c>
      <c r="O737" s="4">
        <v>27.33259975898809</v>
      </c>
      <c r="V737" s="3">
        <v>63.3312</v>
      </c>
      <c r="W737" s="3">
        <v>3.68</v>
      </c>
      <c r="Z737" s="4">
        <f>IFERROR(__xludf.DUMMYFUNCTION("""COMPUTED_VALUE"""),3.55)</f>
        <v>3.55</v>
      </c>
      <c r="AA737" s="4">
        <v>78.7415</v>
      </c>
      <c r="AB737" s="4" t="s">
        <v>13</v>
      </c>
      <c r="AC737" s="1">
        <v>28.8267280564577</v>
      </c>
      <c r="AD737" s="4">
        <v>34.5044719435423</v>
      </c>
    </row>
    <row r="738">
      <c r="G738" s="3">
        <v>18.0882</v>
      </c>
      <c r="H738" s="3">
        <v>3.685</v>
      </c>
      <c r="K738" s="4">
        <f>IFERROR(__xludf.DUMMYFUNCTION("""COMPUTED_VALUE"""),3.555)</f>
        <v>3.555</v>
      </c>
      <c r="L738" s="4">
        <v>20.1317</v>
      </c>
      <c r="M738" s="4" t="s">
        <v>13</v>
      </c>
      <c r="N738" s="1">
        <v>-9.25878154284595</v>
      </c>
      <c r="O738" s="4">
        <v>27.346981542845953</v>
      </c>
      <c r="V738" s="3">
        <v>62.784</v>
      </c>
      <c r="W738" s="3">
        <v>3.685</v>
      </c>
      <c r="Z738" s="4">
        <f>IFERROR(__xludf.DUMMYFUNCTION("""COMPUTED_VALUE"""),3.555)</f>
        <v>3.555</v>
      </c>
      <c r="AA738" s="4">
        <v>78.1161</v>
      </c>
      <c r="AB738" s="4" t="s">
        <v>13</v>
      </c>
      <c r="AC738" s="1">
        <v>28.3751569590328</v>
      </c>
      <c r="AD738" s="4">
        <v>34.4088430409672</v>
      </c>
    </row>
    <row r="739">
      <c r="G739" s="3">
        <v>17.9825</v>
      </c>
      <c r="H739" s="3">
        <v>3.69</v>
      </c>
      <c r="K739" s="4">
        <f>IFERROR(__xludf.DUMMYFUNCTION("""COMPUTED_VALUE"""),3.56)</f>
        <v>3.56</v>
      </c>
      <c r="L739" s="4">
        <v>20.0786</v>
      </c>
      <c r="M739" s="4" t="s">
        <v>13</v>
      </c>
      <c r="N739" s="1">
        <v>-9.37269698703985</v>
      </c>
      <c r="O739" s="4">
        <v>27.355196987039854</v>
      </c>
      <c r="V739" s="3">
        <v>62.2404</v>
      </c>
      <c r="W739" s="3">
        <v>3.69</v>
      </c>
      <c r="Z739" s="4">
        <f>IFERROR(__xludf.DUMMYFUNCTION("""COMPUTED_VALUE"""),3.56)</f>
        <v>3.56</v>
      </c>
      <c r="AA739" s="4">
        <v>77.4923</v>
      </c>
      <c r="AB739" s="4" t="s">
        <v>13</v>
      </c>
      <c r="AC739" s="1">
        <v>27.9709857445263</v>
      </c>
      <c r="AD739" s="4">
        <v>34.269414255473706</v>
      </c>
    </row>
    <row r="740">
      <c r="G740" s="3">
        <v>17.8746</v>
      </c>
      <c r="H740" s="3">
        <v>3.695</v>
      </c>
      <c r="K740" s="4">
        <f>IFERROR(__xludf.DUMMYFUNCTION("""COMPUTED_VALUE"""),3.565)</f>
        <v>3.565</v>
      </c>
      <c r="L740" s="4">
        <v>20.0235</v>
      </c>
      <c r="M740" s="4" t="s">
        <v>13</v>
      </c>
      <c r="N740" s="1">
        <v>-9.48223838262448</v>
      </c>
      <c r="O740" s="4">
        <v>27.35683838262448</v>
      </c>
      <c r="V740" s="3">
        <v>61.7004</v>
      </c>
      <c r="W740" s="3">
        <v>3.695</v>
      </c>
      <c r="Z740" s="4">
        <f>IFERROR(__xludf.DUMMYFUNCTION("""COMPUTED_VALUE"""),3.565)</f>
        <v>3.565</v>
      </c>
      <c r="AA740" s="4">
        <v>76.8702</v>
      </c>
      <c r="AB740" s="4" t="s">
        <v>13</v>
      </c>
      <c r="AC740" s="1">
        <v>27.6187286268565</v>
      </c>
      <c r="AD740" s="4">
        <v>34.0816713731435</v>
      </c>
    </row>
    <row r="741">
      <c r="G741" s="3">
        <v>17.7648</v>
      </c>
      <c r="H741" s="3">
        <v>3.7</v>
      </c>
      <c r="K741" s="4">
        <f>IFERROR(__xludf.DUMMYFUNCTION("""COMPUTED_VALUE"""),3.57)</f>
        <v>3.57</v>
      </c>
      <c r="L741" s="4">
        <v>19.9663</v>
      </c>
      <c r="M741" s="4" t="s">
        <v>13</v>
      </c>
      <c r="N741" s="1">
        <v>-9.5872980206545</v>
      </c>
      <c r="O741" s="4">
        <v>27.352098020654502</v>
      </c>
      <c r="V741" s="3">
        <v>61.1639</v>
      </c>
      <c r="W741" s="3">
        <v>3.7</v>
      </c>
      <c r="Z741" s="4">
        <f>IFERROR(__xludf.DUMMYFUNCTION("""COMPUTED_VALUE"""),3.57)</f>
        <v>3.57</v>
      </c>
      <c r="AA741" s="4">
        <v>76.25</v>
      </c>
      <c r="AB741" s="4" t="s">
        <v>13</v>
      </c>
      <c r="AC741" s="1">
        <v>27.3228998199417</v>
      </c>
      <c r="AD741" s="4">
        <v>33.8410001800583</v>
      </c>
    </row>
    <row r="742">
      <c r="G742" s="3">
        <v>17.653</v>
      </c>
      <c r="H742" s="3">
        <v>3.705</v>
      </c>
      <c r="K742" s="4">
        <f>IFERROR(__xludf.DUMMYFUNCTION("""COMPUTED_VALUE"""),3.575)</f>
        <v>3.575</v>
      </c>
      <c r="L742" s="4">
        <v>19.9071</v>
      </c>
      <c r="M742" s="4" t="s">
        <v>13</v>
      </c>
      <c r="N742" s="1">
        <v>-9.68776819218457</v>
      </c>
      <c r="O742" s="4">
        <v>27.34076819218457</v>
      </c>
      <c r="V742" s="3">
        <v>60.6309</v>
      </c>
      <c r="W742" s="3">
        <v>3.705</v>
      </c>
      <c r="Z742" s="4">
        <f>IFERROR(__xludf.DUMMYFUNCTION("""COMPUTED_VALUE"""),3.575)</f>
        <v>3.575</v>
      </c>
      <c r="AA742" s="4">
        <v>75.6318</v>
      </c>
      <c r="AB742" s="4" t="s">
        <v>13</v>
      </c>
      <c r="AC742" s="1">
        <v>27.0880135377003</v>
      </c>
      <c r="AD742" s="4">
        <v>33.5428864622997</v>
      </c>
    </row>
    <row r="743">
      <c r="G743" s="3">
        <v>17.5391</v>
      </c>
      <c r="H743" s="3">
        <v>3.71</v>
      </c>
      <c r="K743" s="4">
        <f>IFERROR(__xludf.DUMMYFUNCTION("""COMPUTED_VALUE"""),3.58)</f>
        <v>3.58</v>
      </c>
      <c r="L743" s="4">
        <v>19.8457</v>
      </c>
      <c r="M743" s="4" t="s">
        <v>13</v>
      </c>
      <c r="N743" s="1">
        <v>-9.78354118826936</v>
      </c>
      <c r="O743" s="4">
        <v>27.322641188269362</v>
      </c>
      <c r="V743" s="3">
        <v>60.1013</v>
      </c>
      <c r="W743" s="3">
        <v>3.71</v>
      </c>
      <c r="Z743" s="4">
        <f>IFERROR(__xludf.DUMMYFUNCTION("""COMPUTED_VALUE"""),3.58)</f>
        <v>3.58</v>
      </c>
      <c r="AA743" s="4">
        <v>75.0158</v>
      </c>
      <c r="AB743" s="4" t="s">
        <v>13</v>
      </c>
      <c r="AC743" s="1">
        <v>26.9185839940508</v>
      </c>
      <c r="AD743" s="4">
        <v>33.1827160059492</v>
      </c>
    </row>
    <row r="744">
      <c r="G744" s="3">
        <v>17.4232</v>
      </c>
      <c r="H744" s="3">
        <v>3.715</v>
      </c>
      <c r="K744" s="4">
        <f>IFERROR(__xludf.DUMMYFUNCTION("""COMPUTED_VALUE"""),3.585)</f>
        <v>3.585</v>
      </c>
      <c r="L744" s="4">
        <v>19.7823</v>
      </c>
      <c r="M744" s="4" t="s">
        <v>13</v>
      </c>
      <c r="N744" s="1">
        <v>-9.87450929996354</v>
      </c>
      <c r="O744" s="4">
        <v>27.297709299963543</v>
      </c>
      <c r="V744" s="3">
        <v>59.5749</v>
      </c>
      <c r="W744" s="3">
        <v>3.715</v>
      </c>
      <c r="Z744" s="4">
        <f>IFERROR(__xludf.DUMMYFUNCTION("""COMPUTED_VALUE"""),3.585)</f>
        <v>3.585</v>
      </c>
      <c r="AA744" s="4">
        <v>74.4022</v>
      </c>
      <c r="AB744" s="4" t="s">
        <v>13</v>
      </c>
      <c r="AC744" s="1">
        <v>26.8191254029113</v>
      </c>
      <c r="AD744" s="4">
        <v>32.7557745970887</v>
      </c>
    </row>
    <row r="745">
      <c r="G745" s="3">
        <v>17.3053</v>
      </c>
      <c r="H745" s="3">
        <v>3.72</v>
      </c>
      <c r="K745" s="4">
        <f>IFERROR(__xludf.DUMMYFUNCTION("""COMPUTED_VALUE"""),3.59)</f>
        <v>3.59</v>
      </c>
      <c r="L745" s="4">
        <v>19.7169</v>
      </c>
      <c r="M745" s="4" t="s">
        <v>13</v>
      </c>
      <c r="N745" s="1">
        <v>-9.96059716532741</v>
      </c>
      <c r="O745" s="4">
        <v>27.26589716532741</v>
      </c>
      <c r="V745" s="3">
        <v>59.0518</v>
      </c>
      <c r="W745" s="3">
        <v>3.72</v>
      </c>
      <c r="Z745" s="4">
        <f>IFERROR(__xludf.DUMMYFUNCTION("""COMPUTED_VALUE"""),3.59)</f>
        <v>3.59</v>
      </c>
      <c r="AA745" s="4">
        <v>73.791</v>
      </c>
      <c r="AB745" s="4" t="s">
        <v>13</v>
      </c>
      <c r="AC745" s="1">
        <v>26.7930446477467</v>
      </c>
      <c r="AD745" s="4">
        <v>32.2587553522533</v>
      </c>
    </row>
    <row r="746">
      <c r="G746" s="3">
        <v>17.1852</v>
      </c>
      <c r="H746" s="3">
        <v>3.725</v>
      </c>
      <c r="K746" s="4">
        <f>IFERROR(__xludf.DUMMYFUNCTION("""COMPUTED_VALUE"""),3.595)</f>
        <v>3.595</v>
      </c>
      <c r="L746" s="4">
        <v>19.6494</v>
      </c>
      <c r="M746" s="4" t="s">
        <v>13</v>
      </c>
      <c r="N746" s="1">
        <v>-10.0431067962977</v>
      </c>
      <c r="O746" s="4">
        <v>27.228306796297698</v>
      </c>
      <c r="V746" s="3">
        <v>58.5319</v>
      </c>
      <c r="W746" s="3">
        <v>3.725</v>
      </c>
      <c r="Z746" s="4">
        <f>IFERROR(__xludf.DUMMYFUNCTION("""COMPUTED_VALUE"""),3.595)</f>
        <v>3.595</v>
      </c>
      <c r="AA746" s="4">
        <v>73.1824</v>
      </c>
      <c r="AB746" s="4" t="s">
        <v>13</v>
      </c>
      <c r="AC746" s="1">
        <v>26.7971839757735</v>
      </c>
      <c r="AD746" s="4">
        <v>31.7347160242265</v>
      </c>
    </row>
    <row r="747">
      <c r="G747" s="3">
        <v>17.0632</v>
      </c>
      <c r="H747" s="3">
        <v>3.73</v>
      </c>
      <c r="K747" s="4">
        <f>IFERROR(__xludf.DUMMYFUNCTION("""COMPUTED_VALUE"""),3.6)</f>
        <v>3.6</v>
      </c>
      <c r="L747" s="4">
        <v>19.5798</v>
      </c>
      <c r="M747" s="4" t="s">
        <v>13</v>
      </c>
      <c r="N747" s="1">
        <v>-10.1228465430351</v>
      </c>
      <c r="O747" s="4">
        <v>27.186046543035097</v>
      </c>
      <c r="V747" s="3">
        <v>58.015</v>
      </c>
      <c r="W747" s="3">
        <v>3.73</v>
      </c>
      <c r="Z747" s="4">
        <f>IFERROR(__xludf.DUMMYFUNCTION("""COMPUTED_VALUE"""),3.6)</f>
        <v>3.6</v>
      </c>
      <c r="AA747" s="4">
        <v>72.5766</v>
      </c>
      <c r="AB747" s="4" t="s">
        <v>13</v>
      </c>
      <c r="AC747" s="1">
        <v>26.8069584487652</v>
      </c>
      <c r="AD747" s="4">
        <v>31.2080415512348</v>
      </c>
    </row>
    <row r="748">
      <c r="G748" s="3">
        <v>16.939</v>
      </c>
      <c r="H748" s="3">
        <v>3.735</v>
      </c>
      <c r="K748" s="4">
        <f>IFERROR(__xludf.DUMMYFUNCTION("""COMPUTED_VALUE"""),3.605)</f>
        <v>3.605</v>
      </c>
      <c r="L748" s="4">
        <v>19.5082</v>
      </c>
      <c r="M748" s="4" t="s">
        <v>13</v>
      </c>
      <c r="N748" s="1">
        <v>-10.1999336695682</v>
      </c>
      <c r="O748" s="4">
        <v>27.1389336695682</v>
      </c>
      <c r="V748" s="3">
        <v>57.501</v>
      </c>
      <c r="W748" s="3">
        <v>3.735</v>
      </c>
      <c r="Z748" s="4">
        <f>IFERROR(__xludf.DUMMYFUNCTION("""COMPUTED_VALUE"""),3.605)</f>
        <v>3.605</v>
      </c>
      <c r="AA748" s="4">
        <v>71.9736</v>
      </c>
      <c r="AB748" s="4" t="s">
        <v>13</v>
      </c>
      <c r="AC748" s="1">
        <v>26.8217299920517</v>
      </c>
      <c r="AD748" s="4">
        <v>30.679270007948297</v>
      </c>
    </row>
    <row r="749">
      <c r="G749" s="3">
        <v>16.8128</v>
      </c>
      <c r="H749" s="3">
        <v>3.74</v>
      </c>
      <c r="K749" s="4">
        <f>IFERROR(__xludf.DUMMYFUNCTION("""COMPUTED_VALUE"""),3.61)</f>
        <v>3.61</v>
      </c>
      <c r="L749" s="4">
        <v>19.4345</v>
      </c>
      <c r="M749" s="4" t="s">
        <v>13</v>
      </c>
      <c r="N749" s="1">
        <v>-10.2744854399254</v>
      </c>
      <c r="O749" s="4">
        <v>27.0872854399254</v>
      </c>
      <c r="V749" s="3">
        <v>56.9898</v>
      </c>
      <c r="W749" s="3">
        <v>3.74</v>
      </c>
      <c r="Z749" s="4">
        <f>IFERROR(__xludf.DUMMYFUNCTION("""COMPUTED_VALUE"""),3.61)</f>
        <v>3.61</v>
      </c>
      <c r="AA749" s="4">
        <v>71.3736</v>
      </c>
      <c r="AB749" s="4" t="s">
        <v>13</v>
      </c>
      <c r="AC749" s="1">
        <v>26.8408605309626</v>
      </c>
      <c r="AD749" s="4">
        <v>30.1489394690374</v>
      </c>
    </row>
    <row r="750">
      <c r="G750" s="3">
        <v>16.6844</v>
      </c>
      <c r="H750" s="3">
        <v>3.745</v>
      </c>
      <c r="K750" s="4">
        <f>IFERROR(__xludf.DUMMYFUNCTION("""COMPUTED_VALUE"""),3.615)</f>
        <v>3.615</v>
      </c>
      <c r="L750" s="4">
        <v>19.3589</v>
      </c>
      <c r="M750" s="4" t="s">
        <v>13</v>
      </c>
      <c r="N750" s="1">
        <v>-10.3466191181355</v>
      </c>
      <c r="O750" s="4">
        <v>27.0310191181355</v>
      </c>
      <c r="V750" s="3">
        <v>56.4813</v>
      </c>
      <c r="W750" s="3">
        <v>3.745</v>
      </c>
      <c r="Z750" s="4">
        <f>IFERROR(__xludf.DUMMYFUNCTION("""COMPUTED_VALUE"""),3.615)</f>
        <v>3.615</v>
      </c>
      <c r="AA750" s="4">
        <v>70.7766</v>
      </c>
      <c r="AB750" s="4" t="s">
        <v>13</v>
      </c>
      <c r="AC750" s="1">
        <v>26.8637119908278</v>
      </c>
      <c r="AD750" s="4">
        <v>29.6175880091722</v>
      </c>
    </row>
    <row r="751">
      <c r="G751" s="3">
        <v>16.5539</v>
      </c>
      <c r="H751" s="3">
        <v>3.75</v>
      </c>
      <c r="K751" s="4">
        <f>IFERROR(__xludf.DUMMYFUNCTION("""COMPUTED_VALUE"""),3.619056702)</f>
        <v>3.619056702</v>
      </c>
      <c r="L751" s="4" t="s">
        <v>13</v>
      </c>
      <c r="M751" s="4">
        <v>-7.39815550799168</v>
      </c>
      <c r="N751" s="1">
        <v>-10.416451968227</v>
      </c>
      <c r="O751" s="4">
        <v>26.970351968227</v>
      </c>
      <c r="V751" s="3">
        <v>55.9754</v>
      </c>
      <c r="W751" s="3">
        <v>3.75</v>
      </c>
      <c r="Z751" s="4">
        <f>IFERROR(__xludf.DUMMYFUNCTION("""COMPUTED_VALUE"""),3.619056702)</f>
        <v>3.619056702</v>
      </c>
      <c r="AA751" s="4" t="s">
        <v>13</v>
      </c>
      <c r="AB751" s="4">
        <v>36.4245436392584</v>
      </c>
      <c r="AC751" s="1">
        <v>26.889646296977</v>
      </c>
      <c r="AD751" s="4">
        <v>29.085753703023002</v>
      </c>
    </row>
    <row r="752">
      <c r="G752" s="3">
        <v>16.4213</v>
      </c>
      <c r="H752" s="3">
        <v>3.755</v>
      </c>
      <c r="K752" s="4">
        <f>IFERROR(__xludf.DUMMYFUNCTION("""COMPUTED_VALUE"""),3.62)</f>
        <v>3.62</v>
      </c>
      <c r="L752" s="4">
        <v>19.2812</v>
      </c>
      <c r="M752" s="4" t="s">
        <v>13</v>
      </c>
      <c r="N752" s="1">
        <v>-10.4841012542285</v>
      </c>
      <c r="O752" s="4">
        <v>26.9054012542285</v>
      </c>
      <c r="V752" s="3">
        <v>55.4719</v>
      </c>
      <c r="W752" s="3">
        <v>3.755</v>
      </c>
      <c r="Z752" s="4">
        <f>IFERROR(__xludf.DUMMYFUNCTION("""COMPUTED_VALUE"""),3.62)</f>
        <v>3.62</v>
      </c>
      <c r="AA752" s="4">
        <v>70.1828</v>
      </c>
      <c r="AB752" s="4" t="s">
        <v>13</v>
      </c>
      <c r="AC752" s="1">
        <v>26.9180253747399</v>
      </c>
      <c r="AD752" s="4">
        <v>28.553874625260097</v>
      </c>
    </row>
    <row r="753">
      <c r="G753" s="3">
        <v>16.2866</v>
      </c>
      <c r="H753" s="3">
        <v>3.76</v>
      </c>
      <c r="K753" s="4">
        <f>IFERROR(__xludf.DUMMYFUNCTION("""COMPUTED_VALUE"""),3.625)</f>
        <v>3.625</v>
      </c>
      <c r="L753" s="4">
        <v>19.2014</v>
      </c>
      <c r="M753" s="4" t="s">
        <v>13</v>
      </c>
      <c r="N753" s="1">
        <v>-10.5496842401685</v>
      </c>
      <c r="O753" s="4">
        <v>26.8362842401685</v>
      </c>
      <c r="V753" s="3">
        <v>54.9708</v>
      </c>
      <c r="W753" s="3">
        <v>3.76</v>
      </c>
      <c r="Z753" s="4">
        <f>IFERROR(__xludf.DUMMYFUNCTION("""COMPUTED_VALUE"""),3.625)</f>
        <v>3.625</v>
      </c>
      <c r="AA753" s="4">
        <v>69.5924</v>
      </c>
      <c r="AB753" s="4" t="s">
        <v>13</v>
      </c>
      <c r="AC753" s="1">
        <v>26.9482111494462</v>
      </c>
      <c r="AD753" s="4">
        <v>28.022588850553795</v>
      </c>
    </row>
    <row r="754">
      <c r="G754" s="3">
        <v>16.1497</v>
      </c>
      <c r="H754" s="3">
        <v>3.765</v>
      </c>
      <c r="K754" s="4">
        <f>IFERROR(__xludf.DUMMYFUNCTION("""COMPUTED_VALUE"""),3.63)</f>
        <v>3.63</v>
      </c>
      <c r="L754" s="4">
        <v>19.1197</v>
      </c>
      <c r="M754" s="4" t="s">
        <v>13</v>
      </c>
      <c r="N754" s="1">
        <v>-10.6133181900757</v>
      </c>
      <c r="O754" s="4">
        <v>26.763018190075698</v>
      </c>
      <c r="V754" s="3">
        <v>54.472</v>
      </c>
      <c r="W754" s="3">
        <v>3.765</v>
      </c>
      <c r="Z754" s="4">
        <f>IFERROR(__xludf.DUMMYFUNCTION("""COMPUTED_VALUE"""),3.63)</f>
        <v>3.63</v>
      </c>
      <c r="AA754" s="4">
        <v>69.0052</v>
      </c>
      <c r="AB754" s="4" t="s">
        <v>13</v>
      </c>
      <c r="AC754" s="1">
        <v>26.9795655464258</v>
      </c>
      <c r="AD754" s="4">
        <v>27.4924344535742</v>
      </c>
    </row>
    <row r="755">
      <c r="G755" s="3">
        <v>16.0106</v>
      </c>
      <c r="H755" s="3">
        <v>3.77</v>
      </c>
      <c r="K755" s="4">
        <f>IFERROR(__xludf.DUMMYFUNCTION("""COMPUTED_VALUE"""),3.635)</f>
        <v>3.635</v>
      </c>
      <c r="L755" s="4">
        <v>19.0359</v>
      </c>
      <c r="M755" s="4" t="s">
        <v>13</v>
      </c>
      <c r="N755" s="1">
        <v>-10.6751203679786</v>
      </c>
      <c r="O755" s="4">
        <v>26.6857203679786</v>
      </c>
      <c r="V755" s="3">
        <v>53.9753</v>
      </c>
      <c r="W755" s="3">
        <v>3.77</v>
      </c>
      <c r="Z755" s="4">
        <f>IFERROR(__xludf.DUMMYFUNCTION("""COMPUTED_VALUE"""),3.635)</f>
        <v>3.635</v>
      </c>
      <c r="AA755" s="4">
        <v>68.4215</v>
      </c>
      <c r="AB755" s="4" t="s">
        <v>13</v>
      </c>
      <c r="AC755" s="1">
        <v>27.0114504910084</v>
      </c>
      <c r="AD755" s="4">
        <v>26.963849508991597</v>
      </c>
    </row>
    <row r="756">
      <c r="G756" s="3">
        <v>15.8693</v>
      </c>
      <c r="H756" s="3">
        <v>3.775</v>
      </c>
      <c r="K756" s="4">
        <f>IFERROR(__xludf.DUMMYFUNCTION("""COMPUTED_VALUE"""),3.64)</f>
        <v>3.64</v>
      </c>
      <c r="L756" s="4">
        <v>18.9502</v>
      </c>
      <c r="M756" s="4" t="s">
        <v>13</v>
      </c>
      <c r="N756" s="1">
        <v>-10.7352080379058</v>
      </c>
      <c r="O756" s="4">
        <v>26.604508037905802</v>
      </c>
      <c r="V756" s="3">
        <v>53.4805</v>
      </c>
      <c r="W756" s="3">
        <v>3.775</v>
      </c>
      <c r="Z756" s="4">
        <f>IFERROR(__xludf.DUMMYFUNCTION("""COMPUTED_VALUE"""),3.64)</f>
        <v>3.64</v>
      </c>
      <c r="AA756" s="4">
        <v>67.8414</v>
      </c>
      <c r="AB756" s="4" t="s">
        <v>13</v>
      </c>
      <c r="AC756" s="1">
        <v>27.0432279085237</v>
      </c>
      <c r="AD756" s="4">
        <v>26.4372720914763</v>
      </c>
    </row>
    <row r="757">
      <c r="G757" s="3">
        <v>15.7259</v>
      </c>
      <c r="H757" s="3">
        <v>3.78</v>
      </c>
      <c r="K757" s="4">
        <f>IFERROR(__xludf.DUMMYFUNCTION("""COMPUTED_VALUE"""),3.645)</f>
        <v>3.645</v>
      </c>
      <c r="L757" s="4">
        <v>18.8624</v>
      </c>
      <c r="M757" s="4" t="s">
        <v>13</v>
      </c>
      <c r="N757" s="1">
        <v>-10.7936984638858</v>
      </c>
      <c r="O757" s="4">
        <v>26.5195984638858</v>
      </c>
      <c r="V757" s="3">
        <v>52.9877</v>
      </c>
      <c r="W757" s="3">
        <v>3.78</v>
      </c>
      <c r="Z757" s="4">
        <f>IFERROR(__xludf.DUMMYFUNCTION("""COMPUTED_VALUE"""),3.645)</f>
        <v>3.645</v>
      </c>
      <c r="AA757" s="4">
        <v>67.2648</v>
      </c>
      <c r="AB757" s="4" t="s">
        <v>13</v>
      </c>
      <c r="AC757" s="1">
        <v>27.0742597243014</v>
      </c>
      <c r="AD757" s="4">
        <v>25.913440275698598</v>
      </c>
    </row>
    <row r="758">
      <c r="G758" s="3">
        <v>15.5802</v>
      </c>
      <c r="H758" s="3">
        <v>3.785</v>
      </c>
      <c r="K758" s="4">
        <f>IFERROR(__xludf.DUMMYFUNCTION("""COMPUTED_VALUE"""),3.65)</f>
        <v>3.65</v>
      </c>
      <c r="L758" s="4">
        <v>18.7726</v>
      </c>
      <c r="M758" s="4" t="s">
        <v>13</v>
      </c>
      <c r="N758" s="1">
        <v>-10.8507089099474</v>
      </c>
      <c r="O758" s="4">
        <v>26.430908909947398</v>
      </c>
      <c r="V758" s="3">
        <v>52.4967</v>
      </c>
      <c r="W758" s="3">
        <v>3.785</v>
      </c>
      <c r="Z758" s="4">
        <f>IFERROR(__xludf.DUMMYFUNCTION("""COMPUTED_VALUE"""),3.65)</f>
        <v>3.65</v>
      </c>
      <c r="AA758" s="4">
        <v>66.6918</v>
      </c>
      <c r="AB758" s="4" t="s">
        <v>13</v>
      </c>
      <c r="AC758" s="1">
        <v>27.1039078636714</v>
      </c>
      <c r="AD758" s="4">
        <v>25.392792136328598</v>
      </c>
    </row>
    <row r="759">
      <c r="G759" s="3">
        <v>15.4322</v>
      </c>
      <c r="H759" s="3">
        <v>3.79</v>
      </c>
      <c r="K759" s="4">
        <f>IFERROR(__xludf.DUMMYFUNCTION("""COMPUTED_VALUE"""),3.655)</f>
        <v>3.655</v>
      </c>
      <c r="L759" s="4">
        <v>18.6809</v>
      </c>
      <c r="M759" s="4" t="s">
        <v>13</v>
      </c>
      <c r="N759" s="1">
        <v>-10.906356640119</v>
      </c>
      <c r="O759" s="4">
        <v>26.338556640119002</v>
      </c>
      <c r="V759" s="3">
        <v>52.0074</v>
      </c>
      <c r="W759" s="3">
        <v>3.79</v>
      </c>
      <c r="Z759" s="4">
        <f>IFERROR(__xludf.DUMMYFUNCTION("""COMPUTED_VALUE"""),3.655)</f>
        <v>3.655</v>
      </c>
      <c r="AA759" s="4">
        <v>66.1224</v>
      </c>
      <c r="AB759" s="4" t="s">
        <v>13</v>
      </c>
      <c r="AC759" s="1">
        <v>27.1315342519633</v>
      </c>
      <c r="AD759" s="4">
        <v>24.8758657480367</v>
      </c>
    </row>
    <row r="760">
      <c r="G760" s="3">
        <v>15.2821</v>
      </c>
      <c r="H760" s="3">
        <v>3.795</v>
      </c>
      <c r="K760" s="4">
        <f>IFERROR(__xludf.DUMMYFUNCTION("""COMPUTED_VALUE"""),3.66)</f>
        <v>3.66</v>
      </c>
      <c r="L760" s="4">
        <v>18.5871</v>
      </c>
      <c r="M760" s="4" t="s">
        <v>13</v>
      </c>
      <c r="N760" s="1">
        <v>-10.9607589184292</v>
      </c>
      <c r="O760" s="4">
        <v>26.2428589184292</v>
      </c>
      <c r="V760" s="3">
        <v>51.5196</v>
      </c>
      <c r="W760" s="3">
        <v>3.795</v>
      </c>
      <c r="Z760" s="4">
        <f>IFERROR(__xludf.DUMMYFUNCTION("""COMPUTED_VALUE"""),3.66)</f>
        <v>3.66</v>
      </c>
      <c r="AA760" s="4">
        <v>65.5568</v>
      </c>
      <c r="AB760" s="4" t="s">
        <v>13</v>
      </c>
      <c r="AC760" s="1">
        <v>27.1565008145069</v>
      </c>
      <c r="AD760" s="4">
        <v>24.3630991854931</v>
      </c>
    </row>
    <row r="761">
      <c r="G761" s="3">
        <v>15.1296</v>
      </c>
      <c r="H761" s="3">
        <v>3.8</v>
      </c>
      <c r="K761" s="4">
        <f>IFERROR(__xludf.DUMMYFUNCTION("""COMPUTED_VALUE"""),3.665)</f>
        <v>3.665</v>
      </c>
      <c r="L761" s="4">
        <v>18.4913</v>
      </c>
      <c r="M761" s="4" t="s">
        <v>13</v>
      </c>
      <c r="N761" s="1">
        <v>-11.0140330089066</v>
      </c>
      <c r="O761" s="4">
        <v>26.143633008906598</v>
      </c>
      <c r="V761" s="3">
        <v>51.0335</v>
      </c>
      <c r="W761" s="3">
        <v>3.8</v>
      </c>
      <c r="Z761" s="4">
        <f>IFERROR(__xludf.DUMMYFUNCTION("""COMPUTED_VALUE"""),3.665)</f>
        <v>3.665</v>
      </c>
      <c r="AA761" s="4">
        <v>64.9948</v>
      </c>
      <c r="AB761" s="4" t="s">
        <v>13</v>
      </c>
      <c r="AC761" s="1">
        <v>27.178169476632</v>
      </c>
      <c r="AD761" s="4">
        <v>23.855330523367996</v>
      </c>
    </row>
    <row r="762">
      <c r="G762" s="3">
        <v>14.9749</v>
      </c>
      <c r="H762" s="3">
        <v>3.805</v>
      </c>
      <c r="K762" s="4">
        <f>IFERROR(__xludf.DUMMYFUNCTION("""COMPUTED_VALUE"""),3.67)</f>
        <v>3.67</v>
      </c>
      <c r="L762" s="4">
        <v>18.3935</v>
      </c>
      <c r="M762" s="4" t="s">
        <v>13</v>
      </c>
      <c r="N762" s="1">
        <v>-11.0662961755798</v>
      </c>
      <c r="O762" s="4">
        <v>26.0411961755798</v>
      </c>
      <c r="V762" s="3">
        <v>50.5488</v>
      </c>
      <c r="W762" s="3">
        <v>3.805</v>
      </c>
      <c r="Z762" s="4">
        <f>IFERROR(__xludf.DUMMYFUNCTION("""COMPUTED_VALUE"""),3.67)</f>
        <v>3.67</v>
      </c>
      <c r="AA762" s="4">
        <v>64.4366</v>
      </c>
      <c r="AB762" s="4" t="s">
        <v>13</v>
      </c>
      <c r="AC762" s="1">
        <v>27.1959021636683</v>
      </c>
      <c r="AD762" s="4">
        <v>23.3528978363317</v>
      </c>
    </row>
    <row r="763">
      <c r="G763" s="3">
        <v>14.8178</v>
      </c>
      <c r="H763" s="3">
        <v>3.81</v>
      </c>
      <c r="K763" s="4">
        <f>IFERROR(__xludf.DUMMYFUNCTION("""COMPUTED_VALUE"""),3.675)</f>
        <v>3.675</v>
      </c>
      <c r="L763" s="4">
        <v>18.2938</v>
      </c>
      <c r="M763" s="4" t="s">
        <v>13</v>
      </c>
      <c r="N763" s="1">
        <v>-11.1176656824774</v>
      </c>
      <c r="O763" s="4">
        <v>25.9354656824774</v>
      </c>
      <c r="V763" s="3">
        <v>50.0654</v>
      </c>
      <c r="W763" s="3">
        <v>3.81</v>
      </c>
      <c r="Z763" s="4">
        <f>IFERROR(__xludf.DUMMYFUNCTION("""COMPUTED_VALUE"""),3.675)</f>
        <v>3.675</v>
      </c>
      <c r="AA763" s="4">
        <v>63.882</v>
      </c>
      <c r="AB763" s="4" t="s">
        <v>13</v>
      </c>
      <c r="AC763" s="1">
        <v>27.2090608009455</v>
      </c>
      <c r="AD763" s="4">
        <v>22.856339199054496</v>
      </c>
    </row>
    <row r="764">
      <c r="G764" s="3">
        <v>14.6584</v>
      </c>
      <c r="H764" s="3">
        <v>3.815</v>
      </c>
      <c r="K764" s="4">
        <f>IFERROR(__xludf.DUMMYFUNCTION("""COMPUTED_VALUE"""),3.68)</f>
        <v>3.68</v>
      </c>
      <c r="L764" s="4">
        <v>18.192</v>
      </c>
      <c r="M764" s="4" t="s">
        <v>13</v>
      </c>
      <c r="N764" s="1">
        <v>-11.168258793628</v>
      </c>
      <c r="O764" s="4">
        <v>25.826658793628</v>
      </c>
      <c r="V764" s="3">
        <v>49.5835</v>
      </c>
      <c r="W764" s="3">
        <v>3.815</v>
      </c>
      <c r="Z764" s="4">
        <f>IFERROR(__xludf.DUMMYFUNCTION("""COMPUTED_VALUE"""),3.68)</f>
        <v>3.68</v>
      </c>
      <c r="AA764" s="4">
        <v>63.3312</v>
      </c>
      <c r="AB764" s="4" t="s">
        <v>13</v>
      </c>
      <c r="AC764" s="1">
        <v>27.2170073137935</v>
      </c>
      <c r="AD764" s="4">
        <v>22.366492686206502</v>
      </c>
    </row>
    <row r="765">
      <c r="G765" s="3">
        <v>14.4967</v>
      </c>
      <c r="H765" s="3">
        <v>3.82</v>
      </c>
      <c r="K765" s="4">
        <f>IFERROR(__xludf.DUMMYFUNCTION("""COMPUTED_VALUE"""),3.685)</f>
        <v>3.685</v>
      </c>
      <c r="L765" s="4">
        <v>18.0882</v>
      </c>
      <c r="M765" s="4" t="s">
        <v>13</v>
      </c>
      <c r="N765" s="1">
        <v>-11.2182020314727</v>
      </c>
      <c r="O765" s="4">
        <v>25.7149020314727</v>
      </c>
      <c r="V765" s="3">
        <v>49.1028</v>
      </c>
      <c r="W765" s="3">
        <v>3.82</v>
      </c>
      <c r="Z765" s="4">
        <f>IFERROR(__xludf.DUMMYFUNCTION("""COMPUTED_VALUE"""),3.685)</f>
        <v>3.685</v>
      </c>
      <c r="AA765" s="4">
        <v>62.784</v>
      </c>
      <c r="AB765" s="4" t="s">
        <v>13</v>
      </c>
      <c r="AC765" s="1">
        <v>27.2188504634309</v>
      </c>
      <c r="AD765" s="4">
        <v>21.8839495365691</v>
      </c>
    </row>
    <row r="766">
      <c r="G766" s="3">
        <v>14.3326</v>
      </c>
      <c r="H766" s="3">
        <v>3.825</v>
      </c>
      <c r="K766" s="4">
        <f>IFERROR(__xludf.DUMMYFUNCTION("""COMPUTED_VALUE"""),3.69)</f>
        <v>3.69</v>
      </c>
      <c r="L766" s="4">
        <v>17.9825</v>
      </c>
      <c r="M766" s="4" t="s">
        <v>13</v>
      </c>
      <c r="N766" s="1">
        <v>-11.2680087285891</v>
      </c>
      <c r="O766" s="4">
        <v>25.6006087285891</v>
      </c>
      <c r="V766" s="3">
        <v>48.6234</v>
      </c>
      <c r="W766" s="3">
        <v>3.825</v>
      </c>
      <c r="Z766" s="4">
        <f>IFERROR(__xludf.DUMMYFUNCTION("""COMPUTED_VALUE"""),3.69)</f>
        <v>3.69</v>
      </c>
      <c r="AA766" s="4">
        <v>62.2404</v>
      </c>
      <c r="AB766" s="4" t="s">
        <v>13</v>
      </c>
      <c r="AC766" s="1">
        <v>27.2023012870211</v>
      </c>
      <c r="AD766" s="4">
        <v>21.421098712978896</v>
      </c>
    </row>
    <row r="767">
      <c r="G767" s="3">
        <v>14.1661</v>
      </c>
      <c r="H767" s="3">
        <v>3.83</v>
      </c>
      <c r="K767" s="4">
        <f>IFERROR(__xludf.DUMMYFUNCTION("""COMPUTED_VALUE"""),3.695)</f>
        <v>3.695</v>
      </c>
      <c r="L767" s="4">
        <v>17.8746</v>
      </c>
      <c r="M767" s="4" t="s">
        <v>13</v>
      </c>
      <c r="N767" s="1">
        <v>-11.3178346725807</v>
      </c>
      <c r="O767" s="4">
        <v>25.483934672580702</v>
      </c>
      <c r="V767" s="3">
        <v>48.1453</v>
      </c>
      <c r="W767" s="3">
        <v>3.83</v>
      </c>
      <c r="Z767" s="4">
        <f>IFERROR(__xludf.DUMMYFUNCTION("""COMPUTED_VALUE"""),3.695)</f>
        <v>3.695</v>
      </c>
      <c r="AA767" s="4">
        <v>61.7004</v>
      </c>
      <c r="AB767" s="4" t="s">
        <v>13</v>
      </c>
      <c r="AC767" s="1">
        <v>27.16244736166</v>
      </c>
      <c r="AD767" s="4">
        <v>20.98285263834</v>
      </c>
    </row>
    <row r="768">
      <c r="G768" s="3">
        <v>13.9972</v>
      </c>
      <c r="H768" s="3">
        <v>3.835</v>
      </c>
      <c r="K768" s="4">
        <f>IFERROR(__xludf.DUMMYFUNCTION("""COMPUTED_VALUE"""),3.7)</f>
        <v>3.7</v>
      </c>
      <c r="L768" s="4">
        <v>17.7648</v>
      </c>
      <c r="M768" s="4" t="s">
        <v>13</v>
      </c>
      <c r="N768" s="1">
        <v>-11.3675593537508</v>
      </c>
      <c r="O768" s="4">
        <v>25.3647593537508</v>
      </c>
      <c r="V768" s="3">
        <v>47.6685</v>
      </c>
      <c r="W768" s="3">
        <v>3.835</v>
      </c>
      <c r="Z768" s="4">
        <f>IFERROR(__xludf.DUMMYFUNCTION("""COMPUTED_VALUE"""),3.7)</f>
        <v>3.7</v>
      </c>
      <c r="AA768" s="4">
        <v>61.1639</v>
      </c>
      <c r="AB768" s="4" t="s">
        <v>13</v>
      </c>
      <c r="AC768" s="1">
        <v>27.1015042206203</v>
      </c>
      <c r="AD768" s="4">
        <v>20.566995779379702</v>
      </c>
    </row>
    <row r="769">
      <c r="G769" s="3">
        <v>13.8259</v>
      </c>
      <c r="H769" s="3">
        <v>3.84</v>
      </c>
      <c r="K769" s="4">
        <f>IFERROR(__xludf.DUMMYFUNCTION("""COMPUTED_VALUE"""),3.705)</f>
        <v>3.705</v>
      </c>
      <c r="L769" s="4">
        <v>17.653</v>
      </c>
      <c r="M769" s="4" t="s">
        <v>13</v>
      </c>
      <c r="N769" s="1">
        <v>-11.417062262403</v>
      </c>
      <c r="O769" s="4">
        <v>25.242962262403</v>
      </c>
      <c r="V769" s="3">
        <v>47.1929</v>
      </c>
      <c r="W769" s="3">
        <v>3.84</v>
      </c>
      <c r="Z769" s="4">
        <f>IFERROR(__xludf.DUMMYFUNCTION("""COMPUTED_VALUE"""),3.705)</f>
        <v>3.705</v>
      </c>
      <c r="AA769" s="4">
        <v>60.6309</v>
      </c>
      <c r="AB769" s="4" t="s">
        <v>13</v>
      </c>
      <c r="AC769" s="1">
        <v>27.0216873971747</v>
      </c>
      <c r="AD769" s="4">
        <v>20.171212602825303</v>
      </c>
    </row>
    <row r="770">
      <c r="G770" s="3">
        <v>13.6522</v>
      </c>
      <c r="H770" s="3">
        <v>3.845</v>
      </c>
      <c r="K770" s="4">
        <f>IFERROR(__xludf.DUMMYFUNCTION("""COMPUTED_VALUE"""),3.71)</f>
        <v>3.71</v>
      </c>
      <c r="L770" s="4">
        <v>17.5391</v>
      </c>
      <c r="M770" s="4" t="s">
        <v>13</v>
      </c>
      <c r="N770" s="1">
        <v>-11.4662228888405</v>
      </c>
      <c r="O770" s="4">
        <v>25.1184228888405</v>
      </c>
      <c r="V770" s="3">
        <v>46.7187</v>
      </c>
      <c r="W770" s="3">
        <v>3.845</v>
      </c>
      <c r="Z770" s="4">
        <f>IFERROR(__xludf.DUMMYFUNCTION("""COMPUTED_VALUE"""),3.71)</f>
        <v>3.71</v>
      </c>
      <c r="AA770" s="4">
        <v>60.1013</v>
      </c>
      <c r="AB770" s="4" t="s">
        <v>13</v>
      </c>
      <c r="AC770" s="1">
        <v>26.9252124245956</v>
      </c>
      <c r="AD770" s="4">
        <v>19.7934875754044</v>
      </c>
    </row>
    <row r="771">
      <c r="G771" s="3">
        <v>13.476</v>
      </c>
      <c r="H771" s="3">
        <v>3.85</v>
      </c>
      <c r="K771" s="4">
        <f>IFERROR(__xludf.DUMMYFUNCTION("""COMPUTED_VALUE"""),3.715)</f>
        <v>3.715</v>
      </c>
      <c r="L771" s="4">
        <v>17.4232</v>
      </c>
      <c r="M771" s="4" t="s">
        <v>13</v>
      </c>
      <c r="N771" s="1">
        <v>-11.5149207233669</v>
      </c>
      <c r="O771" s="4">
        <v>24.9909207233669</v>
      </c>
      <c r="V771" s="3">
        <v>46.2459</v>
      </c>
      <c r="W771" s="3">
        <v>3.85</v>
      </c>
      <c r="Z771" s="4">
        <f>IFERROR(__xludf.DUMMYFUNCTION("""COMPUTED_VALUE"""),3.715)</f>
        <v>3.715</v>
      </c>
      <c r="AA771" s="4">
        <v>59.5749</v>
      </c>
      <c r="AB771" s="4" t="s">
        <v>13</v>
      </c>
      <c r="AC771" s="1">
        <v>26.8142948361559</v>
      </c>
      <c r="AD771" s="4">
        <v>19.4316051638441</v>
      </c>
    </row>
    <row r="772">
      <c r="G772" s="3">
        <v>13.2974</v>
      </c>
      <c r="H772" s="3">
        <v>3.855</v>
      </c>
      <c r="K772" s="4">
        <f>IFERROR(__xludf.DUMMYFUNCTION("""COMPUTED_VALUE"""),3.719123841)</f>
        <v>3.719123841</v>
      </c>
      <c r="L772" s="4" t="s">
        <v>13</v>
      </c>
      <c r="M772" s="4">
        <v>-9.94584488727129</v>
      </c>
      <c r="N772" s="1">
        <v>-11.5630352562855</v>
      </c>
      <c r="O772" s="4">
        <v>24.8604352562855</v>
      </c>
      <c r="V772" s="3">
        <v>45.7745</v>
      </c>
      <c r="W772" s="3">
        <v>3.855</v>
      </c>
      <c r="Z772" s="4">
        <f>IFERROR(__xludf.DUMMYFUNCTION("""COMPUTED_VALUE"""),3.719123841)</f>
        <v>3.719123841</v>
      </c>
      <c r="AA772" s="4" t="s">
        <v>13</v>
      </c>
      <c r="AB772" s="4">
        <v>26.7929471851242</v>
      </c>
      <c r="AC772" s="1">
        <v>26.6911501651282</v>
      </c>
      <c r="AD772" s="4">
        <v>19.083349834871804</v>
      </c>
    </row>
    <row r="773">
      <c r="G773" s="3">
        <v>13.1162</v>
      </c>
      <c r="H773" s="3">
        <v>3.86</v>
      </c>
      <c r="K773" s="4">
        <f>IFERROR(__xludf.DUMMYFUNCTION("""COMPUTED_VALUE"""),3.72)</f>
        <v>3.72</v>
      </c>
      <c r="L773" s="4">
        <v>17.3053</v>
      </c>
      <c r="M773" s="4" t="s">
        <v>13</v>
      </c>
      <c r="N773" s="1">
        <v>-11.6104459778998</v>
      </c>
      <c r="O773" s="4">
        <v>24.7266459778998</v>
      </c>
      <c r="V773" s="3">
        <v>45.3046</v>
      </c>
      <c r="W773" s="3">
        <v>3.86</v>
      </c>
      <c r="Z773" s="4">
        <f>IFERROR(__xludf.DUMMYFUNCTION("""COMPUTED_VALUE"""),3.72)</f>
        <v>3.72</v>
      </c>
      <c r="AA773" s="4">
        <v>59.0518</v>
      </c>
      <c r="AB773" s="4" t="s">
        <v>13</v>
      </c>
      <c r="AC773" s="1">
        <v>26.5579939447851</v>
      </c>
      <c r="AD773" s="4">
        <v>18.7466060552149</v>
      </c>
    </row>
    <row r="774">
      <c r="G774" s="3">
        <v>12.9326</v>
      </c>
      <c r="H774" s="3">
        <v>3.865</v>
      </c>
      <c r="K774" s="4">
        <f>IFERROR(__xludf.DUMMYFUNCTION("""COMPUTED_VALUE"""),3.725)</f>
        <v>3.725</v>
      </c>
      <c r="L774" s="4">
        <v>17.1852</v>
      </c>
      <c r="M774" s="4" t="s">
        <v>13</v>
      </c>
      <c r="N774" s="1">
        <v>-11.6570323785132</v>
      </c>
      <c r="O774" s="4">
        <v>24.5896323785132</v>
      </c>
      <c r="V774" s="3">
        <v>44.8363</v>
      </c>
      <c r="W774" s="3">
        <v>3.865</v>
      </c>
      <c r="Z774" s="4">
        <f>IFERROR(__xludf.DUMMYFUNCTION("""COMPUTED_VALUE"""),3.725)</f>
        <v>3.725</v>
      </c>
      <c r="AA774" s="4">
        <v>58.5319</v>
      </c>
      <c r="AB774" s="4" t="s">
        <v>13</v>
      </c>
      <c r="AC774" s="1">
        <v>26.4170417083993</v>
      </c>
      <c r="AD774" s="4">
        <v>18.419258291600702</v>
      </c>
    </row>
    <row r="775">
      <c r="G775" s="3">
        <v>12.7464</v>
      </c>
      <c r="H775" s="3">
        <v>3.87</v>
      </c>
      <c r="K775" s="4">
        <f>IFERROR(__xludf.DUMMYFUNCTION("""COMPUTED_VALUE"""),3.73)</f>
        <v>3.73</v>
      </c>
      <c r="L775" s="4">
        <v>17.0632</v>
      </c>
      <c r="M775" s="4" t="s">
        <v>13</v>
      </c>
      <c r="N775" s="1">
        <v>-11.7026739484291</v>
      </c>
      <c r="O775" s="4">
        <v>24.4490739484291</v>
      </c>
      <c r="V775" s="3">
        <v>44.3698</v>
      </c>
      <c r="W775" s="3">
        <v>3.87</v>
      </c>
      <c r="Z775" s="4">
        <f>IFERROR(__xludf.DUMMYFUNCTION("""COMPUTED_VALUE"""),3.73)</f>
        <v>3.73</v>
      </c>
      <c r="AA775" s="4">
        <v>58.015</v>
      </c>
      <c r="AB775" s="4" t="s">
        <v>13</v>
      </c>
      <c r="AC775" s="1">
        <v>26.2705089892435</v>
      </c>
      <c r="AD775" s="4">
        <v>18.0992910107565</v>
      </c>
    </row>
    <row r="776">
      <c r="G776" s="3">
        <v>12.5577</v>
      </c>
      <c r="H776" s="3">
        <v>3.875</v>
      </c>
      <c r="K776" s="4">
        <f>IFERROR(__xludf.DUMMYFUNCTION("""COMPUTED_VALUE"""),3.735)</f>
        <v>3.735</v>
      </c>
      <c r="L776" s="4">
        <v>16.939</v>
      </c>
      <c r="M776" s="4" t="s">
        <v>13</v>
      </c>
      <c r="N776" s="1">
        <v>-11.7472501779509</v>
      </c>
      <c r="O776" s="4">
        <v>24.3049501779509</v>
      </c>
      <c r="V776" s="3">
        <v>43.9051</v>
      </c>
      <c r="W776" s="3">
        <v>3.875</v>
      </c>
      <c r="Z776" s="4">
        <f>IFERROR(__xludf.DUMMYFUNCTION("""COMPUTED_VALUE"""),3.735)</f>
        <v>3.735</v>
      </c>
      <c r="AA776" s="4">
        <v>57.501</v>
      </c>
      <c r="AB776" s="4" t="s">
        <v>13</v>
      </c>
      <c r="AC776" s="1">
        <v>26.1206113205902</v>
      </c>
      <c r="AD776" s="4">
        <v>17.784488679409797</v>
      </c>
    </row>
    <row r="777">
      <c r="G777" s="3">
        <v>12.3664</v>
      </c>
      <c r="H777" s="3">
        <v>3.88</v>
      </c>
      <c r="K777" s="4">
        <f>IFERROR(__xludf.DUMMYFUNCTION("""COMPUTED_VALUE"""),3.74)</f>
        <v>3.74</v>
      </c>
      <c r="L777" s="4">
        <v>16.8128</v>
      </c>
      <c r="M777" s="4" t="s">
        <v>13</v>
      </c>
      <c r="N777" s="1">
        <v>-11.7906405573822</v>
      </c>
      <c r="O777" s="4">
        <v>24.157040557382203</v>
      </c>
      <c r="V777" s="3">
        <v>43.4424</v>
      </c>
      <c r="W777" s="3">
        <v>3.88</v>
      </c>
      <c r="Z777" s="4">
        <f>IFERROR(__xludf.DUMMYFUNCTION("""COMPUTED_VALUE"""),3.74)</f>
        <v>3.74</v>
      </c>
      <c r="AA777" s="4">
        <v>56.9898</v>
      </c>
      <c r="AB777" s="4" t="s">
        <v>13</v>
      </c>
      <c r="AC777" s="1">
        <v>25.9695642357121</v>
      </c>
      <c r="AD777" s="4">
        <v>17.4728357642879</v>
      </c>
    </row>
    <row r="778">
      <c r="G778" s="3">
        <v>12.1726</v>
      </c>
      <c r="H778" s="3">
        <v>3.885</v>
      </c>
      <c r="K778" s="4">
        <f>IFERROR(__xludf.DUMMYFUNCTION("""COMPUTED_VALUE"""),3.745)</f>
        <v>3.745</v>
      </c>
      <c r="L778" s="4">
        <v>16.6844</v>
      </c>
      <c r="M778" s="4" t="s">
        <v>13</v>
      </c>
      <c r="N778" s="1">
        <v>-11.8327245770262</v>
      </c>
      <c r="O778" s="4">
        <v>24.0053245770262</v>
      </c>
      <c r="V778" s="3">
        <v>42.9819</v>
      </c>
      <c r="W778" s="3">
        <v>3.885</v>
      </c>
      <c r="Z778" s="4">
        <f>IFERROR(__xludf.DUMMYFUNCTION("""COMPUTED_VALUE"""),3.745)</f>
        <v>3.745</v>
      </c>
      <c r="AA778" s="4">
        <v>56.4813</v>
      </c>
      <c r="AB778" s="4" t="s">
        <v>13</v>
      </c>
      <c r="AC778" s="1">
        <v>25.8195832678819</v>
      </c>
      <c r="AD778" s="4">
        <v>17.162316732118104</v>
      </c>
    </row>
    <row r="779">
      <c r="G779" s="3">
        <v>11.9763</v>
      </c>
      <c r="H779" s="3">
        <v>3.89</v>
      </c>
      <c r="K779" s="4">
        <f>IFERROR(__xludf.DUMMYFUNCTION("""COMPUTED_VALUE"""),3.75)</f>
        <v>3.75</v>
      </c>
      <c r="L779" s="4">
        <v>16.5539</v>
      </c>
      <c r="M779" s="4" t="s">
        <v>13</v>
      </c>
      <c r="N779" s="1">
        <v>-11.8733817271864</v>
      </c>
      <c r="O779" s="4">
        <v>23.8496817271864</v>
      </c>
      <c r="V779" s="3">
        <v>42.5237</v>
      </c>
      <c r="W779" s="3">
        <v>3.89</v>
      </c>
      <c r="Z779" s="4">
        <f>IFERROR(__xludf.DUMMYFUNCTION("""COMPUTED_VALUE"""),3.75)</f>
        <v>3.75</v>
      </c>
      <c r="AA779" s="4">
        <v>55.9754</v>
      </c>
      <c r="AB779" s="4" t="s">
        <v>13</v>
      </c>
      <c r="AC779" s="1">
        <v>25.6728839503723</v>
      </c>
      <c r="AD779" s="4">
        <v>16.8508160496277</v>
      </c>
    </row>
    <row r="780">
      <c r="G780" s="3">
        <v>11.7773</v>
      </c>
      <c r="H780" s="3">
        <v>3.895</v>
      </c>
      <c r="K780" s="4">
        <f>IFERROR(__xludf.DUMMYFUNCTION("""COMPUTED_VALUE"""),3.755)</f>
        <v>3.755</v>
      </c>
      <c r="L780" s="4">
        <v>16.4213</v>
      </c>
      <c r="M780" s="4" t="s">
        <v>13</v>
      </c>
      <c r="N780" s="1">
        <v>-11.9124914981663</v>
      </c>
      <c r="O780" s="4">
        <v>23.6897914981663</v>
      </c>
      <c r="V780" s="3">
        <v>42.068</v>
      </c>
      <c r="W780" s="3">
        <v>3.895</v>
      </c>
      <c r="Z780" s="4">
        <f>IFERROR(__xludf.DUMMYFUNCTION("""COMPUTED_VALUE"""),3.755)</f>
        <v>3.755</v>
      </c>
      <c r="AA780" s="4">
        <v>55.4719</v>
      </c>
      <c r="AB780" s="4" t="s">
        <v>13</v>
      </c>
      <c r="AC780" s="1">
        <v>25.5316818164558</v>
      </c>
      <c r="AD780" s="4">
        <v>16.536318183544196</v>
      </c>
    </row>
    <row r="781">
      <c r="G781" s="3">
        <v>11.5758</v>
      </c>
      <c r="H781" s="3">
        <v>3.9</v>
      </c>
      <c r="K781" s="4">
        <f>IFERROR(__xludf.DUMMYFUNCTION("""COMPUTED_VALUE"""),3.76)</f>
        <v>3.76</v>
      </c>
      <c r="L781" s="4">
        <v>16.2866</v>
      </c>
      <c r="M781" s="4" t="s">
        <v>13</v>
      </c>
      <c r="N781" s="1">
        <v>-11.9499333802692</v>
      </c>
      <c r="O781" s="4">
        <v>23.5257333802692</v>
      </c>
      <c r="V781" s="3">
        <v>41.615</v>
      </c>
      <c r="W781" s="3">
        <v>3.9</v>
      </c>
      <c r="Z781" s="4">
        <f>IFERROR(__xludf.DUMMYFUNCTION("""COMPUTED_VALUE"""),3.76)</f>
        <v>3.76</v>
      </c>
      <c r="AA781" s="4">
        <v>54.9708</v>
      </c>
      <c r="AB781" s="4" t="s">
        <v>13</v>
      </c>
      <c r="AC781" s="1">
        <v>25.3981923994052</v>
      </c>
      <c r="AD781" s="4">
        <v>16.2168076005948</v>
      </c>
    </row>
    <row r="782">
      <c r="G782" s="3">
        <v>11.3716</v>
      </c>
      <c r="H782" s="3">
        <v>3.905</v>
      </c>
      <c r="K782" s="4">
        <f>IFERROR(__xludf.DUMMYFUNCTION("""COMPUTED_VALUE"""),3.765)</f>
        <v>3.765</v>
      </c>
      <c r="L782" s="4">
        <v>16.1497</v>
      </c>
      <c r="M782" s="4" t="s">
        <v>13</v>
      </c>
      <c r="N782" s="1">
        <v>-11.9855868637987</v>
      </c>
      <c r="O782" s="4">
        <v>23.357186863798702</v>
      </c>
      <c r="V782" s="3">
        <v>41.1649</v>
      </c>
      <c r="W782" s="3">
        <v>3.905</v>
      </c>
      <c r="Z782" s="4">
        <f>IFERROR(__xludf.DUMMYFUNCTION("""COMPUTED_VALUE"""),3.765)</f>
        <v>3.765</v>
      </c>
      <c r="AA782" s="4">
        <v>54.472</v>
      </c>
      <c r="AB782" s="4" t="s">
        <v>13</v>
      </c>
      <c r="AC782" s="1">
        <v>25.2746312324931</v>
      </c>
      <c r="AD782" s="4">
        <v>15.890268767506903</v>
      </c>
    </row>
    <row r="783">
      <c r="G783" s="3">
        <v>11.1649</v>
      </c>
      <c r="H783" s="3">
        <v>3.91</v>
      </c>
      <c r="K783" s="4">
        <f>IFERROR(__xludf.DUMMYFUNCTION("""COMPUTED_VALUE"""),3.77)</f>
        <v>3.77</v>
      </c>
      <c r="L783" s="4">
        <v>16.0106</v>
      </c>
      <c r="M783" s="4" t="s">
        <v>13</v>
      </c>
      <c r="N783" s="1">
        <v>-12.019331439058</v>
      </c>
      <c r="O783" s="4">
        <v>23.184231439058</v>
      </c>
      <c r="V783" s="3">
        <v>40.7179</v>
      </c>
      <c r="W783" s="3">
        <v>3.91</v>
      </c>
      <c r="Z783" s="4">
        <f>IFERROR(__xludf.DUMMYFUNCTION("""COMPUTED_VALUE"""),3.77)</f>
        <v>3.77</v>
      </c>
      <c r="AA783" s="4">
        <v>53.9753</v>
      </c>
      <c r="AB783" s="4" t="s">
        <v>13</v>
      </c>
      <c r="AC783" s="1">
        <v>25.1632138489922</v>
      </c>
      <c r="AD783" s="4">
        <v>15.5546861510078</v>
      </c>
    </row>
    <row r="784">
      <c r="G784" s="3">
        <v>10.9555</v>
      </c>
      <c r="H784" s="3">
        <v>3.915</v>
      </c>
      <c r="K784" s="4">
        <f>IFERROR(__xludf.DUMMYFUNCTION("""COMPUTED_VALUE"""),3.775)</f>
        <v>3.775</v>
      </c>
      <c r="L784" s="4">
        <v>15.8693</v>
      </c>
      <c r="M784" s="4" t="s">
        <v>13</v>
      </c>
      <c r="N784" s="1">
        <v>-12.0510465963507</v>
      </c>
      <c r="O784" s="4">
        <v>23.006546596350702</v>
      </c>
      <c r="V784" s="3">
        <v>40.2744</v>
      </c>
      <c r="W784" s="3">
        <v>3.915</v>
      </c>
      <c r="Z784" s="4">
        <f>IFERROR(__xludf.DUMMYFUNCTION("""COMPUTED_VALUE"""),3.775)</f>
        <v>3.775</v>
      </c>
      <c r="AA784" s="4">
        <v>53.4805</v>
      </c>
      <c r="AB784" s="4" t="s">
        <v>13</v>
      </c>
      <c r="AC784" s="1">
        <v>25.066155782175</v>
      </c>
      <c r="AD784" s="4">
        <v>15.208244217825001</v>
      </c>
    </row>
    <row r="785">
      <c r="G785" s="3">
        <v>10.7436</v>
      </c>
      <c r="H785" s="3">
        <v>3.92</v>
      </c>
      <c r="K785" s="4">
        <f>IFERROR(__xludf.DUMMYFUNCTION("""COMPUTED_VALUE"""),3.78)</f>
        <v>3.78</v>
      </c>
      <c r="L785" s="4">
        <v>15.7259</v>
      </c>
      <c r="M785" s="4" t="s">
        <v>13</v>
      </c>
      <c r="N785" s="1">
        <v>-12.0806118259801</v>
      </c>
      <c r="O785" s="4">
        <v>22.8242118259801</v>
      </c>
      <c r="V785" s="3">
        <v>39.8344</v>
      </c>
      <c r="W785" s="3">
        <v>3.92</v>
      </c>
      <c r="Z785" s="4">
        <f>IFERROR(__xludf.DUMMYFUNCTION("""COMPUTED_VALUE"""),3.78)</f>
        <v>3.78</v>
      </c>
      <c r="AA785" s="4">
        <v>52.9877</v>
      </c>
      <c r="AB785" s="4" t="s">
        <v>13</v>
      </c>
      <c r="AC785" s="1">
        <v>24.9856725653143</v>
      </c>
      <c r="AD785" s="4">
        <v>14.848727434685703</v>
      </c>
    </row>
    <row r="786">
      <c r="G786" s="3">
        <v>10.529</v>
      </c>
      <c r="H786" s="3">
        <v>3.925</v>
      </c>
      <c r="K786" s="4">
        <f>IFERROR(__xludf.DUMMYFUNCTION("""COMPUTED_VALUE"""),3.785)</f>
        <v>3.785</v>
      </c>
      <c r="L786" s="4">
        <v>15.5802</v>
      </c>
      <c r="M786" s="4" t="s">
        <v>13</v>
      </c>
      <c r="N786" s="1">
        <v>-12.1079066182497</v>
      </c>
      <c r="O786" s="4">
        <v>22.6369066182497</v>
      </c>
      <c r="V786" s="3">
        <v>39.3984</v>
      </c>
      <c r="W786" s="3">
        <v>3.925</v>
      </c>
      <c r="Z786" s="4">
        <f>IFERROR(__xludf.DUMMYFUNCTION("""COMPUTED_VALUE"""),3.785)</f>
        <v>3.785</v>
      </c>
      <c r="AA786" s="4">
        <v>52.4967</v>
      </c>
      <c r="AB786" s="4" t="s">
        <v>13</v>
      </c>
      <c r="AC786" s="1">
        <v>24.9239797316827</v>
      </c>
      <c r="AD786" s="4">
        <v>14.474420268317303</v>
      </c>
    </row>
    <row r="787">
      <c r="G787" s="3">
        <v>10.3119</v>
      </c>
      <c r="H787" s="3">
        <v>3.93</v>
      </c>
      <c r="K787" s="4">
        <f>IFERROR(__xludf.DUMMYFUNCTION("""COMPUTED_VALUE"""),3.79)</f>
        <v>3.79</v>
      </c>
      <c r="L787" s="4">
        <v>15.4322</v>
      </c>
      <c r="M787" s="4" t="s">
        <v>13</v>
      </c>
      <c r="N787" s="1">
        <v>-12.1328104634629</v>
      </c>
      <c r="O787" s="4">
        <v>22.444710463462897</v>
      </c>
      <c r="V787" s="3">
        <v>38.9664</v>
      </c>
      <c r="W787" s="3">
        <v>3.93</v>
      </c>
      <c r="Z787" s="4">
        <f>IFERROR(__xludf.DUMMYFUNCTION("""COMPUTED_VALUE"""),3.79)</f>
        <v>3.79</v>
      </c>
      <c r="AA787" s="4">
        <v>52.0074</v>
      </c>
      <c r="AB787" s="4" t="s">
        <v>13</v>
      </c>
      <c r="AC787" s="1">
        <v>24.8832928145528</v>
      </c>
      <c r="AD787" s="4">
        <v>14.0831071854472</v>
      </c>
    </row>
    <row r="788">
      <c r="G788" s="3">
        <v>10.0922</v>
      </c>
      <c r="H788" s="3">
        <v>3.935</v>
      </c>
      <c r="K788" s="4">
        <f>IFERROR(__xludf.DUMMYFUNCTION("""COMPUTED_VALUE"""),3.795)</f>
        <v>3.795</v>
      </c>
      <c r="L788" s="4">
        <v>15.2821</v>
      </c>
      <c r="M788" s="4" t="s">
        <v>13</v>
      </c>
      <c r="N788" s="1">
        <v>-12.1552028519231</v>
      </c>
      <c r="O788" s="4">
        <v>22.2474028519231</v>
      </c>
      <c r="V788" s="3">
        <v>38.5387</v>
      </c>
      <c r="W788" s="3">
        <v>3.935</v>
      </c>
      <c r="Z788" s="4">
        <f>IFERROR(__xludf.DUMMYFUNCTION("""COMPUTED_VALUE"""),3.795)</f>
        <v>3.795</v>
      </c>
      <c r="AA788" s="4">
        <v>51.5196</v>
      </c>
      <c r="AB788" s="4" t="s">
        <v>13</v>
      </c>
      <c r="AC788" s="1">
        <v>24.8658273471974</v>
      </c>
      <c r="AD788" s="4">
        <v>13.6728726528026</v>
      </c>
    </row>
    <row r="789">
      <c r="G789" s="3">
        <v>9.86986</v>
      </c>
      <c r="H789" s="3">
        <v>3.94</v>
      </c>
      <c r="K789" s="4">
        <f>IFERROR(__xludf.DUMMYFUNCTION("""COMPUTED_VALUE"""),3.8)</f>
        <v>3.8</v>
      </c>
      <c r="L789" s="4">
        <v>15.1296</v>
      </c>
      <c r="M789" s="4" t="s">
        <v>13</v>
      </c>
      <c r="N789" s="1">
        <v>-12.1757827320337</v>
      </c>
      <c r="O789" s="4">
        <v>22.0456427320337</v>
      </c>
      <c r="V789" s="3">
        <v>38.1157</v>
      </c>
      <c r="W789" s="3">
        <v>3.94</v>
      </c>
      <c r="Z789" s="4">
        <f>IFERROR(__xludf.DUMMYFUNCTION("""COMPUTED_VALUE"""),3.8)</f>
        <v>3.8</v>
      </c>
      <c r="AA789" s="4">
        <v>51.0335</v>
      </c>
      <c r="AB789" s="4" t="s">
        <v>13</v>
      </c>
      <c r="AC789" s="1">
        <v>24.8668461080643</v>
      </c>
      <c r="AD789" s="4">
        <v>13.248853891935696</v>
      </c>
    </row>
    <row r="790">
      <c r="G790" s="3">
        <v>9.64499</v>
      </c>
      <c r="H790" s="3">
        <v>3.945</v>
      </c>
      <c r="K790" s="4">
        <f>IFERROR(__xludf.DUMMYFUNCTION("""COMPUTED_VALUE"""),3.805)</f>
        <v>3.805</v>
      </c>
      <c r="L790" s="4">
        <v>14.9749</v>
      </c>
      <c r="M790" s="4" t="s">
        <v>13</v>
      </c>
      <c r="N790" s="1">
        <v>-12.1961741641287</v>
      </c>
      <c r="O790" s="4">
        <v>21.8411641641287</v>
      </c>
      <c r="V790" s="3">
        <v>37.6976</v>
      </c>
      <c r="W790" s="3">
        <v>3.945</v>
      </c>
      <c r="Z790" s="4">
        <f>IFERROR(__xludf.DUMMYFUNCTION("""COMPUTED_VALUE"""),3.805)</f>
        <v>3.805</v>
      </c>
      <c r="AA790" s="4">
        <v>50.5488</v>
      </c>
      <c r="AB790" s="4" t="s">
        <v>13</v>
      </c>
      <c r="AC790" s="1">
        <v>24.8729546452178</v>
      </c>
      <c r="AD790" s="4">
        <v>12.824645354782202</v>
      </c>
    </row>
    <row r="791">
      <c r="G791" s="3">
        <v>9.41761</v>
      </c>
      <c r="H791" s="3">
        <v>3.95</v>
      </c>
      <c r="K791" s="4">
        <f>IFERROR(__xludf.DUMMYFUNCTION("""COMPUTED_VALUE"""),3.81)</f>
        <v>3.81</v>
      </c>
      <c r="L791" s="4">
        <v>14.8178</v>
      </c>
      <c r="M791" s="4" t="s">
        <v>13</v>
      </c>
      <c r="N791" s="1">
        <v>-12.2164138769327</v>
      </c>
      <c r="O791" s="4">
        <v>21.6340238769327</v>
      </c>
      <c r="V791" s="3">
        <v>37.2846</v>
      </c>
      <c r="W791" s="3">
        <v>3.95</v>
      </c>
      <c r="Z791" s="4">
        <f>IFERROR(__xludf.DUMMYFUNCTION("""COMPUTED_VALUE"""),3.81)</f>
        <v>3.81</v>
      </c>
      <c r="AA791" s="4">
        <v>50.0654</v>
      </c>
      <c r="AB791" s="4" t="s">
        <v>13</v>
      </c>
      <c r="AC791" s="1">
        <v>24.8835489096763</v>
      </c>
      <c r="AD791" s="4">
        <v>12.401051090323698</v>
      </c>
    </row>
    <row r="792">
      <c r="G792" s="3">
        <v>9.18769</v>
      </c>
      <c r="H792" s="3">
        <v>3.955</v>
      </c>
      <c r="K792" s="4">
        <f>IFERROR(__xludf.DUMMYFUNCTION("""COMPUTED_VALUE"""),3.815)</f>
        <v>3.815</v>
      </c>
      <c r="L792" s="4">
        <v>14.6584</v>
      </c>
      <c r="M792" s="4" t="s">
        <v>13</v>
      </c>
      <c r="N792" s="1">
        <v>-12.2364884747085</v>
      </c>
      <c r="O792" s="4">
        <v>21.424178474708498</v>
      </c>
      <c r="V792" s="3">
        <v>36.877</v>
      </c>
      <c r="W792" s="3">
        <v>3.955</v>
      </c>
      <c r="Z792" s="4">
        <f>IFERROR(__xludf.DUMMYFUNCTION("""COMPUTED_VALUE"""),3.815)</f>
        <v>3.815</v>
      </c>
      <c r="AA792" s="4">
        <v>49.5835</v>
      </c>
      <c r="AB792" s="4" t="s">
        <v>13</v>
      </c>
      <c r="AC792" s="1">
        <v>24.8984402275385</v>
      </c>
      <c r="AD792" s="4">
        <v>11.978559772461502</v>
      </c>
    </row>
    <row r="793">
      <c r="G793" s="3">
        <v>8.95527</v>
      </c>
      <c r="H793" s="3">
        <v>3.96</v>
      </c>
      <c r="K793" s="4">
        <f>IFERROR(__xludf.DUMMYFUNCTION("""COMPUTED_VALUE"""),3.819190979)</f>
        <v>3.819190979</v>
      </c>
      <c r="L793" s="4" t="s">
        <v>13</v>
      </c>
      <c r="M793" s="4">
        <v>-11.210153065312</v>
      </c>
      <c r="N793" s="1">
        <v>-12.2563845617188</v>
      </c>
      <c r="O793" s="4">
        <v>21.211654561718802</v>
      </c>
      <c r="V793" s="3">
        <v>36.475</v>
      </c>
      <c r="W793" s="3">
        <v>3.96</v>
      </c>
      <c r="Z793" s="4">
        <f>IFERROR(__xludf.DUMMYFUNCTION("""COMPUTED_VALUE"""),3.819190979)</f>
        <v>3.819190979</v>
      </c>
      <c r="AA793" s="4" t="s">
        <v>13</v>
      </c>
      <c r="AB793" s="4">
        <v>27.219187662664</v>
      </c>
      <c r="AC793" s="1">
        <v>24.9174399249032</v>
      </c>
      <c r="AD793" s="4">
        <v>11.557560075096802</v>
      </c>
    </row>
    <row r="794">
      <c r="G794" s="3">
        <v>8.7204</v>
      </c>
      <c r="H794" s="3">
        <v>3.965</v>
      </c>
      <c r="K794" s="4">
        <f>IFERROR(__xludf.DUMMYFUNCTION("""COMPUTED_VALUE"""),3.82)</f>
        <v>3.82</v>
      </c>
      <c r="L794" s="4">
        <v>14.4967</v>
      </c>
      <c r="M794" s="4" t="s">
        <v>13</v>
      </c>
      <c r="N794" s="1">
        <v>-12.2760887422265</v>
      </c>
      <c r="O794" s="4">
        <v>20.9964887422265</v>
      </c>
      <c r="V794" s="3">
        <v>36.0789</v>
      </c>
      <c r="W794" s="3">
        <v>3.965</v>
      </c>
      <c r="Z794" s="4">
        <f>IFERROR(__xludf.DUMMYFUNCTION("""COMPUTED_VALUE"""),3.82)</f>
        <v>3.82</v>
      </c>
      <c r="AA794" s="4">
        <v>49.1028</v>
      </c>
      <c r="AB794" s="4" t="s">
        <v>13</v>
      </c>
      <c r="AC794" s="1">
        <v>24.9403593278692</v>
      </c>
      <c r="AD794" s="4">
        <v>11.138540672130798</v>
      </c>
    </row>
    <row r="795">
      <c r="G795" s="3">
        <v>8.48309</v>
      </c>
      <c r="H795" s="3">
        <v>3.97</v>
      </c>
      <c r="K795" s="4">
        <f>IFERROR(__xludf.DUMMYFUNCTION("""COMPUTED_VALUE"""),3.825)</f>
        <v>3.825</v>
      </c>
      <c r="L795" s="4">
        <v>14.3326</v>
      </c>
      <c r="M795" s="4" t="s">
        <v>13</v>
      </c>
      <c r="N795" s="1">
        <v>-12.2955876204943</v>
      </c>
      <c r="O795" s="4">
        <v>20.7786776204943</v>
      </c>
      <c r="V795" s="3">
        <v>35.689</v>
      </c>
      <c r="W795" s="3">
        <v>3.97</v>
      </c>
      <c r="Z795" s="4">
        <f>IFERROR(__xludf.DUMMYFUNCTION("""COMPUTED_VALUE"""),3.825)</f>
        <v>3.825</v>
      </c>
      <c r="AA795" s="4">
        <v>48.6234</v>
      </c>
      <c r="AB795" s="4" t="s">
        <v>13</v>
      </c>
      <c r="AC795" s="1">
        <v>24.9670097625353</v>
      </c>
      <c r="AD795" s="4">
        <v>10.721990237464698</v>
      </c>
    </row>
    <row r="796">
      <c r="G796" s="3">
        <v>8.24344</v>
      </c>
      <c r="H796" s="3">
        <v>3.975</v>
      </c>
      <c r="K796" s="4">
        <f>IFERROR(__xludf.DUMMYFUNCTION("""COMPUTED_VALUE"""),3.83)</f>
        <v>3.83</v>
      </c>
      <c r="L796" s="4">
        <v>14.1661</v>
      </c>
      <c r="M796" s="4" t="s">
        <v>13</v>
      </c>
      <c r="N796" s="1">
        <v>-12.314867800785</v>
      </c>
      <c r="O796" s="4">
        <v>20.558307800785002</v>
      </c>
      <c r="V796" s="3">
        <v>35.3054</v>
      </c>
      <c r="W796" s="3">
        <v>3.975</v>
      </c>
      <c r="Z796" s="4">
        <f>IFERROR(__xludf.DUMMYFUNCTION("""COMPUTED_VALUE"""),3.83)</f>
        <v>3.83</v>
      </c>
      <c r="AA796" s="4">
        <v>48.1453</v>
      </c>
      <c r="AB796" s="4" t="s">
        <v>13</v>
      </c>
      <c r="AC796" s="1">
        <v>24.9972025550002</v>
      </c>
      <c r="AD796" s="4">
        <v>10.308197444999799</v>
      </c>
    </row>
    <row r="797">
      <c r="G797" s="3">
        <v>8.00139</v>
      </c>
      <c r="H797" s="3">
        <v>3.98</v>
      </c>
      <c r="K797" s="4">
        <f>IFERROR(__xludf.DUMMYFUNCTION("""COMPUTED_VALUE"""),3.835)</f>
        <v>3.835</v>
      </c>
      <c r="L797" s="4">
        <v>13.9972</v>
      </c>
      <c r="M797" s="4" t="s">
        <v>13</v>
      </c>
      <c r="N797" s="1">
        <v>-12.3339158873613</v>
      </c>
      <c r="O797" s="4">
        <v>20.3353058873613</v>
      </c>
      <c r="V797" s="3">
        <v>34.9284</v>
      </c>
      <c r="W797" s="3">
        <v>3.98</v>
      </c>
      <c r="Z797" s="4">
        <f>IFERROR(__xludf.DUMMYFUNCTION("""COMPUTED_VALUE"""),3.835)</f>
        <v>3.835</v>
      </c>
      <c r="AA797" s="4">
        <v>47.6685</v>
      </c>
      <c r="AB797" s="4" t="s">
        <v>13</v>
      </c>
      <c r="AC797" s="1">
        <v>25.0307490313627</v>
      </c>
      <c r="AD797" s="4">
        <v>9.897650968637304</v>
      </c>
    </row>
    <row r="798">
      <c r="G798" s="3">
        <v>7.75706</v>
      </c>
      <c r="H798" s="3">
        <v>3.985</v>
      </c>
      <c r="K798" s="4">
        <f>IFERROR(__xludf.DUMMYFUNCTION("""COMPUTED_VALUE"""),3.84)</f>
        <v>3.84</v>
      </c>
      <c r="L798" s="4">
        <v>13.8259</v>
      </c>
      <c r="M798" s="4" t="s">
        <v>13</v>
      </c>
      <c r="N798" s="1">
        <v>-12.352718484486</v>
      </c>
      <c r="O798" s="4">
        <v>20.109778484486</v>
      </c>
      <c r="V798" s="3">
        <v>34.5582</v>
      </c>
      <c r="W798" s="3">
        <v>3.985</v>
      </c>
      <c r="Z798" s="4">
        <f>IFERROR(__xludf.DUMMYFUNCTION("""COMPUTED_VALUE"""),3.84)</f>
        <v>3.84</v>
      </c>
      <c r="AA798" s="4">
        <v>47.1929</v>
      </c>
      <c r="AB798" s="4" t="s">
        <v>13</v>
      </c>
      <c r="AC798" s="1">
        <v>25.0674605177216</v>
      </c>
      <c r="AD798" s="4">
        <v>9.4907394822784</v>
      </c>
    </row>
    <row r="799">
      <c r="G799" s="3">
        <v>7.51052</v>
      </c>
      <c r="H799" s="3">
        <v>3.99</v>
      </c>
      <c r="K799" s="4">
        <f>IFERROR(__xludf.DUMMYFUNCTION("""COMPUTED_VALUE"""),3.845)</f>
        <v>3.845</v>
      </c>
      <c r="L799" s="4">
        <v>13.6522</v>
      </c>
      <c r="M799" s="4" t="s">
        <v>13</v>
      </c>
      <c r="N799" s="1">
        <v>-12.3712621964219</v>
      </c>
      <c r="O799" s="4">
        <v>19.881782196421902</v>
      </c>
      <c r="V799" s="3">
        <v>34.1949</v>
      </c>
      <c r="W799" s="3">
        <v>3.99</v>
      </c>
      <c r="Z799" s="4">
        <f>IFERROR(__xludf.DUMMYFUNCTION("""COMPUTED_VALUE"""),3.845)</f>
        <v>3.845</v>
      </c>
      <c r="AA799" s="4">
        <v>46.7187</v>
      </c>
      <c r="AB799" s="4" t="s">
        <v>13</v>
      </c>
      <c r="AC799" s="1">
        <v>25.1071483401757</v>
      </c>
      <c r="AD799" s="4">
        <v>9.087751659824296</v>
      </c>
    </row>
    <row r="800">
      <c r="G800" s="3">
        <v>7.26176</v>
      </c>
      <c r="H800" s="3">
        <v>3.995</v>
      </c>
      <c r="K800" s="4">
        <f>IFERROR(__xludf.DUMMYFUNCTION("""COMPUTED_VALUE"""),3.85)</f>
        <v>3.85</v>
      </c>
      <c r="L800" s="4">
        <v>13.476</v>
      </c>
      <c r="M800" s="4" t="s">
        <v>13</v>
      </c>
      <c r="N800" s="1">
        <v>-12.3895336274317</v>
      </c>
      <c r="O800" s="4">
        <v>19.6512936274317</v>
      </c>
      <c r="V800" s="3">
        <v>33.8389</v>
      </c>
      <c r="W800" s="3">
        <v>3.995</v>
      </c>
      <c r="Z800" s="4">
        <f>IFERROR(__xludf.DUMMYFUNCTION("""COMPUTED_VALUE"""),3.85)</f>
        <v>3.85</v>
      </c>
      <c r="AA800" s="4">
        <v>46.2459</v>
      </c>
      <c r="AB800" s="4" t="s">
        <v>13</v>
      </c>
      <c r="AC800" s="1">
        <v>25.1496238248238</v>
      </c>
      <c r="AD800" s="4">
        <v>8.689276175176204</v>
      </c>
    </row>
    <row r="801">
      <c r="G801" s="3">
        <v>7.01091</v>
      </c>
      <c r="H801" s="3">
        <v>4.0</v>
      </c>
      <c r="K801" s="4">
        <f>IFERROR(__xludf.DUMMYFUNCTION("""COMPUTED_VALUE"""),3.855)</f>
        <v>3.855</v>
      </c>
      <c r="L801" s="4">
        <v>13.2974</v>
      </c>
      <c r="M801" s="4" t="s">
        <v>13</v>
      </c>
      <c r="N801" s="1">
        <v>-12.4075193817783</v>
      </c>
      <c r="O801" s="4">
        <v>19.4184293817783</v>
      </c>
      <c r="V801" s="3">
        <v>33.4902</v>
      </c>
      <c r="W801" s="3">
        <v>4.0</v>
      </c>
      <c r="Z801" s="4">
        <f>IFERROR(__xludf.DUMMYFUNCTION("""COMPUTED_VALUE"""),3.855)</f>
        <v>3.855</v>
      </c>
      <c r="AA801" s="4">
        <v>45.7745</v>
      </c>
      <c r="AB801" s="4" t="s">
        <v>13</v>
      </c>
      <c r="AC801" s="1">
        <v>25.1946982977646</v>
      </c>
      <c r="AD801" s="4">
        <v>8.295501702235402</v>
      </c>
    </row>
    <row r="802">
      <c r="G802" s="3">
        <v>6.75798</v>
      </c>
      <c r="H802" s="3">
        <v>4.005</v>
      </c>
      <c r="K802" s="4">
        <f>IFERROR(__xludf.DUMMYFUNCTION("""COMPUTED_VALUE"""),3.86)</f>
        <v>3.86</v>
      </c>
      <c r="L802" s="4">
        <v>13.1162</v>
      </c>
      <c r="M802" s="4" t="s">
        <v>13</v>
      </c>
      <c r="N802" s="1">
        <v>-12.4252060637244</v>
      </c>
      <c r="O802" s="4">
        <v>19.1831860637244</v>
      </c>
      <c r="V802" s="3">
        <v>33.149</v>
      </c>
      <c r="W802" s="3">
        <v>4.005</v>
      </c>
      <c r="Z802" s="4">
        <f>IFERROR(__xludf.DUMMYFUNCTION("""COMPUTED_VALUE"""),3.86)</f>
        <v>3.86</v>
      </c>
      <c r="AA802" s="4">
        <v>45.3046</v>
      </c>
      <c r="AB802" s="4" t="s">
        <v>13</v>
      </c>
      <c r="AC802" s="1">
        <v>25.2421830850968</v>
      </c>
      <c r="AD802" s="4">
        <v>7.9068169149031995</v>
      </c>
    </row>
    <row r="803">
      <c r="G803" s="3">
        <v>6.5031</v>
      </c>
      <c r="H803" s="3">
        <v>4.01</v>
      </c>
      <c r="K803" s="4">
        <f>IFERROR(__xludf.DUMMYFUNCTION("""COMPUTED_VALUE"""),3.865)</f>
        <v>3.865</v>
      </c>
      <c r="L803" s="4">
        <v>12.9326</v>
      </c>
      <c r="M803" s="4" t="s">
        <v>13</v>
      </c>
      <c r="N803" s="1">
        <v>-12.4425802775327</v>
      </c>
      <c r="O803" s="4">
        <v>18.945680277532702</v>
      </c>
      <c r="V803" s="3">
        <v>32.8154</v>
      </c>
      <c r="W803" s="3">
        <v>4.01</v>
      </c>
      <c r="Z803" s="4">
        <f>IFERROR(__xludf.DUMMYFUNCTION("""COMPUTED_VALUE"""),3.865)</f>
        <v>3.865</v>
      </c>
      <c r="AA803" s="4">
        <v>44.8363</v>
      </c>
      <c r="AB803" s="4" t="s">
        <v>13</v>
      </c>
      <c r="AC803" s="1">
        <v>25.2918895129194</v>
      </c>
      <c r="AD803" s="4">
        <v>7.523510487080596</v>
      </c>
    </row>
    <row r="804">
      <c r="G804" s="3">
        <v>6.2463</v>
      </c>
      <c r="H804" s="3">
        <v>4.015</v>
      </c>
      <c r="K804" s="4">
        <f>IFERROR(__xludf.DUMMYFUNCTION("""COMPUTED_VALUE"""),3.87)</f>
        <v>3.87</v>
      </c>
      <c r="L804" s="4">
        <v>12.7464</v>
      </c>
      <c r="M804" s="4" t="s">
        <v>13</v>
      </c>
      <c r="N804" s="1">
        <v>-12.459628627466</v>
      </c>
      <c r="O804" s="4">
        <v>18.705928627466</v>
      </c>
      <c r="V804" s="3">
        <v>32.4897</v>
      </c>
      <c r="W804" s="3">
        <v>4.015</v>
      </c>
      <c r="Z804" s="4">
        <f>IFERROR(__xludf.DUMMYFUNCTION("""COMPUTED_VALUE"""),3.87)</f>
        <v>3.87</v>
      </c>
      <c r="AA804" s="4">
        <v>44.3698</v>
      </c>
      <c r="AB804" s="4" t="s">
        <v>13</v>
      </c>
      <c r="AC804" s="1">
        <v>25.3436289073309</v>
      </c>
      <c r="AD804" s="4">
        <v>7.1460710926691</v>
      </c>
    </row>
    <row r="805">
      <c r="G805" s="3">
        <v>5.9877</v>
      </c>
      <c r="H805" s="3">
        <v>4.02</v>
      </c>
      <c r="K805" s="4">
        <f>IFERROR(__xludf.DUMMYFUNCTION("""COMPUTED_VALUE"""),3.875)</f>
        <v>3.875</v>
      </c>
      <c r="L805" s="4">
        <v>12.5577</v>
      </c>
      <c r="M805" s="4" t="s">
        <v>13</v>
      </c>
      <c r="N805" s="1">
        <v>-12.4763377177872</v>
      </c>
      <c r="O805" s="4">
        <v>18.4640377177872</v>
      </c>
      <c r="V805" s="3">
        <v>32.1718</v>
      </c>
      <c r="W805" s="3">
        <v>4.02</v>
      </c>
      <c r="Z805" s="4">
        <f>IFERROR(__xludf.DUMMYFUNCTION("""COMPUTED_VALUE"""),3.875)</f>
        <v>3.875</v>
      </c>
      <c r="AA805" s="4">
        <v>43.9051</v>
      </c>
      <c r="AB805" s="4" t="s">
        <v>13</v>
      </c>
      <c r="AC805" s="1">
        <v>25.3972125944303</v>
      </c>
      <c r="AD805" s="4">
        <v>6.774587405569697</v>
      </c>
    </row>
    <row r="806">
      <c r="G806" s="3">
        <v>5.72738</v>
      </c>
      <c r="H806" s="3">
        <v>4.025</v>
      </c>
      <c r="K806" s="4">
        <f>IFERROR(__xludf.DUMMYFUNCTION("""COMPUTED_VALUE"""),3.88)</f>
        <v>3.88</v>
      </c>
      <c r="L806" s="4">
        <v>12.3664</v>
      </c>
      <c r="M806" s="4" t="s">
        <v>13</v>
      </c>
      <c r="N806" s="1">
        <v>-12.4926941527589</v>
      </c>
      <c r="O806" s="4">
        <v>18.2200741527589</v>
      </c>
      <c r="V806" s="3">
        <v>31.8619</v>
      </c>
      <c r="W806" s="3">
        <v>4.025</v>
      </c>
      <c r="Z806" s="4">
        <f>IFERROR(__xludf.DUMMYFUNCTION("""COMPUTED_VALUE"""),3.88)</f>
        <v>3.88</v>
      </c>
      <c r="AA806" s="4">
        <v>43.4424</v>
      </c>
      <c r="AB806" s="4" t="s">
        <v>13</v>
      </c>
      <c r="AC806" s="1">
        <v>25.4524519003163</v>
      </c>
      <c r="AD806" s="4">
        <v>6.409448099683697</v>
      </c>
    </row>
    <row r="807">
      <c r="G807" s="3">
        <v>5.46542</v>
      </c>
      <c r="H807" s="3">
        <v>4.03</v>
      </c>
      <c r="K807" s="4">
        <f>IFERROR(__xludf.DUMMYFUNCTION("""COMPUTED_VALUE"""),3.885)</f>
        <v>3.885</v>
      </c>
      <c r="L807" s="4">
        <v>12.1726</v>
      </c>
      <c r="M807" s="4" t="s">
        <v>13</v>
      </c>
      <c r="N807" s="1">
        <v>-12.5086845366439</v>
      </c>
      <c r="O807" s="4">
        <v>17.9741045366439</v>
      </c>
      <c r="V807" s="3">
        <v>31.56</v>
      </c>
      <c r="W807" s="3">
        <v>4.03</v>
      </c>
      <c r="Z807" s="4">
        <f>IFERROR(__xludf.DUMMYFUNCTION("""COMPUTED_VALUE"""),3.885)</f>
        <v>3.885</v>
      </c>
      <c r="AA807" s="4">
        <v>42.9819</v>
      </c>
      <c r="AB807" s="4" t="s">
        <v>13</v>
      </c>
      <c r="AC807" s="1">
        <v>25.5091581510877</v>
      </c>
      <c r="AD807" s="4">
        <v>6.050841848912299</v>
      </c>
    </row>
    <row r="808">
      <c r="G808" s="3">
        <v>5.20194</v>
      </c>
      <c r="H808" s="3">
        <v>4.035</v>
      </c>
      <c r="K808" s="4">
        <f>IFERROR(__xludf.DUMMYFUNCTION("""COMPUTED_VALUE"""),3.89)</f>
        <v>3.89</v>
      </c>
      <c r="L808" s="4">
        <v>11.9763</v>
      </c>
      <c r="M808" s="4" t="s">
        <v>13</v>
      </c>
      <c r="N808" s="1">
        <v>-12.5242954737051</v>
      </c>
      <c r="O808" s="4">
        <v>17.7262354737051</v>
      </c>
      <c r="V808" s="3">
        <v>31.2663</v>
      </c>
      <c r="W808" s="3">
        <v>4.035</v>
      </c>
      <c r="Z808" s="4">
        <f>IFERROR(__xludf.DUMMYFUNCTION("""COMPUTED_VALUE"""),3.89)</f>
        <v>3.89</v>
      </c>
      <c r="AA808" s="4">
        <v>42.5237</v>
      </c>
      <c r="AB808" s="4" t="s">
        <v>13</v>
      </c>
      <c r="AC808" s="1">
        <v>25.5671426728432</v>
      </c>
      <c r="AD808" s="4">
        <v>5.699157327156801</v>
      </c>
    </row>
    <row r="809">
      <c r="G809" s="3">
        <v>4.93702</v>
      </c>
      <c r="H809" s="3">
        <v>4.04</v>
      </c>
      <c r="K809" s="4">
        <f>IFERROR(__xludf.DUMMYFUNCTION("""COMPUTED_VALUE"""),3.895)</f>
        <v>3.895</v>
      </c>
      <c r="L809" s="4">
        <v>11.7773</v>
      </c>
      <c r="M809" s="4" t="s">
        <v>13</v>
      </c>
      <c r="N809" s="1">
        <v>-12.5395135682051</v>
      </c>
      <c r="O809" s="4">
        <v>17.4765335682051</v>
      </c>
      <c r="V809" s="3">
        <v>30.9806</v>
      </c>
      <c r="W809" s="3">
        <v>4.04</v>
      </c>
      <c r="Z809" s="4">
        <f>IFERROR(__xludf.DUMMYFUNCTION("""COMPUTED_VALUE"""),3.895)</f>
        <v>3.895</v>
      </c>
      <c r="AA809" s="4">
        <v>42.068</v>
      </c>
      <c r="AB809" s="4" t="s">
        <v>13</v>
      </c>
      <c r="AC809" s="1">
        <v>25.6262167916817</v>
      </c>
      <c r="AD809" s="4">
        <v>5.3543832083183</v>
      </c>
    </row>
    <row r="810">
      <c r="G810" s="3">
        <v>4.67076</v>
      </c>
      <c r="H810" s="3">
        <v>4.045</v>
      </c>
      <c r="K810" s="4">
        <f>IFERROR(__xludf.DUMMYFUNCTION("""COMPUTED_VALUE"""),3.9)</f>
        <v>3.9</v>
      </c>
      <c r="L810" s="4">
        <v>11.5758</v>
      </c>
      <c r="M810" s="4" t="s">
        <v>13</v>
      </c>
      <c r="N810" s="1">
        <v>-12.5543254244068</v>
      </c>
      <c r="O810" s="4">
        <v>17.2250854244068</v>
      </c>
      <c r="V810" s="3">
        <v>30.7032</v>
      </c>
      <c r="W810" s="3">
        <v>4.045</v>
      </c>
      <c r="Z810" s="4">
        <f>IFERROR(__xludf.DUMMYFUNCTION("""COMPUTED_VALUE"""),3.9)</f>
        <v>3.9</v>
      </c>
      <c r="AA810" s="4">
        <v>41.615</v>
      </c>
      <c r="AB810" s="4" t="s">
        <v>13</v>
      </c>
      <c r="AC810" s="1">
        <v>25.6861918337018</v>
      </c>
      <c r="AD810" s="4">
        <v>5.017008166298201</v>
      </c>
    </row>
    <row r="811">
      <c r="G811" s="3">
        <v>4.40331</v>
      </c>
      <c r="H811" s="3">
        <v>4.05</v>
      </c>
      <c r="K811" s="4">
        <f>IFERROR(__xludf.DUMMYFUNCTION("""COMPUTED_VALUE"""),3.905)</f>
        <v>3.905</v>
      </c>
      <c r="L811" s="4">
        <v>11.3716</v>
      </c>
      <c r="M811" s="4" t="s">
        <v>13</v>
      </c>
      <c r="N811" s="1">
        <v>-12.5687176465729</v>
      </c>
      <c r="O811" s="4">
        <v>16.9720276465729</v>
      </c>
      <c r="V811" s="3">
        <v>30.434</v>
      </c>
      <c r="W811" s="3">
        <v>4.05</v>
      </c>
      <c r="Z811" s="4">
        <f>IFERROR(__xludf.DUMMYFUNCTION("""COMPUTED_VALUE"""),3.905)</f>
        <v>3.905</v>
      </c>
      <c r="AA811" s="4">
        <v>41.1649</v>
      </c>
      <c r="AB811" s="4" t="s">
        <v>13</v>
      </c>
      <c r="AC811" s="1">
        <v>25.7468791250025</v>
      </c>
      <c r="AD811" s="4">
        <v>4.6871208749975</v>
      </c>
    </row>
    <row r="812">
      <c r="G812" s="3">
        <v>4.13471</v>
      </c>
      <c r="H812" s="3">
        <v>4.055</v>
      </c>
      <c r="K812" s="4">
        <f>IFERROR(__xludf.DUMMYFUNCTION("""COMPUTED_VALUE"""),3.91)</f>
        <v>3.91</v>
      </c>
      <c r="L812" s="4">
        <v>11.1649</v>
      </c>
      <c r="M812" s="4" t="s">
        <v>13</v>
      </c>
      <c r="N812" s="1">
        <v>-12.5826768389661</v>
      </c>
      <c r="O812" s="4">
        <v>16.7173868389661</v>
      </c>
      <c r="V812" s="3">
        <v>30.1729</v>
      </c>
      <c r="W812" s="3">
        <v>4.055</v>
      </c>
      <c r="Z812" s="4">
        <f>IFERROR(__xludf.DUMMYFUNCTION("""COMPUTED_VALUE"""),3.91)</f>
        <v>3.91</v>
      </c>
      <c r="AA812" s="4">
        <v>40.7179</v>
      </c>
      <c r="AB812" s="4" t="s">
        <v>13</v>
      </c>
      <c r="AC812" s="1">
        <v>25.8080899916823</v>
      </c>
      <c r="AD812" s="4">
        <v>4.364810008317697</v>
      </c>
    </row>
    <row r="813">
      <c r="G813" s="3">
        <v>3.8652</v>
      </c>
      <c r="H813" s="3">
        <v>4.06</v>
      </c>
      <c r="K813" s="4">
        <f>IFERROR(__xludf.DUMMYFUNCTION("""COMPUTED_VALUE"""),3.915)</f>
        <v>3.915</v>
      </c>
      <c r="L813" s="4">
        <v>10.9555</v>
      </c>
      <c r="M813" s="4" t="s">
        <v>13</v>
      </c>
      <c r="N813" s="1">
        <v>-12.5961896058494</v>
      </c>
      <c r="O813" s="4">
        <v>16.4613896058494</v>
      </c>
      <c r="V813" s="3">
        <v>29.92</v>
      </c>
      <c r="W813" s="3">
        <v>4.06</v>
      </c>
      <c r="Z813" s="4">
        <f>IFERROR(__xludf.DUMMYFUNCTION("""COMPUTED_VALUE"""),3.915)</f>
        <v>3.915</v>
      </c>
      <c r="AA813" s="4">
        <v>40.2744</v>
      </c>
      <c r="AB813" s="4" t="s">
        <v>13</v>
      </c>
      <c r="AC813" s="1">
        <v>25.8696357598402</v>
      </c>
      <c r="AD813" s="4">
        <v>4.0503642401598015</v>
      </c>
    </row>
    <row r="814">
      <c r="G814" s="3">
        <v>3.59481</v>
      </c>
      <c r="H814" s="3">
        <v>4.065</v>
      </c>
      <c r="K814" s="4">
        <f>IFERROR(__xludf.DUMMYFUNCTION("""COMPUTED_VALUE"""),3.92)</f>
        <v>3.92</v>
      </c>
      <c r="L814" s="4">
        <v>10.7436</v>
      </c>
      <c r="M814" s="4" t="s">
        <v>13</v>
      </c>
      <c r="N814" s="1">
        <v>-12.6092425514853</v>
      </c>
      <c r="O814" s="4">
        <v>16.2040525514853</v>
      </c>
      <c r="V814" s="3">
        <v>29.6752</v>
      </c>
      <c r="W814" s="3">
        <v>4.065</v>
      </c>
      <c r="Z814" s="4">
        <f>IFERROR(__xludf.DUMMYFUNCTION("""COMPUTED_VALUE"""),3.92)</f>
        <v>3.92</v>
      </c>
      <c r="AA814" s="4">
        <v>39.8344</v>
      </c>
      <c r="AB814" s="4" t="s">
        <v>13</v>
      </c>
      <c r="AC814" s="1">
        <v>25.931327755575</v>
      </c>
      <c r="AD814" s="4">
        <v>3.743872244424999</v>
      </c>
    </row>
    <row r="815">
      <c r="G815" s="3">
        <v>3.32369</v>
      </c>
      <c r="H815" s="3">
        <v>4.07</v>
      </c>
      <c r="K815" s="4">
        <f>IFERROR(__xludf.DUMMYFUNCTION("""COMPUTED_VALUE"""),3.925)</f>
        <v>3.925</v>
      </c>
      <c r="L815" s="4">
        <v>10.529</v>
      </c>
      <c r="M815" s="4" t="s">
        <v>13</v>
      </c>
      <c r="N815" s="1">
        <v>-12.6218222801368</v>
      </c>
      <c r="O815" s="4">
        <v>15.9455122801368</v>
      </c>
      <c r="V815" s="3">
        <v>29.4384</v>
      </c>
      <c r="W815" s="3">
        <v>4.07</v>
      </c>
      <c r="Z815" s="4">
        <f>IFERROR(__xludf.DUMMYFUNCTION("""COMPUTED_VALUE"""),3.925)</f>
        <v>3.925</v>
      </c>
      <c r="AA815" s="4">
        <v>39.3984</v>
      </c>
      <c r="AB815" s="4" t="s">
        <v>13</v>
      </c>
      <c r="AC815" s="1">
        <v>25.9929773049852</v>
      </c>
      <c r="AD815" s="4">
        <v>3.445422695014802</v>
      </c>
    </row>
    <row r="816">
      <c r="G816" s="3">
        <v>3.05195</v>
      </c>
      <c r="H816" s="3">
        <v>4.075</v>
      </c>
      <c r="K816" s="4">
        <f>IFERROR(__xludf.DUMMYFUNCTION("""COMPUTED_VALUE"""),3.93)</f>
        <v>3.93</v>
      </c>
      <c r="L816" s="4">
        <v>10.3119</v>
      </c>
      <c r="M816" s="4" t="s">
        <v>13</v>
      </c>
      <c r="N816" s="1">
        <v>-12.6339153960665</v>
      </c>
      <c r="O816" s="4">
        <v>15.6858653960665</v>
      </c>
      <c r="V816" s="3">
        <v>29.2097</v>
      </c>
      <c r="W816" s="3">
        <v>4.075</v>
      </c>
      <c r="Z816" s="4">
        <f>IFERROR(__xludf.DUMMYFUNCTION("""COMPUTED_VALUE"""),3.93)</f>
        <v>3.93</v>
      </c>
      <c r="AA816" s="4">
        <v>38.9664</v>
      </c>
      <c r="AB816" s="4" t="s">
        <v>13</v>
      </c>
      <c r="AC816" s="1">
        <v>26.0543957341699</v>
      </c>
      <c r="AD816" s="4">
        <v>3.1553042658301003</v>
      </c>
    </row>
    <row r="817">
      <c r="G817" s="3">
        <v>2.77975</v>
      </c>
      <c r="H817" s="3">
        <v>4.08</v>
      </c>
      <c r="K817" s="4">
        <f>IFERROR(__xludf.DUMMYFUNCTION("""COMPUTED_VALUE"""),3.935)</f>
        <v>3.935</v>
      </c>
      <c r="L817" s="4">
        <v>10.0922</v>
      </c>
      <c r="M817" s="4" t="s">
        <v>13</v>
      </c>
      <c r="N817" s="1">
        <v>-12.6455085035373</v>
      </c>
      <c r="O817" s="4">
        <v>15.4252585035373</v>
      </c>
      <c r="V817" s="3">
        <v>28.9889</v>
      </c>
      <c r="W817" s="3">
        <v>4.08</v>
      </c>
      <c r="Z817" s="4">
        <f>IFERROR(__xludf.DUMMYFUNCTION("""COMPUTED_VALUE"""),3.935)</f>
        <v>3.935</v>
      </c>
      <c r="AA817" s="4">
        <v>38.5387</v>
      </c>
      <c r="AB817" s="4" t="s">
        <v>13</v>
      </c>
      <c r="AC817" s="1">
        <v>26.1153943692276</v>
      </c>
      <c r="AD817" s="4">
        <v>2.8735056307723994</v>
      </c>
    </row>
    <row r="818">
      <c r="G818" s="3">
        <v>2.50718</v>
      </c>
      <c r="H818" s="3">
        <v>4.085</v>
      </c>
      <c r="K818" s="4">
        <f>IFERROR(__xludf.DUMMYFUNCTION("""COMPUTED_VALUE"""),3.93599700999999)</f>
        <v>3.93599701</v>
      </c>
      <c r="L818" s="4" t="s">
        <v>13</v>
      </c>
      <c r="M818" s="4">
        <v>-12.1593570480602</v>
      </c>
      <c r="N818" s="1">
        <v>-12.6565882068118</v>
      </c>
      <c r="O818" s="4">
        <v>15.1637682068118</v>
      </c>
      <c r="V818" s="3">
        <v>28.7759</v>
      </c>
      <c r="W818" s="3">
        <v>4.085</v>
      </c>
      <c r="Z818" s="4">
        <f>IFERROR(__xludf.DUMMYFUNCTION("""COMPUTED_VALUE"""),3.93599700999999)</f>
        <v>3.93599701</v>
      </c>
      <c r="AA818" s="4" t="s">
        <v>13</v>
      </c>
      <c r="AB818" s="4">
        <v>24.8653157900576</v>
      </c>
      <c r="AC818" s="1">
        <v>26.1757845362573</v>
      </c>
      <c r="AD818" s="4">
        <v>2.6001154637427</v>
      </c>
    </row>
    <row r="819">
      <c r="G819" s="3">
        <v>2.23443</v>
      </c>
      <c r="H819" s="3">
        <v>4.09</v>
      </c>
      <c r="K819" s="4">
        <f>IFERROR(__xludf.DUMMYFUNCTION("""COMPUTED_VALUE"""),3.94)</f>
        <v>3.94</v>
      </c>
      <c r="L819" s="4">
        <v>9.86986</v>
      </c>
      <c r="M819" s="4" t="s">
        <v>13</v>
      </c>
      <c r="N819" s="1">
        <v>-12.667141110153</v>
      </c>
      <c r="O819" s="4">
        <v>14.901571110153</v>
      </c>
      <c r="V819" s="3">
        <v>28.5707</v>
      </c>
      <c r="W819" s="3">
        <v>4.09</v>
      </c>
      <c r="Z819" s="4">
        <f>IFERROR(__xludf.DUMMYFUNCTION("""COMPUTED_VALUE"""),3.94)</f>
        <v>3.94</v>
      </c>
      <c r="AA819" s="4">
        <v>38.1157</v>
      </c>
      <c r="AB819" s="4" t="s">
        <v>13</v>
      </c>
      <c r="AC819" s="1">
        <v>26.2353775613576</v>
      </c>
      <c r="AD819" s="4">
        <v>2.3353224386424003</v>
      </c>
    </row>
    <row r="820">
      <c r="G820" s="3">
        <v>1.96161</v>
      </c>
      <c r="H820" s="3">
        <v>4.095</v>
      </c>
      <c r="K820" s="4">
        <f>IFERROR(__xludf.DUMMYFUNCTION("""COMPUTED_VALUE"""),3.945)</f>
        <v>3.945</v>
      </c>
      <c r="L820" s="4">
        <v>9.64499</v>
      </c>
      <c r="M820" s="4" t="s">
        <v>13</v>
      </c>
      <c r="N820" s="1">
        <v>-12.6771538178235</v>
      </c>
      <c r="O820" s="4">
        <v>14.6387638178235</v>
      </c>
      <c r="V820" s="3">
        <v>28.3731</v>
      </c>
      <c r="W820" s="3">
        <v>4.095</v>
      </c>
      <c r="Z820" s="4">
        <f>IFERROR(__xludf.DUMMYFUNCTION("""COMPUTED_VALUE"""),3.945)</f>
        <v>3.945</v>
      </c>
      <c r="AA820" s="4">
        <v>37.6976</v>
      </c>
      <c r="AB820" s="4" t="s">
        <v>13</v>
      </c>
      <c r="AC820" s="1">
        <v>26.2939847706274</v>
      </c>
      <c r="AD820" s="4">
        <v>2.0791152293726007</v>
      </c>
    </row>
    <row r="821">
      <c r="G821" s="3">
        <v>1.68884</v>
      </c>
      <c r="H821" s="3">
        <v>4.1</v>
      </c>
      <c r="K821" s="4">
        <f>IFERROR(__xludf.DUMMYFUNCTION("""COMPUTED_VALUE"""),3.95)</f>
        <v>3.95</v>
      </c>
      <c r="L821" s="4">
        <v>9.41761</v>
      </c>
      <c r="M821" s="4" t="s">
        <v>13</v>
      </c>
      <c r="N821" s="1">
        <v>-12.6866129340861</v>
      </c>
      <c r="O821" s="4">
        <v>14.375452934086098</v>
      </c>
      <c r="V821" s="3">
        <v>28.1831</v>
      </c>
      <c r="W821" s="3">
        <v>4.1</v>
      </c>
      <c r="Z821" s="4">
        <f>IFERROR(__xludf.DUMMYFUNCTION("""COMPUTED_VALUE"""),3.95)</f>
        <v>3.95</v>
      </c>
      <c r="AA821" s="4">
        <v>37.2846</v>
      </c>
      <c r="AB821" s="4" t="s">
        <v>13</v>
      </c>
      <c r="AC821" s="1">
        <v>26.3514174901655</v>
      </c>
      <c r="AD821" s="4">
        <v>1.8316825098345006</v>
      </c>
    </row>
    <row r="822">
      <c r="G822" s="3">
        <v>1.41632</v>
      </c>
      <c r="H822" s="3">
        <v>4.105</v>
      </c>
      <c r="K822" s="4">
        <f>IFERROR(__xludf.DUMMYFUNCTION("""COMPUTED_VALUE"""),3.955)</f>
        <v>3.955</v>
      </c>
      <c r="L822" s="4">
        <v>9.18769</v>
      </c>
      <c r="M822" s="4" t="s">
        <v>13</v>
      </c>
      <c r="N822" s="1">
        <v>-12.6955050632035</v>
      </c>
      <c r="O822" s="4">
        <v>14.1118250632035</v>
      </c>
      <c r="V822" s="3">
        <v>28.0004</v>
      </c>
      <c r="W822" s="3">
        <v>4.105</v>
      </c>
      <c r="Z822" s="4">
        <f>IFERROR(__xludf.DUMMYFUNCTION("""COMPUTED_VALUE"""),3.955)</f>
        <v>3.955</v>
      </c>
      <c r="AA822" s="4">
        <v>36.877</v>
      </c>
      <c r="AB822" s="4" t="s">
        <v>13</v>
      </c>
      <c r="AC822" s="1">
        <v>26.4074870460705</v>
      </c>
      <c r="AD822" s="4">
        <v>1.592912953929499</v>
      </c>
    </row>
    <row r="823">
      <c r="G823" s="3">
        <v>1.1441</v>
      </c>
      <c r="H823" s="3">
        <v>4.11</v>
      </c>
      <c r="K823" s="4">
        <f>IFERROR(__xludf.DUMMYFUNCTION("""COMPUTED_VALUE"""),3.96)</f>
        <v>3.96</v>
      </c>
      <c r="L823" s="4">
        <v>8.95527</v>
      </c>
      <c r="M823" s="4" t="s">
        <v>13</v>
      </c>
      <c r="N823" s="1">
        <v>-12.7038168094387</v>
      </c>
      <c r="O823" s="4">
        <v>13.8479168094387</v>
      </c>
      <c r="V823" s="3">
        <v>27.8251</v>
      </c>
      <c r="W823" s="3">
        <v>4.11</v>
      </c>
      <c r="Z823" s="4">
        <f>IFERROR(__xludf.DUMMYFUNCTION("""COMPUTED_VALUE"""),3.96)</f>
        <v>3.96</v>
      </c>
      <c r="AA823" s="4">
        <v>36.475</v>
      </c>
      <c r="AB823" s="4" t="s">
        <v>13</v>
      </c>
      <c r="AC823" s="1">
        <v>26.4620047644413</v>
      </c>
      <c r="AD823" s="4">
        <v>1.3630952355586992</v>
      </c>
    </row>
    <row r="824">
      <c r="G824" s="3">
        <v>0.872404</v>
      </c>
      <c r="H824" s="3">
        <v>4.115</v>
      </c>
      <c r="K824" s="4">
        <f>IFERROR(__xludf.DUMMYFUNCTION("""COMPUTED_VALUE"""),3.965)</f>
        <v>3.965</v>
      </c>
      <c r="L824" s="4">
        <v>8.7204</v>
      </c>
      <c r="M824" s="4" t="s">
        <v>13</v>
      </c>
      <c r="N824" s="1">
        <v>-12.7115347770542</v>
      </c>
      <c r="O824" s="4">
        <v>13.5839387770542</v>
      </c>
      <c r="V824" s="3">
        <v>27.6569</v>
      </c>
      <c r="W824" s="3">
        <v>4.115</v>
      </c>
      <c r="Z824" s="4">
        <f>IFERROR(__xludf.DUMMYFUNCTION("""COMPUTED_VALUE"""),3.965)</f>
        <v>3.965</v>
      </c>
      <c r="AA824" s="4">
        <v>36.0789</v>
      </c>
      <c r="AB824" s="4" t="s">
        <v>13</v>
      </c>
      <c r="AC824" s="1">
        <v>26.5147819713767</v>
      </c>
      <c r="AD824" s="4">
        <v>1.142118028623301</v>
      </c>
    </row>
    <row r="825">
      <c r="G825" s="3">
        <v>0.601355</v>
      </c>
      <c r="H825" s="3">
        <v>4.12</v>
      </c>
      <c r="K825" s="4">
        <f>IFERROR(__xludf.DUMMYFUNCTION("""COMPUTED_VALUE"""),3.97)</f>
        <v>3.97</v>
      </c>
      <c r="L825" s="4">
        <v>8.48309</v>
      </c>
      <c r="M825" s="4" t="s">
        <v>13</v>
      </c>
      <c r="N825" s="1">
        <v>-12.718645570313</v>
      </c>
      <c r="O825" s="4">
        <v>13.320000570313</v>
      </c>
      <c r="V825" s="3">
        <v>27.4957</v>
      </c>
      <c r="W825" s="3">
        <v>4.12</v>
      </c>
      <c r="Z825" s="4">
        <f>IFERROR(__xludf.DUMMYFUNCTION("""COMPUTED_VALUE"""),3.97)</f>
        <v>3.97</v>
      </c>
      <c r="AA825" s="4">
        <v>35.689</v>
      </c>
      <c r="AB825" s="4" t="s">
        <v>13</v>
      </c>
      <c r="AC825" s="1">
        <v>26.5656299929754</v>
      </c>
      <c r="AD825" s="4">
        <v>0.9300700070246002</v>
      </c>
    </row>
    <row r="826">
      <c r="G826" s="3">
        <v>0.331059</v>
      </c>
      <c r="H826" s="3">
        <v>4.125</v>
      </c>
      <c r="K826" s="4">
        <f>IFERROR(__xludf.DUMMYFUNCTION("""COMPUTED_VALUE"""),3.975)</f>
        <v>3.975</v>
      </c>
      <c r="L826" s="4">
        <v>8.24344</v>
      </c>
      <c r="M826" s="4" t="s">
        <v>13</v>
      </c>
      <c r="N826" s="1">
        <v>-12.7251357934777</v>
      </c>
      <c r="O826" s="4">
        <v>13.0561947934777</v>
      </c>
      <c r="V826" s="3">
        <v>27.3413</v>
      </c>
      <c r="W826" s="3">
        <v>4.125</v>
      </c>
      <c r="Z826" s="4">
        <f>IFERROR(__xludf.DUMMYFUNCTION("""COMPUTED_VALUE"""),3.975)</f>
        <v>3.975</v>
      </c>
      <c r="AA826" s="4">
        <v>35.3054</v>
      </c>
      <c r="AB826" s="4" t="s">
        <v>13</v>
      </c>
      <c r="AC826" s="1">
        <v>26.6143601553362</v>
      </c>
      <c r="AD826" s="4">
        <v>0.7269398446638</v>
      </c>
    </row>
    <row r="827">
      <c r="G827" s="3">
        <v>0.0617185</v>
      </c>
      <c r="H827" s="3">
        <v>4.13</v>
      </c>
      <c r="K827" s="4">
        <f>IFERROR(__xludf.DUMMYFUNCTION("""COMPUTED_VALUE"""),3.98)</f>
        <v>3.98</v>
      </c>
      <c r="L827" s="4">
        <v>8.00139</v>
      </c>
      <c r="M827" s="4" t="s">
        <v>13</v>
      </c>
      <c r="N827" s="1">
        <v>-12.7309920508112</v>
      </c>
      <c r="O827" s="4">
        <v>12.792710550811199</v>
      </c>
      <c r="V827" s="3">
        <v>27.1937</v>
      </c>
      <c r="W827" s="3">
        <v>4.13</v>
      </c>
      <c r="Z827" s="4">
        <f>IFERROR(__xludf.DUMMYFUNCTION("""COMPUTED_VALUE"""),3.98)</f>
        <v>3.98</v>
      </c>
      <c r="AA827" s="4">
        <v>34.9284</v>
      </c>
      <c r="AB827" s="4" t="s">
        <v>13</v>
      </c>
      <c r="AC827" s="1">
        <v>26.6607837845579</v>
      </c>
      <c r="AD827" s="4">
        <v>0.5329162154420999</v>
      </c>
    </row>
    <row r="828">
      <c r="G828" s="3">
        <v>-0.20657</v>
      </c>
      <c r="H828" s="3">
        <v>4.135</v>
      </c>
      <c r="K828" s="4">
        <f>IFERROR(__xludf.DUMMYFUNCTION("""COMPUTED_VALUE"""),3.985)</f>
        <v>3.985</v>
      </c>
      <c r="L828" s="4">
        <v>7.75706</v>
      </c>
      <c r="M828" s="4" t="s">
        <v>13</v>
      </c>
      <c r="N828" s="1">
        <v>-12.7362009465761</v>
      </c>
      <c r="O828" s="4">
        <v>12.5296309465761</v>
      </c>
      <c r="V828" s="3">
        <v>27.0526</v>
      </c>
      <c r="W828" s="3">
        <v>4.135</v>
      </c>
      <c r="Z828" s="4">
        <f>IFERROR(__xludf.DUMMYFUNCTION("""COMPUTED_VALUE"""),3.985)</f>
        <v>3.985</v>
      </c>
      <c r="AA828" s="4">
        <v>34.5582</v>
      </c>
      <c r="AB828" s="4" t="s">
        <v>13</v>
      </c>
      <c r="AC828" s="1">
        <v>26.7047122067392</v>
      </c>
      <c r="AD828" s="4">
        <v>0.3478877932608029</v>
      </c>
    </row>
    <row r="829">
      <c r="G829" s="3">
        <v>-0.473633</v>
      </c>
      <c r="H829" s="3">
        <v>4.14</v>
      </c>
      <c r="K829" s="4">
        <f>IFERROR(__xludf.DUMMYFUNCTION("""COMPUTED_VALUE"""),3.99)</f>
        <v>3.99</v>
      </c>
      <c r="L829" s="4">
        <v>7.51052</v>
      </c>
      <c r="M829" s="4" t="s">
        <v>13</v>
      </c>
      <c r="N829" s="1">
        <v>-12.7407490850353</v>
      </c>
      <c r="O829" s="4">
        <v>12.267116085035301</v>
      </c>
      <c r="V829" s="3">
        <v>26.918</v>
      </c>
      <c r="W829" s="3">
        <v>4.14</v>
      </c>
      <c r="Z829" s="4">
        <f>IFERROR(__xludf.DUMMYFUNCTION("""COMPUTED_VALUE"""),3.99)</f>
        <v>3.99</v>
      </c>
      <c r="AA829" s="4">
        <v>34.1949</v>
      </c>
      <c r="AB829" s="4" t="s">
        <v>13</v>
      </c>
      <c r="AC829" s="1">
        <v>26.745956747979</v>
      </c>
      <c r="AD829" s="4">
        <v>0.17204325202099824</v>
      </c>
    </row>
    <row r="830">
      <c r="G830" s="3">
        <v>-0.739326</v>
      </c>
      <c r="H830" s="3">
        <v>4.145</v>
      </c>
      <c r="K830" s="4">
        <f>IFERROR(__xludf.DUMMYFUNCTION("""COMPUTED_VALUE"""),3.995)</f>
        <v>3.995</v>
      </c>
      <c r="L830" s="4">
        <v>7.26176</v>
      </c>
      <c r="M830" s="4" t="s">
        <v>13</v>
      </c>
      <c r="N830" s="1">
        <v>-12.7446230704516</v>
      </c>
      <c r="O830" s="4">
        <v>12.0052970704516</v>
      </c>
      <c r="V830" s="3">
        <v>26.7896</v>
      </c>
      <c r="W830" s="3">
        <v>4.145</v>
      </c>
      <c r="Z830" s="4">
        <f>IFERROR(__xludf.DUMMYFUNCTION("""COMPUTED_VALUE"""),3.995)</f>
        <v>3.995</v>
      </c>
      <c r="AA830" s="4">
        <v>33.8389</v>
      </c>
      <c r="AB830" s="4" t="s">
        <v>13</v>
      </c>
      <c r="AC830" s="1">
        <v>26.784328734376</v>
      </c>
      <c r="AD830" s="4">
        <v>0.00527126562399971</v>
      </c>
    </row>
    <row r="831">
      <c r="G831" s="3">
        <v>-1.00354</v>
      </c>
      <c r="H831" s="3">
        <v>4.15</v>
      </c>
      <c r="K831" s="4">
        <f>IFERROR(__xludf.DUMMYFUNCTION("""COMPUTED_VALUE"""),4.0)</f>
        <v>4</v>
      </c>
      <c r="L831" s="4">
        <v>7.01091</v>
      </c>
      <c r="M831" s="4" t="s">
        <v>13</v>
      </c>
      <c r="N831" s="1">
        <v>-12.7478095070877</v>
      </c>
      <c r="O831" s="4">
        <v>11.7442695070877</v>
      </c>
      <c r="V831" s="3">
        <v>26.6674</v>
      </c>
      <c r="W831" s="3">
        <v>4.15</v>
      </c>
      <c r="Z831" s="4">
        <f>IFERROR(__xludf.DUMMYFUNCTION("""COMPUTED_VALUE"""),4.0)</f>
        <v>4</v>
      </c>
      <c r="AA831" s="4">
        <v>33.4902</v>
      </c>
      <c r="AB831" s="4" t="s">
        <v>13</v>
      </c>
      <c r="AC831" s="1">
        <v>26.819639492029</v>
      </c>
      <c r="AD831" s="4">
        <v>-0.15223949202900044</v>
      </c>
    </row>
    <row r="832">
      <c r="G832" s="3">
        <v>-1.26608</v>
      </c>
      <c r="H832" s="3">
        <v>4.155</v>
      </c>
      <c r="K832" s="4">
        <f>IFERROR(__xludf.DUMMYFUNCTION("""COMPUTED_VALUE"""),4.005)</f>
        <v>4.005</v>
      </c>
      <c r="L832" s="4">
        <v>6.75798</v>
      </c>
      <c r="M832" s="4" t="s">
        <v>13</v>
      </c>
      <c r="N832" s="1">
        <v>-12.7502949992063</v>
      </c>
      <c r="O832" s="4">
        <v>11.4842149992063</v>
      </c>
      <c r="V832" s="3">
        <v>26.5511</v>
      </c>
      <c r="W832" s="3">
        <v>4.155</v>
      </c>
      <c r="Z832" s="4">
        <f>IFERROR(__xludf.DUMMYFUNCTION("""COMPUTED_VALUE"""),4.005)</f>
        <v>4.005</v>
      </c>
      <c r="AA832" s="4">
        <v>33.149</v>
      </c>
      <c r="AB832" s="4" t="s">
        <v>13</v>
      </c>
      <c r="AC832" s="1">
        <v>26.8517003470367</v>
      </c>
      <c r="AD832" s="4">
        <v>-0.30060034703669913</v>
      </c>
    </row>
    <row r="833">
      <c r="G833" s="3">
        <v>-1.52685</v>
      </c>
      <c r="H833" s="3">
        <v>4.16</v>
      </c>
      <c r="K833" s="4">
        <f>IFERROR(__xludf.DUMMYFUNCTION("""COMPUTED_VALUE"""),4.01)</f>
        <v>4.01</v>
      </c>
      <c r="L833" s="4">
        <v>6.5031</v>
      </c>
      <c r="M833" s="4" t="s">
        <v>13</v>
      </c>
      <c r="N833" s="1">
        <v>-12.7520661510703</v>
      </c>
      <c r="O833" s="4">
        <v>11.2252161510703</v>
      </c>
      <c r="V833" s="3">
        <v>26.4406</v>
      </c>
      <c r="W833" s="3">
        <v>4.16</v>
      </c>
      <c r="Z833" s="4">
        <f>IFERROR(__xludf.DUMMYFUNCTION("""COMPUTED_VALUE"""),4.01)</f>
        <v>4.01</v>
      </c>
      <c r="AA833" s="4">
        <v>32.8154</v>
      </c>
      <c r="AB833" s="4" t="s">
        <v>13</v>
      </c>
      <c r="AC833" s="1">
        <v>26.880322625498</v>
      </c>
      <c r="AD833" s="4">
        <v>-0.4397226254979998</v>
      </c>
    </row>
    <row r="834">
      <c r="G834" s="3">
        <v>-1.7857</v>
      </c>
      <c r="H834" s="3">
        <v>4.165</v>
      </c>
      <c r="K834" s="4">
        <f>IFERROR(__xludf.DUMMYFUNCTION("""COMPUTED_VALUE"""),4.015)</f>
        <v>4.015</v>
      </c>
      <c r="L834" s="4">
        <v>6.2463</v>
      </c>
      <c r="M834" s="4" t="s">
        <v>13</v>
      </c>
      <c r="N834" s="1">
        <v>-12.7531095669425</v>
      </c>
      <c r="O834" s="4">
        <v>10.9674095669425</v>
      </c>
      <c r="V834" s="3">
        <v>26.3358</v>
      </c>
      <c r="W834" s="3">
        <v>4.165</v>
      </c>
      <c r="Z834" s="4">
        <f>IFERROR(__xludf.DUMMYFUNCTION("""COMPUTED_VALUE"""),4.015)</f>
        <v>4.015</v>
      </c>
      <c r="AA834" s="4">
        <v>32.4897</v>
      </c>
      <c r="AB834" s="4" t="s">
        <v>13</v>
      </c>
      <c r="AC834" s="1">
        <v>26.9053176535116</v>
      </c>
      <c r="AD834" s="4">
        <v>-0.5695176535115998</v>
      </c>
    </row>
    <row r="835">
      <c r="G835" s="3">
        <v>-2.04246</v>
      </c>
      <c r="H835" s="3">
        <v>4.17</v>
      </c>
      <c r="K835" s="4">
        <f>IFERROR(__xludf.DUMMYFUNCTION("""COMPUTED_VALUE"""),4.02)</f>
        <v>4.02</v>
      </c>
      <c r="L835" s="4">
        <v>5.9877</v>
      </c>
      <c r="M835" s="4" t="s">
        <v>13</v>
      </c>
      <c r="N835" s="1">
        <v>-12.7534127580312</v>
      </c>
      <c r="O835" s="4">
        <v>10.7109527580312</v>
      </c>
      <c r="V835" s="3">
        <v>26.2365</v>
      </c>
      <c r="W835" s="3">
        <v>4.17</v>
      </c>
      <c r="Z835" s="4">
        <f>IFERROR(__xludf.DUMMYFUNCTION("""COMPUTED_VALUE"""),4.02)</f>
        <v>4.02</v>
      </c>
      <c r="AA835" s="4">
        <v>32.1718</v>
      </c>
      <c r="AB835" s="4" t="s">
        <v>13</v>
      </c>
      <c r="AC835" s="1">
        <v>26.9265064472565</v>
      </c>
      <c r="AD835" s="4">
        <v>-0.6900064472565006</v>
      </c>
    </row>
    <row r="836">
      <c r="G836" s="3">
        <v>-2.29705</v>
      </c>
      <c r="H836" s="3">
        <v>4.175</v>
      </c>
      <c r="K836" s="4">
        <f>IFERROR(__xludf.DUMMYFUNCTION("""COMPUTED_VALUE"""),4.025)</f>
        <v>4.025</v>
      </c>
      <c r="L836" s="4">
        <v>5.72738</v>
      </c>
      <c r="M836" s="4" t="s">
        <v>13</v>
      </c>
      <c r="N836" s="1">
        <v>-12.7530890151217</v>
      </c>
      <c r="O836" s="4">
        <v>10.4560390151217</v>
      </c>
      <c r="V836" s="3">
        <v>26.1426</v>
      </c>
      <c r="W836" s="3">
        <v>4.175</v>
      </c>
      <c r="Z836" s="4">
        <f>IFERROR(__xludf.DUMMYFUNCTION("""COMPUTED_VALUE"""),4.025)</f>
        <v>4.025</v>
      </c>
      <c r="AA836" s="4">
        <v>31.8619</v>
      </c>
      <c r="AB836" s="4" t="s">
        <v>13</v>
      </c>
      <c r="AC836" s="1">
        <v>26.9449963026334</v>
      </c>
      <c r="AD836" s="4">
        <v>-0.8023963026333973</v>
      </c>
    </row>
    <row r="837">
      <c r="G837" s="3">
        <v>-2.54929</v>
      </c>
      <c r="H837" s="3">
        <v>4.18</v>
      </c>
      <c r="K837" s="4">
        <f>IFERROR(__xludf.DUMMYFUNCTION("""COMPUTED_VALUE"""),4.03)</f>
        <v>4.03</v>
      </c>
      <c r="L837" s="4">
        <v>5.46542</v>
      </c>
      <c r="M837" s="4" t="s">
        <v>13</v>
      </c>
      <c r="N837" s="1">
        <v>-12.7522574967949</v>
      </c>
      <c r="O837" s="4">
        <v>10.202967496794901</v>
      </c>
      <c r="V837" s="3">
        <v>26.0539</v>
      </c>
      <c r="W837" s="3">
        <v>4.18</v>
      </c>
      <c r="Z837" s="4">
        <f>IFERROR(__xludf.DUMMYFUNCTION("""COMPUTED_VALUE"""),4.03)</f>
        <v>4.03</v>
      </c>
      <c r="AA837" s="4">
        <v>31.56</v>
      </c>
      <c r="AB837" s="4" t="s">
        <v>13</v>
      </c>
      <c r="AC837" s="1">
        <v>26.9617665121836</v>
      </c>
      <c r="AD837" s="4">
        <v>-0.9078665121836025</v>
      </c>
    </row>
    <row r="838">
      <c r="G838" s="3">
        <v>-2.79909</v>
      </c>
      <c r="H838" s="3">
        <v>4.185</v>
      </c>
      <c r="K838" s="4">
        <f>IFERROR(__xludf.DUMMYFUNCTION("""COMPUTED_VALUE"""),4.035)</f>
        <v>4.035</v>
      </c>
      <c r="L838" s="4">
        <v>5.20194</v>
      </c>
      <c r="M838" s="4" t="s">
        <v>13</v>
      </c>
      <c r="N838" s="1">
        <v>-12.7509662060072</v>
      </c>
      <c r="O838" s="4">
        <v>9.951876206007201</v>
      </c>
      <c r="V838" s="3">
        <v>25.9702</v>
      </c>
      <c r="W838" s="3">
        <v>4.185</v>
      </c>
      <c r="Z838" s="4">
        <f>IFERROR(__xludf.DUMMYFUNCTION("""COMPUTED_VALUE"""),4.035)</f>
        <v>4.035</v>
      </c>
      <c r="AA838" s="4">
        <v>31.2663</v>
      </c>
      <c r="AB838" s="4" t="s">
        <v>13</v>
      </c>
      <c r="AC838" s="1">
        <v>26.976997021085</v>
      </c>
      <c r="AD838" s="4">
        <v>-1.0067970210850028</v>
      </c>
    </row>
    <row r="839">
      <c r="G839" s="3">
        <v>-3.04628</v>
      </c>
      <c r="H839" s="3">
        <v>4.19</v>
      </c>
      <c r="K839" s="4">
        <f>IFERROR(__xludf.DUMMYFUNCTION("""COMPUTED_VALUE"""),4.04)</f>
        <v>4.04</v>
      </c>
      <c r="L839" s="4">
        <v>4.93702</v>
      </c>
      <c r="M839" s="4" t="s">
        <v>13</v>
      </c>
      <c r="N839" s="1">
        <v>-12.7492631457152</v>
      </c>
      <c r="O839" s="4">
        <v>9.702983145715201</v>
      </c>
      <c r="V839" s="3">
        <v>25.8915</v>
      </c>
      <c r="W839" s="3">
        <v>4.19</v>
      </c>
      <c r="Z839" s="4">
        <f>IFERROR(__xludf.DUMMYFUNCTION("""COMPUTED_VALUE"""),4.04)</f>
        <v>4.04</v>
      </c>
      <c r="AA839" s="4">
        <v>30.9806</v>
      </c>
      <c r="AB839" s="4" t="s">
        <v>13</v>
      </c>
      <c r="AC839" s="1">
        <v>26.9908677745159</v>
      </c>
      <c r="AD839" s="4">
        <v>-1.0993677745158976</v>
      </c>
    </row>
    <row r="840">
      <c r="G840" s="3">
        <v>-3.29077</v>
      </c>
      <c r="H840" s="3">
        <v>4.195</v>
      </c>
      <c r="K840" s="4">
        <f>IFERROR(__xludf.DUMMYFUNCTION("""COMPUTED_VALUE"""),4.045)</f>
        <v>4.045</v>
      </c>
      <c r="L840" s="4">
        <v>4.67076</v>
      </c>
      <c r="M840" s="4" t="s">
        <v>13</v>
      </c>
      <c r="N840" s="1">
        <v>-12.7471963188752</v>
      </c>
      <c r="O840" s="4">
        <v>9.4564263188752</v>
      </c>
      <c r="V840" s="3">
        <v>25.8175</v>
      </c>
      <c r="W840" s="3">
        <v>4.195</v>
      </c>
      <c r="Z840" s="4">
        <f>IFERROR(__xludf.DUMMYFUNCTION("""COMPUTED_VALUE"""),4.045)</f>
        <v>4.045</v>
      </c>
      <c r="AA840" s="4">
        <v>30.7032</v>
      </c>
      <c r="AB840" s="4" t="s">
        <v>13</v>
      </c>
      <c r="AC840" s="1">
        <v>27.0035587176543</v>
      </c>
      <c r="AD840" s="4">
        <v>-1.1860587176543014</v>
      </c>
    </row>
    <row r="841">
      <c r="G841" s="3">
        <v>-3.53243</v>
      </c>
      <c r="H841" s="3">
        <v>4.2</v>
      </c>
      <c r="K841" s="4">
        <f>IFERROR(__xludf.DUMMYFUNCTION("""COMPUTED_VALUE"""),4.05)</f>
        <v>4.05</v>
      </c>
      <c r="L841" s="4">
        <v>4.40331</v>
      </c>
      <c r="M841" s="4" t="s">
        <v>13</v>
      </c>
      <c r="N841" s="1">
        <v>-12.7448137284438</v>
      </c>
      <c r="O841" s="4">
        <v>9.2123837284438</v>
      </c>
      <c r="V841" s="3">
        <v>25.7483</v>
      </c>
      <c r="W841" s="3">
        <v>4.2</v>
      </c>
      <c r="Z841" s="4">
        <f>IFERROR(__xludf.DUMMYFUNCTION("""COMPUTED_VALUE"""),4.05)</f>
        <v>4.05</v>
      </c>
      <c r="AA841" s="4">
        <v>30.434</v>
      </c>
      <c r="AB841" s="4" t="s">
        <v>13</v>
      </c>
      <c r="AC841" s="1">
        <v>27.0152497956784</v>
      </c>
      <c r="AD841" s="4">
        <v>-1.2669497956784</v>
      </c>
    </row>
    <row r="842">
      <c r="G842" s="3">
        <v>-3.77114</v>
      </c>
      <c r="H842" s="3">
        <v>4.205</v>
      </c>
      <c r="K842" s="4">
        <f>IFERROR(__xludf.DUMMYFUNCTION("""COMPUTED_VALUE"""),4.055)</f>
        <v>4.055</v>
      </c>
      <c r="L842" s="4">
        <v>4.13471</v>
      </c>
      <c r="M842" s="4" t="s">
        <v>13</v>
      </c>
      <c r="N842" s="1">
        <v>-12.7421633773773</v>
      </c>
      <c r="O842" s="4">
        <v>8.9710233773773</v>
      </c>
      <c r="V842" s="3">
        <v>25.6835</v>
      </c>
      <c r="W842" s="3">
        <v>4.205</v>
      </c>
      <c r="Z842" s="4">
        <f>IFERROR(__xludf.DUMMYFUNCTION("""COMPUTED_VALUE"""),4.055)</f>
        <v>4.055</v>
      </c>
      <c r="AA842" s="4">
        <v>30.1729</v>
      </c>
      <c r="AB842" s="4" t="s">
        <v>13</v>
      </c>
      <c r="AC842" s="1">
        <v>27.0261209537664</v>
      </c>
      <c r="AD842" s="4">
        <v>-1.342620953766403</v>
      </c>
    </row>
    <row r="843">
      <c r="G843" s="3">
        <v>-4.0068</v>
      </c>
      <c r="H843" s="3">
        <v>4.21</v>
      </c>
      <c r="K843" s="4">
        <f>IFERROR(__xludf.DUMMYFUNCTION("""COMPUTED_VALUE"""),4.06)</f>
        <v>4.06</v>
      </c>
      <c r="L843" s="4">
        <v>3.8652</v>
      </c>
      <c r="M843" s="4" t="s">
        <v>13</v>
      </c>
      <c r="N843" s="1">
        <v>-12.7392932686322</v>
      </c>
      <c r="O843" s="4">
        <v>8.732493268632199</v>
      </c>
      <c r="V843" s="3">
        <v>25.6231</v>
      </c>
      <c r="W843" s="3">
        <v>4.21</v>
      </c>
      <c r="Z843" s="4">
        <f>IFERROR(__xludf.DUMMYFUNCTION("""COMPUTED_VALUE"""),4.06)</f>
        <v>4.06</v>
      </c>
      <c r="AA843" s="4">
        <v>29.92</v>
      </c>
      <c r="AB843" s="4" t="s">
        <v>13</v>
      </c>
      <c r="AC843" s="1">
        <v>27.0363521370963</v>
      </c>
      <c r="AD843" s="4">
        <v>-1.4132521370963005</v>
      </c>
    </row>
    <row r="844">
      <c r="G844" s="3">
        <v>-4.23925</v>
      </c>
      <c r="H844" s="3">
        <v>4.215</v>
      </c>
      <c r="K844" s="4">
        <f>IFERROR(__xludf.DUMMYFUNCTION("""COMPUTED_VALUE"""),4.065)</f>
        <v>4.065</v>
      </c>
      <c r="L844" s="4">
        <v>3.59481</v>
      </c>
      <c r="M844" s="4" t="s">
        <v>13</v>
      </c>
      <c r="N844" s="1">
        <v>-12.7362514051649</v>
      </c>
      <c r="O844" s="4">
        <v>8.4970014051649</v>
      </c>
      <c r="V844" s="3">
        <v>25.5669</v>
      </c>
      <c r="W844" s="3">
        <v>4.215</v>
      </c>
      <c r="Z844" s="4">
        <f>IFERROR(__xludf.DUMMYFUNCTION("""COMPUTED_VALUE"""),4.065)</f>
        <v>4.065</v>
      </c>
      <c r="AA844" s="4">
        <v>29.6752</v>
      </c>
      <c r="AB844" s="4" t="s">
        <v>13</v>
      </c>
      <c r="AC844" s="1">
        <v>27.0461232908462</v>
      </c>
      <c r="AD844" s="4">
        <v>-1.4792232908461997</v>
      </c>
    </row>
    <row r="845">
      <c r="G845" s="3">
        <v>-4.46845</v>
      </c>
      <c r="H845" s="3">
        <v>4.22</v>
      </c>
      <c r="K845" s="4">
        <f>IFERROR(__xludf.DUMMYFUNCTION("""COMPUTED_VALUE"""),4.07)</f>
        <v>4.07</v>
      </c>
      <c r="L845" s="4">
        <v>3.32369</v>
      </c>
      <c r="M845" s="4" t="s">
        <v>13</v>
      </c>
      <c r="N845" s="1">
        <v>-12.7330857899319</v>
      </c>
      <c r="O845" s="4">
        <v>8.264635789931901</v>
      </c>
      <c r="V845" s="3">
        <v>25.5148</v>
      </c>
      <c r="W845" s="3">
        <v>4.22</v>
      </c>
      <c r="Z845" s="4">
        <f>IFERROR(__xludf.DUMMYFUNCTION("""COMPUTED_VALUE"""),4.07)</f>
        <v>4.07</v>
      </c>
      <c r="AA845" s="4">
        <v>29.4384</v>
      </c>
      <c r="AB845" s="4" t="s">
        <v>13</v>
      </c>
      <c r="AC845" s="1">
        <v>27.0556143601943</v>
      </c>
      <c r="AD845" s="4">
        <v>-1.5408143601943003</v>
      </c>
    </row>
    <row r="846">
      <c r="G846" s="3">
        <v>-4.6943</v>
      </c>
      <c r="H846" s="3">
        <v>4.225</v>
      </c>
      <c r="K846" s="4">
        <f>IFERROR(__xludf.DUMMYFUNCTION("""COMPUTED_VALUE"""),4.075)</f>
        <v>4.075</v>
      </c>
      <c r="L846" s="4">
        <v>3.05195</v>
      </c>
      <c r="M846" s="4" t="s">
        <v>13</v>
      </c>
      <c r="N846" s="1">
        <v>-12.7298444258896</v>
      </c>
      <c r="O846" s="4">
        <v>8.0355444258896</v>
      </c>
      <c r="V846" s="3">
        <v>25.4667</v>
      </c>
      <c r="W846" s="3">
        <v>4.225</v>
      </c>
      <c r="Z846" s="4">
        <f>IFERROR(__xludf.DUMMYFUNCTION("""COMPUTED_VALUE"""),4.075)</f>
        <v>4.075</v>
      </c>
      <c r="AA846" s="4">
        <v>29.2097</v>
      </c>
      <c r="AB846" s="4" t="s">
        <v>13</v>
      </c>
      <c r="AC846" s="1">
        <v>27.0650052903188</v>
      </c>
      <c r="AD846" s="4">
        <v>-1.5983052903188018</v>
      </c>
    </row>
    <row r="847">
      <c r="G847" s="3">
        <v>-4.91665</v>
      </c>
      <c r="H847" s="3">
        <v>4.23</v>
      </c>
      <c r="K847" s="4">
        <f>IFERROR(__xludf.DUMMYFUNCTION("""COMPUTED_VALUE"""),4.08)</f>
        <v>4.08</v>
      </c>
      <c r="L847" s="4">
        <v>2.77975</v>
      </c>
      <c r="M847" s="4" t="s">
        <v>13</v>
      </c>
      <c r="N847" s="1">
        <v>-12.7265753159945</v>
      </c>
      <c r="O847" s="4">
        <v>7.809925315994501</v>
      </c>
      <c r="V847" s="3">
        <v>25.4224</v>
      </c>
      <c r="W847" s="3">
        <v>4.23</v>
      </c>
      <c r="Z847" s="4">
        <f>IFERROR(__xludf.DUMMYFUNCTION("""COMPUTED_VALUE"""),4.08)</f>
        <v>4.08</v>
      </c>
      <c r="AA847" s="4">
        <v>28.9889</v>
      </c>
      <c r="AB847" s="4" t="s">
        <v>13</v>
      </c>
      <c r="AC847" s="1">
        <v>27.0744760263977</v>
      </c>
      <c r="AD847" s="4">
        <v>-1.652076026397701</v>
      </c>
    </row>
    <row r="848">
      <c r="G848" s="3">
        <v>-5.13547</v>
      </c>
      <c r="H848" s="3">
        <v>4.235</v>
      </c>
      <c r="K848" s="4">
        <f>IFERROR(__xludf.DUMMYFUNCTION("""COMPUTED_VALUE"""),4.085)</f>
        <v>4.085</v>
      </c>
      <c r="L848" s="4">
        <v>2.50718</v>
      </c>
      <c r="M848" s="4" t="s">
        <v>13</v>
      </c>
      <c r="N848" s="1">
        <v>-12.723326463203</v>
      </c>
      <c r="O848" s="4">
        <v>7.587856463203</v>
      </c>
      <c r="V848" s="3">
        <v>25.3819</v>
      </c>
      <c r="W848" s="3">
        <v>4.235</v>
      </c>
      <c r="Z848" s="4">
        <f>IFERROR(__xludf.DUMMYFUNCTION("""COMPUTED_VALUE"""),4.085)</f>
        <v>4.085</v>
      </c>
      <c r="AA848" s="4">
        <v>28.7759</v>
      </c>
      <c r="AB848" s="4" t="s">
        <v>13</v>
      </c>
      <c r="AC848" s="1">
        <v>27.0842065136092</v>
      </c>
      <c r="AD848" s="4">
        <v>-1.702306513609198</v>
      </c>
    </row>
    <row r="849">
      <c r="G849" s="3">
        <v>-5.35063</v>
      </c>
      <c r="H849" s="3">
        <v>4.24</v>
      </c>
      <c r="K849" s="4">
        <f>IFERROR(__xludf.DUMMYFUNCTION("""COMPUTED_VALUE"""),4.09)</f>
        <v>4.09</v>
      </c>
      <c r="L849" s="4">
        <v>2.23443</v>
      </c>
      <c r="M849" s="4" t="s">
        <v>13</v>
      </c>
      <c r="N849" s="1">
        <v>-12.7201458704716</v>
      </c>
      <c r="O849" s="4">
        <v>7.3695158704715995</v>
      </c>
      <c r="V849" s="3">
        <v>25.3449</v>
      </c>
      <c r="W849" s="3">
        <v>4.24</v>
      </c>
      <c r="Z849" s="4">
        <f>IFERROR(__xludf.DUMMYFUNCTION("""COMPUTED_VALUE"""),4.09)</f>
        <v>4.09</v>
      </c>
      <c r="AA849" s="4">
        <v>28.5707</v>
      </c>
      <c r="AB849" s="4" t="s">
        <v>13</v>
      </c>
      <c r="AC849" s="1">
        <v>27.0943766971313</v>
      </c>
      <c r="AD849" s="4">
        <v>-1.7494766971312998</v>
      </c>
    </row>
    <row r="850">
      <c r="G850" s="3">
        <v>-5.56209</v>
      </c>
      <c r="H850" s="3">
        <v>4.245</v>
      </c>
      <c r="K850" s="4">
        <f>IFERROR(__xludf.DUMMYFUNCTION("""COMPUTED_VALUE"""),4.095)</f>
        <v>4.095</v>
      </c>
      <c r="L850" s="4">
        <v>1.96161</v>
      </c>
      <c r="M850" s="4" t="s">
        <v>13</v>
      </c>
      <c r="N850" s="1">
        <v>-12.7170815407566</v>
      </c>
      <c r="O850" s="4">
        <v>7.1549915407566</v>
      </c>
      <c r="V850" s="3">
        <v>25.3114</v>
      </c>
      <c r="W850" s="3">
        <v>4.245</v>
      </c>
      <c r="Z850" s="4">
        <f>IFERROR(__xludf.DUMMYFUNCTION("""COMPUTED_VALUE"""),4.095)</f>
        <v>4.095</v>
      </c>
      <c r="AA850" s="4">
        <v>28.3731</v>
      </c>
      <c r="AB850" s="4" t="s">
        <v>13</v>
      </c>
      <c r="AC850" s="1">
        <v>27.1051665221423</v>
      </c>
      <c r="AD850" s="4">
        <v>-1.7937665221423025</v>
      </c>
    </row>
    <row r="851">
      <c r="G851" s="3">
        <v>-5.76976</v>
      </c>
      <c r="H851" s="3">
        <v>4.25</v>
      </c>
      <c r="K851" s="4">
        <f>IFERROR(__xludf.DUMMYFUNCTION("""COMPUTED_VALUE"""),4.1)</f>
        <v>4.1</v>
      </c>
      <c r="L851" s="4">
        <v>1.68884</v>
      </c>
      <c r="M851" s="4" t="s">
        <v>13</v>
      </c>
      <c r="N851" s="1">
        <v>-12.7141814770146</v>
      </c>
      <c r="O851" s="4">
        <v>6.9444214770146</v>
      </c>
      <c r="V851" s="3">
        <v>25.2812</v>
      </c>
      <c r="W851" s="3">
        <v>4.25</v>
      </c>
      <c r="Z851" s="4">
        <f>IFERROR(__xludf.DUMMYFUNCTION("""COMPUTED_VALUE"""),4.1)</f>
        <v>4.1</v>
      </c>
      <c r="AA851" s="4">
        <v>28.1831</v>
      </c>
      <c r="AB851" s="4" t="s">
        <v>13</v>
      </c>
      <c r="AC851" s="1">
        <v>27.1167559338202</v>
      </c>
      <c r="AD851" s="4">
        <v>-1.8355559338202028</v>
      </c>
    </row>
    <row r="852">
      <c r="G852" s="3">
        <v>-5.97354</v>
      </c>
      <c r="H852" s="3">
        <v>4.255</v>
      </c>
      <c r="K852" s="4">
        <f>IFERROR(__xludf.DUMMYFUNCTION("""COMPUTED_VALUE"""),4.105)</f>
        <v>4.105</v>
      </c>
      <c r="L852" s="4">
        <v>1.41632</v>
      </c>
      <c r="M852" s="4" t="s">
        <v>13</v>
      </c>
      <c r="N852" s="1">
        <v>-12.711493682202</v>
      </c>
      <c r="O852" s="4">
        <v>6.737953682202001</v>
      </c>
      <c r="V852" s="3">
        <v>25.2542</v>
      </c>
      <c r="W852" s="3">
        <v>4.255</v>
      </c>
      <c r="Z852" s="4">
        <f>IFERROR(__xludf.DUMMYFUNCTION("""COMPUTED_VALUE"""),4.105)</f>
        <v>4.105</v>
      </c>
      <c r="AA852" s="4">
        <v>28.0004</v>
      </c>
      <c r="AB852" s="4" t="s">
        <v>13</v>
      </c>
      <c r="AC852" s="1">
        <v>27.1293248773431</v>
      </c>
      <c r="AD852" s="4">
        <v>-1.8751248773431008</v>
      </c>
    </row>
    <row r="853">
      <c r="G853" s="3">
        <v>-6.17343</v>
      </c>
      <c r="H853" s="3">
        <v>4.26</v>
      </c>
      <c r="K853" s="4">
        <f>IFERROR(__xludf.DUMMYFUNCTION("""COMPUTED_VALUE"""),4.11)</f>
        <v>4.11</v>
      </c>
      <c r="L853" s="4">
        <v>1.1441</v>
      </c>
      <c r="M853" s="4" t="s">
        <v>13</v>
      </c>
      <c r="N853" s="1">
        <v>-12.7090661592752</v>
      </c>
      <c r="O853" s="4">
        <v>6.5356361592751995</v>
      </c>
      <c r="V853" s="3">
        <v>25.2302</v>
      </c>
      <c r="W853" s="3">
        <v>4.26</v>
      </c>
      <c r="Z853" s="4">
        <f>IFERROR(__xludf.DUMMYFUNCTION("""COMPUTED_VALUE"""),4.11)</f>
        <v>4.11</v>
      </c>
      <c r="AA853" s="4">
        <v>27.8251</v>
      </c>
      <c r="AB853" s="4" t="s">
        <v>13</v>
      </c>
      <c r="AC853" s="1">
        <v>27.1430532978893</v>
      </c>
      <c r="AD853" s="4">
        <v>-1.9128532978892991</v>
      </c>
    </row>
    <row r="854">
      <c r="G854" s="3">
        <v>-6.36932</v>
      </c>
      <c r="H854" s="3">
        <v>4.265</v>
      </c>
      <c r="K854" s="4">
        <f>IFERROR(__xludf.DUMMYFUNCTION("""COMPUTED_VALUE"""),4.115)</f>
        <v>4.115</v>
      </c>
      <c r="L854" s="4">
        <v>0.872404</v>
      </c>
      <c r="M854" s="4" t="s">
        <v>13</v>
      </c>
      <c r="N854" s="1">
        <v>-12.7069469111907</v>
      </c>
      <c r="O854" s="4">
        <v>6.3376269111907</v>
      </c>
      <c r="V854" s="3">
        <v>25.2092</v>
      </c>
      <c r="W854" s="3">
        <v>4.265</v>
      </c>
      <c r="Z854" s="4">
        <f>IFERROR(__xludf.DUMMYFUNCTION("""COMPUTED_VALUE"""),4.115)</f>
        <v>4.115</v>
      </c>
      <c r="AA854" s="4">
        <v>27.6569</v>
      </c>
      <c r="AB854" s="4" t="s">
        <v>13</v>
      </c>
      <c r="AC854" s="1">
        <v>27.1581211406368</v>
      </c>
      <c r="AD854" s="4">
        <v>-1.948921140636802</v>
      </c>
    </row>
    <row r="855">
      <c r="G855" s="3">
        <v>-6.56119</v>
      </c>
      <c r="H855" s="3">
        <v>4.27</v>
      </c>
      <c r="K855" s="4">
        <f>IFERROR(__xludf.DUMMYFUNCTION("""COMPUTED_VALUE"""),4.12)</f>
        <v>4.12</v>
      </c>
      <c r="L855" s="4">
        <v>0.601355</v>
      </c>
      <c r="M855" s="4" t="s">
        <v>13</v>
      </c>
      <c r="N855" s="1">
        <v>-12.7051839409049</v>
      </c>
      <c r="O855" s="4">
        <v>6.143993940904901</v>
      </c>
      <c r="V855" s="3">
        <v>25.1911</v>
      </c>
      <c r="W855" s="3">
        <v>4.27</v>
      </c>
      <c r="Z855" s="4">
        <f>IFERROR(__xludf.DUMMYFUNCTION("""COMPUTED_VALUE"""),4.12)</f>
        <v>4.12</v>
      </c>
      <c r="AA855" s="4">
        <v>27.4957</v>
      </c>
      <c r="AB855" s="4" t="s">
        <v>13</v>
      </c>
      <c r="AC855" s="1">
        <v>27.1747083507637</v>
      </c>
      <c r="AD855" s="4">
        <v>-1.9836083507637028</v>
      </c>
    </row>
    <row r="856">
      <c r="G856" s="3">
        <v>-6.749</v>
      </c>
      <c r="H856" s="3">
        <v>4.275</v>
      </c>
      <c r="K856" s="4">
        <f>IFERROR(__xludf.DUMMYFUNCTION("""COMPUTED_VALUE"""),4.125)</f>
        <v>4.125</v>
      </c>
      <c r="L856" s="4">
        <v>0.331059</v>
      </c>
      <c r="M856" s="4" t="s">
        <v>13</v>
      </c>
      <c r="N856" s="1">
        <v>-12.7038252513742</v>
      </c>
      <c r="O856" s="4">
        <v>5.9548252513742</v>
      </c>
      <c r="V856" s="3">
        <v>25.1756</v>
      </c>
      <c r="W856" s="3">
        <v>4.275</v>
      </c>
      <c r="Z856" s="4">
        <f>IFERROR(__xludf.DUMMYFUNCTION("""COMPUTED_VALUE"""),4.125)</f>
        <v>4.125</v>
      </c>
      <c r="AA856" s="4">
        <v>27.3413</v>
      </c>
      <c r="AB856" s="4" t="s">
        <v>13</v>
      </c>
      <c r="AC856" s="1">
        <v>27.1929948734482</v>
      </c>
      <c r="AD856" s="4">
        <v>-2.0173948734482003</v>
      </c>
    </row>
    <row r="857">
      <c r="G857" s="3">
        <v>-6.93268</v>
      </c>
      <c r="H857" s="3">
        <v>4.28</v>
      </c>
      <c r="K857" s="4">
        <f>IFERROR(__xludf.DUMMYFUNCTION("""COMPUTED_VALUE"""),4.13)</f>
        <v>4.13</v>
      </c>
      <c r="L857" s="4">
        <v>0.0617185</v>
      </c>
      <c r="M857" s="4" t="s">
        <v>13</v>
      </c>
      <c r="N857" s="1">
        <v>-12.7029188455552</v>
      </c>
      <c r="O857" s="4">
        <v>5.770238845555199</v>
      </c>
      <c r="V857" s="3">
        <v>25.1627</v>
      </c>
      <c r="W857" s="3">
        <v>4.28</v>
      </c>
      <c r="Z857" s="4">
        <f>IFERROR(__xludf.DUMMYFUNCTION("""COMPUTED_VALUE"""),4.13)</f>
        <v>4.13</v>
      </c>
      <c r="AA857" s="4">
        <v>27.1937</v>
      </c>
      <c r="AB857" s="4" t="s">
        <v>13</v>
      </c>
      <c r="AC857" s="1">
        <v>27.2131606538684</v>
      </c>
      <c r="AD857" s="4">
        <v>-2.0504606538683987</v>
      </c>
    </row>
    <row r="858">
      <c r="G858" s="3">
        <v>-7.11222</v>
      </c>
      <c r="H858" s="3">
        <v>4.285</v>
      </c>
      <c r="K858" s="4">
        <f>IFERROR(__xludf.DUMMYFUNCTION("""COMPUTED_VALUE"""),4.135)</f>
        <v>4.135</v>
      </c>
      <c r="L858" s="4">
        <v>-0.20657</v>
      </c>
      <c r="M858" s="4" t="s">
        <v>13</v>
      </c>
      <c r="N858" s="1">
        <v>-12.7025127264042</v>
      </c>
      <c r="O858" s="4">
        <v>5.5902927264042</v>
      </c>
      <c r="V858" s="3">
        <v>25.1523</v>
      </c>
      <c r="W858" s="3">
        <v>4.285</v>
      </c>
      <c r="Z858" s="4">
        <f>IFERROR(__xludf.DUMMYFUNCTION("""COMPUTED_VALUE"""),4.135)</f>
        <v>4.135</v>
      </c>
      <c r="AA858" s="4">
        <v>27.0526</v>
      </c>
      <c r="AB858" s="4" t="s">
        <v>13</v>
      </c>
      <c r="AC858" s="1">
        <v>27.2353856372024</v>
      </c>
      <c r="AD858" s="4">
        <v>-2.083085637202398</v>
      </c>
    </row>
    <row r="859">
      <c r="G859" s="3">
        <v>-7.28757</v>
      </c>
      <c r="H859" s="3">
        <v>4.29</v>
      </c>
      <c r="K859" s="4">
        <f>IFERROR(__xludf.DUMMYFUNCTION("""COMPUTED_VALUE"""),4.14)</f>
        <v>4.14</v>
      </c>
      <c r="L859" s="4">
        <v>-0.473633</v>
      </c>
      <c r="M859" s="4" t="s">
        <v>13</v>
      </c>
      <c r="N859" s="1">
        <v>-12.7040004634229</v>
      </c>
      <c r="O859" s="4">
        <v>5.416430463422901</v>
      </c>
      <c r="V859" s="3">
        <v>25.1442</v>
      </c>
      <c r="W859" s="3">
        <v>4.29</v>
      </c>
      <c r="Z859" s="4">
        <f>IFERROR(__xludf.DUMMYFUNCTION("""COMPUTED_VALUE"""),4.14)</f>
        <v>4.14</v>
      </c>
      <c r="AA859" s="4">
        <v>26.918</v>
      </c>
      <c r="AB859" s="4" t="s">
        <v>13</v>
      </c>
      <c r="AC859" s="1">
        <v>27.2650924027823</v>
      </c>
      <c r="AD859" s="4">
        <v>-2.1208924027822995</v>
      </c>
    </row>
    <row r="860">
      <c r="G860" s="3">
        <v>-7.45878</v>
      </c>
      <c r="H860" s="3">
        <v>4.295</v>
      </c>
      <c r="K860" s="4">
        <f>IFERROR(__xludf.DUMMYFUNCTION("""COMPUTED_VALUE"""),4.145)</f>
        <v>4.145</v>
      </c>
      <c r="L860" s="4">
        <v>-0.739326</v>
      </c>
      <c r="M860" s="4" t="s">
        <v>13</v>
      </c>
      <c r="N860" s="1">
        <v>-12.7104828009666</v>
      </c>
      <c r="O860" s="4">
        <v>5.2517028009666005</v>
      </c>
      <c r="V860" s="3">
        <v>25.1383</v>
      </c>
      <c r="W860" s="3">
        <v>4.295</v>
      </c>
      <c r="Z860" s="4">
        <f>IFERROR(__xludf.DUMMYFUNCTION("""COMPUTED_VALUE"""),4.145)</f>
        <v>4.145</v>
      </c>
      <c r="AA860" s="4">
        <v>26.7896</v>
      </c>
      <c r="AB860" s="4" t="s">
        <v>13</v>
      </c>
      <c r="AC860" s="1">
        <v>27.3143086833894</v>
      </c>
      <c r="AD860" s="4">
        <v>-2.176008683389398</v>
      </c>
    </row>
    <row r="861">
      <c r="G861" s="3">
        <v>-7.62572</v>
      </c>
      <c r="H861" s="3">
        <v>4.3</v>
      </c>
      <c r="K861" s="4">
        <f>IFERROR(__xludf.DUMMYFUNCTION("""COMPUTED_VALUE"""),4.15)</f>
        <v>4.15</v>
      </c>
      <c r="L861" s="4">
        <v>-1.00354</v>
      </c>
      <c r="M861" s="4" t="s">
        <v>13</v>
      </c>
      <c r="N861" s="1">
        <v>-12.7216471549717</v>
      </c>
      <c r="O861" s="4">
        <v>5.0959271549717</v>
      </c>
      <c r="V861" s="3">
        <v>25.1344</v>
      </c>
      <c r="W861" s="3">
        <v>4.3</v>
      </c>
      <c r="Z861" s="4">
        <f>IFERROR(__xludf.DUMMYFUNCTION("""COMPUTED_VALUE"""),4.15)</f>
        <v>4.15</v>
      </c>
      <c r="AA861" s="4">
        <v>26.6674</v>
      </c>
      <c r="AB861" s="4" t="s">
        <v>13</v>
      </c>
      <c r="AC861" s="1">
        <v>27.381719318102</v>
      </c>
      <c r="AD861" s="4">
        <v>-2.247319318102001</v>
      </c>
    </row>
    <row r="862">
      <c r="G862" s="3">
        <v>-7.78844</v>
      </c>
      <c r="H862" s="3">
        <v>4.305</v>
      </c>
      <c r="K862" s="4">
        <f>IFERROR(__xludf.DUMMYFUNCTION("""COMPUTED_VALUE"""),4.155)</f>
        <v>4.155</v>
      </c>
      <c r="L862" s="4">
        <v>-1.26608</v>
      </c>
      <c r="M862" s="4" t="s">
        <v>13</v>
      </c>
      <c r="N862" s="1">
        <v>-12.7370218808857</v>
      </c>
      <c r="O862" s="4">
        <v>4.948581880885701</v>
      </c>
      <c r="V862" s="3">
        <v>25.1326</v>
      </c>
      <c r="W862" s="3">
        <v>4.305</v>
      </c>
      <c r="Z862" s="4">
        <f>IFERROR(__xludf.DUMMYFUNCTION("""COMPUTED_VALUE"""),4.155)</f>
        <v>4.155</v>
      </c>
      <c r="AA862" s="4">
        <v>26.5511</v>
      </c>
      <c r="AB862" s="4" t="s">
        <v>13</v>
      </c>
      <c r="AC862" s="1">
        <v>27.4653884415219</v>
      </c>
      <c r="AD862" s="4">
        <v>-2.332788441521899</v>
      </c>
    </row>
    <row r="863">
      <c r="G863" s="3">
        <v>-7.94696</v>
      </c>
      <c r="H863" s="3">
        <v>4.31</v>
      </c>
      <c r="K863" s="4">
        <f>IFERROR(__xludf.DUMMYFUNCTION("""COMPUTED_VALUE"""),4.16)</f>
        <v>4.16</v>
      </c>
      <c r="L863" s="4">
        <v>-1.52685</v>
      </c>
      <c r="M863" s="4" t="s">
        <v>13</v>
      </c>
      <c r="N863" s="1">
        <v>-12.7561353341565</v>
      </c>
      <c r="O863" s="4">
        <v>4.8091753341565004</v>
      </c>
      <c r="V863" s="3">
        <v>25.1326</v>
      </c>
      <c r="W863" s="3">
        <v>4.31</v>
      </c>
      <c r="Z863" s="4">
        <f>IFERROR(__xludf.DUMMYFUNCTION("""COMPUTED_VALUE"""),4.16)</f>
        <v>4.16</v>
      </c>
      <c r="AA863" s="4">
        <v>26.4406</v>
      </c>
      <c r="AB863" s="4" t="s">
        <v>13</v>
      </c>
      <c r="AC863" s="1">
        <v>27.563380188251</v>
      </c>
      <c r="AD863" s="4">
        <v>-2.430780188250999</v>
      </c>
    </row>
    <row r="864">
      <c r="G864" s="3">
        <v>-8.10123</v>
      </c>
      <c r="H864" s="3">
        <v>4.315</v>
      </c>
      <c r="K864" s="4">
        <f>IFERROR(__xludf.DUMMYFUNCTION("""COMPUTED_VALUE"""),4.165)</f>
        <v>4.165</v>
      </c>
      <c r="L864" s="4">
        <v>-1.7857</v>
      </c>
      <c r="M864" s="4" t="s">
        <v>13</v>
      </c>
      <c r="N864" s="1">
        <v>-12.7785158702316</v>
      </c>
      <c r="O864" s="4">
        <v>4.6772858702316</v>
      </c>
      <c r="V864" s="3">
        <v>25.1343</v>
      </c>
      <c r="W864" s="3">
        <v>4.315</v>
      </c>
      <c r="Z864" s="4">
        <f>IFERROR(__xludf.DUMMYFUNCTION("""COMPUTED_VALUE"""),4.165)</f>
        <v>4.165</v>
      </c>
      <c r="AA864" s="4">
        <v>26.3358</v>
      </c>
      <c r="AB864" s="4" t="s">
        <v>13</v>
      </c>
      <c r="AC864" s="1">
        <v>27.6737586928911</v>
      </c>
      <c r="AD864" s="4">
        <v>-2.539458692891099</v>
      </c>
    </row>
    <row r="865">
      <c r="G865" s="3">
        <v>-8.25128</v>
      </c>
      <c r="H865" s="3">
        <v>4.32</v>
      </c>
      <c r="K865" s="4">
        <f>IFERROR(__xludf.DUMMYFUNCTION("""COMPUTED_VALUE"""),4.169517517)</f>
        <v>4.169517517</v>
      </c>
      <c r="L865" s="4" t="s">
        <v>13</v>
      </c>
      <c r="M865" s="4">
        <v>-12.7534153550062</v>
      </c>
      <c r="N865" s="1">
        <v>-12.8036918445588</v>
      </c>
      <c r="O865" s="4">
        <v>4.552411844558801</v>
      </c>
      <c r="V865" s="3">
        <v>25.1377</v>
      </c>
      <c r="W865" s="3">
        <v>4.32</v>
      </c>
      <c r="Z865" s="4">
        <f>IFERROR(__xludf.DUMMYFUNCTION("""COMPUTED_VALUE"""),4.169517517)</f>
        <v>4.169517517</v>
      </c>
      <c r="AA865" s="4" t="s">
        <v>13</v>
      </c>
      <c r="AB865" s="4">
        <v>26.9246246077968</v>
      </c>
      <c r="AC865" s="1">
        <v>27.7945880900439</v>
      </c>
      <c r="AD865" s="4">
        <v>-2.6568880900439</v>
      </c>
    </row>
    <row r="866">
      <c r="G866" s="3">
        <v>-8.39709</v>
      </c>
      <c r="H866" s="3">
        <v>4.325</v>
      </c>
      <c r="K866" s="4">
        <f>IFERROR(__xludf.DUMMYFUNCTION("""COMPUTED_VALUE"""),4.17)</f>
        <v>4.17</v>
      </c>
      <c r="L866" s="4">
        <v>-2.04246</v>
      </c>
      <c r="M866" s="4" t="s">
        <v>13</v>
      </c>
      <c r="N866" s="1">
        <v>-12.8311916125858</v>
      </c>
      <c r="O866" s="4">
        <v>4.434101612585799</v>
      </c>
      <c r="V866" s="3">
        <v>25.1425</v>
      </c>
      <c r="W866" s="3">
        <v>4.325</v>
      </c>
      <c r="Z866" s="4">
        <f>IFERROR(__xludf.DUMMYFUNCTION("""COMPUTED_VALUE"""),4.17)</f>
        <v>4.17</v>
      </c>
      <c r="AA866" s="4">
        <v>26.2365</v>
      </c>
      <c r="AB866" s="4" t="s">
        <v>13</v>
      </c>
      <c r="AC866" s="1">
        <v>27.9239325143113</v>
      </c>
      <c r="AD866" s="4">
        <v>-2.7814325143113017</v>
      </c>
    </row>
    <row r="867">
      <c r="G867" s="3">
        <v>-8.53874</v>
      </c>
      <c r="H867" s="3">
        <v>4.33</v>
      </c>
      <c r="K867" s="4">
        <f>IFERROR(__xludf.DUMMYFUNCTION("""COMPUTED_VALUE"""),4.175)</f>
        <v>4.175</v>
      </c>
      <c r="L867" s="4">
        <v>-2.29705</v>
      </c>
      <c r="M867" s="4" t="s">
        <v>13</v>
      </c>
      <c r="N867" s="1">
        <v>-12.8605435297602</v>
      </c>
      <c r="O867" s="4">
        <v>4.321803529760199</v>
      </c>
      <c r="V867" s="3">
        <v>25.1487</v>
      </c>
      <c r="W867" s="3">
        <v>4.33</v>
      </c>
      <c r="Z867" s="4">
        <f>IFERROR(__xludf.DUMMYFUNCTION("""COMPUTED_VALUE"""),4.175)</f>
        <v>4.175</v>
      </c>
      <c r="AA867" s="4">
        <v>26.1426</v>
      </c>
      <c r="AB867" s="4" t="s">
        <v>13</v>
      </c>
      <c r="AC867" s="1">
        <v>28.059856100295</v>
      </c>
      <c r="AD867" s="4">
        <v>-2.911156100294999</v>
      </c>
    </row>
    <row r="868">
      <c r="G868" s="3">
        <v>-8.67618</v>
      </c>
      <c r="H868" s="3">
        <v>4.335</v>
      </c>
      <c r="K868" s="4">
        <f>IFERROR(__xludf.DUMMYFUNCTION("""COMPUTED_VALUE"""),4.18)</f>
        <v>4.18</v>
      </c>
      <c r="L868" s="4">
        <v>-2.54929</v>
      </c>
      <c r="M868" s="4" t="s">
        <v>13</v>
      </c>
      <c r="N868" s="1">
        <v>-12.8912759515296</v>
      </c>
      <c r="O868" s="4">
        <v>4.2150959515296</v>
      </c>
      <c r="V868" s="3">
        <v>25.1561</v>
      </c>
      <c r="W868" s="3">
        <v>4.335</v>
      </c>
      <c r="Z868" s="4">
        <f>IFERROR(__xludf.DUMMYFUNCTION("""COMPUTED_VALUE"""),4.18)</f>
        <v>4.18</v>
      </c>
      <c r="AA868" s="4">
        <v>26.0539</v>
      </c>
      <c r="AB868" s="4" t="s">
        <v>13</v>
      </c>
      <c r="AC868" s="1">
        <v>28.200422982597</v>
      </c>
      <c r="AD868" s="4">
        <v>-3.044322982597002</v>
      </c>
    </row>
    <row r="869">
      <c r="G869" s="3">
        <v>-8.80946</v>
      </c>
      <c r="H869" s="3">
        <v>4.34</v>
      </c>
      <c r="K869" s="4">
        <f>IFERROR(__xludf.DUMMYFUNCTION("""COMPUTED_VALUE"""),4.185)</f>
        <v>4.185</v>
      </c>
      <c r="L869" s="4">
        <v>-2.79909</v>
      </c>
      <c r="M869" s="4" t="s">
        <v>13</v>
      </c>
      <c r="N869" s="1">
        <v>-12.9229172333419</v>
      </c>
      <c r="O869" s="4">
        <v>4.113457233341901</v>
      </c>
      <c r="V869" s="3">
        <v>25.1647</v>
      </c>
      <c r="W869" s="3">
        <v>4.34</v>
      </c>
      <c r="Z869" s="4">
        <f>IFERROR(__xludf.DUMMYFUNCTION("""COMPUTED_VALUE"""),4.185)</f>
        <v>4.185</v>
      </c>
      <c r="AA869" s="4">
        <v>25.9702</v>
      </c>
      <c r="AB869" s="4" t="s">
        <v>13</v>
      </c>
      <c r="AC869" s="1">
        <v>28.343697295819</v>
      </c>
      <c r="AD869" s="4">
        <v>-3.1789972958189985</v>
      </c>
    </row>
    <row r="870">
      <c r="G870" s="3">
        <v>-8.93861</v>
      </c>
      <c r="H870" s="3">
        <v>4.345</v>
      </c>
      <c r="K870" s="4">
        <f>IFERROR(__xludf.DUMMYFUNCTION("""COMPUTED_VALUE"""),4.19)</f>
        <v>4.19</v>
      </c>
      <c r="L870" s="4">
        <v>-3.04628</v>
      </c>
      <c r="M870" s="4" t="s">
        <v>13</v>
      </c>
      <c r="N870" s="1">
        <v>-12.9549957306445</v>
      </c>
      <c r="O870" s="4">
        <v>4.016385730644499</v>
      </c>
      <c r="V870" s="3">
        <v>25.1744</v>
      </c>
      <c r="W870" s="3">
        <v>4.345</v>
      </c>
      <c r="Z870" s="4">
        <f>IFERROR(__xludf.DUMMYFUNCTION("""COMPUTED_VALUE"""),4.19)</f>
        <v>4.19</v>
      </c>
      <c r="AA870" s="4">
        <v>25.8915</v>
      </c>
      <c r="AB870" s="4" t="s">
        <v>13</v>
      </c>
      <c r="AC870" s="1">
        <v>28.4877431745628</v>
      </c>
      <c r="AD870" s="4">
        <v>-3.313343174562803</v>
      </c>
    </row>
    <row r="871">
      <c r="G871" s="3">
        <v>-9.06366</v>
      </c>
      <c r="H871" s="3">
        <v>4.35</v>
      </c>
      <c r="K871" s="4">
        <f>IFERROR(__xludf.DUMMYFUNCTION("""COMPUTED_VALUE"""),4.195)</f>
        <v>4.195</v>
      </c>
      <c r="L871" s="4">
        <v>-3.29077</v>
      </c>
      <c r="M871" s="4" t="s">
        <v>13</v>
      </c>
      <c r="N871" s="1">
        <v>-12.9870397988854</v>
      </c>
      <c r="O871" s="4">
        <v>3.9233797988853993</v>
      </c>
      <c r="V871" s="3">
        <v>25.1849</v>
      </c>
      <c r="W871" s="3">
        <v>4.35</v>
      </c>
      <c r="Z871" s="4">
        <f>IFERROR(__xludf.DUMMYFUNCTION("""COMPUTED_VALUE"""),4.195)</f>
        <v>4.195</v>
      </c>
      <c r="AA871" s="4">
        <v>25.8175</v>
      </c>
      <c r="AB871" s="4" t="s">
        <v>13</v>
      </c>
      <c r="AC871" s="1">
        <v>28.6306247534303</v>
      </c>
      <c r="AD871" s="4">
        <v>-3.4457247534303015</v>
      </c>
    </row>
    <row r="872">
      <c r="G872" s="3">
        <v>-9.18466</v>
      </c>
      <c r="H872" s="3">
        <v>4.355</v>
      </c>
      <c r="K872" s="4">
        <f>IFERROR(__xludf.DUMMYFUNCTION("""COMPUTED_VALUE"""),4.2)</f>
        <v>4.2</v>
      </c>
      <c r="L872" s="4">
        <v>-3.53243</v>
      </c>
      <c r="M872" s="4" t="s">
        <v>13</v>
      </c>
      <c r="N872" s="1">
        <v>-13.018577793512</v>
      </c>
      <c r="O872" s="4">
        <v>3.8339177935120006</v>
      </c>
      <c r="V872" s="3">
        <v>25.1963</v>
      </c>
      <c r="W872" s="3">
        <v>4.355</v>
      </c>
      <c r="Z872" s="4">
        <f>IFERROR(__xludf.DUMMYFUNCTION("""COMPUTED_VALUE"""),4.2)</f>
        <v>4.2</v>
      </c>
      <c r="AA872" s="4">
        <v>25.7483</v>
      </c>
      <c r="AB872" s="4" t="s">
        <v>13</v>
      </c>
      <c r="AC872" s="1">
        <v>28.7704061670232</v>
      </c>
      <c r="AD872" s="4">
        <v>-3.5741061670231993</v>
      </c>
    </row>
    <row r="873">
      <c r="G873" s="3">
        <v>-9.30158</v>
      </c>
      <c r="H873" s="3">
        <v>4.36</v>
      </c>
      <c r="K873" s="4">
        <f>IFERROR(__xludf.DUMMYFUNCTION("""COMPUTED_VALUE"""),4.205)</f>
        <v>4.205</v>
      </c>
      <c r="L873" s="4">
        <v>-3.77114</v>
      </c>
      <c r="M873" s="4" t="s">
        <v>13</v>
      </c>
      <c r="N873" s="1">
        <v>-13.0491380699721</v>
      </c>
      <c r="O873" s="4">
        <v>3.7475580699721007</v>
      </c>
      <c r="V873" s="3">
        <v>25.2084</v>
      </c>
      <c r="W873" s="3">
        <v>4.36</v>
      </c>
      <c r="Z873" s="4">
        <f>IFERROR(__xludf.DUMMYFUNCTION("""COMPUTED_VALUE"""),4.205)</f>
        <v>4.205</v>
      </c>
      <c r="AA873" s="4">
        <v>25.6835</v>
      </c>
      <c r="AB873" s="4" t="s">
        <v>13</v>
      </c>
      <c r="AC873" s="1">
        <v>28.9051515499434</v>
      </c>
      <c r="AD873" s="4">
        <v>-3.6967515499434</v>
      </c>
    </row>
    <row r="874">
      <c r="G874" s="3">
        <v>-9.41455</v>
      </c>
      <c r="H874" s="3">
        <v>4.365</v>
      </c>
      <c r="K874" s="4">
        <f>IFERROR(__xludf.DUMMYFUNCTION("""COMPUTED_VALUE"""),4.21)</f>
        <v>4.21</v>
      </c>
      <c r="L874" s="4">
        <v>-4.0068</v>
      </c>
      <c r="M874" s="4" t="s">
        <v>13</v>
      </c>
      <c r="N874" s="1">
        <v>-13.0782489837135</v>
      </c>
      <c r="O874" s="4">
        <v>3.6636989837135</v>
      </c>
      <c r="V874" s="3">
        <v>25.2212</v>
      </c>
      <c r="W874" s="3">
        <v>4.365</v>
      </c>
      <c r="Z874" s="4">
        <f>IFERROR(__xludf.DUMMYFUNCTION("""COMPUTED_VALUE"""),4.21)</f>
        <v>4.21</v>
      </c>
      <c r="AA874" s="4">
        <v>25.6231</v>
      </c>
      <c r="AB874" s="4" t="s">
        <v>13</v>
      </c>
      <c r="AC874" s="1">
        <v>29.0329250367927</v>
      </c>
      <c r="AD874" s="4">
        <v>-3.8117250367927014</v>
      </c>
    </row>
    <row r="875">
      <c r="G875" s="3">
        <v>-9.52358</v>
      </c>
      <c r="H875" s="3">
        <v>4.37</v>
      </c>
      <c r="K875" s="4">
        <f>IFERROR(__xludf.DUMMYFUNCTION("""COMPUTED_VALUE"""),4.215)</f>
        <v>4.215</v>
      </c>
      <c r="L875" s="4">
        <v>-4.23925</v>
      </c>
      <c r="M875" s="4" t="s">
        <v>13</v>
      </c>
      <c r="N875" s="1">
        <v>-13.1054388901836</v>
      </c>
      <c r="O875" s="4">
        <v>3.5818588901835984</v>
      </c>
      <c r="V875" s="3">
        <v>25.2344</v>
      </c>
      <c r="W875" s="3">
        <v>4.37</v>
      </c>
      <c r="Z875" s="4">
        <f>IFERROR(__xludf.DUMMYFUNCTION("""COMPUTED_VALUE"""),4.215)</f>
        <v>4.215</v>
      </c>
      <c r="AA875" s="4">
        <v>25.5669</v>
      </c>
      <c r="AB875" s="4" t="s">
        <v>13</v>
      </c>
      <c r="AC875" s="1">
        <v>29.1517907621728</v>
      </c>
      <c r="AD875" s="4">
        <v>-3.9173907621728006</v>
      </c>
    </row>
    <row r="876">
      <c r="G876" s="3">
        <v>-9.62871</v>
      </c>
      <c r="H876" s="3">
        <v>4.375</v>
      </c>
      <c r="K876" s="4">
        <f>IFERROR(__xludf.DUMMYFUNCTION("""COMPUTED_VALUE"""),4.22)</f>
        <v>4.22</v>
      </c>
      <c r="L876" s="4">
        <v>-4.46845</v>
      </c>
      <c r="M876" s="4" t="s">
        <v>13</v>
      </c>
      <c r="N876" s="1">
        <v>-13.1302361448303</v>
      </c>
      <c r="O876" s="4">
        <v>3.501526144830301</v>
      </c>
      <c r="V876" s="3">
        <v>25.248</v>
      </c>
      <c r="W876" s="3">
        <v>4.375</v>
      </c>
      <c r="Z876" s="4">
        <f>IFERROR(__xludf.DUMMYFUNCTION("""COMPUTED_VALUE"""),4.22)</f>
        <v>4.22</v>
      </c>
      <c r="AA876" s="4">
        <v>25.5148</v>
      </c>
      <c r="AB876" s="4" t="s">
        <v>13</v>
      </c>
      <c r="AC876" s="1">
        <v>29.2598128606856</v>
      </c>
      <c r="AD876" s="4">
        <v>-4.011812860685598</v>
      </c>
    </row>
    <row r="877">
      <c r="G877" s="3">
        <v>-9.72998</v>
      </c>
      <c r="H877" s="3">
        <v>4.38</v>
      </c>
      <c r="K877" s="4">
        <f>IFERROR(__xludf.DUMMYFUNCTION("""COMPUTED_VALUE"""),4.225)</f>
        <v>4.225</v>
      </c>
      <c r="L877" s="4">
        <v>-4.6943</v>
      </c>
      <c r="M877" s="4" t="s">
        <v>13</v>
      </c>
      <c r="N877" s="1">
        <v>-13.1521691031012</v>
      </c>
      <c r="O877" s="4">
        <v>3.4221891031012</v>
      </c>
      <c r="V877" s="3">
        <v>25.262</v>
      </c>
      <c r="W877" s="3">
        <v>4.38</v>
      </c>
      <c r="Z877" s="4">
        <f>IFERROR(__xludf.DUMMYFUNCTION("""COMPUTED_VALUE"""),4.225)</f>
        <v>4.225</v>
      </c>
      <c r="AA877" s="4">
        <v>25.4667</v>
      </c>
      <c r="AB877" s="4" t="s">
        <v>13</v>
      </c>
      <c r="AC877" s="1">
        <v>29.355055466933</v>
      </c>
      <c r="AD877" s="4">
        <v>-4.093055466932999</v>
      </c>
    </row>
    <row r="878">
      <c r="G878" s="3">
        <v>-9.82748</v>
      </c>
      <c r="H878" s="3">
        <v>4.385</v>
      </c>
      <c r="K878" s="4">
        <f>IFERROR(__xludf.DUMMYFUNCTION("""COMPUTED_VALUE"""),4.23)</f>
        <v>4.23</v>
      </c>
      <c r="L878" s="4">
        <v>-4.91665</v>
      </c>
      <c r="M878" s="4" t="s">
        <v>13</v>
      </c>
      <c r="N878" s="1">
        <v>-13.170766120444</v>
      </c>
      <c r="O878" s="4">
        <v>3.3432861204440005</v>
      </c>
      <c r="V878" s="3">
        <v>25.2762</v>
      </c>
      <c r="W878" s="3">
        <v>4.385</v>
      </c>
      <c r="Z878" s="4">
        <f>IFERROR(__xludf.DUMMYFUNCTION("""COMPUTED_VALUE"""),4.23)</f>
        <v>4.23</v>
      </c>
      <c r="AA878" s="4">
        <v>25.4224</v>
      </c>
      <c r="AB878" s="4" t="s">
        <v>13</v>
      </c>
      <c r="AC878" s="1">
        <v>29.4355827155166</v>
      </c>
      <c r="AD878" s="4">
        <v>-4.1593827155166</v>
      </c>
    </row>
    <row r="879">
      <c r="G879" s="3">
        <v>-9.92126</v>
      </c>
      <c r="H879" s="3">
        <v>4.39</v>
      </c>
      <c r="K879" s="4">
        <f>IFERROR(__xludf.DUMMYFUNCTION("""COMPUTED_VALUE"""),4.235)</f>
        <v>4.235</v>
      </c>
      <c r="L879" s="4">
        <v>-5.13547</v>
      </c>
      <c r="M879" s="4" t="s">
        <v>13</v>
      </c>
      <c r="N879" s="1">
        <v>-13.1855555523063</v>
      </c>
      <c r="O879" s="4">
        <v>3.264295552306299</v>
      </c>
      <c r="V879" s="3">
        <v>25.2905</v>
      </c>
      <c r="W879" s="3">
        <v>4.39</v>
      </c>
      <c r="Z879" s="4">
        <f>IFERROR(__xludf.DUMMYFUNCTION("""COMPUTED_VALUE"""),4.235)</f>
        <v>4.235</v>
      </c>
      <c r="AA879" s="4">
        <v>25.3819</v>
      </c>
      <c r="AB879" s="4" t="s">
        <v>13</v>
      </c>
      <c r="AC879" s="1">
        <v>29.4994587410384</v>
      </c>
      <c r="AD879" s="4">
        <v>-4.208958741038398</v>
      </c>
    </row>
    <row r="880">
      <c r="G880" s="3">
        <v>-10.0114</v>
      </c>
      <c r="H880" s="3">
        <v>4.395</v>
      </c>
      <c r="K880" s="4">
        <f>IFERROR(__xludf.DUMMYFUNCTION("""COMPUTED_VALUE"""),4.24)</f>
        <v>4.24</v>
      </c>
      <c r="L880" s="4">
        <v>-5.35063</v>
      </c>
      <c r="M880" s="4" t="s">
        <v>13</v>
      </c>
      <c r="N880" s="1">
        <v>-13.1960657541359</v>
      </c>
      <c r="O880" s="4">
        <v>3.1846657541358994</v>
      </c>
      <c r="V880" s="3">
        <v>25.3048</v>
      </c>
      <c r="W880" s="3">
        <v>4.395</v>
      </c>
      <c r="Z880" s="4">
        <f>IFERROR(__xludf.DUMMYFUNCTION("""COMPUTED_VALUE"""),4.24)</f>
        <v>4.24</v>
      </c>
      <c r="AA880" s="4">
        <v>25.3449</v>
      </c>
      <c r="AB880" s="4" t="s">
        <v>13</v>
      </c>
      <c r="AC880" s="1">
        <v>29.5447476781002</v>
      </c>
      <c r="AD880" s="4">
        <v>-4.239947678100201</v>
      </c>
    </row>
    <row r="881">
      <c r="G881" s="3">
        <v>-10.0979</v>
      </c>
      <c r="H881" s="3">
        <v>4.4</v>
      </c>
      <c r="K881" s="4">
        <f>IFERROR(__xludf.DUMMYFUNCTION("""COMPUTED_VALUE"""),4.245)</f>
        <v>4.245</v>
      </c>
      <c r="L881" s="4">
        <v>-5.56209</v>
      </c>
      <c r="M881" s="4" t="s">
        <v>13</v>
      </c>
      <c r="N881" s="1">
        <v>-13.2018250813804</v>
      </c>
      <c r="O881" s="4">
        <v>3.1039250813804014</v>
      </c>
      <c r="V881" s="3">
        <v>25.3192</v>
      </c>
      <c r="W881" s="3">
        <v>4.4</v>
      </c>
      <c r="Z881" s="4">
        <f>IFERROR(__xludf.DUMMYFUNCTION("""COMPUTED_VALUE"""),4.245)</f>
        <v>4.245</v>
      </c>
      <c r="AA881" s="4">
        <v>25.3114</v>
      </c>
      <c r="AB881" s="4" t="s">
        <v>13</v>
      </c>
      <c r="AC881" s="1">
        <v>29.5695136613037</v>
      </c>
      <c r="AD881" s="4">
        <v>-4.2503136613037</v>
      </c>
    </row>
    <row r="882">
      <c r="G882" s="3">
        <v>-10.1808</v>
      </c>
      <c r="H882" s="3">
        <v>4.405</v>
      </c>
      <c r="K882" s="4">
        <f>IFERROR(__xludf.DUMMYFUNCTION("""COMPUTED_VALUE"""),4.25)</f>
        <v>4.25</v>
      </c>
      <c r="L882" s="4">
        <v>-5.76976</v>
      </c>
      <c r="M882" s="4" t="s">
        <v>13</v>
      </c>
      <c r="N882" s="1">
        <v>-13.2026283385563</v>
      </c>
      <c r="O882" s="4">
        <v>3.0218283385563005</v>
      </c>
      <c r="V882" s="3">
        <v>25.3334</v>
      </c>
      <c r="W882" s="3">
        <v>4.405</v>
      </c>
      <c r="Z882" s="4">
        <f>IFERROR(__xludf.DUMMYFUNCTION("""COMPUTED_VALUE"""),4.25)</f>
        <v>4.25</v>
      </c>
      <c r="AA882" s="4">
        <v>25.2812</v>
      </c>
      <c r="AB882" s="4" t="s">
        <v>13</v>
      </c>
      <c r="AC882" s="1">
        <v>29.572190800976</v>
      </c>
      <c r="AD882" s="4">
        <v>-4.238790800975998</v>
      </c>
    </row>
    <row r="883">
      <c r="G883" s="3">
        <v>-10.2603</v>
      </c>
      <c r="H883" s="3">
        <v>4.41</v>
      </c>
      <c r="K883" s="4">
        <f>IFERROR(__xludf.DUMMYFUNCTION("""COMPUTED_VALUE"""),4.255)</f>
        <v>4.255</v>
      </c>
      <c r="L883" s="4">
        <v>-5.97354</v>
      </c>
      <c r="M883" s="4" t="s">
        <v>13</v>
      </c>
      <c r="N883" s="1">
        <v>-13.2007131330996</v>
      </c>
      <c r="O883" s="4">
        <v>2.9404131330995984</v>
      </c>
      <c r="V883" s="3">
        <v>25.3474</v>
      </c>
      <c r="W883" s="3">
        <v>4.41</v>
      </c>
      <c r="Z883" s="4">
        <f>IFERROR(__xludf.DUMMYFUNCTION("""COMPUTED_VALUE"""),4.255)</f>
        <v>4.255</v>
      </c>
      <c r="AA883" s="4">
        <v>25.2542</v>
      </c>
      <c r="AB883" s="4" t="s">
        <v>13</v>
      </c>
      <c r="AC883" s="1">
        <v>29.5556031405939</v>
      </c>
      <c r="AD883" s="4">
        <v>-4.208203140593898</v>
      </c>
    </row>
    <row r="884">
      <c r="G884" s="3">
        <v>-10.3363</v>
      </c>
      <c r="H884" s="3">
        <v>4.415</v>
      </c>
      <c r="K884" s="4">
        <f>IFERROR(__xludf.DUMMYFUNCTION("""COMPUTED_VALUE"""),4.26)</f>
        <v>4.26</v>
      </c>
      <c r="L884" s="4">
        <v>-6.17343</v>
      </c>
      <c r="M884" s="4" t="s">
        <v>13</v>
      </c>
      <c r="N884" s="1">
        <v>-13.1968692946967</v>
      </c>
      <c r="O884" s="4">
        <v>2.8605692946967007</v>
      </c>
      <c r="V884" s="3">
        <v>25.3612</v>
      </c>
      <c r="W884" s="3">
        <v>4.415</v>
      </c>
      <c r="Z884" s="4">
        <f>IFERROR(__xludf.DUMMYFUNCTION("""COMPUTED_VALUE"""),4.26)</f>
        <v>4.26</v>
      </c>
      <c r="AA884" s="4">
        <v>25.2302</v>
      </c>
      <c r="AB884" s="4" t="s">
        <v>13</v>
      </c>
      <c r="AC884" s="1">
        <v>29.522443466546</v>
      </c>
      <c r="AD884" s="4">
        <v>-4.161243466546001</v>
      </c>
    </row>
    <row r="885">
      <c r="G885" s="3">
        <v>-10.4091</v>
      </c>
      <c r="H885" s="3">
        <v>4.42</v>
      </c>
      <c r="K885" s="4">
        <f>IFERROR(__xludf.DUMMYFUNCTION("""COMPUTED_VALUE"""),4.265)</f>
        <v>4.265</v>
      </c>
      <c r="L885" s="4">
        <v>-6.36932</v>
      </c>
      <c r="M885" s="4" t="s">
        <v>13</v>
      </c>
      <c r="N885" s="1">
        <v>-13.1913215824681</v>
      </c>
      <c r="O885" s="4">
        <v>2.7822215824681003</v>
      </c>
      <c r="V885" s="3">
        <v>25.3746</v>
      </c>
      <c r="W885" s="3">
        <v>4.42</v>
      </c>
      <c r="Z885" s="4">
        <f>IFERROR(__xludf.DUMMYFUNCTION("""COMPUTED_VALUE"""),4.265)</f>
        <v>4.265</v>
      </c>
      <c r="AA885" s="4">
        <v>25.2092</v>
      </c>
      <c r="AB885" s="4" t="s">
        <v>13</v>
      </c>
      <c r="AC885" s="1">
        <v>29.474804561361</v>
      </c>
      <c r="AD885" s="4">
        <v>-4.100204561361</v>
      </c>
    </row>
    <row r="886">
      <c r="G886" s="3">
        <v>-10.4785</v>
      </c>
      <c r="H886" s="3">
        <v>4.425</v>
      </c>
      <c r="K886" s="4">
        <f>IFERROR(__xludf.DUMMYFUNCTION("""COMPUTED_VALUE"""),4.27)</f>
        <v>4.27</v>
      </c>
      <c r="L886" s="4">
        <v>-6.56119</v>
      </c>
      <c r="M886" s="4" t="s">
        <v>13</v>
      </c>
      <c r="N886" s="1">
        <v>-13.1842947555344</v>
      </c>
      <c r="O886" s="4">
        <v>2.7057947555344004</v>
      </c>
      <c r="V886" s="3">
        <v>25.3877</v>
      </c>
      <c r="W886" s="3">
        <v>4.425</v>
      </c>
      <c r="Z886" s="4">
        <f>IFERROR(__xludf.DUMMYFUNCTION("""COMPUTED_VALUE"""),4.27)</f>
        <v>4.27</v>
      </c>
      <c r="AA886" s="4">
        <v>25.1911</v>
      </c>
      <c r="AB886" s="4" t="s">
        <v>13</v>
      </c>
      <c r="AC886" s="1">
        <v>29.414779207568</v>
      </c>
      <c r="AD886" s="4">
        <v>-4.027079207568001</v>
      </c>
    </row>
    <row r="887">
      <c r="G887" s="3">
        <v>-10.5448</v>
      </c>
      <c r="H887" s="3">
        <v>4.43</v>
      </c>
      <c r="K887" s="4">
        <f>IFERROR(__xludf.DUMMYFUNCTION("""COMPUTED_VALUE"""),4.275)</f>
        <v>4.275</v>
      </c>
      <c r="L887" s="4">
        <v>-6.749</v>
      </c>
      <c r="M887" s="4" t="s">
        <v>13</v>
      </c>
      <c r="N887" s="1">
        <v>-13.1760135730161</v>
      </c>
      <c r="O887" s="4">
        <v>2.6312135730160993</v>
      </c>
      <c r="V887" s="3">
        <v>25.4003</v>
      </c>
      <c r="W887" s="3">
        <v>4.43</v>
      </c>
      <c r="Z887" s="4">
        <f>IFERROR(__xludf.DUMMYFUNCTION("""COMPUTED_VALUE"""),4.275)</f>
        <v>4.275</v>
      </c>
      <c r="AA887" s="4">
        <v>25.1756</v>
      </c>
      <c r="AB887" s="4" t="s">
        <v>13</v>
      </c>
      <c r="AC887" s="1">
        <v>29.3444601876959</v>
      </c>
      <c r="AD887" s="4">
        <v>-3.9441601876959</v>
      </c>
    </row>
    <row r="888">
      <c r="G888" s="3">
        <v>-10.6079</v>
      </c>
      <c r="H888" s="3">
        <v>4.435</v>
      </c>
      <c r="K888" s="4">
        <f>IFERROR(__xludf.DUMMYFUNCTION("""COMPUTED_VALUE"""),4.28)</f>
        <v>4.28</v>
      </c>
      <c r="L888" s="4">
        <v>-6.93268</v>
      </c>
      <c r="M888" s="4" t="s">
        <v>13</v>
      </c>
      <c r="N888" s="1">
        <v>-13.1667027940337</v>
      </c>
      <c r="O888" s="4">
        <v>2.5588027940336993</v>
      </c>
      <c r="V888" s="3">
        <v>25.4124</v>
      </c>
      <c r="W888" s="3">
        <v>4.435</v>
      </c>
      <c r="Z888" s="4">
        <f>IFERROR(__xludf.DUMMYFUNCTION("""COMPUTED_VALUE"""),4.28)</f>
        <v>4.28</v>
      </c>
      <c r="AA888" s="4">
        <v>25.1627</v>
      </c>
      <c r="AB888" s="4" t="s">
        <v>13</v>
      </c>
      <c r="AC888" s="1">
        <v>29.2659402842735</v>
      </c>
      <c r="AD888" s="4">
        <v>-3.8535402842734996</v>
      </c>
    </row>
    <row r="889">
      <c r="G889" s="3">
        <v>-10.668</v>
      </c>
      <c r="H889" s="3">
        <v>4.44</v>
      </c>
      <c r="K889" s="4">
        <f>IFERROR(__xludf.DUMMYFUNCTION("""COMPUTED_VALUE"""),4.285)</f>
        <v>4.285</v>
      </c>
      <c r="L889" s="4">
        <v>-7.11222</v>
      </c>
      <c r="M889" s="4" t="s">
        <v>13</v>
      </c>
      <c r="N889" s="1">
        <v>-13.1565871777076</v>
      </c>
      <c r="O889" s="4">
        <v>2.4885871777076005</v>
      </c>
      <c r="V889" s="3">
        <v>25.424</v>
      </c>
      <c r="W889" s="3">
        <v>4.44</v>
      </c>
      <c r="Z889" s="4">
        <f>IFERROR(__xludf.DUMMYFUNCTION("""COMPUTED_VALUE"""),4.285)</f>
        <v>4.285</v>
      </c>
      <c r="AA889" s="4">
        <v>25.1523</v>
      </c>
      <c r="AB889" s="4" t="s">
        <v>13</v>
      </c>
      <c r="AC889" s="1">
        <v>29.1813122798297</v>
      </c>
      <c r="AD889" s="4">
        <v>-3.7573122798297014</v>
      </c>
    </row>
    <row r="890">
      <c r="G890" s="3">
        <v>-10.7251</v>
      </c>
      <c r="H890" s="3">
        <v>4.445</v>
      </c>
      <c r="K890" s="4">
        <f>IFERROR(__xludf.DUMMYFUNCTION("""COMPUTED_VALUE"""),4.286262513)</f>
        <v>4.286262513</v>
      </c>
      <c r="L890" s="4" t="s">
        <v>13</v>
      </c>
      <c r="M890" s="4">
        <v>-12.7024949881849</v>
      </c>
      <c r="N890" s="1">
        <v>-13.1458914831584</v>
      </c>
      <c r="O890" s="4">
        <v>2.4207914831584</v>
      </c>
      <c r="V890" s="3">
        <v>25.4349</v>
      </c>
      <c r="W890" s="3">
        <v>4.445</v>
      </c>
      <c r="Z890" s="4">
        <f>IFERROR(__xludf.DUMMYFUNCTION("""COMPUTED_VALUE"""),4.286262513)</f>
        <v>4.286262513</v>
      </c>
      <c r="AA890" s="4" t="s">
        <v>13</v>
      </c>
      <c r="AB890" s="4">
        <v>27.2413444925742</v>
      </c>
      <c r="AC890" s="1">
        <v>29.0926689568935</v>
      </c>
      <c r="AD890" s="4">
        <v>-3.657768956893502</v>
      </c>
    </row>
    <row r="891">
      <c r="G891" s="3">
        <v>-10.7793</v>
      </c>
      <c r="H891" s="3">
        <v>4.45</v>
      </c>
      <c r="K891" s="4">
        <f>IFERROR(__xludf.DUMMYFUNCTION("""COMPUTED_VALUE"""),4.29)</f>
        <v>4.29</v>
      </c>
      <c r="L891" s="4">
        <v>-7.28757</v>
      </c>
      <c r="M891" s="4" t="s">
        <v>13</v>
      </c>
      <c r="N891" s="1">
        <v>-13.1348404695066</v>
      </c>
      <c r="O891" s="4">
        <v>2.3555404695066002</v>
      </c>
      <c r="V891" s="3">
        <v>25.4453</v>
      </c>
      <c r="W891" s="3">
        <v>4.45</v>
      </c>
      <c r="Z891" s="4">
        <f>IFERROR(__xludf.DUMMYFUNCTION("""COMPUTED_VALUE"""),4.29)</f>
        <v>4.29</v>
      </c>
      <c r="AA891" s="4">
        <v>25.1442</v>
      </c>
      <c r="AB891" s="4" t="s">
        <v>13</v>
      </c>
      <c r="AC891" s="1">
        <v>29.0021030979939</v>
      </c>
      <c r="AD891" s="4">
        <v>-3.5568030979938996</v>
      </c>
    </row>
    <row r="892">
      <c r="G892" s="3">
        <v>-10.8307</v>
      </c>
      <c r="H892" s="3">
        <v>4.455</v>
      </c>
      <c r="K892" s="4">
        <f>IFERROR(__xludf.DUMMYFUNCTION("""COMPUTED_VALUE"""),4.295)</f>
        <v>4.295</v>
      </c>
      <c r="L892" s="4">
        <v>-7.45878</v>
      </c>
      <c r="M892" s="4" t="s">
        <v>13</v>
      </c>
      <c r="N892" s="1">
        <v>-13.1236588958726</v>
      </c>
      <c r="O892" s="4">
        <v>2.2929588958725997</v>
      </c>
      <c r="V892" s="3">
        <v>25.455</v>
      </c>
      <c r="W892" s="3">
        <v>4.455</v>
      </c>
      <c r="Z892" s="4">
        <f>IFERROR(__xludf.DUMMYFUNCTION("""COMPUTED_VALUE"""),4.295)</f>
        <v>4.295</v>
      </c>
      <c r="AA892" s="4">
        <v>25.1383</v>
      </c>
      <c r="AB892" s="4" t="s">
        <v>13</v>
      </c>
      <c r="AC892" s="1">
        <v>28.9117074856596</v>
      </c>
      <c r="AD892" s="4">
        <v>-3.456707485659603</v>
      </c>
    </row>
    <row r="893">
      <c r="G893" s="3">
        <v>-10.8793</v>
      </c>
      <c r="H893" s="3">
        <v>4.46</v>
      </c>
      <c r="K893" s="4">
        <f>IFERROR(__xludf.DUMMYFUNCTION("""COMPUTED_VALUE"""),4.3)</f>
        <v>4.3</v>
      </c>
      <c r="L893" s="4">
        <v>-7.62572</v>
      </c>
      <c r="M893" s="4" t="s">
        <v>13</v>
      </c>
      <c r="N893" s="1">
        <v>-13.112571521377</v>
      </c>
      <c r="O893" s="4">
        <v>2.2332715213769987</v>
      </c>
      <c r="V893" s="3">
        <v>25.4639</v>
      </c>
      <c r="W893" s="3">
        <v>4.46</v>
      </c>
      <c r="Z893" s="4">
        <f>IFERROR(__xludf.DUMMYFUNCTION("""COMPUTED_VALUE"""),4.3)</f>
        <v>4.3</v>
      </c>
      <c r="AA893" s="4">
        <v>25.1344</v>
      </c>
      <c r="AB893" s="4" t="s">
        <v>13</v>
      </c>
      <c r="AC893" s="1">
        <v>28.8235749024197</v>
      </c>
      <c r="AD893" s="4">
        <v>-3.3596749024197017</v>
      </c>
    </row>
    <row r="894">
      <c r="G894" s="3">
        <v>-10.9252</v>
      </c>
      <c r="H894" s="3">
        <v>4.465</v>
      </c>
      <c r="K894" s="4">
        <f>IFERROR(__xludf.DUMMYFUNCTION("""COMPUTED_VALUE"""),4.305)</f>
        <v>4.305</v>
      </c>
      <c r="L894" s="4">
        <v>-7.78844</v>
      </c>
      <c r="M894" s="4" t="s">
        <v>13</v>
      </c>
      <c r="N894" s="1">
        <v>-13.1018031051404</v>
      </c>
      <c r="O894" s="4">
        <v>2.1766031051403996</v>
      </c>
      <c r="V894" s="3">
        <v>25.4721</v>
      </c>
      <c r="W894" s="3">
        <v>4.465</v>
      </c>
      <c r="Z894" s="4">
        <f>IFERROR(__xludf.DUMMYFUNCTION("""COMPUTED_VALUE"""),4.305)</f>
        <v>4.305</v>
      </c>
      <c r="AA894" s="4">
        <v>25.1326</v>
      </c>
      <c r="AB894" s="4" t="s">
        <v>13</v>
      </c>
      <c r="AC894" s="1">
        <v>28.739798130803</v>
      </c>
      <c r="AD894" s="4">
        <v>-3.267698130802998</v>
      </c>
    </row>
    <row r="895">
      <c r="G895" s="3">
        <v>-10.9686</v>
      </c>
      <c r="H895" s="3">
        <v>4.47</v>
      </c>
      <c r="K895" s="4">
        <f>IFERROR(__xludf.DUMMYFUNCTION("""COMPUTED_VALUE"""),4.31)</f>
        <v>4.31</v>
      </c>
      <c r="L895" s="4">
        <v>-7.94696</v>
      </c>
      <c r="M895" s="4" t="s">
        <v>13</v>
      </c>
      <c r="N895" s="1">
        <v>-13.0915784062831</v>
      </c>
      <c r="O895" s="4">
        <v>2.1229784062830994</v>
      </c>
      <c r="V895" s="3">
        <v>25.4796</v>
      </c>
      <c r="W895" s="3">
        <v>4.47</v>
      </c>
      <c r="Z895" s="4">
        <f>IFERROR(__xludf.DUMMYFUNCTION("""COMPUTED_VALUE"""),4.31)</f>
        <v>4.31</v>
      </c>
      <c r="AA895" s="4">
        <v>25.1326</v>
      </c>
      <c r="AB895" s="4" t="s">
        <v>13</v>
      </c>
      <c r="AC895" s="1">
        <v>28.6624699533385</v>
      </c>
      <c r="AD895" s="4">
        <v>-3.1828699533385</v>
      </c>
    </row>
    <row r="896">
      <c r="G896" s="3">
        <v>-11.0094</v>
      </c>
      <c r="H896" s="3">
        <v>4.475</v>
      </c>
      <c r="K896" s="4">
        <f>IFERROR(__xludf.DUMMYFUNCTION("""COMPUTED_VALUE"""),4.315)</f>
        <v>4.315</v>
      </c>
      <c r="L896" s="4">
        <v>-8.10123</v>
      </c>
      <c r="M896" s="4" t="s">
        <v>13</v>
      </c>
      <c r="N896" s="1">
        <v>-13.0821221839257</v>
      </c>
      <c r="O896" s="4">
        <v>2.0727221839257</v>
      </c>
      <c r="V896" s="3">
        <v>25.4863</v>
      </c>
      <c r="W896" s="3">
        <v>4.475</v>
      </c>
      <c r="Z896" s="4">
        <f>IFERROR(__xludf.DUMMYFUNCTION("""COMPUTED_VALUE"""),4.315)</f>
        <v>4.315</v>
      </c>
      <c r="AA896" s="4">
        <v>25.1343</v>
      </c>
      <c r="AB896" s="4" t="s">
        <v>13</v>
      </c>
      <c r="AC896" s="1">
        <v>28.5936831525551</v>
      </c>
      <c r="AD896" s="4">
        <v>-3.1073831525551014</v>
      </c>
    </row>
    <row r="897">
      <c r="G897" s="3">
        <v>-11.0478</v>
      </c>
      <c r="H897" s="3">
        <v>4.48</v>
      </c>
      <c r="K897" s="4">
        <f>IFERROR(__xludf.DUMMYFUNCTION("""COMPUTED_VALUE"""),4.32)</f>
        <v>4.32</v>
      </c>
      <c r="L897" s="4">
        <v>-8.25128</v>
      </c>
      <c r="M897" s="4" t="s">
        <v>13</v>
      </c>
      <c r="N897" s="1">
        <v>-13.0736591971887</v>
      </c>
      <c r="O897" s="4">
        <v>2.0258591971886997</v>
      </c>
      <c r="V897" s="3">
        <v>25.4922</v>
      </c>
      <c r="W897" s="3">
        <v>4.48</v>
      </c>
      <c r="Z897" s="4">
        <f>IFERROR(__xludf.DUMMYFUNCTION("""COMPUTED_VALUE"""),4.32)</f>
        <v>4.32</v>
      </c>
      <c r="AA897" s="4">
        <v>25.1377</v>
      </c>
      <c r="AB897" s="4" t="s">
        <v>13</v>
      </c>
      <c r="AC897" s="1">
        <v>28.5355305109816</v>
      </c>
      <c r="AD897" s="4">
        <v>-3.043330510981601</v>
      </c>
    </row>
    <row r="898">
      <c r="G898" s="3">
        <v>-11.0838</v>
      </c>
      <c r="H898" s="3">
        <v>4.485</v>
      </c>
      <c r="K898" s="4">
        <f>IFERROR(__xludf.DUMMYFUNCTION("""COMPUTED_VALUE"""),4.325)</f>
        <v>4.325</v>
      </c>
      <c r="L898" s="4">
        <v>-8.39709</v>
      </c>
      <c r="M898" s="4" t="s">
        <v>13</v>
      </c>
      <c r="N898" s="1">
        <v>-13.0664142051926</v>
      </c>
      <c r="O898" s="4">
        <v>1.9826142051926006</v>
      </c>
      <c r="V898" s="3">
        <v>25.4973</v>
      </c>
      <c r="W898" s="3">
        <v>4.485</v>
      </c>
      <c r="Z898" s="4">
        <f>IFERROR(__xludf.DUMMYFUNCTION("""COMPUTED_VALUE"""),4.325)</f>
        <v>4.325</v>
      </c>
      <c r="AA898" s="4">
        <v>25.1425</v>
      </c>
      <c r="AB898" s="4" t="s">
        <v>13</v>
      </c>
      <c r="AC898" s="1">
        <v>28.490104811147</v>
      </c>
      <c r="AD898" s="4">
        <v>-2.992804811147</v>
      </c>
    </row>
    <row r="899">
      <c r="G899" s="3">
        <v>-11.1175</v>
      </c>
      <c r="H899" s="3">
        <v>4.49</v>
      </c>
      <c r="K899" s="4">
        <f>IFERROR(__xludf.DUMMYFUNCTION("""COMPUTED_VALUE"""),4.33)</f>
        <v>4.33</v>
      </c>
      <c r="L899" s="4">
        <v>-8.53874</v>
      </c>
      <c r="M899" s="4" t="s">
        <v>13</v>
      </c>
      <c r="N899" s="1">
        <v>-13.0602755472086</v>
      </c>
      <c r="O899" s="4">
        <v>1.9427755472085995</v>
      </c>
      <c r="V899" s="3">
        <v>25.5016</v>
      </c>
      <c r="W899" s="3">
        <v>4.49</v>
      </c>
      <c r="Z899" s="4">
        <f>IFERROR(__xludf.DUMMYFUNCTION("""COMPUTED_VALUE"""),4.33)</f>
        <v>4.33</v>
      </c>
      <c r="AA899" s="4">
        <v>25.1487</v>
      </c>
      <c r="AB899" s="4" t="s">
        <v>13</v>
      </c>
      <c r="AC899" s="1">
        <v>28.4557136306229</v>
      </c>
      <c r="AD899" s="4">
        <v>-2.9541136306228992</v>
      </c>
    </row>
    <row r="900">
      <c r="G900" s="3">
        <v>-11.1491</v>
      </c>
      <c r="H900" s="3">
        <v>4.495</v>
      </c>
      <c r="K900" s="4">
        <f>IFERROR(__xludf.DUMMYFUNCTION("""COMPUTED_VALUE"""),4.335)</f>
        <v>4.335</v>
      </c>
      <c r="L900" s="4">
        <v>-8.67618</v>
      </c>
      <c r="M900" s="4" t="s">
        <v>13</v>
      </c>
      <c r="N900" s="1">
        <v>-13.0544424824574</v>
      </c>
      <c r="O900" s="4">
        <v>1.9053424824573995</v>
      </c>
      <c r="V900" s="3">
        <v>25.5051</v>
      </c>
      <c r="W900" s="3">
        <v>4.495</v>
      </c>
      <c r="Z900" s="4">
        <f>IFERROR(__xludf.DUMMYFUNCTION("""COMPUTED_VALUE"""),4.335)</f>
        <v>4.335</v>
      </c>
      <c r="AA900" s="4">
        <v>25.1561</v>
      </c>
      <c r="AB900" s="4" t="s">
        <v>13</v>
      </c>
      <c r="AC900" s="1">
        <v>28.4231702543464</v>
      </c>
      <c r="AD900" s="4">
        <v>-2.9180702543464</v>
      </c>
    </row>
    <row r="901">
      <c r="G901" s="3">
        <v>-11.1785</v>
      </c>
      <c r="H901" s="3">
        <v>4.5</v>
      </c>
      <c r="K901" s="4">
        <f>IFERROR(__xludf.DUMMYFUNCTION("""COMPUTED_VALUE"""),4.34)</f>
        <v>4.34</v>
      </c>
      <c r="L901" s="4">
        <v>-8.80946</v>
      </c>
      <c r="M901" s="4" t="s">
        <v>13</v>
      </c>
      <c r="N901" s="1">
        <v>-13.048855445214</v>
      </c>
      <c r="O901" s="4">
        <v>1.8703554452140008</v>
      </c>
      <c r="V901" s="3">
        <v>25.5078</v>
      </c>
      <c r="W901" s="3">
        <v>4.5</v>
      </c>
      <c r="Z901" s="4">
        <f>IFERROR(__xludf.DUMMYFUNCTION("""COMPUTED_VALUE"""),4.34)</f>
        <v>4.34</v>
      </c>
      <c r="AA901" s="4">
        <v>25.1647</v>
      </c>
      <c r="AB901" s="4" t="s">
        <v>13</v>
      </c>
      <c r="AC901" s="1">
        <v>28.3918861570669</v>
      </c>
      <c r="AD901" s="4">
        <v>-2.8840861570669</v>
      </c>
    </row>
    <row r="902">
      <c r="G902" s="3">
        <v>-11.2058</v>
      </c>
      <c r="H902" s="3">
        <v>4.505</v>
      </c>
      <c r="K902" s="4">
        <f>IFERROR(__xludf.DUMMYFUNCTION("""COMPUTED_VALUE"""),4.345)</f>
        <v>4.345</v>
      </c>
      <c r="L902" s="4">
        <v>-8.93861</v>
      </c>
      <c r="M902" s="4" t="s">
        <v>13</v>
      </c>
      <c r="N902" s="1">
        <v>-13.0435023441515</v>
      </c>
      <c r="O902" s="4">
        <v>1.8377023441515004</v>
      </c>
      <c r="V902" s="3">
        <v>25.5097</v>
      </c>
      <c r="W902" s="3">
        <v>4.505</v>
      </c>
      <c r="Z902" s="4">
        <f>IFERROR(__xludf.DUMMYFUNCTION("""COMPUTED_VALUE"""),4.345)</f>
        <v>4.345</v>
      </c>
      <c r="AA902" s="4">
        <v>25.1744</v>
      </c>
      <c r="AB902" s="4" t="s">
        <v>13</v>
      </c>
      <c r="AC902" s="1">
        <v>28.3618137915533</v>
      </c>
      <c r="AD902" s="4">
        <v>-2.8521137915533004</v>
      </c>
    </row>
    <row r="903">
      <c r="G903" s="3">
        <v>-11.2311</v>
      </c>
      <c r="H903" s="3">
        <v>4.51</v>
      </c>
      <c r="K903" s="4">
        <f>IFERROR(__xludf.DUMMYFUNCTION("""COMPUTED_VALUE"""),4.35)</f>
        <v>4.35</v>
      </c>
      <c r="L903" s="4">
        <v>-9.06366</v>
      </c>
      <c r="M903" s="4" t="s">
        <v>13</v>
      </c>
      <c r="N903" s="1">
        <v>-13.0383710879427</v>
      </c>
      <c r="O903" s="4">
        <v>1.8072710879427003</v>
      </c>
      <c r="V903" s="3">
        <v>25.5108</v>
      </c>
      <c r="W903" s="3">
        <v>4.51</v>
      </c>
      <c r="Z903" s="4">
        <f>IFERROR(__xludf.DUMMYFUNCTION("""COMPUTED_VALUE"""),4.35)</f>
        <v>4.35</v>
      </c>
      <c r="AA903" s="4">
        <v>25.1849</v>
      </c>
      <c r="AB903" s="4" t="s">
        <v>13</v>
      </c>
      <c r="AC903" s="1">
        <v>28.3329056105743</v>
      </c>
      <c r="AD903" s="4">
        <v>-2.822105610574301</v>
      </c>
    </row>
    <row r="904">
      <c r="G904" s="3">
        <v>-11.2545</v>
      </c>
      <c r="H904" s="3">
        <v>4.515</v>
      </c>
      <c r="K904" s="4">
        <f>IFERROR(__xludf.DUMMYFUNCTION("""COMPUTED_VALUE"""),4.355)</f>
        <v>4.355</v>
      </c>
      <c r="L904" s="4">
        <v>-9.18466</v>
      </c>
      <c r="M904" s="4" t="s">
        <v>13</v>
      </c>
      <c r="N904" s="1">
        <v>-13.0334495852607</v>
      </c>
      <c r="O904" s="4">
        <v>1.7789495852606994</v>
      </c>
      <c r="V904" s="3">
        <v>25.5112</v>
      </c>
      <c r="W904" s="3">
        <v>4.515</v>
      </c>
      <c r="Z904" s="4">
        <f>IFERROR(__xludf.DUMMYFUNCTION("""COMPUTED_VALUE"""),4.355)</f>
        <v>4.355</v>
      </c>
      <c r="AA904" s="4">
        <v>25.1963</v>
      </c>
      <c r="AB904" s="4" t="s">
        <v>13</v>
      </c>
      <c r="AC904" s="1">
        <v>28.305114066899</v>
      </c>
      <c r="AD904" s="4">
        <v>-2.793914066899003</v>
      </c>
    </row>
    <row r="905">
      <c r="G905" s="3">
        <v>-11.2761</v>
      </c>
      <c r="H905" s="3">
        <v>4.52</v>
      </c>
      <c r="K905" s="4">
        <f>IFERROR(__xludf.DUMMYFUNCTION("""COMPUTED_VALUE"""),4.36)</f>
        <v>4.36</v>
      </c>
      <c r="L905" s="4">
        <v>-9.30158</v>
      </c>
      <c r="M905" s="4" t="s">
        <v>13</v>
      </c>
      <c r="N905" s="1">
        <v>-13.0287257447784</v>
      </c>
      <c r="O905" s="4">
        <v>1.7526257447784008</v>
      </c>
      <c r="V905" s="3">
        <v>25.5108</v>
      </c>
      <c r="W905" s="3">
        <v>4.52</v>
      </c>
      <c r="Z905" s="4">
        <f>IFERROR(__xludf.DUMMYFUNCTION("""COMPUTED_VALUE"""),4.36)</f>
        <v>4.36</v>
      </c>
      <c r="AA905" s="4">
        <v>25.2084</v>
      </c>
      <c r="AB905" s="4" t="s">
        <v>13</v>
      </c>
      <c r="AC905" s="1">
        <v>28.2783916132962</v>
      </c>
      <c r="AD905" s="4">
        <v>-2.767591613296201</v>
      </c>
    </row>
    <row r="906">
      <c r="G906" s="3">
        <v>-11.2959</v>
      </c>
      <c r="H906" s="3">
        <v>4.525</v>
      </c>
      <c r="K906" s="4">
        <f>IFERROR(__xludf.DUMMYFUNCTION("""COMPUTED_VALUE"""),4.365)</f>
        <v>4.365</v>
      </c>
      <c r="L906" s="4">
        <v>-9.41455</v>
      </c>
      <c r="M906" s="4" t="s">
        <v>13</v>
      </c>
      <c r="N906" s="1">
        <v>-13.0241874751688</v>
      </c>
      <c r="O906" s="4">
        <v>1.7282874751688002</v>
      </c>
      <c r="V906" s="3">
        <v>25.5096</v>
      </c>
      <c r="W906" s="3">
        <v>4.525</v>
      </c>
      <c r="Z906" s="4">
        <f>IFERROR(__xludf.DUMMYFUNCTION("""COMPUTED_VALUE"""),4.365)</f>
        <v>4.365</v>
      </c>
      <c r="AA906" s="4">
        <v>25.2212</v>
      </c>
      <c r="AB906" s="4" t="s">
        <v>13</v>
      </c>
      <c r="AC906" s="1">
        <v>28.2526907025349</v>
      </c>
      <c r="AD906" s="4">
        <v>-2.7430907025349</v>
      </c>
    </row>
    <row r="907">
      <c r="G907" s="3">
        <v>-11.314</v>
      </c>
      <c r="H907" s="3">
        <v>4.53</v>
      </c>
      <c r="K907" s="4">
        <f>IFERROR(__xludf.DUMMYFUNCTION("""COMPUTED_VALUE"""),4.37)</f>
        <v>4.37</v>
      </c>
      <c r="L907" s="4">
        <v>-9.52358</v>
      </c>
      <c r="M907" s="4" t="s">
        <v>13</v>
      </c>
      <c r="N907" s="1">
        <v>-13.0198226851049</v>
      </c>
      <c r="O907" s="4">
        <v>1.7058226851049003</v>
      </c>
      <c r="V907" s="3">
        <v>25.5077</v>
      </c>
      <c r="W907" s="3">
        <v>4.53</v>
      </c>
      <c r="Z907" s="4">
        <f>IFERROR(__xludf.DUMMYFUNCTION("""COMPUTED_VALUE"""),4.37)</f>
        <v>4.37</v>
      </c>
      <c r="AA907" s="4">
        <v>25.2344</v>
      </c>
      <c r="AB907" s="4" t="s">
        <v>13</v>
      </c>
      <c r="AC907" s="1">
        <v>28.2279637873838</v>
      </c>
      <c r="AD907" s="4">
        <v>-2.7202637873838</v>
      </c>
    </row>
    <row r="908">
      <c r="G908" s="3">
        <v>-11.3305</v>
      </c>
      <c r="H908" s="3">
        <v>4.535</v>
      </c>
      <c r="K908" s="4">
        <f>IFERROR(__xludf.DUMMYFUNCTION("""COMPUTED_VALUE"""),4.375)</f>
        <v>4.375</v>
      </c>
      <c r="L908" s="4">
        <v>-9.62871</v>
      </c>
      <c r="M908" s="4" t="s">
        <v>13</v>
      </c>
      <c r="N908" s="1">
        <v>-13.0156192832596</v>
      </c>
      <c r="O908" s="4">
        <v>1.6851192832595991</v>
      </c>
      <c r="V908" s="3">
        <v>25.5052</v>
      </c>
      <c r="W908" s="3">
        <v>4.535</v>
      </c>
      <c r="Z908" s="4">
        <f>IFERROR(__xludf.DUMMYFUNCTION("""COMPUTED_VALUE"""),4.375)</f>
        <v>4.375</v>
      </c>
      <c r="AA908" s="4">
        <v>25.248</v>
      </c>
      <c r="AB908" s="4" t="s">
        <v>13</v>
      </c>
      <c r="AC908" s="1">
        <v>28.2041633206118</v>
      </c>
      <c r="AD908" s="4">
        <v>-2.698963320611803</v>
      </c>
    </row>
    <row r="909">
      <c r="G909" s="3">
        <v>-11.3455</v>
      </c>
      <c r="H909" s="3">
        <v>4.54</v>
      </c>
      <c r="K909" s="4">
        <f>IFERROR(__xludf.DUMMYFUNCTION("""COMPUTED_VALUE"""),4.38)</f>
        <v>4.38</v>
      </c>
      <c r="L909" s="4">
        <v>-9.72998</v>
      </c>
      <c r="M909" s="4" t="s">
        <v>13</v>
      </c>
      <c r="N909" s="1">
        <v>-13.0115651783058</v>
      </c>
      <c r="O909" s="4">
        <v>1.6660651783058</v>
      </c>
      <c r="V909" s="3">
        <v>25.502</v>
      </c>
      <c r="W909" s="3">
        <v>4.54</v>
      </c>
      <c r="Z909" s="4">
        <f>IFERROR(__xludf.DUMMYFUNCTION("""COMPUTED_VALUE"""),4.38)</f>
        <v>4.38</v>
      </c>
      <c r="AA909" s="4">
        <v>25.262</v>
      </c>
      <c r="AB909" s="4" t="s">
        <v>13</v>
      </c>
      <c r="AC909" s="1">
        <v>28.181241754988</v>
      </c>
      <c r="AD909" s="4">
        <v>-2.679241754988002</v>
      </c>
    </row>
    <row r="910">
      <c r="G910" s="3">
        <v>-11.3589</v>
      </c>
      <c r="H910" s="3">
        <v>4.545</v>
      </c>
      <c r="K910" s="4">
        <f>IFERROR(__xludf.DUMMYFUNCTION("""COMPUTED_VALUE"""),4.385)</f>
        <v>4.385</v>
      </c>
      <c r="L910" s="4">
        <v>-9.82748</v>
      </c>
      <c r="M910" s="4" t="s">
        <v>13</v>
      </c>
      <c r="N910" s="1">
        <v>-13.0076482789167</v>
      </c>
      <c r="O910" s="4">
        <v>1.648748278916699</v>
      </c>
      <c r="V910" s="3">
        <v>25.4981</v>
      </c>
      <c r="W910" s="3">
        <v>4.545</v>
      </c>
      <c r="Z910" s="4">
        <f>IFERROR(__xludf.DUMMYFUNCTION("""COMPUTED_VALUE"""),4.385)</f>
        <v>4.385</v>
      </c>
      <c r="AA910" s="4">
        <v>25.2762</v>
      </c>
      <c r="AB910" s="4" t="s">
        <v>13</v>
      </c>
      <c r="AC910" s="1">
        <v>28.159151543281</v>
      </c>
      <c r="AD910" s="4">
        <v>-2.6610515432809976</v>
      </c>
    </row>
    <row r="911">
      <c r="G911" s="3">
        <v>-11.3709</v>
      </c>
      <c r="H911" s="3">
        <v>4.55</v>
      </c>
      <c r="K911" s="4">
        <f>IFERROR(__xludf.DUMMYFUNCTION("""COMPUTED_VALUE"""),4.39)</f>
        <v>4.39</v>
      </c>
      <c r="L911" s="4">
        <v>-9.92126</v>
      </c>
      <c r="M911" s="4" t="s">
        <v>13</v>
      </c>
      <c r="N911" s="1">
        <v>-13.003856493765</v>
      </c>
      <c r="O911" s="4">
        <v>1.6329564937649987</v>
      </c>
      <c r="V911" s="3">
        <v>25.4936</v>
      </c>
      <c r="W911" s="3">
        <v>4.55</v>
      </c>
      <c r="Z911" s="4">
        <f>IFERROR(__xludf.DUMMYFUNCTION("""COMPUTED_VALUE"""),4.39)</f>
        <v>4.39</v>
      </c>
      <c r="AA911" s="4">
        <v>25.2905</v>
      </c>
      <c r="AB911" s="4" t="s">
        <v>13</v>
      </c>
      <c r="AC911" s="1">
        <v>28.13784513826</v>
      </c>
      <c r="AD911" s="4">
        <v>-2.6442451382600005</v>
      </c>
    </row>
    <row r="912">
      <c r="G912" s="3">
        <v>-11.3815</v>
      </c>
      <c r="H912" s="3">
        <v>4.555</v>
      </c>
      <c r="K912" s="4">
        <f>IFERROR(__xludf.DUMMYFUNCTION("""COMPUTED_VALUE"""),4.395)</f>
        <v>4.395</v>
      </c>
      <c r="L912" s="4">
        <v>-10.0114</v>
      </c>
      <c r="M912" s="4" t="s">
        <v>13</v>
      </c>
      <c r="N912" s="1">
        <v>-13.0001777315238</v>
      </c>
      <c r="O912" s="4">
        <v>1.6186777315237997</v>
      </c>
      <c r="V912" s="3">
        <v>25.4886</v>
      </c>
      <c r="W912" s="3">
        <v>4.555</v>
      </c>
      <c r="Z912" s="4">
        <f>IFERROR(__xludf.DUMMYFUNCTION("""COMPUTED_VALUE"""),4.395)</f>
        <v>4.395</v>
      </c>
      <c r="AA912" s="4">
        <v>25.3048</v>
      </c>
      <c r="AB912" s="4" t="s">
        <v>13</v>
      </c>
      <c r="AC912" s="1">
        <v>28.1172749926936</v>
      </c>
      <c r="AD912" s="4">
        <v>-2.628674992693597</v>
      </c>
    </row>
    <row r="913">
      <c r="G913" s="3">
        <v>-11.3909</v>
      </c>
      <c r="H913" s="3">
        <v>4.56</v>
      </c>
      <c r="K913" s="4">
        <f>IFERROR(__xludf.DUMMYFUNCTION("""COMPUTED_VALUE"""),4.4)</f>
        <v>4.4</v>
      </c>
      <c r="L913" s="4">
        <v>-10.0979</v>
      </c>
      <c r="M913" s="4" t="s">
        <v>13</v>
      </c>
      <c r="N913" s="1">
        <v>-12.9965999008661</v>
      </c>
      <c r="O913" s="4">
        <v>1.6056999008660995</v>
      </c>
      <c r="V913" s="3">
        <v>25.483</v>
      </c>
      <c r="W913" s="3">
        <v>4.56</v>
      </c>
      <c r="Z913" s="4">
        <f>IFERROR(__xludf.DUMMYFUNCTION("""COMPUTED_VALUE"""),4.4)</f>
        <v>4.4</v>
      </c>
      <c r="AA913" s="4">
        <v>25.3192</v>
      </c>
      <c r="AB913" s="4" t="s">
        <v>13</v>
      </c>
      <c r="AC913" s="1">
        <v>28.0973935593509</v>
      </c>
      <c r="AD913" s="4">
        <v>-2.614393559350898</v>
      </c>
    </row>
    <row r="914">
      <c r="G914" s="3">
        <v>-11.399</v>
      </c>
      <c r="H914" s="3">
        <v>4.565</v>
      </c>
      <c r="K914" s="4">
        <f>IFERROR(__xludf.DUMMYFUNCTION("""COMPUTED_VALUE"""),4.403007508)</f>
        <v>4.403007508</v>
      </c>
      <c r="L914" s="4" t="s">
        <v>13</v>
      </c>
      <c r="M914" s="4">
        <v>-13.2028040634019</v>
      </c>
      <c r="N914" s="1">
        <v>-12.9931109104649</v>
      </c>
      <c r="O914" s="4">
        <v>1.5941109104649005</v>
      </c>
      <c r="V914" s="3">
        <v>25.477</v>
      </c>
      <c r="W914" s="3">
        <v>4.565</v>
      </c>
      <c r="Z914" s="4">
        <f>IFERROR(__xludf.DUMMYFUNCTION("""COMPUTED_VALUE"""),4.403007508)</f>
        <v>4.403007508</v>
      </c>
      <c r="AA914" s="4" t="s">
        <v>13</v>
      </c>
      <c r="AB914" s="4">
        <v>29.5737169427357</v>
      </c>
      <c r="AC914" s="1">
        <v>28.0781532910006</v>
      </c>
      <c r="AD914" s="4">
        <v>-2.6011532910005997</v>
      </c>
    </row>
    <row r="915">
      <c r="G915" s="3">
        <v>-11.4059</v>
      </c>
      <c r="H915" s="3">
        <v>4.57</v>
      </c>
      <c r="K915" s="4">
        <f>IFERROR(__xludf.DUMMYFUNCTION("""COMPUTED_VALUE"""),4.405)</f>
        <v>4.405</v>
      </c>
      <c r="L915" s="4">
        <v>-10.1808</v>
      </c>
      <c r="M915" s="4" t="s">
        <v>13</v>
      </c>
      <c r="N915" s="1">
        <v>-12.989698668993</v>
      </c>
      <c r="O915" s="4">
        <v>1.5837986689929995</v>
      </c>
      <c r="V915" s="3">
        <v>25.4705</v>
      </c>
      <c r="W915" s="3">
        <v>4.57</v>
      </c>
      <c r="Z915" s="4">
        <f>IFERROR(__xludf.DUMMYFUNCTION("""COMPUTED_VALUE"""),4.405)</f>
        <v>4.405</v>
      </c>
      <c r="AA915" s="4">
        <v>25.3334</v>
      </c>
      <c r="AB915" s="4" t="s">
        <v>13</v>
      </c>
      <c r="AC915" s="1">
        <v>28.0595066404118</v>
      </c>
      <c r="AD915" s="4">
        <v>-2.5890066404117995</v>
      </c>
    </row>
    <row r="916">
      <c r="G916" s="3">
        <v>-11.4117</v>
      </c>
      <c r="H916" s="3">
        <v>4.575</v>
      </c>
      <c r="K916" s="4">
        <f>IFERROR(__xludf.DUMMYFUNCTION("""COMPUTED_VALUE"""),4.41)</f>
        <v>4.41</v>
      </c>
      <c r="L916" s="4">
        <v>-10.2603</v>
      </c>
      <c r="M916" s="4" t="s">
        <v>13</v>
      </c>
      <c r="N916" s="1">
        <v>-12.9863510851234</v>
      </c>
      <c r="O916" s="4">
        <v>1.574651085123401</v>
      </c>
      <c r="V916" s="3">
        <v>25.4635</v>
      </c>
      <c r="W916" s="3">
        <v>4.575</v>
      </c>
      <c r="Z916" s="4">
        <f>IFERROR(__xludf.DUMMYFUNCTION("""COMPUTED_VALUE"""),4.41)</f>
        <v>4.41</v>
      </c>
      <c r="AA916" s="4">
        <v>25.3474</v>
      </c>
      <c r="AB916" s="4" t="s">
        <v>13</v>
      </c>
      <c r="AC916" s="1">
        <v>28.0414060603532</v>
      </c>
      <c r="AD916" s="4">
        <v>-2.5779060603532002</v>
      </c>
    </row>
    <row r="917">
      <c r="G917" s="3">
        <v>-11.4165</v>
      </c>
      <c r="H917" s="3">
        <v>4.58</v>
      </c>
      <c r="K917" s="4">
        <f>IFERROR(__xludf.DUMMYFUNCTION("""COMPUTED_VALUE"""),4.415)</f>
        <v>4.415</v>
      </c>
      <c r="L917" s="4">
        <v>-10.3363</v>
      </c>
      <c r="M917" s="4" t="s">
        <v>13</v>
      </c>
      <c r="N917" s="1">
        <v>-12.9830560675292</v>
      </c>
      <c r="O917" s="4">
        <v>1.5665560675292003</v>
      </c>
      <c r="V917" s="3">
        <v>25.4562</v>
      </c>
      <c r="W917" s="3">
        <v>4.58</v>
      </c>
      <c r="Z917" s="4">
        <f>IFERROR(__xludf.DUMMYFUNCTION("""COMPUTED_VALUE"""),4.415)</f>
        <v>4.415</v>
      </c>
      <c r="AA917" s="4">
        <v>25.3612</v>
      </c>
      <c r="AB917" s="4" t="s">
        <v>13</v>
      </c>
      <c r="AC917" s="1">
        <v>28.0238040035937</v>
      </c>
      <c r="AD917" s="4">
        <v>-2.5676040035937007</v>
      </c>
    </row>
    <row r="918">
      <c r="G918" s="3">
        <v>-11.4202</v>
      </c>
      <c r="H918" s="3">
        <v>4.585</v>
      </c>
      <c r="K918" s="4">
        <f>IFERROR(__xludf.DUMMYFUNCTION("""COMPUTED_VALUE"""),4.42)</f>
        <v>4.42</v>
      </c>
      <c r="L918" s="4">
        <v>-10.4091</v>
      </c>
      <c r="M918" s="4" t="s">
        <v>13</v>
      </c>
      <c r="N918" s="1">
        <v>-12.9798015248833</v>
      </c>
      <c r="O918" s="4">
        <v>1.5596015248833002</v>
      </c>
      <c r="V918" s="3">
        <v>25.4485</v>
      </c>
      <c r="W918" s="3">
        <v>4.585</v>
      </c>
      <c r="Z918" s="4">
        <f>IFERROR(__xludf.DUMMYFUNCTION("""COMPUTED_VALUE"""),4.42)</f>
        <v>4.42</v>
      </c>
      <c r="AA918" s="4">
        <v>25.3746</v>
      </c>
      <c r="AB918" s="4" t="s">
        <v>13</v>
      </c>
      <c r="AC918" s="1">
        <v>28.0066529229024</v>
      </c>
      <c r="AD918" s="4">
        <v>-2.5581529229024014</v>
      </c>
    </row>
    <row r="919">
      <c r="G919" s="3">
        <v>-11.423</v>
      </c>
      <c r="H919" s="3">
        <v>4.59</v>
      </c>
      <c r="K919" s="4">
        <f>IFERROR(__xludf.DUMMYFUNCTION("""COMPUTED_VALUE"""),4.425)</f>
        <v>4.425</v>
      </c>
      <c r="L919" s="4">
        <v>-10.4785</v>
      </c>
      <c r="M919" s="4" t="s">
        <v>13</v>
      </c>
      <c r="N919" s="1">
        <v>-12.9765753658586</v>
      </c>
      <c r="O919" s="4">
        <v>1.5535753658586007</v>
      </c>
      <c r="V919" s="3">
        <v>25.4406</v>
      </c>
      <c r="W919" s="3">
        <v>4.59</v>
      </c>
      <c r="Z919" s="4">
        <f>IFERROR(__xludf.DUMMYFUNCTION("""COMPUTED_VALUE"""),4.425)</f>
        <v>4.425</v>
      </c>
      <c r="AA919" s="4">
        <v>25.3877</v>
      </c>
      <c r="AB919" s="4" t="s">
        <v>13</v>
      </c>
      <c r="AC919" s="1">
        <v>27.9899052710479</v>
      </c>
      <c r="AD919" s="4">
        <v>-2.549305271047899</v>
      </c>
    </row>
    <row r="920">
      <c r="G920" s="3">
        <v>-11.4249</v>
      </c>
      <c r="H920" s="3">
        <v>4.595</v>
      </c>
      <c r="K920" s="4">
        <f>IFERROR(__xludf.DUMMYFUNCTION("""COMPUTED_VALUE"""),4.43)</f>
        <v>4.43</v>
      </c>
      <c r="L920" s="4">
        <v>-10.5448</v>
      </c>
      <c r="M920" s="4" t="s">
        <v>13</v>
      </c>
      <c r="N920" s="1">
        <v>-12.9733654991281</v>
      </c>
      <c r="O920" s="4">
        <v>1.5484654991281008</v>
      </c>
      <c r="V920" s="3">
        <v>25.4323</v>
      </c>
      <c r="W920" s="3">
        <v>4.595</v>
      </c>
      <c r="Z920" s="4">
        <f>IFERROR(__xludf.DUMMYFUNCTION("""COMPUTED_VALUE"""),4.43)</f>
        <v>4.43</v>
      </c>
      <c r="AA920" s="4">
        <v>25.4003</v>
      </c>
      <c r="AB920" s="4" t="s">
        <v>13</v>
      </c>
      <c r="AC920" s="1">
        <v>27.9735135007993</v>
      </c>
      <c r="AD920" s="4">
        <v>-2.541213500799298</v>
      </c>
    </row>
    <row r="921">
      <c r="G921" s="3">
        <v>-11.4259</v>
      </c>
      <c r="H921" s="3">
        <v>4.6</v>
      </c>
      <c r="K921" s="4">
        <f>IFERROR(__xludf.DUMMYFUNCTION("""COMPUTED_VALUE"""),4.435)</f>
        <v>4.435</v>
      </c>
      <c r="L921" s="4">
        <v>-10.6079</v>
      </c>
      <c r="M921" s="4" t="s">
        <v>13</v>
      </c>
      <c r="N921" s="1">
        <v>-12.9701598333649</v>
      </c>
      <c r="O921" s="4">
        <v>1.5442598333648991</v>
      </c>
      <c r="V921" s="3">
        <v>25.4238</v>
      </c>
      <c r="W921" s="3">
        <v>4.6</v>
      </c>
      <c r="Z921" s="4">
        <f>IFERROR(__xludf.DUMMYFUNCTION("""COMPUTED_VALUE"""),4.435)</f>
        <v>4.435</v>
      </c>
      <c r="AA921" s="4">
        <v>25.4124</v>
      </c>
      <c r="AB921" s="4" t="s">
        <v>13</v>
      </c>
      <c r="AC921" s="1">
        <v>27.9574300649254</v>
      </c>
      <c r="AD921" s="4">
        <v>-2.5336300649254007</v>
      </c>
    </row>
    <row r="922">
      <c r="G922" s="3">
        <v>-11.4262</v>
      </c>
      <c r="H922" s="3">
        <v>4.605</v>
      </c>
      <c r="K922" s="4">
        <f>IFERROR(__xludf.DUMMYFUNCTION("""COMPUTED_VALUE"""),4.44)</f>
        <v>4.44</v>
      </c>
      <c r="L922" s="4">
        <v>-10.668</v>
      </c>
      <c r="M922" s="4" t="s">
        <v>13</v>
      </c>
      <c r="N922" s="1">
        <v>-12.9669462772418</v>
      </c>
      <c r="O922" s="4">
        <v>1.5407462772417997</v>
      </c>
      <c r="V922" s="3">
        <v>25.4151</v>
      </c>
      <c r="W922" s="3">
        <v>4.605</v>
      </c>
      <c r="Z922" s="4">
        <f>IFERROR(__xludf.DUMMYFUNCTION("""COMPUTED_VALUE"""),4.44)</f>
        <v>4.44</v>
      </c>
      <c r="AA922" s="4">
        <v>25.424</v>
      </c>
      <c r="AB922" s="4" t="s">
        <v>13</v>
      </c>
      <c r="AC922" s="1">
        <v>27.9416074161951</v>
      </c>
      <c r="AD922" s="4">
        <v>-2.526507416195102</v>
      </c>
    </row>
    <row r="923">
      <c r="G923" s="3">
        <v>-11.4257</v>
      </c>
      <c r="H923" s="3">
        <v>4.61</v>
      </c>
      <c r="K923" s="4">
        <f>IFERROR(__xludf.DUMMYFUNCTION("""COMPUTED_VALUE"""),4.445)</f>
        <v>4.445</v>
      </c>
      <c r="L923" s="4">
        <v>-10.7251</v>
      </c>
      <c r="M923" s="4" t="s">
        <v>13</v>
      </c>
      <c r="N923" s="1">
        <v>-12.9637127394318</v>
      </c>
      <c r="O923" s="4">
        <v>1.5380127394317995</v>
      </c>
      <c r="V923" s="3">
        <v>25.4063</v>
      </c>
      <c r="W923" s="3">
        <v>4.61</v>
      </c>
      <c r="Z923" s="4">
        <f>IFERROR(__xludf.DUMMYFUNCTION("""COMPUTED_VALUE"""),4.445)</f>
        <v>4.445</v>
      </c>
      <c r="AA923" s="4">
        <v>25.4349</v>
      </c>
      <c r="AB923" s="4" t="s">
        <v>13</v>
      </c>
      <c r="AC923" s="1">
        <v>27.9259980073773</v>
      </c>
      <c r="AD923" s="4">
        <v>-2.519698007377297</v>
      </c>
    </row>
    <row r="924">
      <c r="G924" s="3">
        <v>-11.4245</v>
      </c>
      <c r="H924" s="3">
        <v>4.615</v>
      </c>
      <c r="K924" s="4">
        <f>IFERROR(__xludf.DUMMYFUNCTION("""COMPUTED_VALUE"""),4.45)</f>
        <v>4.45</v>
      </c>
      <c r="L924" s="4">
        <v>-10.7793</v>
      </c>
      <c r="M924" s="4" t="s">
        <v>13</v>
      </c>
      <c r="N924" s="1">
        <v>-12.9604471286079</v>
      </c>
      <c r="O924" s="4">
        <v>1.5359471286078996</v>
      </c>
      <c r="V924" s="3">
        <v>25.3974</v>
      </c>
      <c r="W924" s="3">
        <v>4.615</v>
      </c>
      <c r="Z924" s="4">
        <f>IFERROR(__xludf.DUMMYFUNCTION("""COMPUTED_VALUE"""),4.45)</f>
        <v>4.45</v>
      </c>
      <c r="AA924" s="4">
        <v>25.4453</v>
      </c>
      <c r="AB924" s="4" t="s">
        <v>13</v>
      </c>
      <c r="AC924" s="1">
        <v>27.9105542912409</v>
      </c>
      <c r="AD924" s="4">
        <v>-2.513154291240898</v>
      </c>
    </row>
    <row r="925">
      <c r="G925" s="3">
        <v>-11.4226</v>
      </c>
      <c r="H925" s="3">
        <v>4.62</v>
      </c>
      <c r="K925" s="4">
        <f>IFERROR(__xludf.DUMMYFUNCTION("""COMPUTED_VALUE"""),4.455)</f>
        <v>4.455</v>
      </c>
      <c r="L925" s="4">
        <v>-10.8307</v>
      </c>
      <c r="M925" s="4" t="s">
        <v>13</v>
      </c>
      <c r="N925" s="1">
        <v>-12.9571373534431</v>
      </c>
      <c r="O925" s="4">
        <v>1.5345373534431008</v>
      </c>
      <c r="V925" s="3">
        <v>25.3883</v>
      </c>
      <c r="W925" s="3">
        <v>4.62</v>
      </c>
      <c r="Z925" s="4">
        <f>IFERROR(__xludf.DUMMYFUNCTION("""COMPUTED_VALUE"""),4.455)</f>
        <v>4.455</v>
      </c>
      <c r="AA925" s="4">
        <v>25.455</v>
      </c>
      <c r="AB925" s="4" t="s">
        <v>13</v>
      </c>
      <c r="AC925" s="1">
        <v>27.8952287205547</v>
      </c>
      <c r="AD925" s="4">
        <v>-2.5069287205547006</v>
      </c>
    </row>
    <row r="926">
      <c r="G926" s="3">
        <v>-11.4202</v>
      </c>
      <c r="H926" s="3">
        <v>4.625</v>
      </c>
      <c r="K926" s="4">
        <f>IFERROR(__xludf.DUMMYFUNCTION("""COMPUTED_VALUE"""),4.46)</f>
        <v>4.46</v>
      </c>
      <c r="L926" s="4">
        <v>-10.8793</v>
      </c>
      <c r="M926" s="4" t="s">
        <v>13</v>
      </c>
      <c r="N926" s="1">
        <v>-12.9537713226103</v>
      </c>
      <c r="O926" s="4">
        <v>1.5335713226103014</v>
      </c>
      <c r="V926" s="3">
        <v>25.3792</v>
      </c>
      <c r="W926" s="3">
        <v>4.625</v>
      </c>
      <c r="Z926" s="4">
        <f>IFERROR(__xludf.DUMMYFUNCTION("""COMPUTED_VALUE"""),4.46)</f>
        <v>4.46</v>
      </c>
      <c r="AA926" s="4">
        <v>25.4639</v>
      </c>
      <c r="AB926" s="4" t="s">
        <v>13</v>
      </c>
      <c r="AC926" s="1">
        <v>27.8799737480877</v>
      </c>
      <c r="AD926" s="4">
        <v>-2.500773748087699</v>
      </c>
    </row>
    <row r="927">
      <c r="G927" s="3">
        <v>-11.4171</v>
      </c>
      <c r="H927" s="3">
        <v>4.63</v>
      </c>
      <c r="K927" s="4">
        <f>IFERROR(__xludf.DUMMYFUNCTION("""COMPUTED_VALUE"""),4.465)</f>
        <v>4.465</v>
      </c>
      <c r="L927" s="4">
        <v>-10.9252</v>
      </c>
      <c r="M927" s="4" t="s">
        <v>13</v>
      </c>
      <c r="N927" s="1">
        <v>-12.9503369447824</v>
      </c>
      <c r="O927" s="4">
        <v>1.5332369447824004</v>
      </c>
      <c r="V927" s="3">
        <v>25.3702</v>
      </c>
      <c r="W927" s="3">
        <v>4.63</v>
      </c>
      <c r="Z927" s="4">
        <f>IFERROR(__xludf.DUMMYFUNCTION("""COMPUTED_VALUE"""),4.465)</f>
        <v>4.465</v>
      </c>
      <c r="AA927" s="4">
        <v>25.4721</v>
      </c>
      <c r="AB927" s="4" t="s">
        <v>13</v>
      </c>
      <c r="AC927" s="1">
        <v>27.8647418266087</v>
      </c>
      <c r="AD927" s="4">
        <v>-2.4945418266086996</v>
      </c>
    </row>
    <row r="928">
      <c r="G928" s="3">
        <v>-11.4136</v>
      </c>
      <c r="H928" s="3">
        <v>4.635</v>
      </c>
      <c r="K928" s="4">
        <f>IFERROR(__xludf.DUMMYFUNCTION("""COMPUTED_VALUE"""),4.47)</f>
        <v>4.47</v>
      </c>
      <c r="L928" s="4">
        <v>-10.9686</v>
      </c>
      <c r="M928" s="4" t="s">
        <v>13</v>
      </c>
      <c r="N928" s="1">
        <v>-12.9468221286326</v>
      </c>
      <c r="O928" s="4">
        <v>1.5332221286326</v>
      </c>
      <c r="V928" s="3">
        <v>25.3611</v>
      </c>
      <c r="W928" s="3">
        <v>4.635</v>
      </c>
      <c r="Z928" s="4">
        <f>IFERROR(__xludf.DUMMYFUNCTION("""COMPUTED_VALUE"""),4.47)</f>
        <v>4.47</v>
      </c>
      <c r="AA928" s="4">
        <v>25.4796</v>
      </c>
      <c r="AB928" s="4" t="s">
        <v>13</v>
      </c>
      <c r="AC928" s="1">
        <v>27.8494854088866</v>
      </c>
      <c r="AD928" s="4">
        <v>-2.4883854088866</v>
      </c>
    </row>
    <row r="929">
      <c r="G929" s="3">
        <v>-11.4095</v>
      </c>
      <c r="H929" s="3">
        <v>4.64</v>
      </c>
      <c r="K929" s="4">
        <f>IFERROR(__xludf.DUMMYFUNCTION("""COMPUTED_VALUE"""),4.475)</f>
        <v>4.475</v>
      </c>
      <c r="L929" s="4">
        <v>-11.0094</v>
      </c>
      <c r="M929" s="4" t="s">
        <v>13</v>
      </c>
      <c r="N929" s="1">
        <v>-12.9432147828336</v>
      </c>
      <c r="O929" s="4">
        <v>1.5337147828336004</v>
      </c>
      <c r="V929" s="3">
        <v>25.3521</v>
      </c>
      <c r="W929" s="3">
        <v>4.64</v>
      </c>
      <c r="Z929" s="4">
        <f>IFERROR(__xludf.DUMMYFUNCTION("""COMPUTED_VALUE"""),4.475)</f>
        <v>4.475</v>
      </c>
      <c r="AA929" s="4">
        <v>25.4863</v>
      </c>
      <c r="AB929" s="4" t="s">
        <v>13</v>
      </c>
      <c r="AC929" s="1">
        <v>27.8341569476903</v>
      </c>
      <c r="AD929" s="4">
        <v>-2.4820569476902996</v>
      </c>
    </row>
    <row r="930">
      <c r="G930" s="3">
        <v>-11.4051</v>
      </c>
      <c r="H930" s="3">
        <v>4.645</v>
      </c>
      <c r="K930" s="4">
        <f>IFERROR(__xludf.DUMMYFUNCTION("""COMPUTED_VALUE"""),4.48)</f>
        <v>4.48</v>
      </c>
      <c r="L930" s="4">
        <v>-11.0478</v>
      </c>
      <c r="M930" s="4" t="s">
        <v>13</v>
      </c>
      <c r="N930" s="1">
        <v>-12.9395028160586</v>
      </c>
      <c r="O930" s="4">
        <v>1.5344028160586003</v>
      </c>
      <c r="V930" s="3">
        <v>25.3431</v>
      </c>
      <c r="W930" s="3">
        <v>4.645</v>
      </c>
      <c r="Z930" s="4">
        <f>IFERROR(__xludf.DUMMYFUNCTION("""COMPUTED_VALUE"""),4.48)</f>
        <v>4.48</v>
      </c>
      <c r="AA930" s="4">
        <v>25.4922</v>
      </c>
      <c r="AB930" s="4" t="s">
        <v>13</v>
      </c>
      <c r="AC930" s="1">
        <v>27.8187088957888</v>
      </c>
      <c r="AD930" s="4">
        <v>-2.475608895788799</v>
      </c>
    </row>
    <row r="931">
      <c r="G931" s="3">
        <v>-11.4001</v>
      </c>
      <c r="H931" s="3">
        <v>4.65</v>
      </c>
      <c r="K931" s="4">
        <f>IFERROR(__xludf.DUMMYFUNCTION("""COMPUTED_VALUE"""),4.485)</f>
        <v>4.485</v>
      </c>
      <c r="L931" s="4">
        <v>-11.0838</v>
      </c>
      <c r="M931" s="4" t="s">
        <v>13</v>
      </c>
      <c r="N931" s="1">
        <v>-12.9356741369804</v>
      </c>
      <c r="O931" s="4">
        <v>1.535574136980399</v>
      </c>
      <c r="V931" s="3">
        <v>25.3343</v>
      </c>
      <c r="W931" s="3">
        <v>4.65</v>
      </c>
      <c r="Z931" s="4">
        <f>IFERROR(__xludf.DUMMYFUNCTION("""COMPUTED_VALUE"""),4.485)</f>
        <v>4.485</v>
      </c>
      <c r="AA931" s="4">
        <v>25.4973</v>
      </c>
      <c r="AB931" s="4" t="s">
        <v>13</v>
      </c>
      <c r="AC931" s="1">
        <v>27.8030937059508</v>
      </c>
      <c r="AD931" s="4">
        <v>-2.4687937059508016</v>
      </c>
    </row>
    <row r="932">
      <c r="G932" s="3">
        <v>-11.3948</v>
      </c>
      <c r="H932" s="3">
        <v>4.655</v>
      </c>
      <c r="K932" s="4">
        <f>IFERROR(__xludf.DUMMYFUNCTION("""COMPUTED_VALUE"""),4.48639679)</f>
        <v>4.48639679</v>
      </c>
      <c r="L932" s="4" t="s">
        <v>13</v>
      </c>
      <c r="M932" s="4">
        <v>-13.0646384328778</v>
      </c>
      <c r="N932" s="1">
        <v>-12.931716654272</v>
      </c>
      <c r="O932" s="4">
        <v>1.5369166542719999</v>
      </c>
      <c r="V932" s="3">
        <v>25.3257</v>
      </c>
      <c r="W932" s="3">
        <v>4.655</v>
      </c>
      <c r="Z932" s="4">
        <f>IFERROR(__xludf.DUMMYFUNCTION("""COMPUTED_VALUE"""),4.48639679)</f>
        <v>4.48639679</v>
      </c>
      <c r="AA932" s="4" t="s">
        <v>13</v>
      </c>
      <c r="AB932" s="4">
        <v>28.4799732164259</v>
      </c>
      <c r="AC932" s="1">
        <v>27.7872638309453</v>
      </c>
      <c r="AD932" s="4">
        <v>-2.4615638309452983</v>
      </c>
    </row>
    <row r="933">
      <c r="G933" s="3">
        <v>-11.3892</v>
      </c>
      <c r="H933" s="3">
        <v>4.66</v>
      </c>
      <c r="K933" s="4">
        <f>IFERROR(__xludf.DUMMYFUNCTION("""COMPUTED_VALUE"""),4.49)</f>
        <v>4.49</v>
      </c>
      <c r="L933" s="4">
        <v>-11.1175</v>
      </c>
      <c r="M933" s="4" t="s">
        <v>13</v>
      </c>
      <c r="N933" s="1">
        <v>-12.9276182766064</v>
      </c>
      <c r="O933" s="4">
        <v>1.5384182766064</v>
      </c>
      <c r="V933" s="3">
        <v>25.3171</v>
      </c>
      <c r="W933" s="3">
        <v>4.66</v>
      </c>
      <c r="Z933" s="4">
        <f>IFERROR(__xludf.DUMMYFUNCTION("""COMPUTED_VALUE"""),4.49)</f>
        <v>4.49</v>
      </c>
      <c r="AA933" s="4">
        <v>25.5016</v>
      </c>
      <c r="AB933" s="4" t="s">
        <v>13</v>
      </c>
      <c r="AC933" s="1">
        <v>27.7711717235411</v>
      </c>
      <c r="AD933" s="4">
        <v>-2.4540717235411016</v>
      </c>
    </row>
    <row r="934">
      <c r="G934" s="3">
        <v>-11.3833</v>
      </c>
      <c r="H934" s="3">
        <v>4.665</v>
      </c>
      <c r="K934" s="4">
        <f>IFERROR(__xludf.DUMMYFUNCTION("""COMPUTED_VALUE"""),4.495)</f>
        <v>4.495</v>
      </c>
      <c r="L934" s="4">
        <v>-11.1491</v>
      </c>
      <c r="M934" s="4" t="s">
        <v>13</v>
      </c>
      <c r="N934" s="1">
        <v>-12.9233669126566</v>
      </c>
      <c r="O934" s="4">
        <v>1.5400669126566005</v>
      </c>
      <c r="V934" s="3">
        <v>25.3088</v>
      </c>
      <c r="W934" s="3">
        <v>4.665</v>
      </c>
      <c r="Z934" s="4">
        <f>IFERROR(__xludf.DUMMYFUNCTION("""COMPUTED_VALUE"""),4.495)</f>
        <v>4.495</v>
      </c>
      <c r="AA934" s="4">
        <v>25.5051</v>
      </c>
      <c r="AB934" s="4" t="s">
        <v>13</v>
      </c>
      <c r="AC934" s="1">
        <v>27.7547698365072</v>
      </c>
      <c r="AD934" s="4">
        <v>-2.4459698365071993</v>
      </c>
    </row>
    <row r="935">
      <c r="G935" s="3">
        <v>-11.377</v>
      </c>
      <c r="H935" s="3">
        <v>4.67</v>
      </c>
      <c r="K935" s="4">
        <f>IFERROR(__xludf.DUMMYFUNCTION("""COMPUTED_VALUE"""),4.5)</f>
        <v>4.5</v>
      </c>
      <c r="L935" s="4">
        <v>-11.1785</v>
      </c>
      <c r="M935" s="4" t="s">
        <v>13</v>
      </c>
      <c r="N935" s="1">
        <v>-12.9189504710955</v>
      </c>
      <c r="O935" s="4">
        <v>1.5419504710954985</v>
      </c>
      <c r="V935" s="3">
        <v>25.3007</v>
      </c>
      <c r="W935" s="3">
        <v>4.67</v>
      </c>
      <c r="Z935" s="4">
        <f>IFERROR(__xludf.DUMMYFUNCTION("""COMPUTED_VALUE"""),4.5)</f>
        <v>4.5</v>
      </c>
      <c r="AA935" s="4">
        <v>25.5078</v>
      </c>
      <c r="AB935" s="4" t="s">
        <v>13</v>
      </c>
      <c r="AC935" s="1">
        <v>27.7380106226125</v>
      </c>
      <c r="AD935" s="4">
        <v>-2.4373106226125003</v>
      </c>
    </row>
    <row r="936">
      <c r="G936" s="3">
        <v>-11.3705</v>
      </c>
      <c r="H936" s="3">
        <v>4.675</v>
      </c>
      <c r="K936" s="4">
        <f>IFERROR(__xludf.DUMMYFUNCTION("""COMPUTED_VALUE"""),4.505)</f>
        <v>4.505</v>
      </c>
      <c r="L936" s="4">
        <v>-11.2058</v>
      </c>
      <c r="M936" s="4" t="s">
        <v>13</v>
      </c>
      <c r="N936" s="1">
        <v>-12.9143568605961</v>
      </c>
      <c r="O936" s="4">
        <v>1.543856860596101</v>
      </c>
      <c r="V936" s="3">
        <v>25.2928</v>
      </c>
      <c r="W936" s="3">
        <v>4.675</v>
      </c>
      <c r="Z936" s="4">
        <f>IFERROR(__xludf.DUMMYFUNCTION("""COMPUTED_VALUE"""),4.505)</f>
        <v>4.505</v>
      </c>
      <c r="AA936" s="4">
        <v>25.5097</v>
      </c>
      <c r="AB936" s="4" t="s">
        <v>13</v>
      </c>
      <c r="AC936" s="1">
        <v>27.7208465346257</v>
      </c>
      <c r="AD936" s="4">
        <v>-2.4280465346257003</v>
      </c>
    </row>
    <row r="937">
      <c r="G937" s="3">
        <v>-11.3638</v>
      </c>
      <c r="H937" s="3">
        <v>4.68</v>
      </c>
      <c r="K937" s="4">
        <f>IFERROR(__xludf.DUMMYFUNCTION("""COMPUTED_VALUE"""),4.51)</f>
        <v>4.51</v>
      </c>
      <c r="L937" s="4">
        <v>-11.2311</v>
      </c>
      <c r="M937" s="4" t="s">
        <v>13</v>
      </c>
      <c r="N937" s="1">
        <v>-12.9095739898314</v>
      </c>
      <c r="O937" s="4">
        <v>1.5457739898314014</v>
      </c>
      <c r="V937" s="3">
        <v>25.2851</v>
      </c>
      <c r="W937" s="3">
        <v>4.68</v>
      </c>
      <c r="Z937" s="4">
        <f>IFERROR(__xludf.DUMMYFUNCTION("""COMPUTED_VALUE"""),4.51)</f>
        <v>4.51</v>
      </c>
      <c r="AA937" s="4">
        <v>25.5108</v>
      </c>
      <c r="AB937" s="4" t="s">
        <v>13</v>
      </c>
      <c r="AC937" s="1">
        <v>27.7032300253159</v>
      </c>
      <c r="AD937" s="4">
        <v>-2.4181300253159</v>
      </c>
    </row>
    <row r="938">
      <c r="G938" s="3">
        <v>-11.357</v>
      </c>
      <c r="H938" s="3">
        <v>4.685</v>
      </c>
      <c r="K938" s="4">
        <f>IFERROR(__xludf.DUMMYFUNCTION("""COMPUTED_VALUE"""),4.515)</f>
        <v>4.515</v>
      </c>
      <c r="L938" s="4">
        <v>-11.2545</v>
      </c>
      <c r="M938" s="4" t="s">
        <v>13</v>
      </c>
      <c r="N938" s="1">
        <v>-12.9045897674743</v>
      </c>
      <c r="O938" s="4">
        <v>1.5475897674743013</v>
      </c>
      <c r="V938" s="3">
        <v>25.2777</v>
      </c>
      <c r="W938" s="3">
        <v>4.685</v>
      </c>
      <c r="Z938" s="4">
        <f>IFERROR(__xludf.DUMMYFUNCTION("""COMPUTED_VALUE"""),4.515)</f>
        <v>4.515</v>
      </c>
      <c r="AA938" s="4">
        <v>25.5112</v>
      </c>
      <c r="AB938" s="4" t="s">
        <v>13</v>
      </c>
      <c r="AC938" s="1">
        <v>27.6851135474519</v>
      </c>
      <c r="AD938" s="4">
        <v>-2.407413547451899</v>
      </c>
    </row>
    <row r="939">
      <c r="G939" s="3">
        <v>-11.3499</v>
      </c>
      <c r="H939" s="3">
        <v>4.69</v>
      </c>
      <c r="K939" s="4">
        <f>IFERROR(__xludf.DUMMYFUNCTION("""COMPUTED_VALUE"""),4.52)</f>
        <v>4.52</v>
      </c>
      <c r="L939" s="4">
        <v>-11.2761</v>
      </c>
      <c r="M939" s="4" t="s">
        <v>13</v>
      </c>
      <c r="N939" s="1">
        <v>-12.8993921021977</v>
      </c>
      <c r="O939" s="4">
        <v>1.5494921021977</v>
      </c>
      <c r="V939" s="3">
        <v>25.2706</v>
      </c>
      <c r="W939" s="3">
        <v>4.69</v>
      </c>
      <c r="Z939" s="4">
        <f>IFERROR(__xludf.DUMMYFUNCTION("""COMPUTED_VALUE"""),4.52)</f>
        <v>4.52</v>
      </c>
      <c r="AA939" s="4">
        <v>25.5108</v>
      </c>
      <c r="AB939" s="4" t="s">
        <v>13</v>
      </c>
      <c r="AC939" s="1">
        <v>27.6664495538026</v>
      </c>
      <c r="AD939" s="4">
        <v>-2.3958495538025986</v>
      </c>
    </row>
    <row r="940">
      <c r="G940" s="3">
        <v>-11.3428</v>
      </c>
      <c r="H940" s="3">
        <v>4.695</v>
      </c>
      <c r="K940" s="4">
        <f>IFERROR(__xludf.DUMMYFUNCTION("""COMPUTED_VALUE"""),4.525)</f>
        <v>4.525</v>
      </c>
      <c r="L940" s="4">
        <v>-11.2959</v>
      </c>
      <c r="M940" s="4" t="s">
        <v>13</v>
      </c>
      <c r="N940" s="1">
        <v>-12.8939689026748</v>
      </c>
      <c r="O940" s="4">
        <v>1.5511689026747995</v>
      </c>
      <c r="V940" s="3">
        <v>25.2638</v>
      </c>
      <c r="W940" s="3">
        <v>4.695</v>
      </c>
      <c r="Z940" s="4">
        <f>IFERROR(__xludf.DUMMYFUNCTION("""COMPUTED_VALUE"""),4.525)</f>
        <v>4.525</v>
      </c>
      <c r="AA940" s="4">
        <v>25.5096</v>
      </c>
      <c r="AB940" s="4" t="s">
        <v>13</v>
      </c>
      <c r="AC940" s="1">
        <v>27.6471904971368</v>
      </c>
      <c r="AD940" s="4">
        <v>-2.3833904971368014</v>
      </c>
    </row>
    <row r="941">
      <c r="G941" s="3">
        <v>-11.3355</v>
      </c>
      <c r="H941" s="3">
        <v>4.7</v>
      </c>
      <c r="K941" s="4">
        <f>IFERROR(__xludf.DUMMYFUNCTION("""COMPUTED_VALUE"""),4.53)</f>
        <v>4.53</v>
      </c>
      <c r="L941" s="4">
        <v>-11.314</v>
      </c>
      <c r="M941" s="4" t="s">
        <v>13</v>
      </c>
      <c r="N941" s="1">
        <v>-12.8883080775783</v>
      </c>
      <c r="O941" s="4">
        <v>1.5528080775783</v>
      </c>
      <c r="V941" s="3">
        <v>25.2573</v>
      </c>
      <c r="W941" s="3">
        <v>4.7</v>
      </c>
      <c r="Z941" s="4">
        <f>IFERROR(__xludf.DUMMYFUNCTION("""COMPUTED_VALUE"""),4.53)</f>
        <v>4.53</v>
      </c>
      <c r="AA941" s="4">
        <v>25.5077</v>
      </c>
      <c r="AB941" s="4" t="s">
        <v>13</v>
      </c>
      <c r="AC941" s="1">
        <v>27.6272888302235</v>
      </c>
      <c r="AD941" s="4">
        <v>-2.369988830223498</v>
      </c>
    </row>
    <row r="942">
      <c r="G942" s="3">
        <v>-11.3281</v>
      </c>
      <c r="H942" s="3">
        <v>4.705</v>
      </c>
      <c r="K942" s="4">
        <f>IFERROR(__xludf.DUMMYFUNCTION("""COMPUTED_VALUE"""),4.535)</f>
        <v>4.535</v>
      </c>
      <c r="L942" s="4">
        <v>-11.3305</v>
      </c>
      <c r="M942" s="4" t="s">
        <v>13</v>
      </c>
      <c r="N942" s="1">
        <v>-12.8823975355813</v>
      </c>
      <c r="O942" s="4">
        <v>1.5542975355813002</v>
      </c>
      <c r="V942" s="3">
        <v>25.2511</v>
      </c>
      <c r="W942" s="3">
        <v>4.705</v>
      </c>
      <c r="Z942" s="4">
        <f>IFERROR(__xludf.DUMMYFUNCTION("""COMPUTED_VALUE"""),4.535)</f>
        <v>4.535</v>
      </c>
      <c r="AA942" s="4">
        <v>25.5052</v>
      </c>
      <c r="AB942" s="4" t="s">
        <v>13</v>
      </c>
      <c r="AC942" s="1">
        <v>27.6066970058315</v>
      </c>
      <c r="AD942" s="4">
        <v>-2.3555970058314983</v>
      </c>
    </row>
    <row r="943">
      <c r="G943" s="3">
        <v>-11.3206</v>
      </c>
      <c r="H943" s="3">
        <v>4.71</v>
      </c>
      <c r="K943" s="4">
        <f>IFERROR(__xludf.DUMMYFUNCTION("""COMPUTED_VALUE"""),4.54)</f>
        <v>4.54</v>
      </c>
      <c r="L943" s="4">
        <v>-11.3455</v>
      </c>
      <c r="M943" s="4" t="s">
        <v>13</v>
      </c>
      <c r="N943" s="1">
        <v>-12.8762251853569</v>
      </c>
      <c r="O943" s="4">
        <v>1.5556251853568988</v>
      </c>
      <c r="V943" s="3">
        <v>25.2452</v>
      </c>
      <c r="W943" s="3">
        <v>4.71</v>
      </c>
      <c r="Z943" s="4">
        <f>IFERROR(__xludf.DUMMYFUNCTION("""COMPUTED_VALUE"""),4.54)</f>
        <v>4.54</v>
      </c>
      <c r="AA943" s="4">
        <v>25.502</v>
      </c>
      <c r="AB943" s="4" t="s">
        <v>13</v>
      </c>
      <c r="AC943" s="1">
        <v>27.5853674767298</v>
      </c>
      <c r="AD943" s="4">
        <v>-2.3401674767297997</v>
      </c>
    </row>
    <row r="944">
      <c r="G944" s="3">
        <v>-11.3131</v>
      </c>
      <c r="H944" s="3">
        <v>4.715</v>
      </c>
      <c r="K944" s="4">
        <f>IFERROR(__xludf.DUMMYFUNCTION("""COMPUTED_VALUE"""),4.545)</f>
        <v>4.545</v>
      </c>
      <c r="L944" s="4">
        <v>-11.3589</v>
      </c>
      <c r="M944" s="4" t="s">
        <v>13</v>
      </c>
      <c r="N944" s="1">
        <v>-12.8697789355778</v>
      </c>
      <c r="O944" s="4">
        <v>1.5566789355778</v>
      </c>
      <c r="V944" s="3">
        <v>25.2397</v>
      </c>
      <c r="W944" s="3">
        <v>4.715</v>
      </c>
      <c r="Z944" s="4">
        <f>IFERROR(__xludf.DUMMYFUNCTION("""COMPUTED_VALUE"""),4.545)</f>
        <v>4.545</v>
      </c>
      <c r="AA944" s="4">
        <v>25.4981</v>
      </c>
      <c r="AB944" s="4" t="s">
        <v>13</v>
      </c>
      <c r="AC944" s="1">
        <v>27.5632526956872</v>
      </c>
      <c r="AD944" s="4">
        <v>-2.3235526956872015</v>
      </c>
    </row>
    <row r="945">
      <c r="G945" s="3">
        <v>-11.3056</v>
      </c>
      <c r="H945" s="3">
        <v>4.72</v>
      </c>
      <c r="K945" s="4">
        <f>IFERROR(__xludf.DUMMYFUNCTION("""COMPUTED_VALUE"""),4.55)</f>
        <v>4.55</v>
      </c>
      <c r="L945" s="4">
        <v>-11.3709</v>
      </c>
      <c r="M945" s="4" t="s">
        <v>13</v>
      </c>
      <c r="N945" s="1">
        <v>-12.8630466949171</v>
      </c>
      <c r="O945" s="4">
        <v>1.5574466949171004</v>
      </c>
      <c r="V945" s="3">
        <v>25.2344</v>
      </c>
      <c r="W945" s="3">
        <v>4.72</v>
      </c>
      <c r="Z945" s="4">
        <f>IFERROR(__xludf.DUMMYFUNCTION("""COMPUTED_VALUE"""),4.55)</f>
        <v>4.55</v>
      </c>
      <c r="AA945" s="4">
        <v>25.4936</v>
      </c>
      <c r="AB945" s="4" t="s">
        <v>13</v>
      </c>
      <c r="AC945" s="1">
        <v>27.5403051154726</v>
      </c>
      <c r="AD945" s="4">
        <v>-2.305905115472598</v>
      </c>
    </row>
    <row r="946">
      <c r="G946" s="3">
        <v>-11.2981</v>
      </c>
      <c r="H946" s="3">
        <v>4.725</v>
      </c>
      <c r="K946" s="4">
        <f>IFERROR(__xludf.DUMMYFUNCTION("""COMPUTED_VALUE"""),4.555)</f>
        <v>4.555</v>
      </c>
      <c r="L946" s="4">
        <v>-11.3815</v>
      </c>
      <c r="M946" s="4" t="s">
        <v>13</v>
      </c>
      <c r="N946" s="1">
        <v>-12.8560163720478</v>
      </c>
      <c r="O946" s="4">
        <v>1.5579163720477993</v>
      </c>
      <c r="V946" s="3">
        <v>25.2295</v>
      </c>
      <c r="W946" s="3">
        <v>4.725</v>
      </c>
      <c r="Z946" s="4">
        <f>IFERROR(__xludf.DUMMYFUNCTION("""COMPUTED_VALUE"""),4.555)</f>
        <v>4.555</v>
      </c>
      <c r="AA946" s="4">
        <v>25.4886</v>
      </c>
      <c r="AB946" s="4" t="s">
        <v>13</v>
      </c>
      <c r="AC946" s="1">
        <v>27.5164771888549</v>
      </c>
      <c r="AD946" s="4">
        <v>-2.286977188854898</v>
      </c>
    </row>
    <row r="947">
      <c r="G947" s="3">
        <v>-11.2906</v>
      </c>
      <c r="H947" s="3">
        <v>4.73</v>
      </c>
      <c r="K947" s="4">
        <f>IFERROR(__xludf.DUMMYFUNCTION("""COMPUTED_VALUE"""),4.56)</f>
        <v>4.56</v>
      </c>
      <c r="L947" s="4">
        <v>-11.3909</v>
      </c>
      <c r="M947" s="4" t="s">
        <v>13</v>
      </c>
      <c r="N947" s="1">
        <v>-12.8486758756428</v>
      </c>
      <c r="O947" s="4">
        <v>1.5580758756427997</v>
      </c>
      <c r="V947" s="3">
        <v>25.2249</v>
      </c>
      <c r="W947" s="3">
        <v>4.73</v>
      </c>
      <c r="Z947" s="4">
        <f>IFERROR(__xludf.DUMMYFUNCTION("""COMPUTED_VALUE"""),4.56)</f>
        <v>4.56</v>
      </c>
      <c r="AA947" s="4">
        <v>25.483</v>
      </c>
      <c r="AB947" s="4" t="s">
        <v>13</v>
      </c>
      <c r="AC947" s="1">
        <v>27.491721368603</v>
      </c>
      <c r="AD947" s="4">
        <v>-2.266821368602997</v>
      </c>
    </row>
    <row r="948">
      <c r="G948" s="3">
        <v>-11.2831</v>
      </c>
      <c r="H948" s="3">
        <v>4.735</v>
      </c>
      <c r="K948" s="4">
        <f>IFERROR(__xludf.DUMMYFUNCTION("""COMPUTED_VALUE"""),4.565)</f>
        <v>4.565</v>
      </c>
      <c r="L948" s="4">
        <v>-11.399</v>
      </c>
      <c r="M948" s="4" t="s">
        <v>13</v>
      </c>
      <c r="N948" s="1">
        <v>-12.8410131143751</v>
      </c>
      <c r="O948" s="4">
        <v>1.5579131143751006</v>
      </c>
      <c r="V948" s="3">
        <v>25.2206</v>
      </c>
      <c r="W948" s="3">
        <v>4.735</v>
      </c>
      <c r="Z948" s="4">
        <f>IFERROR(__xludf.DUMMYFUNCTION("""COMPUTED_VALUE"""),4.565)</f>
        <v>4.565</v>
      </c>
      <c r="AA948" s="4">
        <v>25.477</v>
      </c>
      <c r="AB948" s="4" t="s">
        <v>13</v>
      </c>
      <c r="AC948" s="1">
        <v>27.4659901074858</v>
      </c>
      <c r="AD948" s="4">
        <v>-2.2453901074858003</v>
      </c>
    </row>
    <row r="949">
      <c r="G949" s="3">
        <v>-11.2757</v>
      </c>
      <c r="H949" s="3">
        <v>4.74</v>
      </c>
      <c r="K949" s="4">
        <f>IFERROR(__xludf.DUMMYFUNCTION("""COMPUTED_VALUE"""),4.57)</f>
        <v>4.57</v>
      </c>
      <c r="L949" s="4">
        <v>-11.4059</v>
      </c>
      <c r="M949" s="4" t="s">
        <v>13</v>
      </c>
      <c r="N949" s="1">
        <v>-12.8322948122025</v>
      </c>
      <c r="O949" s="4">
        <v>1.5565948122024995</v>
      </c>
      <c r="V949" s="3">
        <v>25.2167</v>
      </c>
      <c r="W949" s="3">
        <v>4.74</v>
      </c>
      <c r="Z949" s="4">
        <f>IFERROR(__xludf.DUMMYFUNCTION("""COMPUTED_VALUE"""),4.57)</f>
        <v>4.57</v>
      </c>
      <c r="AA949" s="4">
        <v>25.4705</v>
      </c>
      <c r="AB949" s="4" t="s">
        <v>13</v>
      </c>
      <c r="AC949" s="1">
        <v>27.438577150772</v>
      </c>
      <c r="AD949" s="4">
        <v>-2.221877150772002</v>
      </c>
    </row>
    <row r="950">
      <c r="G950" s="3">
        <v>-11.2683</v>
      </c>
      <c r="H950" s="3">
        <v>4.745</v>
      </c>
      <c r="K950" s="4">
        <f>IFERROR(__xludf.DUMMYFUNCTION("""COMPUTED_VALUE"""),4.575)</f>
        <v>4.575</v>
      </c>
      <c r="L950" s="4">
        <v>-11.4117</v>
      </c>
      <c r="M950" s="4" t="s">
        <v>13</v>
      </c>
      <c r="N950" s="1">
        <v>-12.8204635824139</v>
      </c>
      <c r="O950" s="4">
        <v>1.5521635824139004</v>
      </c>
      <c r="V950" s="3">
        <v>25.213</v>
      </c>
      <c r="W950" s="3">
        <v>4.745</v>
      </c>
      <c r="Z950" s="4">
        <f>IFERROR(__xludf.DUMMYFUNCTION("""COMPUTED_VALUE"""),4.575)</f>
        <v>4.575</v>
      </c>
      <c r="AA950" s="4">
        <v>25.4635</v>
      </c>
      <c r="AB950" s="4" t="s">
        <v>13</v>
      </c>
      <c r="AC950" s="1">
        <v>27.4076370080035</v>
      </c>
      <c r="AD950" s="4">
        <v>-2.1946370080035003</v>
      </c>
    </row>
    <row r="951">
      <c r="G951" s="3">
        <v>-11.261</v>
      </c>
      <c r="H951" s="3">
        <v>4.75</v>
      </c>
      <c r="K951" s="4">
        <f>IFERROR(__xludf.DUMMYFUNCTION("""COMPUTED_VALUE"""),4.58)</f>
        <v>4.58</v>
      </c>
      <c r="L951" s="4">
        <v>-11.4165</v>
      </c>
      <c r="M951" s="4" t="s">
        <v>13</v>
      </c>
      <c r="N951" s="1">
        <v>-12.8056466852866</v>
      </c>
      <c r="O951" s="4">
        <v>1.544646685286601</v>
      </c>
      <c r="V951" s="3">
        <v>25.2096</v>
      </c>
      <c r="W951" s="3">
        <v>4.75</v>
      </c>
      <c r="Z951" s="4">
        <f>IFERROR(__xludf.DUMMYFUNCTION("""COMPUTED_VALUE"""),4.58)</f>
        <v>4.58</v>
      </c>
      <c r="AA951" s="4">
        <v>25.4562</v>
      </c>
      <c r="AB951" s="4" t="s">
        <v>13</v>
      </c>
      <c r="AC951" s="1">
        <v>27.3733949104898</v>
      </c>
      <c r="AD951" s="4">
        <v>-2.163794910489802</v>
      </c>
    </row>
    <row r="952">
      <c r="G952" s="3">
        <v>-11.2538</v>
      </c>
      <c r="H952" s="3">
        <v>4.755</v>
      </c>
      <c r="K952" s="4">
        <f>IFERROR(__xludf.DUMMYFUNCTION("""COMPUTED_VALUE"""),4.585)</f>
        <v>4.585</v>
      </c>
      <c r="L952" s="4">
        <v>-11.4202</v>
      </c>
      <c r="M952" s="4" t="s">
        <v>13</v>
      </c>
      <c r="N952" s="1">
        <v>-12.7881257740974</v>
      </c>
      <c r="O952" s="4">
        <v>1.5343257740974003</v>
      </c>
      <c r="V952" s="3">
        <v>25.2066</v>
      </c>
      <c r="W952" s="3">
        <v>4.755</v>
      </c>
      <c r="Z952" s="4">
        <f>IFERROR(__xludf.DUMMYFUNCTION("""COMPUTED_VALUE"""),4.585)</f>
        <v>4.585</v>
      </c>
      <c r="AA952" s="4">
        <v>25.4485</v>
      </c>
      <c r="AB952" s="4" t="s">
        <v>13</v>
      </c>
      <c r="AC952" s="1">
        <v>27.3362195212951</v>
      </c>
      <c r="AD952" s="4">
        <v>-2.1296195212950977</v>
      </c>
    </row>
    <row r="953">
      <c r="G953" s="3">
        <v>-11.2468</v>
      </c>
      <c r="H953" s="3">
        <v>4.76</v>
      </c>
      <c r="K953" s="4">
        <f>IFERROR(__xludf.DUMMYFUNCTION("""COMPUTED_VALUE"""),4.59)</f>
        <v>4.59</v>
      </c>
      <c r="L953" s="4">
        <v>-11.423</v>
      </c>
      <c r="M953" s="4" t="s">
        <v>13</v>
      </c>
      <c r="N953" s="1">
        <v>-12.7681825021228</v>
      </c>
      <c r="O953" s="4">
        <v>1.5213825021227994</v>
      </c>
      <c r="V953" s="3">
        <v>25.2038</v>
      </c>
      <c r="W953" s="3">
        <v>4.76</v>
      </c>
      <c r="Z953" s="4">
        <f>IFERROR(__xludf.DUMMYFUNCTION("""COMPUTED_VALUE"""),4.59)</f>
        <v>4.59</v>
      </c>
      <c r="AA953" s="4">
        <v>25.4406</v>
      </c>
      <c r="AB953" s="4" t="s">
        <v>13</v>
      </c>
      <c r="AC953" s="1">
        <v>27.2964795034831</v>
      </c>
      <c r="AD953" s="4">
        <v>-2.0926795034830974</v>
      </c>
    </row>
    <row r="954">
      <c r="G954" s="3">
        <v>-11.2399</v>
      </c>
      <c r="H954" s="3">
        <v>4.765</v>
      </c>
      <c r="K954" s="4">
        <f>IFERROR(__xludf.DUMMYFUNCTION("""COMPUTED_VALUE"""),4.595)</f>
        <v>4.595</v>
      </c>
      <c r="L954" s="4">
        <v>-11.4249</v>
      </c>
      <c r="M954" s="4" t="s">
        <v>13</v>
      </c>
      <c r="N954" s="1">
        <v>-12.7460985226395</v>
      </c>
      <c r="O954" s="4">
        <v>1.5061985226394992</v>
      </c>
      <c r="V954" s="3">
        <v>25.2013</v>
      </c>
      <c r="W954" s="3">
        <v>4.765</v>
      </c>
      <c r="Z954" s="4">
        <f>IFERROR(__xludf.DUMMYFUNCTION("""COMPUTED_VALUE"""),4.595)</f>
        <v>4.595</v>
      </c>
      <c r="AA954" s="4">
        <v>25.4323</v>
      </c>
      <c r="AB954" s="4" t="s">
        <v>13</v>
      </c>
      <c r="AC954" s="1">
        <v>27.2545435201179</v>
      </c>
      <c r="AD954" s="4">
        <v>-2.053243520117899</v>
      </c>
    </row>
    <row r="955">
      <c r="G955" s="3">
        <v>-11.2331</v>
      </c>
      <c r="H955" s="3">
        <v>4.77</v>
      </c>
      <c r="K955" s="4">
        <f>IFERROR(__xludf.DUMMYFUNCTION("""COMPUTED_VALUE"""),4.6)</f>
        <v>4.6</v>
      </c>
      <c r="L955" s="4">
        <v>-11.4259</v>
      </c>
      <c r="M955" s="4" t="s">
        <v>13</v>
      </c>
      <c r="N955" s="1">
        <v>-12.7221554889242</v>
      </c>
      <c r="O955" s="4">
        <v>1.4890554889241994</v>
      </c>
      <c r="V955" s="3">
        <v>25.199</v>
      </c>
      <c r="W955" s="3">
        <v>4.77</v>
      </c>
      <c r="Z955" s="4">
        <f>IFERROR(__xludf.DUMMYFUNCTION("""COMPUTED_VALUE"""),4.6)</f>
        <v>4.6</v>
      </c>
      <c r="AA955" s="4">
        <v>25.4238</v>
      </c>
      <c r="AB955" s="4" t="s">
        <v>13</v>
      </c>
      <c r="AC955" s="1">
        <v>27.2107802342632</v>
      </c>
      <c r="AD955" s="4">
        <v>-2.011780234263199</v>
      </c>
    </row>
    <row r="956">
      <c r="G956" s="3">
        <v>-11.2265</v>
      </c>
      <c r="H956" s="3">
        <v>4.775</v>
      </c>
      <c r="K956" s="4">
        <f>IFERROR(__xludf.DUMMYFUNCTION("""COMPUTED_VALUE"""),4.605)</f>
        <v>4.605</v>
      </c>
      <c r="L956" s="4">
        <v>-11.4262</v>
      </c>
      <c r="M956" s="4" t="s">
        <v>13</v>
      </c>
      <c r="N956" s="1">
        <v>-12.6966350542535</v>
      </c>
      <c r="O956" s="4">
        <v>1.4701350542535003</v>
      </c>
      <c r="V956" s="3">
        <v>25.197</v>
      </c>
      <c r="W956" s="3">
        <v>4.775</v>
      </c>
      <c r="Z956" s="4">
        <f>IFERROR(__xludf.DUMMYFUNCTION("""COMPUTED_VALUE"""),4.605)</f>
        <v>4.605</v>
      </c>
      <c r="AA956" s="4">
        <v>25.4151</v>
      </c>
      <c r="AB956" s="4" t="s">
        <v>13</v>
      </c>
      <c r="AC956" s="1">
        <v>27.165558308983</v>
      </c>
      <c r="AD956" s="4">
        <v>-1.9685583089830025</v>
      </c>
    </row>
    <row r="957">
      <c r="G957" s="3">
        <v>-11.22</v>
      </c>
      <c r="H957" s="3">
        <v>4.78</v>
      </c>
      <c r="K957" s="4">
        <f>IFERROR(__xludf.DUMMYFUNCTION("""COMPUTED_VALUE"""),4.61)</f>
        <v>4.61</v>
      </c>
      <c r="L957" s="4">
        <v>-11.4257</v>
      </c>
      <c r="M957" s="4" t="s">
        <v>13</v>
      </c>
      <c r="N957" s="1">
        <v>-12.6698188719041</v>
      </c>
      <c r="O957" s="4">
        <v>1.4498188719040996</v>
      </c>
      <c r="V957" s="3">
        <v>25.1952</v>
      </c>
      <c r="W957" s="3">
        <v>4.78</v>
      </c>
      <c r="Z957" s="4">
        <f>IFERROR(__xludf.DUMMYFUNCTION("""COMPUTED_VALUE"""),4.61)</f>
        <v>4.61</v>
      </c>
      <c r="AA957" s="4">
        <v>25.4063</v>
      </c>
      <c r="AB957" s="4" t="s">
        <v>13</v>
      </c>
      <c r="AC957" s="1">
        <v>27.1192464073413</v>
      </c>
      <c r="AD957" s="4">
        <v>-1.9240464073413008</v>
      </c>
    </row>
    <row r="958">
      <c r="G958" s="3">
        <v>-11.2137</v>
      </c>
      <c r="H958" s="3">
        <v>4.785</v>
      </c>
      <c r="K958" s="4">
        <f>IFERROR(__xludf.DUMMYFUNCTION("""COMPUTED_VALUE"""),4.615)</f>
        <v>4.615</v>
      </c>
      <c r="L958" s="4">
        <v>-11.4245</v>
      </c>
      <c r="M958" s="4" t="s">
        <v>13</v>
      </c>
      <c r="N958" s="1">
        <v>-12.6419885951527</v>
      </c>
      <c r="O958" s="4">
        <v>1.4282885951527007</v>
      </c>
      <c r="V958" s="3">
        <v>25.1936</v>
      </c>
      <c r="W958" s="3">
        <v>4.785</v>
      </c>
      <c r="Z958" s="4">
        <f>IFERROR(__xludf.DUMMYFUNCTION("""COMPUTED_VALUE"""),4.615)</f>
        <v>4.615</v>
      </c>
      <c r="AA958" s="4">
        <v>25.3974</v>
      </c>
      <c r="AB958" s="4" t="s">
        <v>13</v>
      </c>
      <c r="AC958" s="1">
        <v>27.0722131924019</v>
      </c>
      <c r="AD958" s="4">
        <v>-1.8786131924019003</v>
      </c>
    </row>
    <row r="959">
      <c r="G959" s="3">
        <v>-11.2076</v>
      </c>
      <c r="H959" s="3">
        <v>4.79</v>
      </c>
      <c r="K959" s="4">
        <f>IFERROR(__xludf.DUMMYFUNCTION("""COMPUTED_VALUE"""),4.62)</f>
        <v>4.62</v>
      </c>
      <c r="L959" s="4">
        <v>-11.4226</v>
      </c>
      <c r="M959" s="4" t="s">
        <v>13</v>
      </c>
      <c r="N959" s="1">
        <v>-12.6134258772758</v>
      </c>
      <c r="O959" s="4">
        <v>1.4058258772758006</v>
      </c>
      <c r="V959" s="3">
        <v>25.1923</v>
      </c>
      <c r="W959" s="3">
        <v>4.79</v>
      </c>
      <c r="Z959" s="4">
        <f>IFERROR(__xludf.DUMMYFUNCTION("""COMPUTED_VALUE"""),4.62)</f>
        <v>4.62</v>
      </c>
      <c r="AA959" s="4">
        <v>25.3883</v>
      </c>
      <c r="AB959" s="4" t="s">
        <v>13</v>
      </c>
      <c r="AC959" s="1">
        <v>27.0248273272288</v>
      </c>
      <c r="AD959" s="4">
        <v>-1.8325273272287994</v>
      </c>
    </row>
    <row r="960">
      <c r="G960" s="3">
        <v>-11.2017</v>
      </c>
      <c r="H960" s="3">
        <v>4.795</v>
      </c>
      <c r="K960" s="4">
        <f>IFERROR(__xludf.DUMMYFUNCTION("""COMPUTED_VALUE"""),4.625)</f>
        <v>4.625</v>
      </c>
      <c r="L960" s="4">
        <v>-11.4202</v>
      </c>
      <c r="M960" s="4" t="s">
        <v>13</v>
      </c>
      <c r="N960" s="1">
        <v>-12.5844123715501</v>
      </c>
      <c r="O960" s="4">
        <v>1.3827123715500989</v>
      </c>
      <c r="V960" s="3">
        <v>25.1911</v>
      </c>
      <c r="W960" s="3">
        <v>4.795</v>
      </c>
      <c r="Z960" s="4">
        <f>IFERROR(__xludf.DUMMYFUNCTION("""COMPUTED_VALUE"""),4.625)</f>
        <v>4.625</v>
      </c>
      <c r="AA960" s="4">
        <v>25.3792</v>
      </c>
      <c r="AB960" s="4" t="s">
        <v>13</v>
      </c>
      <c r="AC960" s="1">
        <v>26.9774574748858</v>
      </c>
      <c r="AD960" s="4">
        <v>-1.7863574748858007</v>
      </c>
    </row>
    <row r="961">
      <c r="G961" s="3">
        <v>-11.196</v>
      </c>
      <c r="H961" s="3">
        <v>4.8</v>
      </c>
      <c r="K961" s="4">
        <f>IFERROR(__xludf.DUMMYFUNCTION("""COMPUTED_VALUE"""),4.63)</f>
        <v>4.63</v>
      </c>
      <c r="L961" s="4">
        <v>-11.4171</v>
      </c>
      <c r="M961" s="4" t="s">
        <v>13</v>
      </c>
      <c r="N961" s="1">
        <v>-12.5552297312523</v>
      </c>
      <c r="O961" s="4">
        <v>1.3592297312523005</v>
      </c>
      <c r="V961" s="3">
        <v>25.19</v>
      </c>
      <c r="W961" s="3">
        <v>4.8</v>
      </c>
      <c r="Z961" s="4">
        <f>IFERROR(__xludf.DUMMYFUNCTION("""COMPUTED_VALUE"""),4.63)</f>
        <v>4.63</v>
      </c>
      <c r="AA961" s="4">
        <v>25.3702</v>
      </c>
      <c r="AB961" s="4" t="s">
        <v>13</v>
      </c>
      <c r="AC961" s="1">
        <v>26.9304722984369</v>
      </c>
      <c r="AD961" s="4">
        <v>-1.7404722984368988</v>
      </c>
    </row>
    <row r="962">
      <c r="G962" s="3">
        <v>-11.1906</v>
      </c>
      <c r="H962" s="3">
        <v>4.805</v>
      </c>
      <c r="K962" s="4">
        <f>IFERROR(__xludf.DUMMYFUNCTION("""COMPUTED_VALUE"""),4.635)</f>
        <v>4.635</v>
      </c>
      <c r="L962" s="4">
        <v>-11.4136</v>
      </c>
      <c r="M962" s="4" t="s">
        <v>13</v>
      </c>
      <c r="N962" s="1">
        <v>-12.526159609659</v>
      </c>
      <c r="O962" s="4">
        <v>1.3355596096590006</v>
      </c>
      <c r="V962" s="3">
        <v>25.1891</v>
      </c>
      <c r="W962" s="3">
        <v>4.805</v>
      </c>
      <c r="Z962" s="4">
        <f>IFERROR(__xludf.DUMMYFUNCTION("""COMPUTED_VALUE"""),4.635)</f>
        <v>4.635</v>
      </c>
      <c r="AA962" s="4">
        <v>25.3611</v>
      </c>
      <c r="AB962" s="4" t="s">
        <v>13</v>
      </c>
      <c r="AC962" s="1">
        <v>26.8842404609459</v>
      </c>
      <c r="AD962" s="4">
        <v>-1.6951404609459004</v>
      </c>
    </row>
    <row r="963">
      <c r="G963" s="3">
        <v>-11.1853</v>
      </c>
      <c r="H963" s="3">
        <v>4.81</v>
      </c>
      <c r="K963" s="4">
        <f>IFERROR(__xludf.DUMMYFUNCTION("""COMPUTED_VALUE"""),4.64)</f>
        <v>4.64</v>
      </c>
      <c r="L963" s="4">
        <v>-11.4095</v>
      </c>
      <c r="M963" s="4" t="s">
        <v>13</v>
      </c>
      <c r="N963" s="1">
        <v>-12.4974836600468</v>
      </c>
      <c r="O963" s="4">
        <v>1.3121836600468004</v>
      </c>
      <c r="V963" s="3">
        <v>25.1884</v>
      </c>
      <c r="W963" s="3">
        <v>4.81</v>
      </c>
      <c r="Z963" s="4">
        <f>IFERROR(__xludf.DUMMYFUNCTION("""COMPUTED_VALUE"""),4.64)</f>
        <v>4.64</v>
      </c>
      <c r="AA963" s="4">
        <v>25.3521</v>
      </c>
      <c r="AB963" s="4" t="s">
        <v>13</v>
      </c>
      <c r="AC963" s="1">
        <v>26.8391306254769</v>
      </c>
      <c r="AD963" s="4">
        <v>-1.6507306254768999</v>
      </c>
    </row>
    <row r="964">
      <c r="G964" s="3">
        <v>-11.1803</v>
      </c>
      <c r="H964" s="3">
        <v>4.815</v>
      </c>
      <c r="K964" s="4">
        <f>IFERROR(__xludf.DUMMYFUNCTION("""COMPUTED_VALUE"""),4.645)</f>
        <v>4.645</v>
      </c>
      <c r="L964" s="4">
        <v>-11.4051</v>
      </c>
      <c r="M964" s="4" t="s">
        <v>13</v>
      </c>
      <c r="N964" s="1">
        <v>-12.4694835356925</v>
      </c>
      <c r="O964" s="4">
        <v>1.2891835356924997</v>
      </c>
      <c r="V964" s="3">
        <v>25.1877</v>
      </c>
      <c r="W964" s="3">
        <v>4.815</v>
      </c>
      <c r="Z964" s="4">
        <f>IFERROR(__xludf.DUMMYFUNCTION("""COMPUTED_VALUE"""),4.645)</f>
        <v>4.645</v>
      </c>
      <c r="AA964" s="4">
        <v>25.3431</v>
      </c>
      <c r="AB964" s="4" t="s">
        <v>13</v>
      </c>
      <c r="AC964" s="1">
        <v>26.7955114550936</v>
      </c>
      <c r="AD964" s="4">
        <v>-1.6078114550936</v>
      </c>
    </row>
    <row r="965">
      <c r="G965" s="3">
        <v>-11.1755</v>
      </c>
      <c r="H965" s="3">
        <v>4.82</v>
      </c>
      <c r="K965" s="4">
        <f>IFERROR(__xludf.DUMMYFUNCTION("""COMPUTED_VALUE"""),4.65)</f>
        <v>4.65</v>
      </c>
      <c r="L965" s="4">
        <v>-11.4001</v>
      </c>
      <c r="M965" s="4" t="s">
        <v>13</v>
      </c>
      <c r="N965" s="1">
        <v>-12.4424408898727</v>
      </c>
      <c r="O965" s="4">
        <v>1.2669408898727</v>
      </c>
      <c r="V965" s="3">
        <v>25.1872</v>
      </c>
      <c r="W965" s="3">
        <v>4.82</v>
      </c>
      <c r="Z965" s="4">
        <f>IFERROR(__xludf.DUMMYFUNCTION("""COMPUTED_VALUE"""),4.65)</f>
        <v>4.65</v>
      </c>
      <c r="AA965" s="4">
        <v>25.3343</v>
      </c>
      <c r="AB965" s="4" t="s">
        <v>13</v>
      </c>
      <c r="AC965" s="1">
        <v>26.7537516128601</v>
      </c>
      <c r="AD965" s="4">
        <v>-1.5665516128600991</v>
      </c>
    </row>
    <row r="966">
      <c r="G966" s="3">
        <v>-11.171</v>
      </c>
      <c r="H966" s="3">
        <v>4.825</v>
      </c>
      <c r="K966" s="4">
        <f>IFERROR(__xludf.DUMMYFUNCTION("""COMPUTED_VALUE"""),4.655)</f>
        <v>4.655</v>
      </c>
      <c r="L966" s="4">
        <v>-11.3948</v>
      </c>
      <c r="M966" s="4" t="s">
        <v>13</v>
      </c>
      <c r="N966" s="1">
        <v>-12.416637375864</v>
      </c>
      <c r="O966" s="4">
        <v>1.2456373758639998</v>
      </c>
      <c r="V966" s="3">
        <v>25.1867</v>
      </c>
      <c r="W966" s="3">
        <v>4.825</v>
      </c>
      <c r="Z966" s="4">
        <f>IFERROR(__xludf.DUMMYFUNCTION("""COMPUTED_VALUE"""),4.655)</f>
        <v>4.655</v>
      </c>
      <c r="AA966" s="4">
        <v>25.3257</v>
      </c>
      <c r="AB966" s="4" t="s">
        <v>13</v>
      </c>
      <c r="AC966" s="1">
        <v>26.7142197618402</v>
      </c>
      <c r="AD966" s="4">
        <v>-1.5275197618402032</v>
      </c>
    </row>
    <row r="967">
      <c r="G967" s="3">
        <v>-11.1667</v>
      </c>
      <c r="H967" s="3">
        <v>4.83</v>
      </c>
      <c r="K967" s="4">
        <f>IFERROR(__xludf.DUMMYFUNCTION("""COMPUTED_VALUE"""),4.66)</f>
        <v>4.66</v>
      </c>
      <c r="L967" s="4">
        <v>-11.3892</v>
      </c>
      <c r="M967" s="4" t="s">
        <v>13</v>
      </c>
      <c r="N967" s="1">
        <v>-12.392354646943</v>
      </c>
      <c r="O967" s="4">
        <v>1.2256546469429992</v>
      </c>
      <c r="V967" s="3">
        <v>25.1862</v>
      </c>
      <c r="W967" s="3">
        <v>4.83</v>
      </c>
      <c r="Z967" s="4">
        <f>IFERROR(__xludf.DUMMYFUNCTION("""COMPUTED_VALUE"""),4.66)</f>
        <v>4.66</v>
      </c>
      <c r="AA967" s="4">
        <v>25.3171</v>
      </c>
      <c r="AB967" s="4" t="s">
        <v>13</v>
      </c>
      <c r="AC967" s="1">
        <v>26.6772845650978</v>
      </c>
      <c r="AD967" s="4">
        <v>-1.4910845650978004</v>
      </c>
    </row>
    <row r="968">
      <c r="G968" s="3">
        <v>-11.1627</v>
      </c>
      <c r="H968" s="3">
        <v>4.835</v>
      </c>
      <c r="K968" s="4">
        <f>IFERROR(__xludf.DUMMYFUNCTION("""COMPUTED_VALUE"""),4.665)</f>
        <v>4.665</v>
      </c>
      <c r="L968" s="4">
        <v>-11.3833</v>
      </c>
      <c r="M968" s="4" t="s">
        <v>13</v>
      </c>
      <c r="N968" s="1">
        <v>-12.3698743563865</v>
      </c>
      <c r="O968" s="4">
        <v>1.207174356386501</v>
      </c>
      <c r="V968" s="3">
        <v>25.1858</v>
      </c>
      <c r="W968" s="3">
        <v>4.835</v>
      </c>
      <c r="Z968" s="4">
        <f>IFERROR(__xludf.DUMMYFUNCTION("""COMPUTED_VALUE"""),4.665)</f>
        <v>4.665</v>
      </c>
      <c r="AA968" s="4">
        <v>25.3088</v>
      </c>
      <c r="AB968" s="4" t="s">
        <v>13</v>
      </c>
      <c r="AC968" s="1">
        <v>26.6433146856969</v>
      </c>
      <c r="AD968" s="4">
        <v>-1.4575146856969</v>
      </c>
    </row>
    <row r="969">
      <c r="G969" s="3">
        <v>-11.1589</v>
      </c>
      <c r="H969" s="3">
        <v>4.84</v>
      </c>
      <c r="K969" s="4">
        <f>IFERROR(__xludf.DUMMYFUNCTION("""COMPUTED_VALUE"""),4.67)</f>
        <v>4.67</v>
      </c>
      <c r="L969" s="4">
        <v>-11.377</v>
      </c>
      <c r="M969" s="4" t="s">
        <v>13</v>
      </c>
      <c r="N969" s="1">
        <v>-12.349478157471</v>
      </c>
      <c r="O969" s="4">
        <v>1.1905781574710002</v>
      </c>
      <c r="V969" s="3">
        <v>25.1854</v>
      </c>
      <c r="W969" s="3">
        <v>4.84</v>
      </c>
      <c r="Z969" s="4">
        <f>IFERROR(__xludf.DUMMYFUNCTION("""COMPUTED_VALUE"""),4.67)</f>
        <v>4.67</v>
      </c>
      <c r="AA969" s="4">
        <v>25.3007</v>
      </c>
      <c r="AB969" s="4" t="s">
        <v>13</v>
      </c>
      <c r="AC969" s="1">
        <v>26.6126787867013</v>
      </c>
      <c r="AD969" s="4">
        <v>-1.4272787867012973</v>
      </c>
    </row>
    <row r="970">
      <c r="G970" s="3">
        <v>-11.1554</v>
      </c>
      <c r="H970" s="3">
        <v>4.845</v>
      </c>
      <c r="K970" s="4">
        <f>IFERROR(__xludf.DUMMYFUNCTION("""COMPUTED_VALUE"""),4.675)</f>
        <v>4.675</v>
      </c>
      <c r="L970" s="4">
        <v>-11.3705</v>
      </c>
      <c r="M970" s="4" t="s">
        <v>13</v>
      </c>
      <c r="N970" s="1">
        <v>-12.3314477034733</v>
      </c>
      <c r="O970" s="4">
        <v>1.1760477034732997</v>
      </c>
      <c r="V970" s="3">
        <v>25.185</v>
      </c>
      <c r="W970" s="3">
        <v>4.845</v>
      </c>
      <c r="Z970" s="4">
        <f>IFERROR(__xludf.DUMMYFUNCTION("""COMPUTED_VALUE"""),4.675)</f>
        <v>4.675</v>
      </c>
      <c r="AA970" s="4">
        <v>25.2928</v>
      </c>
      <c r="AB970" s="4" t="s">
        <v>13</v>
      </c>
      <c r="AC970" s="1">
        <v>26.585745531175</v>
      </c>
      <c r="AD970" s="4">
        <v>-1.4007455311750014</v>
      </c>
    </row>
    <row r="971">
      <c r="G971" s="3">
        <v>-11.1522</v>
      </c>
      <c r="H971" s="3">
        <v>4.85</v>
      </c>
      <c r="K971" s="4">
        <f>IFERROR(__xludf.DUMMYFUNCTION("""COMPUTED_VALUE"""),4.68)</f>
        <v>4.68</v>
      </c>
      <c r="L971" s="4">
        <v>-11.3638</v>
      </c>
      <c r="M971" s="4" t="s">
        <v>13</v>
      </c>
      <c r="N971" s="1">
        <v>-12.3160646476699</v>
      </c>
      <c r="O971" s="4">
        <v>1.1638646476699002</v>
      </c>
      <c r="V971" s="3">
        <v>25.1845</v>
      </c>
      <c r="W971" s="3">
        <v>4.85</v>
      </c>
      <c r="Z971" s="4">
        <f>IFERROR(__xludf.DUMMYFUNCTION("""COMPUTED_VALUE"""),4.68)</f>
        <v>4.68</v>
      </c>
      <c r="AA971" s="4">
        <v>25.2851</v>
      </c>
      <c r="AB971" s="4" t="s">
        <v>13</v>
      </c>
      <c r="AC971" s="1">
        <v>26.5628835821818</v>
      </c>
      <c r="AD971" s="4">
        <v>-1.378383582181801</v>
      </c>
    </row>
    <row r="972">
      <c r="G972" s="3">
        <v>-11.1492</v>
      </c>
      <c r="H972" s="3">
        <v>4.855</v>
      </c>
      <c r="K972" s="4">
        <f>IFERROR(__xludf.DUMMYFUNCTION("""COMPUTED_VALUE"""),4.685)</f>
        <v>4.685</v>
      </c>
      <c r="L972" s="4">
        <v>-11.357</v>
      </c>
      <c r="M972" s="4" t="s">
        <v>13</v>
      </c>
      <c r="N972" s="1">
        <v>-12.3036106433376</v>
      </c>
      <c r="O972" s="4">
        <v>1.1544106433375987</v>
      </c>
      <c r="V972" s="3">
        <v>25.1841</v>
      </c>
      <c r="W972" s="3">
        <v>4.855</v>
      </c>
      <c r="Z972" s="4">
        <f>IFERROR(__xludf.DUMMYFUNCTION("""COMPUTED_VALUE"""),4.685)</f>
        <v>4.685</v>
      </c>
      <c r="AA972" s="4">
        <v>25.2777</v>
      </c>
      <c r="AB972" s="4" t="s">
        <v>13</v>
      </c>
      <c r="AC972" s="1">
        <v>26.5444616027858</v>
      </c>
      <c r="AD972" s="4">
        <v>-1.3603616027857974</v>
      </c>
    </row>
    <row r="973">
      <c r="G973" s="3">
        <v>-11.1465</v>
      </c>
      <c r="H973" s="3">
        <v>4.86</v>
      </c>
      <c r="K973" s="4">
        <f>IFERROR(__xludf.DUMMYFUNCTION("""COMPUTED_VALUE"""),4.69)</f>
        <v>4.69</v>
      </c>
      <c r="L973" s="4">
        <v>-11.3499</v>
      </c>
      <c r="M973" s="4" t="s">
        <v>13</v>
      </c>
      <c r="N973" s="1">
        <v>-12.2943673437529</v>
      </c>
      <c r="O973" s="4">
        <v>1.1478673437528997</v>
      </c>
      <c r="V973" s="3">
        <v>25.1836</v>
      </c>
      <c r="W973" s="3">
        <v>4.86</v>
      </c>
      <c r="Z973" s="4">
        <f>IFERROR(__xludf.DUMMYFUNCTION("""COMPUTED_VALUE"""),4.69)</f>
        <v>4.69</v>
      </c>
      <c r="AA973" s="4">
        <v>25.2706</v>
      </c>
      <c r="AB973" s="4" t="s">
        <v>13</v>
      </c>
      <c r="AC973" s="1">
        <v>26.5308482560507</v>
      </c>
      <c r="AD973" s="4">
        <v>-1.347248256050701</v>
      </c>
    </row>
    <row r="974">
      <c r="G974" s="3">
        <v>-11.1441</v>
      </c>
      <c r="H974" s="3">
        <v>4.865</v>
      </c>
      <c r="K974" s="4">
        <f>IFERROR(__xludf.DUMMYFUNCTION("""COMPUTED_VALUE"""),4.695)</f>
        <v>4.695</v>
      </c>
      <c r="L974" s="4">
        <v>-11.3428</v>
      </c>
      <c r="M974" s="4" t="s">
        <v>13</v>
      </c>
      <c r="N974" s="1">
        <v>-12.2886164021925</v>
      </c>
      <c r="O974" s="4">
        <v>1.144516402192501</v>
      </c>
      <c r="V974" s="3">
        <v>25.183</v>
      </c>
      <c r="W974" s="3">
        <v>4.865</v>
      </c>
      <c r="Z974" s="4">
        <f>IFERROR(__xludf.DUMMYFUNCTION("""COMPUTED_VALUE"""),4.695)</f>
        <v>4.695</v>
      </c>
      <c r="AA974" s="4">
        <v>25.2638</v>
      </c>
      <c r="AB974" s="4" t="s">
        <v>13</v>
      </c>
      <c r="AC974" s="1">
        <v>26.5224122050405</v>
      </c>
      <c r="AD974" s="4">
        <v>-1.3394122050404995</v>
      </c>
    </row>
    <row r="975">
      <c r="G975" s="3">
        <v>-11.1419</v>
      </c>
      <c r="H975" s="3">
        <v>4.87</v>
      </c>
      <c r="K975" s="4">
        <f>IFERROR(__xludf.DUMMYFUNCTION("""COMPUTED_VALUE"""),4.7)</f>
        <v>4.7</v>
      </c>
      <c r="L975" s="4">
        <v>-11.3355</v>
      </c>
      <c r="M975" s="4" t="s">
        <v>13</v>
      </c>
      <c r="N975" s="1">
        <v>-12.2866394703486</v>
      </c>
      <c r="O975" s="4">
        <v>1.1447394703486005</v>
      </c>
      <c r="V975" s="3">
        <v>25.1823</v>
      </c>
      <c r="W975" s="3">
        <v>4.87</v>
      </c>
      <c r="Z975" s="4">
        <f>IFERROR(__xludf.DUMMYFUNCTION("""COMPUTED_VALUE"""),4.7)</f>
        <v>4.7</v>
      </c>
      <c r="AA975" s="4">
        <v>25.2573</v>
      </c>
      <c r="AB975" s="4" t="s">
        <v>13</v>
      </c>
      <c r="AC975" s="1">
        <v>26.5195221100174</v>
      </c>
      <c r="AD975" s="4">
        <v>-1.3372221100174002</v>
      </c>
    </row>
    <row r="976">
      <c r="G976" s="3">
        <v>-11.14</v>
      </c>
      <c r="H976" s="3">
        <v>4.875</v>
      </c>
      <c r="K976" s="4">
        <f>IFERROR(__xludf.DUMMYFUNCTION("""COMPUTED_VALUE"""),4.705)</f>
        <v>4.705</v>
      </c>
      <c r="L976" s="4">
        <v>-11.3281</v>
      </c>
      <c r="M976" s="4" t="s">
        <v>13</v>
      </c>
      <c r="N976" s="1">
        <v>-12.2870012868306</v>
      </c>
      <c r="O976" s="4">
        <v>1.1470012868305997</v>
      </c>
      <c r="V976" s="3">
        <v>25.1816</v>
      </c>
      <c r="W976" s="3">
        <v>4.875</v>
      </c>
      <c r="Z976" s="4">
        <f>IFERROR(__xludf.DUMMYFUNCTION("""COMPUTED_VALUE"""),4.705)</f>
        <v>4.705</v>
      </c>
      <c r="AA976" s="4">
        <v>25.2511</v>
      </c>
      <c r="AB976" s="4" t="s">
        <v>13</v>
      </c>
      <c r="AC976" s="1">
        <v>26.5195405680498</v>
      </c>
      <c r="AD976" s="4">
        <v>-1.3379405680497989</v>
      </c>
    </row>
    <row r="977">
      <c r="G977" s="3">
        <v>-11.1384</v>
      </c>
      <c r="H977" s="3">
        <v>4.88</v>
      </c>
      <c r="K977" s="4">
        <f>IFERROR(__xludf.DUMMYFUNCTION("""COMPUTED_VALUE"""),4.71)</f>
        <v>4.71</v>
      </c>
      <c r="L977" s="4">
        <v>-11.3206</v>
      </c>
      <c r="M977" s="4" t="s">
        <v>13</v>
      </c>
      <c r="N977" s="1">
        <v>-12.288066976032</v>
      </c>
      <c r="O977" s="4">
        <v>1.149666976032</v>
      </c>
      <c r="V977" s="3">
        <v>25.1807</v>
      </c>
      <c r="W977" s="3">
        <v>4.88</v>
      </c>
      <c r="Z977" s="4">
        <f>IFERROR(__xludf.DUMMYFUNCTION("""COMPUTED_VALUE"""),4.71)</f>
        <v>4.71</v>
      </c>
      <c r="AA977" s="4">
        <v>25.2452</v>
      </c>
      <c r="AB977" s="4" t="s">
        <v>13</v>
      </c>
      <c r="AC977" s="1">
        <v>26.5195962908001</v>
      </c>
      <c r="AD977" s="4">
        <v>-1.338896290800097</v>
      </c>
    </row>
    <row r="978">
      <c r="G978" s="3">
        <v>-11.137</v>
      </c>
      <c r="H978" s="3">
        <v>4.885</v>
      </c>
      <c r="K978" s="4">
        <f>IFERROR(__xludf.DUMMYFUNCTION("""COMPUTED_VALUE"""),4.715)</f>
        <v>4.715</v>
      </c>
      <c r="L978" s="4">
        <v>-11.3131</v>
      </c>
      <c r="M978" s="4" t="s">
        <v>13</v>
      </c>
      <c r="N978" s="1">
        <v>-12.2898090399561</v>
      </c>
      <c r="O978" s="4">
        <v>1.1528090399561002</v>
      </c>
      <c r="V978" s="3">
        <v>25.1797</v>
      </c>
      <c r="W978" s="3">
        <v>4.885</v>
      </c>
      <c r="Z978" s="4">
        <f>IFERROR(__xludf.DUMMYFUNCTION("""COMPUTED_VALUE"""),4.715)</f>
        <v>4.715</v>
      </c>
      <c r="AA978" s="4">
        <v>25.2397</v>
      </c>
      <c r="AB978" s="4" t="s">
        <v>13</v>
      </c>
      <c r="AC978" s="1">
        <v>26.5196899085566</v>
      </c>
      <c r="AD978" s="4">
        <v>-1.3399899085565998</v>
      </c>
    </row>
    <row r="979">
      <c r="G979" s="3">
        <v>-11.1359</v>
      </c>
      <c r="H979" s="3">
        <v>4.89</v>
      </c>
      <c r="K979" s="4">
        <f>IFERROR(__xludf.DUMMYFUNCTION("""COMPUTED_VALUE"""),4.72)</f>
        <v>4.72</v>
      </c>
      <c r="L979" s="4">
        <v>-11.3056</v>
      </c>
      <c r="M979" s="4" t="s">
        <v>13</v>
      </c>
      <c r="N979" s="1">
        <v>-12.2921999806064</v>
      </c>
      <c r="O979" s="4">
        <v>1.1562999806064003</v>
      </c>
      <c r="V979" s="3">
        <v>25.1786</v>
      </c>
      <c r="W979" s="3">
        <v>4.89</v>
      </c>
      <c r="Z979" s="4">
        <f>IFERROR(__xludf.DUMMYFUNCTION("""COMPUTED_VALUE"""),4.72)</f>
        <v>4.72</v>
      </c>
      <c r="AA979" s="4">
        <v>25.2344</v>
      </c>
      <c r="AB979" s="4" t="s">
        <v>13</v>
      </c>
      <c r="AC979" s="1">
        <v>26.5198220516079</v>
      </c>
      <c r="AD979" s="4">
        <v>-1.3412220516079003</v>
      </c>
    </row>
    <row r="980">
      <c r="G980" s="3">
        <v>-11.135</v>
      </c>
      <c r="H980" s="3">
        <v>4.895</v>
      </c>
      <c r="K980" s="4">
        <f>IFERROR(__xludf.DUMMYFUNCTION("""COMPUTED_VALUE"""),4.725)</f>
        <v>4.725</v>
      </c>
      <c r="L980" s="4">
        <v>-11.2981</v>
      </c>
      <c r="M980" s="4" t="s">
        <v>13</v>
      </c>
      <c r="N980" s="1">
        <v>-12.2952122999863</v>
      </c>
      <c r="O980" s="4">
        <v>1.1602122999863003</v>
      </c>
      <c r="V980" s="3">
        <v>25.1774</v>
      </c>
      <c r="W980" s="3">
        <v>4.895</v>
      </c>
      <c r="Z980" s="4">
        <f>IFERROR(__xludf.DUMMYFUNCTION("""COMPUTED_VALUE"""),4.725)</f>
        <v>4.725</v>
      </c>
      <c r="AA980" s="4">
        <v>25.2295</v>
      </c>
      <c r="AB980" s="4" t="s">
        <v>13</v>
      </c>
      <c r="AC980" s="1">
        <v>26.5199933502421</v>
      </c>
      <c r="AD980" s="4">
        <v>-1.342593350242101</v>
      </c>
    </row>
    <row r="981">
      <c r="G981" s="3">
        <v>-11.1345</v>
      </c>
      <c r="H981" s="3">
        <v>4.9</v>
      </c>
      <c r="K981" s="4">
        <f>IFERROR(__xludf.DUMMYFUNCTION("""COMPUTED_VALUE"""),4.73)</f>
        <v>4.73</v>
      </c>
      <c r="L981" s="4">
        <v>-11.2906</v>
      </c>
      <c r="M981" s="4" t="s">
        <v>13</v>
      </c>
      <c r="N981" s="1">
        <v>-12.2988185000992</v>
      </c>
      <c r="O981" s="4">
        <v>1.164318500099201</v>
      </c>
      <c r="V981" s="3">
        <v>25.176</v>
      </c>
      <c r="W981" s="3">
        <v>4.9</v>
      </c>
      <c r="Z981" s="4">
        <f>IFERROR(__xludf.DUMMYFUNCTION("""COMPUTED_VALUE"""),4.73)</f>
        <v>4.73</v>
      </c>
      <c r="AA981" s="4">
        <v>25.2249</v>
      </c>
      <c r="AB981" s="4" t="s">
        <v>13</v>
      </c>
      <c r="AC981" s="1">
        <v>26.5202044347479</v>
      </c>
      <c r="AD981" s="4">
        <v>-1.3442044347479012</v>
      </c>
    </row>
    <row r="982">
      <c r="G982" s="3">
        <v>-11.1341</v>
      </c>
      <c r="H982" s="3">
        <v>4.905</v>
      </c>
      <c r="K982" s="4">
        <f>IFERROR(__xludf.DUMMYFUNCTION("""COMPUTED_VALUE"""),4.735)</f>
        <v>4.735</v>
      </c>
      <c r="L982" s="4">
        <v>-11.2831</v>
      </c>
      <c r="M982" s="4" t="s">
        <v>13</v>
      </c>
      <c r="N982" s="1">
        <v>-12.3029910829485</v>
      </c>
      <c r="O982" s="4">
        <v>1.1688910829485</v>
      </c>
      <c r="V982" s="3">
        <v>25.1745</v>
      </c>
      <c r="W982" s="3">
        <v>4.905</v>
      </c>
      <c r="Z982" s="4">
        <f>IFERROR(__xludf.DUMMYFUNCTION("""COMPUTED_VALUE"""),4.735)</f>
        <v>4.735</v>
      </c>
      <c r="AA982" s="4">
        <v>25.2206</v>
      </c>
      <c r="AB982" s="4" t="s">
        <v>13</v>
      </c>
      <c r="AC982" s="1">
        <v>26.5204559354134</v>
      </c>
      <c r="AD982" s="4">
        <v>-1.3459559354134</v>
      </c>
    </row>
    <row r="983">
      <c r="G983" s="3">
        <v>-11.134</v>
      </c>
      <c r="H983" s="3">
        <v>4.91</v>
      </c>
      <c r="K983" s="4">
        <f>IFERROR(__xludf.DUMMYFUNCTION("""COMPUTED_VALUE"""),4.736564637)</f>
        <v>4.736564637</v>
      </c>
      <c r="L983" s="4" t="s">
        <v>13</v>
      </c>
      <c r="M983" s="4">
        <v>-12.8385471117631</v>
      </c>
      <c r="N983" s="1">
        <v>-12.3077025505376</v>
      </c>
      <c r="O983" s="4">
        <v>1.1737025505376</v>
      </c>
      <c r="V983" s="3">
        <v>25.1728</v>
      </c>
      <c r="W983" s="3">
        <v>4.91</v>
      </c>
      <c r="Z983" s="4">
        <f>IFERROR(__xludf.DUMMYFUNCTION("""COMPUTED_VALUE"""),4.736564637)</f>
        <v>4.736564637</v>
      </c>
      <c r="AA983" s="4" t="s">
        <v>13</v>
      </c>
      <c r="AB983" s="4">
        <v>27.4577301837863</v>
      </c>
      <c r="AC983" s="1">
        <v>26.5207484825271</v>
      </c>
      <c r="AD983" s="4">
        <v>-1.3479484825271015</v>
      </c>
    </row>
    <row r="984">
      <c r="G984" s="3">
        <v>-11.1342</v>
      </c>
      <c r="H984" s="3">
        <v>4.915</v>
      </c>
      <c r="K984" s="4">
        <f>IFERROR(__xludf.DUMMYFUNCTION("""COMPUTED_VALUE"""),4.74)</f>
        <v>4.74</v>
      </c>
      <c r="L984" s="4">
        <v>-11.2757</v>
      </c>
      <c r="M984" s="4" t="s">
        <v>13</v>
      </c>
      <c r="N984" s="1">
        <v>-12.3129254048699</v>
      </c>
      <c r="O984" s="4">
        <v>1.1787254048698994</v>
      </c>
      <c r="V984" s="3">
        <v>25.171</v>
      </c>
      <c r="W984" s="3">
        <v>4.915</v>
      </c>
      <c r="Z984" s="4">
        <f>IFERROR(__xludf.DUMMYFUNCTION("""COMPUTED_VALUE"""),4.74)</f>
        <v>4.74</v>
      </c>
      <c r="AA984" s="4">
        <v>25.2167</v>
      </c>
      <c r="AB984" s="4" t="s">
        <v>13</v>
      </c>
      <c r="AC984" s="1">
        <v>26.5210827063775</v>
      </c>
      <c r="AD984" s="4">
        <v>-1.3500827063774992</v>
      </c>
    </row>
    <row r="985">
      <c r="G985" s="3">
        <v>-11.1346</v>
      </c>
      <c r="H985" s="3">
        <v>4.92</v>
      </c>
      <c r="K985" s="4">
        <f>IFERROR(__xludf.DUMMYFUNCTION("""COMPUTED_VALUE"""),4.745)</f>
        <v>4.745</v>
      </c>
      <c r="L985" s="4">
        <v>-11.2683</v>
      </c>
      <c r="M985" s="4" t="s">
        <v>13</v>
      </c>
      <c r="N985" s="1">
        <v>-12.3186321479487</v>
      </c>
      <c r="O985" s="4">
        <v>1.1840321479486988</v>
      </c>
      <c r="V985" s="3">
        <v>25.1691</v>
      </c>
      <c r="W985" s="3">
        <v>4.92</v>
      </c>
      <c r="Z985" s="4">
        <f>IFERROR(__xludf.DUMMYFUNCTION("""COMPUTED_VALUE"""),4.745)</f>
        <v>4.745</v>
      </c>
      <c r="AA985" s="4">
        <v>25.213</v>
      </c>
      <c r="AB985" s="4" t="s">
        <v>13</v>
      </c>
      <c r="AC985" s="1">
        <v>26.5214592372528</v>
      </c>
      <c r="AD985" s="4">
        <v>-1.3523592372527986</v>
      </c>
    </row>
    <row r="986">
      <c r="G986" s="3">
        <v>-11.1352</v>
      </c>
      <c r="H986" s="3">
        <v>4.925</v>
      </c>
      <c r="K986" s="4">
        <f>IFERROR(__xludf.DUMMYFUNCTION("""COMPUTED_VALUE"""),4.75)</f>
        <v>4.75</v>
      </c>
      <c r="L986" s="4">
        <v>-11.261</v>
      </c>
      <c r="M986" s="4" t="s">
        <v>13</v>
      </c>
      <c r="N986" s="1">
        <v>-12.3247952817776</v>
      </c>
      <c r="O986" s="4">
        <v>1.189595281777601</v>
      </c>
      <c r="V986" s="3">
        <v>25.1669</v>
      </c>
      <c r="W986" s="3">
        <v>4.925</v>
      </c>
      <c r="Z986" s="4">
        <f>IFERROR(__xludf.DUMMYFUNCTION("""COMPUTED_VALUE"""),4.75)</f>
        <v>4.75</v>
      </c>
      <c r="AA986" s="4">
        <v>25.2096</v>
      </c>
      <c r="AB986" s="4" t="s">
        <v>13</v>
      </c>
      <c r="AC986" s="1">
        <v>26.5218787054414</v>
      </c>
      <c r="AD986" s="4">
        <v>-1.3549787054414004</v>
      </c>
    </row>
    <row r="987">
      <c r="G987" s="3">
        <v>-11.1361</v>
      </c>
      <c r="H987" s="3">
        <v>4.93</v>
      </c>
      <c r="K987" s="4">
        <f>IFERROR(__xludf.DUMMYFUNCTION("""COMPUTED_VALUE"""),4.755)</f>
        <v>4.755</v>
      </c>
      <c r="L987" s="4">
        <v>-11.2538</v>
      </c>
      <c r="M987" s="4" t="s">
        <v>13</v>
      </c>
      <c r="N987" s="1">
        <v>-12.33138730836</v>
      </c>
      <c r="O987" s="4">
        <v>1.1952873083599993</v>
      </c>
      <c r="V987" s="3">
        <v>25.1647</v>
      </c>
      <c r="W987" s="3">
        <v>4.93</v>
      </c>
      <c r="Z987" s="4">
        <f>IFERROR(__xludf.DUMMYFUNCTION("""COMPUTED_VALUE"""),4.755)</f>
        <v>4.755</v>
      </c>
      <c r="AA987" s="4">
        <v>25.2066</v>
      </c>
      <c r="AB987" s="4" t="s">
        <v>13</v>
      </c>
      <c r="AC987" s="1">
        <v>26.5223417412318</v>
      </c>
      <c r="AD987" s="4">
        <v>-1.3576417412317987</v>
      </c>
    </row>
    <row r="988">
      <c r="G988" s="3">
        <v>-11.1371</v>
      </c>
      <c r="H988" s="3">
        <v>4.935</v>
      </c>
      <c r="K988" s="4">
        <f>IFERROR(__xludf.DUMMYFUNCTION("""COMPUTED_VALUE"""),4.76)</f>
        <v>4.76</v>
      </c>
      <c r="L988" s="4">
        <v>-11.2468</v>
      </c>
      <c r="M988" s="4" t="s">
        <v>13</v>
      </c>
      <c r="N988" s="1">
        <v>-12.3383807296991</v>
      </c>
      <c r="O988" s="4">
        <v>1.2012807296991</v>
      </c>
      <c r="V988" s="3">
        <v>25.1623</v>
      </c>
      <c r="W988" s="3">
        <v>4.935</v>
      </c>
      <c r="Z988" s="4">
        <f>IFERROR(__xludf.DUMMYFUNCTION("""COMPUTED_VALUE"""),4.76)</f>
        <v>4.76</v>
      </c>
      <c r="AA988" s="4">
        <v>25.2038</v>
      </c>
      <c r="AB988" s="4" t="s">
        <v>13</v>
      </c>
      <c r="AC988" s="1">
        <v>26.5228489749124</v>
      </c>
      <c r="AD988" s="4">
        <v>-1.3605489749124011</v>
      </c>
    </row>
    <row r="989">
      <c r="G989" s="3">
        <v>-11.1384</v>
      </c>
      <c r="H989" s="3">
        <v>4.94</v>
      </c>
      <c r="K989" s="4">
        <f>IFERROR(__xludf.DUMMYFUNCTION("""COMPUTED_VALUE"""),4.765)</f>
        <v>4.765</v>
      </c>
      <c r="L989" s="4">
        <v>-11.2399</v>
      </c>
      <c r="M989" s="4" t="s">
        <v>13</v>
      </c>
      <c r="N989" s="1">
        <v>-12.3457480477985</v>
      </c>
      <c r="O989" s="4">
        <v>1.207348047798499</v>
      </c>
      <c r="V989" s="3">
        <v>25.1597</v>
      </c>
      <c r="W989" s="3">
        <v>4.94</v>
      </c>
      <c r="Z989" s="4">
        <f>IFERROR(__xludf.DUMMYFUNCTION("""COMPUTED_VALUE"""),4.765)</f>
        <v>4.765</v>
      </c>
      <c r="AA989" s="4">
        <v>25.2013</v>
      </c>
      <c r="AB989" s="4" t="s">
        <v>13</v>
      </c>
      <c r="AC989" s="1">
        <v>26.5234010367714</v>
      </c>
      <c r="AD989" s="4">
        <v>-1.363701036771399</v>
      </c>
    </row>
    <row r="990">
      <c r="G990" s="3">
        <v>-11.1399</v>
      </c>
      <c r="H990" s="3">
        <v>4.945</v>
      </c>
      <c r="K990" s="4">
        <f>IFERROR(__xludf.DUMMYFUNCTION("""COMPUTED_VALUE"""),4.77)</f>
        <v>4.77</v>
      </c>
      <c r="L990" s="4">
        <v>-11.2331</v>
      </c>
      <c r="M990" s="4" t="s">
        <v>13</v>
      </c>
      <c r="N990" s="1">
        <v>-12.3534617646616</v>
      </c>
      <c r="O990" s="4">
        <v>1.2135617646615984</v>
      </c>
      <c r="V990" s="3">
        <v>25.157</v>
      </c>
      <c r="W990" s="3">
        <v>4.945</v>
      </c>
      <c r="Z990" s="4">
        <f>IFERROR(__xludf.DUMMYFUNCTION("""COMPUTED_VALUE"""),4.77)</f>
        <v>4.77</v>
      </c>
      <c r="AA990" s="4">
        <v>25.199</v>
      </c>
      <c r="AB990" s="4" t="s">
        <v>13</v>
      </c>
      <c r="AC990" s="1">
        <v>26.5239985570973</v>
      </c>
      <c r="AD990" s="4">
        <v>-1.3669985570973004</v>
      </c>
    </row>
    <row r="991">
      <c r="G991" s="3">
        <v>-11.1416</v>
      </c>
      <c r="H991" s="3">
        <v>4.95</v>
      </c>
      <c r="K991" s="4">
        <f>IFERROR(__xludf.DUMMYFUNCTION("""COMPUTED_VALUE"""),4.775)</f>
        <v>4.775</v>
      </c>
      <c r="L991" s="4">
        <v>-11.2265</v>
      </c>
      <c r="M991" s="4" t="s">
        <v>13</v>
      </c>
      <c r="N991" s="1">
        <v>-12.3614943822917</v>
      </c>
      <c r="O991" s="4">
        <v>1.2198943822916988</v>
      </c>
      <c r="V991" s="3">
        <v>25.1542</v>
      </c>
      <c r="W991" s="3">
        <v>4.95</v>
      </c>
      <c r="Z991" s="4">
        <f>IFERROR(__xludf.DUMMYFUNCTION("""COMPUTED_VALUE"""),4.775)</f>
        <v>4.775</v>
      </c>
      <c r="AA991" s="4">
        <v>25.197</v>
      </c>
      <c r="AB991" s="4" t="s">
        <v>13</v>
      </c>
      <c r="AC991" s="1">
        <v>26.5246421661786</v>
      </c>
      <c r="AD991" s="4">
        <v>-1.3704421661786022</v>
      </c>
    </row>
    <row r="992">
      <c r="G992" s="3">
        <v>-11.1435</v>
      </c>
      <c r="H992" s="3">
        <v>4.955</v>
      </c>
      <c r="K992" s="4">
        <f>IFERROR(__xludf.DUMMYFUNCTION("""COMPUTED_VALUE"""),4.78)</f>
        <v>4.78</v>
      </c>
      <c r="L992" s="4">
        <v>-11.22</v>
      </c>
      <c r="M992" s="4" t="s">
        <v>13</v>
      </c>
      <c r="N992" s="1">
        <v>-12.3698184026922</v>
      </c>
      <c r="O992" s="4">
        <v>1.2263184026922005</v>
      </c>
      <c r="V992" s="3">
        <v>25.1512</v>
      </c>
      <c r="W992" s="3">
        <v>4.955</v>
      </c>
      <c r="Z992" s="4">
        <f>IFERROR(__xludf.DUMMYFUNCTION("""COMPUTED_VALUE"""),4.78)</f>
        <v>4.78</v>
      </c>
      <c r="AA992" s="4">
        <v>25.1952</v>
      </c>
      <c r="AB992" s="4" t="s">
        <v>13</v>
      </c>
      <c r="AC992" s="1">
        <v>26.5253324943034</v>
      </c>
      <c r="AD992" s="4">
        <v>-1.3741324943033995</v>
      </c>
    </row>
    <row r="993">
      <c r="G993" s="3">
        <v>-11.1455</v>
      </c>
      <c r="H993" s="3">
        <v>4.96</v>
      </c>
      <c r="K993" s="4">
        <f>IFERROR(__xludf.DUMMYFUNCTION("""COMPUTED_VALUE"""),4.785)</f>
        <v>4.785</v>
      </c>
      <c r="L993" s="4">
        <v>-11.2137</v>
      </c>
      <c r="M993" s="4" t="s">
        <v>13</v>
      </c>
      <c r="N993" s="1">
        <v>-12.3784063278666</v>
      </c>
      <c r="O993" s="4">
        <v>1.2329063278665995</v>
      </c>
      <c r="V993" s="3">
        <v>25.1481</v>
      </c>
      <c r="W993" s="3">
        <v>4.96</v>
      </c>
      <c r="Z993" s="4">
        <f>IFERROR(__xludf.DUMMYFUNCTION("""COMPUTED_VALUE"""),4.785)</f>
        <v>4.785</v>
      </c>
      <c r="AA993" s="4">
        <v>25.1936</v>
      </c>
      <c r="AB993" s="4" t="s">
        <v>13</v>
      </c>
      <c r="AC993" s="1">
        <v>26.5260701717604</v>
      </c>
      <c r="AD993" s="4">
        <v>-1.3779701717603992</v>
      </c>
    </row>
    <row r="994">
      <c r="G994" s="3">
        <v>-11.1478</v>
      </c>
      <c r="H994" s="3">
        <v>4.965</v>
      </c>
      <c r="K994" s="4">
        <f>IFERROR(__xludf.DUMMYFUNCTION("""COMPUTED_VALUE"""),4.79)</f>
        <v>4.79</v>
      </c>
      <c r="L994" s="4">
        <v>-11.2076</v>
      </c>
      <c r="M994" s="4" t="s">
        <v>13</v>
      </c>
      <c r="N994" s="1">
        <v>-12.3872306598183</v>
      </c>
      <c r="O994" s="4">
        <v>1.2394306598183</v>
      </c>
      <c r="V994" s="3">
        <v>25.1449</v>
      </c>
      <c r="W994" s="3">
        <v>4.965</v>
      </c>
      <c r="Z994" s="4">
        <f>IFERROR(__xludf.DUMMYFUNCTION("""COMPUTED_VALUE"""),4.79)</f>
        <v>4.79</v>
      </c>
      <c r="AA994" s="4">
        <v>25.1923</v>
      </c>
      <c r="AB994" s="4" t="s">
        <v>13</v>
      </c>
      <c r="AC994" s="1">
        <v>26.5268558288377</v>
      </c>
      <c r="AD994" s="4">
        <v>-1.3819558288377003</v>
      </c>
    </row>
    <row r="995">
      <c r="G995" s="3">
        <v>-11.1502</v>
      </c>
      <c r="H995" s="3">
        <v>4.97</v>
      </c>
      <c r="K995" s="4">
        <f>IFERROR(__xludf.DUMMYFUNCTION("""COMPUTED_VALUE"""),4.795)</f>
        <v>4.795</v>
      </c>
      <c r="L995" s="4">
        <v>-11.2017</v>
      </c>
      <c r="M995" s="4" t="s">
        <v>13</v>
      </c>
      <c r="N995" s="1">
        <v>-12.3962639005507</v>
      </c>
      <c r="O995" s="4">
        <v>1.2460639005507002</v>
      </c>
      <c r="V995" s="3">
        <v>25.1416</v>
      </c>
      <c r="W995" s="3">
        <v>4.97</v>
      </c>
      <c r="Z995" s="4">
        <f>IFERROR(__xludf.DUMMYFUNCTION("""COMPUTED_VALUE"""),4.795)</f>
        <v>4.795</v>
      </c>
      <c r="AA995" s="4">
        <v>25.1911</v>
      </c>
      <c r="AB995" s="4" t="s">
        <v>13</v>
      </c>
      <c r="AC995" s="1">
        <v>26.5276900958239</v>
      </c>
      <c r="AD995" s="4">
        <v>-1.3860900958238993</v>
      </c>
    </row>
    <row r="996">
      <c r="G996" s="3">
        <v>-11.1527</v>
      </c>
      <c r="H996" s="3">
        <v>4.975</v>
      </c>
      <c r="K996" s="4">
        <f>IFERROR(__xludf.DUMMYFUNCTION("""COMPUTED_VALUE"""),4.8)</f>
        <v>4.8</v>
      </c>
      <c r="L996" s="4">
        <v>-11.196</v>
      </c>
      <c r="M996" s="4" t="s">
        <v>13</v>
      </c>
      <c r="N996" s="1">
        <v>-12.4054785520671</v>
      </c>
      <c r="O996" s="4">
        <v>1.2527785520671006</v>
      </c>
      <c r="V996" s="3">
        <v>25.1383</v>
      </c>
      <c r="W996" s="3">
        <v>4.975</v>
      </c>
      <c r="Z996" s="4">
        <f>IFERROR(__xludf.DUMMYFUNCTION("""COMPUTED_VALUE"""),4.8)</f>
        <v>4.8</v>
      </c>
      <c r="AA996" s="4">
        <v>25.19</v>
      </c>
      <c r="AB996" s="4" t="s">
        <v>13</v>
      </c>
      <c r="AC996" s="1">
        <v>26.5285736030073</v>
      </c>
      <c r="AD996" s="4">
        <v>-1.390273603007298</v>
      </c>
    </row>
    <row r="997">
      <c r="G997" s="3">
        <v>-11.1554</v>
      </c>
      <c r="H997" s="3">
        <v>4.98</v>
      </c>
      <c r="K997" s="4">
        <f>IFERROR(__xludf.DUMMYFUNCTION("""COMPUTED_VALUE"""),4.805)</f>
        <v>4.805</v>
      </c>
      <c r="L997" s="4">
        <v>-11.1906</v>
      </c>
      <c r="M997" s="4" t="s">
        <v>13</v>
      </c>
      <c r="N997" s="1">
        <v>-12.4148471163711</v>
      </c>
      <c r="O997" s="4">
        <v>1.2594471163710992</v>
      </c>
      <c r="V997" s="3">
        <v>25.1348</v>
      </c>
      <c r="W997" s="3">
        <v>4.98</v>
      </c>
      <c r="Z997" s="4">
        <f>IFERROR(__xludf.DUMMYFUNCTION("""COMPUTED_VALUE"""),4.805)</f>
        <v>4.805</v>
      </c>
      <c r="AA997" s="4">
        <v>25.1891</v>
      </c>
      <c r="AB997" s="4" t="s">
        <v>13</v>
      </c>
      <c r="AC997" s="1">
        <v>26.5295069806762</v>
      </c>
      <c r="AD997" s="4">
        <v>-1.394706980676201</v>
      </c>
    </row>
    <row r="998">
      <c r="G998" s="3">
        <v>-11.1582</v>
      </c>
      <c r="H998" s="3">
        <v>4.985</v>
      </c>
      <c r="K998" s="4">
        <f>IFERROR(__xludf.DUMMYFUNCTION("""COMPUTED_VALUE"""),4.81)</f>
        <v>4.81</v>
      </c>
      <c r="L998" s="4">
        <v>-11.1853</v>
      </c>
      <c r="M998" s="4" t="s">
        <v>13</v>
      </c>
      <c r="N998" s="1">
        <v>-12.4243420954659</v>
      </c>
      <c r="O998" s="4">
        <v>1.2661420954658986</v>
      </c>
      <c r="V998" s="3">
        <v>25.1313</v>
      </c>
      <c r="W998" s="3">
        <v>4.985</v>
      </c>
      <c r="Z998" s="4">
        <f>IFERROR(__xludf.DUMMYFUNCTION("""COMPUTED_VALUE"""),4.81)</f>
        <v>4.81</v>
      </c>
      <c r="AA998" s="4">
        <v>25.1884</v>
      </c>
      <c r="AB998" s="4" t="s">
        <v>13</v>
      </c>
      <c r="AC998" s="1">
        <v>26.5304908591191</v>
      </c>
      <c r="AD998" s="4">
        <v>-1.399190859119102</v>
      </c>
    </row>
    <row r="999">
      <c r="G999" s="3">
        <v>-11.1612</v>
      </c>
      <c r="H999" s="3">
        <v>4.99</v>
      </c>
      <c r="K999" s="4">
        <f>IFERROR(__xludf.DUMMYFUNCTION("""COMPUTED_VALUE"""),4.815)</f>
        <v>4.815</v>
      </c>
      <c r="L999" s="4">
        <v>-11.1803</v>
      </c>
      <c r="M999" s="4" t="s">
        <v>13</v>
      </c>
      <c r="N999" s="1">
        <v>-12.433935991355</v>
      </c>
      <c r="O999" s="4">
        <v>1.2727359913550007</v>
      </c>
      <c r="V999" s="3">
        <v>25.1277</v>
      </c>
      <c r="W999" s="3">
        <v>4.99</v>
      </c>
      <c r="Z999" s="4">
        <f>IFERROR(__xludf.DUMMYFUNCTION("""COMPUTED_VALUE"""),4.815)</f>
        <v>4.815</v>
      </c>
      <c r="AA999" s="4">
        <v>25.1877</v>
      </c>
      <c r="AB999" s="4" t="s">
        <v>13</v>
      </c>
      <c r="AC999" s="1">
        <v>26.5315258686244</v>
      </c>
      <c r="AD999" s="4">
        <v>-1.4038258686243985</v>
      </c>
    </row>
    <row r="1000">
      <c r="G1000" s="3">
        <v>-11.1642</v>
      </c>
      <c r="H1000" s="3">
        <v>4.995</v>
      </c>
      <c r="K1000" s="4">
        <f>IFERROR(__xludf.DUMMYFUNCTION("""COMPUTED_VALUE"""),4.82)</f>
        <v>4.82</v>
      </c>
      <c r="L1000" s="4">
        <v>-11.1755</v>
      </c>
      <c r="M1000" s="4" t="s">
        <v>13</v>
      </c>
      <c r="N1000" s="1">
        <v>-12.4436013060418</v>
      </c>
      <c r="O1000" s="4">
        <v>1.2794013060418</v>
      </c>
      <c r="V1000" s="3">
        <v>25.1241</v>
      </c>
      <c r="W1000" s="3">
        <v>4.995</v>
      </c>
      <c r="Z1000" s="4">
        <f>IFERROR(__xludf.DUMMYFUNCTION("""COMPUTED_VALUE"""),4.82)</f>
        <v>4.82</v>
      </c>
      <c r="AA1000" s="4">
        <v>25.1872</v>
      </c>
      <c r="AB1000" s="4" t="s">
        <v>13</v>
      </c>
      <c r="AC1000" s="1">
        <v>26.5326126394804</v>
      </c>
      <c r="AD1000" s="4">
        <v>-1.4085126394804028</v>
      </c>
    </row>
    <row r="1001">
      <c r="G1001" s="3">
        <v>-11.1674</v>
      </c>
      <c r="H1001" s="3">
        <v>5.0</v>
      </c>
      <c r="K1001" s="4">
        <f>IFERROR(__xludf.DUMMYFUNCTION("""COMPUTED_VALUE"""),4.825)</f>
        <v>4.825</v>
      </c>
      <c r="L1001" s="4">
        <v>-11.171</v>
      </c>
      <c r="M1001" s="4" t="s">
        <v>13</v>
      </c>
      <c r="N1001" s="1">
        <v>-12.4533105415298</v>
      </c>
      <c r="O1001" s="4">
        <v>1.2859105415298</v>
      </c>
      <c r="V1001" s="3">
        <v>25.1205</v>
      </c>
      <c r="W1001" s="3">
        <v>5.0</v>
      </c>
      <c r="Z1001" s="4">
        <f>IFERROR(__xludf.DUMMYFUNCTION("""COMPUTED_VALUE"""),4.825)</f>
        <v>4.825</v>
      </c>
      <c r="AA1001" s="4">
        <v>25.1867</v>
      </c>
      <c r="AB1001" s="4" t="s">
        <v>13</v>
      </c>
      <c r="AC1001" s="1">
        <v>26.5337518019756</v>
      </c>
      <c r="AD1001" s="4">
        <v>-1.4132518019756013</v>
      </c>
    </row>
    <row r="1002">
      <c r="G1002" s="3">
        <v>-11.1707</v>
      </c>
      <c r="H1002" s="3">
        <v>5.005</v>
      </c>
      <c r="K1002" s="4">
        <f>IFERROR(__xludf.DUMMYFUNCTION("""COMPUTED_VALUE"""),4.83)</f>
        <v>4.83</v>
      </c>
      <c r="L1002" s="4">
        <v>-11.1667</v>
      </c>
      <c r="M1002" s="4" t="s">
        <v>13</v>
      </c>
      <c r="N1002" s="1">
        <v>-12.4630361998223</v>
      </c>
      <c r="O1002" s="4">
        <v>1.2923361998222997</v>
      </c>
      <c r="V1002" s="3">
        <v>25.1168</v>
      </c>
      <c r="W1002" s="3">
        <v>5.005</v>
      </c>
      <c r="Z1002" s="4">
        <f>IFERROR(__xludf.DUMMYFUNCTION("""COMPUTED_VALUE"""),4.83)</f>
        <v>4.83</v>
      </c>
      <c r="AA1002" s="4">
        <v>25.1862</v>
      </c>
      <c r="AB1002" s="4" t="s">
        <v>13</v>
      </c>
      <c r="AC1002" s="1">
        <v>26.5349439863982</v>
      </c>
      <c r="AD1002" s="4">
        <v>-1.4181439863981993</v>
      </c>
    </row>
    <row r="1003">
      <c r="G1003" s="3">
        <v>-11.174</v>
      </c>
      <c r="H1003" s="3">
        <v>5.01</v>
      </c>
      <c r="K1003" s="4">
        <f>IFERROR(__xludf.DUMMYFUNCTION("""COMPUTED_VALUE"""),4.835)</f>
        <v>4.835</v>
      </c>
      <c r="L1003" s="4">
        <v>-11.1627</v>
      </c>
      <c r="M1003" s="4" t="s">
        <v>13</v>
      </c>
      <c r="N1003" s="1">
        <v>-12.4727507829227</v>
      </c>
      <c r="O1003" s="4">
        <v>1.298750782922701</v>
      </c>
      <c r="V1003" s="3">
        <v>25.1131</v>
      </c>
      <c r="W1003" s="3">
        <v>5.01</v>
      </c>
      <c r="Z1003" s="4">
        <f>IFERROR(__xludf.DUMMYFUNCTION("""COMPUTED_VALUE"""),4.835)</f>
        <v>4.835</v>
      </c>
      <c r="AA1003" s="4">
        <v>25.1858</v>
      </c>
      <c r="AB1003" s="4" t="s">
        <v>13</v>
      </c>
      <c r="AC1003" s="1">
        <v>26.5361898230367</v>
      </c>
      <c r="AD1003" s="4">
        <v>-1.423089823036701</v>
      </c>
    </row>
    <row r="1004">
      <c r="G1004" s="3">
        <v>-11.1775</v>
      </c>
      <c r="H1004" s="3">
        <v>5.015</v>
      </c>
      <c r="K1004" s="4">
        <f>IFERROR(__xludf.DUMMYFUNCTION("""COMPUTED_VALUE"""),4.84)</f>
        <v>4.84</v>
      </c>
      <c r="L1004" s="4">
        <v>-11.1589</v>
      </c>
      <c r="M1004" s="4" t="s">
        <v>13</v>
      </c>
      <c r="N1004" s="1">
        <v>-12.4824267928344</v>
      </c>
      <c r="O1004" s="4">
        <v>1.304926792834399</v>
      </c>
      <c r="V1004" s="3">
        <v>25.1094</v>
      </c>
      <c r="W1004" s="3">
        <v>5.015</v>
      </c>
      <c r="Z1004" s="4">
        <f>IFERROR(__xludf.DUMMYFUNCTION("""COMPUTED_VALUE"""),4.84)</f>
        <v>4.84</v>
      </c>
      <c r="AA1004" s="4">
        <v>25.1854</v>
      </c>
      <c r="AB1004" s="4" t="s">
        <v>13</v>
      </c>
      <c r="AC1004" s="1">
        <v>26.5374899421795</v>
      </c>
      <c r="AD1004" s="4">
        <v>-1.4280899421795006</v>
      </c>
    </row>
    <row r="1005">
      <c r="G1005" s="3">
        <v>-11.181</v>
      </c>
      <c r="H1005" s="3">
        <v>5.02</v>
      </c>
      <c r="K1005" s="4">
        <f>IFERROR(__xludf.DUMMYFUNCTION("""COMPUTED_VALUE"""),4.845)</f>
        <v>4.845</v>
      </c>
      <c r="L1005" s="4">
        <v>-11.1554</v>
      </c>
      <c r="M1005" s="4" t="s">
        <v>13</v>
      </c>
      <c r="N1005" s="1">
        <v>-12.4920367315609</v>
      </c>
      <c r="O1005" s="4">
        <v>1.3110367315609004</v>
      </c>
      <c r="V1005" s="3">
        <v>25.1058</v>
      </c>
      <c r="W1005" s="3">
        <v>5.02</v>
      </c>
      <c r="Z1005" s="4">
        <f>IFERROR(__xludf.DUMMYFUNCTION("""COMPUTED_VALUE"""),4.845)</f>
        <v>4.845</v>
      </c>
      <c r="AA1005" s="4">
        <v>25.185</v>
      </c>
      <c r="AB1005" s="4" t="s">
        <v>13</v>
      </c>
      <c r="AC1005" s="1">
        <v>26.538844974115</v>
      </c>
      <c r="AD1005" s="4">
        <v>-1.4330449741150026</v>
      </c>
    </row>
    <row r="1006">
      <c r="G1006" s="3">
        <v>-11.1846</v>
      </c>
      <c r="H1006" s="3">
        <v>5.025</v>
      </c>
      <c r="K1006" s="4">
        <f>IFERROR(__xludf.DUMMYFUNCTION("""COMPUTED_VALUE"""),4.85)</f>
        <v>4.85</v>
      </c>
      <c r="L1006" s="4">
        <v>-11.1522</v>
      </c>
      <c r="M1006" s="4" t="s">
        <v>13</v>
      </c>
      <c r="N1006" s="1">
        <v>-12.5029106166724</v>
      </c>
      <c r="O1006" s="4">
        <v>1.3183106166724006</v>
      </c>
      <c r="V1006" s="3">
        <v>25.1022</v>
      </c>
      <c r="W1006" s="3">
        <v>5.025</v>
      </c>
      <c r="Z1006" s="4">
        <f>IFERROR(__xludf.DUMMYFUNCTION("""COMPUTED_VALUE"""),4.85)</f>
        <v>4.85</v>
      </c>
      <c r="AA1006" s="4">
        <v>25.1845</v>
      </c>
      <c r="AB1006" s="4" t="s">
        <v>13</v>
      </c>
      <c r="AC1006" s="1">
        <v>26.5444896456077</v>
      </c>
      <c r="AD1006" s="4">
        <v>-1.4422896456077012</v>
      </c>
    </row>
    <row r="1007">
      <c r="G1007" s="3">
        <v>-11.1882</v>
      </c>
      <c r="H1007" s="3">
        <v>5.03</v>
      </c>
      <c r="K1007" s="4">
        <f>IFERROR(__xludf.DUMMYFUNCTION("""COMPUTED_VALUE"""),4.855)</f>
        <v>4.855</v>
      </c>
      <c r="L1007" s="4">
        <v>-11.1492</v>
      </c>
      <c r="M1007" s="4" t="s">
        <v>13</v>
      </c>
      <c r="N1007" s="1">
        <v>-12.5162093015456</v>
      </c>
      <c r="O1007" s="4">
        <v>1.3280093015456007</v>
      </c>
      <c r="V1007" s="3">
        <v>25.0986</v>
      </c>
      <c r="W1007" s="3">
        <v>5.03</v>
      </c>
      <c r="Z1007" s="4">
        <f>IFERROR(__xludf.DUMMYFUNCTION("""COMPUTED_VALUE"""),4.855)</f>
        <v>4.855</v>
      </c>
      <c r="AA1007" s="4">
        <v>25.1841</v>
      </c>
      <c r="AB1007" s="4" t="s">
        <v>13</v>
      </c>
      <c r="AC1007" s="1">
        <v>26.5581833027459</v>
      </c>
      <c r="AD1007" s="4">
        <v>-1.459583302745898</v>
      </c>
    </row>
    <row r="1008">
      <c r="G1008" s="3">
        <v>-11.1919</v>
      </c>
      <c r="H1008" s="3">
        <v>5.035</v>
      </c>
      <c r="K1008" s="4">
        <f>IFERROR(__xludf.DUMMYFUNCTION("""COMPUTED_VALUE"""),4.86)</f>
        <v>4.86</v>
      </c>
      <c r="L1008" s="4">
        <v>-11.1465</v>
      </c>
      <c r="M1008" s="4" t="s">
        <v>13</v>
      </c>
      <c r="N1008" s="1">
        <v>-12.5315253047572</v>
      </c>
      <c r="O1008" s="4">
        <v>1.3396253047571989</v>
      </c>
      <c r="V1008" s="3">
        <v>25.0951</v>
      </c>
      <c r="W1008" s="3">
        <v>5.035</v>
      </c>
      <c r="Z1008" s="4">
        <f>IFERROR(__xludf.DUMMYFUNCTION("""COMPUTED_VALUE"""),4.86)</f>
        <v>4.86</v>
      </c>
      <c r="AA1008" s="4">
        <v>25.1836</v>
      </c>
      <c r="AB1008" s="4" t="s">
        <v>13</v>
      </c>
      <c r="AC1008" s="1">
        <v>26.5788209236181</v>
      </c>
      <c r="AD1008" s="4">
        <v>-1.483720923618101</v>
      </c>
    </row>
    <row r="1009">
      <c r="G1009" s="3">
        <v>-11.1955</v>
      </c>
      <c r="H1009" s="3">
        <v>5.04</v>
      </c>
      <c r="K1009" s="4">
        <f>IFERROR(__xludf.DUMMYFUNCTION("""COMPUTED_VALUE"""),4.865)</f>
        <v>4.865</v>
      </c>
      <c r="L1009" s="4">
        <v>-11.1441</v>
      </c>
      <c r="M1009" s="4" t="s">
        <v>13</v>
      </c>
      <c r="N1009" s="1">
        <v>-12.5484508339122</v>
      </c>
      <c r="O1009" s="4">
        <v>1.3529508339122014</v>
      </c>
      <c r="V1009" s="3">
        <v>25.0918</v>
      </c>
      <c r="W1009" s="3">
        <v>5.04</v>
      </c>
      <c r="Z1009" s="4">
        <f>IFERROR(__xludf.DUMMYFUNCTION("""COMPUTED_VALUE"""),4.865)</f>
        <v>4.865</v>
      </c>
      <c r="AA1009" s="4">
        <v>25.183</v>
      </c>
      <c r="AB1009" s="4" t="s">
        <v>13</v>
      </c>
      <c r="AC1009" s="1">
        <v>26.6052965192107</v>
      </c>
      <c r="AD1009" s="4">
        <v>-1.513496519210701</v>
      </c>
    </row>
    <row r="1010">
      <c r="G1010" s="3">
        <v>-11.1993</v>
      </c>
      <c r="H1010" s="3">
        <v>5.045</v>
      </c>
      <c r="K1010" s="4">
        <f>IFERROR(__xludf.DUMMYFUNCTION("""COMPUTED_VALUE"""),4.86999511799999)</f>
        <v>4.869995118</v>
      </c>
      <c r="L1010" s="4" t="s">
        <v>13</v>
      </c>
      <c r="M1010" s="4">
        <v>-12.2866394661546</v>
      </c>
      <c r="N1010" s="1">
        <v>-12.5665780966154</v>
      </c>
      <c r="O1010" s="4">
        <v>1.3672780966154008</v>
      </c>
      <c r="V1010" s="3">
        <v>25.0884</v>
      </c>
      <c r="W1010" s="3">
        <v>5.045</v>
      </c>
      <c r="Z1010" s="4">
        <f>IFERROR(__xludf.DUMMYFUNCTION("""COMPUTED_VALUE"""),4.86999511799999)</f>
        <v>4.869995118</v>
      </c>
      <c r="AA1010" s="4" t="s">
        <v>13</v>
      </c>
      <c r="AB1010" s="4">
        <v>26.5195221070821</v>
      </c>
      <c r="AC1010" s="1">
        <v>26.6365041005102</v>
      </c>
      <c r="AD1010" s="4">
        <v>-1.5481041005102014</v>
      </c>
    </row>
    <row r="1011">
      <c r="G1011" s="3">
        <v>-11.203</v>
      </c>
      <c r="H1011" s="3">
        <v>5.05</v>
      </c>
      <c r="K1011" s="4">
        <f>IFERROR(__xludf.DUMMYFUNCTION("""COMPUTED_VALUE"""),4.87)</f>
        <v>4.87</v>
      </c>
      <c r="L1011" s="4">
        <v>-11.1419</v>
      </c>
      <c r="M1011" s="4" t="s">
        <v>13</v>
      </c>
      <c r="N1011" s="1">
        <v>-12.5854993004719</v>
      </c>
      <c r="O1011" s="4">
        <v>1.3824993004719008</v>
      </c>
      <c r="V1011" s="3">
        <v>25.0852</v>
      </c>
      <c r="W1011" s="3">
        <v>5.05</v>
      </c>
      <c r="Z1011" s="4">
        <f>IFERROR(__xludf.DUMMYFUNCTION("""COMPUTED_VALUE"""),4.87)</f>
        <v>4.87</v>
      </c>
      <c r="AA1011" s="4">
        <v>25.1823</v>
      </c>
      <c r="AB1011" s="4" t="s">
        <v>13</v>
      </c>
      <c r="AC1011" s="1">
        <v>26.6713376785029</v>
      </c>
      <c r="AD1011" s="4">
        <v>-1.5861376785029009</v>
      </c>
    </row>
    <row r="1012">
      <c r="G1012" s="3">
        <v>-11.2068</v>
      </c>
      <c r="H1012" s="3">
        <v>5.055</v>
      </c>
      <c r="K1012" s="4">
        <f>IFERROR(__xludf.DUMMYFUNCTION("""COMPUTED_VALUE"""),4.875)</f>
        <v>4.875</v>
      </c>
      <c r="L1012" s="4">
        <v>-11.14</v>
      </c>
      <c r="M1012" s="4" t="s">
        <v>13</v>
      </c>
      <c r="N1012" s="1">
        <v>-12.6048066530865</v>
      </c>
      <c r="O1012" s="4">
        <v>1.398006653086501</v>
      </c>
      <c r="V1012" s="3">
        <v>25.0822</v>
      </c>
      <c r="W1012" s="3">
        <v>5.055</v>
      </c>
      <c r="Z1012" s="4">
        <f>IFERROR(__xludf.DUMMYFUNCTION("""COMPUTED_VALUE"""),4.875)</f>
        <v>4.875</v>
      </c>
      <c r="AA1012" s="4">
        <v>25.1816</v>
      </c>
      <c r="AB1012" s="4" t="s">
        <v>13</v>
      </c>
      <c r="AC1012" s="1">
        <v>26.7086912641752</v>
      </c>
      <c r="AD1012" s="4">
        <v>-1.6264912641752005</v>
      </c>
    </row>
    <row r="1013">
      <c r="G1013" s="3">
        <v>-11.2105</v>
      </c>
      <c r="H1013" s="3">
        <v>5.06</v>
      </c>
      <c r="K1013" s="4">
        <f>IFERROR(__xludf.DUMMYFUNCTION("""COMPUTED_VALUE"""),4.88)</f>
        <v>4.88</v>
      </c>
      <c r="L1013" s="4">
        <v>-11.1384</v>
      </c>
      <c r="M1013" s="4" t="s">
        <v>13</v>
      </c>
      <c r="N1013" s="1">
        <v>-12.6240923620643</v>
      </c>
      <c r="O1013" s="4">
        <v>1.4135923620642998</v>
      </c>
      <c r="V1013" s="3">
        <v>25.0792</v>
      </c>
      <c r="W1013" s="3">
        <v>5.06</v>
      </c>
      <c r="Z1013" s="4">
        <f>IFERROR(__xludf.DUMMYFUNCTION("""COMPUTED_VALUE"""),4.88)</f>
        <v>4.88</v>
      </c>
      <c r="AA1013" s="4">
        <v>25.1807</v>
      </c>
      <c r="AB1013" s="4" t="s">
        <v>13</v>
      </c>
      <c r="AC1013" s="1">
        <v>26.7474588685136</v>
      </c>
      <c r="AD1013" s="4">
        <v>-1.6682588685136004</v>
      </c>
    </row>
    <row r="1014">
      <c r="G1014" s="3">
        <v>-11.2142</v>
      </c>
      <c r="H1014" s="3">
        <v>5.065</v>
      </c>
      <c r="K1014" s="4">
        <f>IFERROR(__xludf.DUMMYFUNCTION("""COMPUTED_VALUE"""),4.885)</f>
        <v>4.885</v>
      </c>
      <c r="L1014" s="4">
        <v>-11.137</v>
      </c>
      <c r="M1014" s="4" t="s">
        <v>13</v>
      </c>
      <c r="N1014" s="1">
        <v>-12.6429486350101</v>
      </c>
      <c r="O1014" s="4">
        <v>1.4287486350101002</v>
      </c>
      <c r="V1014" s="3">
        <v>25.0764</v>
      </c>
      <c r="W1014" s="3">
        <v>5.065</v>
      </c>
      <c r="Z1014" s="4">
        <f>IFERROR(__xludf.DUMMYFUNCTION("""COMPUTED_VALUE"""),4.885)</f>
        <v>4.885</v>
      </c>
      <c r="AA1014" s="4">
        <v>25.1797</v>
      </c>
      <c r="AB1014" s="4" t="s">
        <v>13</v>
      </c>
      <c r="AC1014" s="1">
        <v>26.7865345025044</v>
      </c>
      <c r="AD1014" s="4">
        <v>-1.710134502504399</v>
      </c>
    </row>
    <row r="1015">
      <c r="G1015" s="3">
        <v>-11.218</v>
      </c>
      <c r="H1015" s="3">
        <v>5.07</v>
      </c>
      <c r="K1015" s="4">
        <f>IFERROR(__xludf.DUMMYFUNCTION("""COMPUTED_VALUE"""),4.89)</f>
        <v>4.89</v>
      </c>
      <c r="L1015" s="4">
        <v>-11.1359</v>
      </c>
      <c r="M1015" s="4" t="s">
        <v>13</v>
      </c>
      <c r="N1015" s="1">
        <v>-12.6609676795289</v>
      </c>
      <c r="O1015" s="4">
        <v>1.4429676795289001</v>
      </c>
      <c r="V1015" s="3">
        <v>25.0738</v>
      </c>
      <c r="W1015" s="3">
        <v>5.07</v>
      </c>
      <c r="Z1015" s="4">
        <f>IFERROR(__xludf.DUMMYFUNCTION("""COMPUTED_VALUE"""),4.89)</f>
        <v>4.89</v>
      </c>
      <c r="AA1015" s="4">
        <v>25.1786</v>
      </c>
      <c r="AB1015" s="4" t="s">
        <v>13</v>
      </c>
      <c r="AC1015" s="1">
        <v>26.824812177134</v>
      </c>
      <c r="AD1015" s="4">
        <v>-1.751012177134001</v>
      </c>
    </row>
    <row r="1016">
      <c r="G1016" s="3">
        <v>-11.2217</v>
      </c>
      <c r="H1016" s="3">
        <v>5.075</v>
      </c>
      <c r="K1016" s="4">
        <f>IFERROR(__xludf.DUMMYFUNCTION("""COMPUTED_VALUE"""),4.895)</f>
        <v>4.895</v>
      </c>
      <c r="L1016" s="4">
        <v>-11.135</v>
      </c>
      <c r="M1016" s="4" t="s">
        <v>13</v>
      </c>
      <c r="N1016" s="1">
        <v>-12.6777417032257</v>
      </c>
      <c r="O1016" s="4">
        <v>1.456041703225699</v>
      </c>
      <c r="V1016" s="3">
        <v>25.0714</v>
      </c>
      <c r="W1016" s="3">
        <v>5.075</v>
      </c>
      <c r="Z1016" s="4">
        <f>IFERROR(__xludf.DUMMYFUNCTION("""COMPUTED_VALUE"""),4.895)</f>
        <v>4.895</v>
      </c>
      <c r="AA1016" s="4">
        <v>25.1774</v>
      </c>
      <c r="AB1016" s="4" t="s">
        <v>13</v>
      </c>
      <c r="AC1016" s="1">
        <v>26.8611859033889</v>
      </c>
      <c r="AD1016" s="4">
        <v>-1.7897859033888999</v>
      </c>
    </row>
    <row r="1017">
      <c r="G1017" s="3">
        <v>-11.2254</v>
      </c>
      <c r="H1017" s="3">
        <v>5.08</v>
      </c>
      <c r="K1017" s="4">
        <f>IFERROR(__xludf.DUMMYFUNCTION("""COMPUTED_VALUE"""),4.9)</f>
        <v>4.9</v>
      </c>
      <c r="L1017" s="4">
        <v>-11.1345</v>
      </c>
      <c r="M1017" s="4" t="s">
        <v>13</v>
      </c>
      <c r="N1017" s="1">
        <v>-12.6928629137054</v>
      </c>
      <c r="O1017" s="4">
        <v>1.4674629137053987</v>
      </c>
      <c r="V1017" s="3">
        <v>25.0691</v>
      </c>
      <c r="W1017" s="3">
        <v>5.08</v>
      </c>
      <c r="Z1017" s="4">
        <f>IFERROR(__xludf.DUMMYFUNCTION("""COMPUTED_VALUE"""),4.9)</f>
        <v>4.9</v>
      </c>
      <c r="AA1017" s="4">
        <v>25.176</v>
      </c>
      <c r="AB1017" s="4" t="s">
        <v>13</v>
      </c>
      <c r="AC1017" s="1">
        <v>26.8945496922553</v>
      </c>
      <c r="AD1017" s="4">
        <v>-1.825449692255301</v>
      </c>
    </row>
    <row r="1018">
      <c r="G1018" s="3">
        <v>-11.229</v>
      </c>
      <c r="H1018" s="3">
        <v>5.085</v>
      </c>
      <c r="K1018" s="4">
        <f>IFERROR(__xludf.DUMMYFUNCTION("""COMPUTED_VALUE"""),4.905)</f>
        <v>4.905</v>
      </c>
      <c r="L1018" s="4">
        <v>-11.1341</v>
      </c>
      <c r="M1018" s="4" t="s">
        <v>13</v>
      </c>
      <c r="N1018" s="1">
        <v>-12.7059235185729</v>
      </c>
      <c r="O1018" s="4">
        <v>1.4769235185729013</v>
      </c>
      <c r="V1018" s="3">
        <v>25.067</v>
      </c>
      <c r="W1018" s="3">
        <v>5.085</v>
      </c>
      <c r="Z1018" s="4">
        <f>IFERROR(__xludf.DUMMYFUNCTION("""COMPUTED_VALUE"""),4.905)</f>
        <v>4.905</v>
      </c>
      <c r="AA1018" s="4">
        <v>25.1745</v>
      </c>
      <c r="AB1018" s="4" t="s">
        <v>13</v>
      </c>
      <c r="AC1018" s="1">
        <v>26.9237975547198</v>
      </c>
      <c r="AD1018" s="4">
        <v>-1.856797554719801</v>
      </c>
    </row>
    <row r="1019">
      <c r="G1019" s="3">
        <v>-11.2327</v>
      </c>
      <c r="H1019" s="3">
        <v>5.09</v>
      </c>
      <c r="K1019" s="4">
        <f>IFERROR(__xludf.DUMMYFUNCTION("""COMPUTED_VALUE"""),4.91)</f>
        <v>4.91</v>
      </c>
      <c r="L1019" s="4">
        <v>-11.134</v>
      </c>
      <c r="M1019" s="4" t="s">
        <v>13</v>
      </c>
      <c r="N1019" s="1">
        <v>-12.7165157254332</v>
      </c>
      <c r="O1019" s="4">
        <v>1.4838157254332014</v>
      </c>
      <c r="V1019" s="3">
        <v>25.0652</v>
      </c>
      <c r="W1019" s="3">
        <v>5.09</v>
      </c>
      <c r="Z1019" s="4">
        <f>IFERROR(__xludf.DUMMYFUNCTION("""COMPUTED_VALUE"""),4.91)</f>
        <v>4.91</v>
      </c>
      <c r="AA1019" s="4">
        <v>25.1728</v>
      </c>
      <c r="AB1019" s="4" t="s">
        <v>13</v>
      </c>
      <c r="AC1019" s="1">
        <v>26.9478235017688</v>
      </c>
      <c r="AD1019" s="4">
        <v>-1.8826235017687978</v>
      </c>
    </row>
    <row r="1020">
      <c r="G1020" s="3">
        <v>-11.2363</v>
      </c>
      <c r="H1020" s="3">
        <v>5.095</v>
      </c>
      <c r="K1020" s="4">
        <f>IFERROR(__xludf.DUMMYFUNCTION("""COMPUTED_VALUE"""),4.915)</f>
        <v>4.915</v>
      </c>
      <c r="L1020" s="4">
        <v>-11.1342</v>
      </c>
      <c r="M1020" s="4" t="s">
        <v>13</v>
      </c>
      <c r="N1020" s="1">
        <v>-12.7242317418912</v>
      </c>
      <c r="O1020" s="4">
        <v>1.4879317418912006</v>
      </c>
      <c r="V1020" s="3">
        <v>25.0636</v>
      </c>
      <c r="W1020" s="3">
        <v>5.095</v>
      </c>
      <c r="Z1020" s="4">
        <f>IFERROR(__xludf.DUMMYFUNCTION("""COMPUTED_VALUE"""),4.915)</f>
        <v>4.915</v>
      </c>
      <c r="AA1020" s="4">
        <v>25.171</v>
      </c>
      <c r="AB1020" s="4" t="s">
        <v>13</v>
      </c>
      <c r="AC1020" s="1">
        <v>26.9655215443885</v>
      </c>
      <c r="AD1020" s="4">
        <v>-1.9019215443885003</v>
      </c>
    </row>
    <row r="1021">
      <c r="G1021" s="3">
        <v>-11.2398</v>
      </c>
      <c r="H1021" s="3">
        <v>5.1</v>
      </c>
      <c r="K1021" s="4">
        <f>IFERROR(__xludf.DUMMYFUNCTION("""COMPUTED_VALUE"""),4.92)</f>
        <v>4.92</v>
      </c>
      <c r="L1021" s="4">
        <v>-11.1346</v>
      </c>
      <c r="M1021" s="4" t="s">
        <v>13</v>
      </c>
      <c r="N1021" s="1">
        <v>-12.7286637755518</v>
      </c>
      <c r="O1021" s="4">
        <v>1.488863775551799</v>
      </c>
      <c r="V1021" s="3">
        <v>25.0622</v>
      </c>
      <c r="W1021" s="3">
        <v>5.1</v>
      </c>
      <c r="Z1021" s="4">
        <f>IFERROR(__xludf.DUMMYFUNCTION("""COMPUTED_VALUE"""),4.92)</f>
        <v>4.92</v>
      </c>
      <c r="AA1021" s="4">
        <v>25.1691</v>
      </c>
      <c r="AB1021" s="4" t="s">
        <v>13</v>
      </c>
      <c r="AC1021" s="1">
        <v>26.9757856935655</v>
      </c>
      <c r="AD1021" s="4">
        <v>-1.9135856935654978</v>
      </c>
    </row>
    <row r="1022">
      <c r="G1022" s="3">
        <v>-11.2433</v>
      </c>
      <c r="H1022" s="3">
        <v>5.105</v>
      </c>
      <c r="K1022" s="4">
        <f>IFERROR(__xludf.DUMMYFUNCTION("""COMPUTED_VALUE"""),4.925)</f>
        <v>4.925</v>
      </c>
      <c r="L1022" s="4">
        <v>-11.1352</v>
      </c>
      <c r="M1022" s="4" t="s">
        <v>13</v>
      </c>
      <c r="N1022" s="1">
        <v>-12.72959397</v>
      </c>
      <c r="O1022" s="4">
        <v>1.4862939700000002</v>
      </c>
      <c r="V1022" s="3">
        <v>25.0611</v>
      </c>
      <c r="W1022" s="3">
        <v>5.105</v>
      </c>
      <c r="Z1022" s="4">
        <f>IFERROR(__xludf.DUMMYFUNCTION("""COMPUTED_VALUE"""),4.925)</f>
        <v>4.925</v>
      </c>
      <c r="AA1022" s="4">
        <v>25.1669</v>
      </c>
      <c r="AB1022" s="4" t="s">
        <v>13</v>
      </c>
      <c r="AC1022" s="1">
        <v>26.97795544</v>
      </c>
      <c r="AD1022" s="4">
        <v>-1.916855439999999</v>
      </c>
    </row>
    <row r="1023">
      <c r="G1023" s="3">
        <v>-11.2467</v>
      </c>
      <c r="H1023" s="3">
        <v>5.11</v>
      </c>
      <c r="K1023" s="4">
        <f>IFERROR(__xludf.DUMMYFUNCTION("""COMPUTED_VALUE"""),4.93)</f>
        <v>4.93</v>
      </c>
      <c r="L1023" s="4">
        <v>-11.1361</v>
      </c>
      <c r="M1023" s="4" t="s">
        <v>13</v>
      </c>
      <c r="N1023" s="1">
        <v>-12.72959397</v>
      </c>
      <c r="O1023" s="4">
        <v>1.4828939699999992</v>
      </c>
      <c r="V1023" s="3">
        <v>25.0602</v>
      </c>
      <c r="W1023" s="3">
        <v>5.11</v>
      </c>
      <c r="Z1023" s="4">
        <f>IFERROR(__xludf.DUMMYFUNCTION("""COMPUTED_VALUE"""),4.93)</f>
        <v>4.93</v>
      </c>
      <c r="AA1023" s="4">
        <v>25.1647</v>
      </c>
      <c r="AB1023" s="4" t="s">
        <v>13</v>
      </c>
      <c r="AC1023" s="1">
        <v>26.97795544</v>
      </c>
      <c r="AD1023" s="4">
        <v>-1.9177554400000005</v>
      </c>
    </row>
    <row r="1024">
      <c r="G1024" s="3">
        <v>-11.2501</v>
      </c>
      <c r="H1024" s="3">
        <v>5.115</v>
      </c>
      <c r="K1024" s="4">
        <f>IFERROR(__xludf.DUMMYFUNCTION("""COMPUTED_VALUE"""),4.935)</f>
        <v>4.935</v>
      </c>
      <c r="L1024" s="4">
        <v>-11.1371</v>
      </c>
      <c r="M1024" s="4" t="s">
        <v>13</v>
      </c>
      <c r="N1024" s="1">
        <v>-12.72959397</v>
      </c>
      <c r="O1024" s="4">
        <v>1.47949397</v>
      </c>
      <c r="V1024" s="3">
        <v>25.0596</v>
      </c>
      <c r="W1024" s="3">
        <v>5.115</v>
      </c>
      <c r="Z1024" s="4">
        <f>IFERROR(__xludf.DUMMYFUNCTION("""COMPUTED_VALUE"""),4.935)</f>
        <v>4.935</v>
      </c>
      <c r="AA1024" s="4">
        <v>25.1623</v>
      </c>
      <c r="AB1024" s="4" t="s">
        <v>13</v>
      </c>
      <c r="AC1024" s="1">
        <v>26.97795544</v>
      </c>
      <c r="AD1024" s="4">
        <v>-1.9183554399999991</v>
      </c>
    </row>
    <row r="1025">
      <c r="G1025" s="3">
        <v>-11.2534</v>
      </c>
      <c r="H1025" s="3">
        <v>5.12</v>
      </c>
      <c r="K1025" s="4">
        <f>IFERROR(__xludf.DUMMYFUNCTION("""COMPUTED_VALUE"""),4.94)</f>
        <v>4.94</v>
      </c>
      <c r="L1025" s="4">
        <v>-11.1384</v>
      </c>
      <c r="M1025" s="4" t="s">
        <v>13</v>
      </c>
      <c r="N1025" s="1">
        <v>-12.72959397</v>
      </c>
      <c r="O1025" s="4">
        <v>1.4761939700000006</v>
      </c>
      <c r="V1025" s="3">
        <v>25.0592</v>
      </c>
      <c r="W1025" s="3">
        <v>5.12</v>
      </c>
      <c r="Z1025" s="4">
        <f>IFERROR(__xludf.DUMMYFUNCTION("""COMPUTED_VALUE"""),4.94)</f>
        <v>4.94</v>
      </c>
      <c r="AA1025" s="4">
        <v>25.1597</v>
      </c>
      <c r="AB1025" s="4" t="s">
        <v>13</v>
      </c>
      <c r="AC1025" s="1">
        <v>26.97795544</v>
      </c>
      <c r="AD1025" s="4">
        <v>-1.9187554399999982</v>
      </c>
    </row>
    <row r="1026">
      <c r="G1026" s="3">
        <v>-11.2566</v>
      </c>
      <c r="H1026" s="3">
        <v>5.125</v>
      </c>
      <c r="K1026" s="4">
        <f>IFERROR(__xludf.DUMMYFUNCTION("""COMPUTED_VALUE"""),4.945)</f>
        <v>4.945</v>
      </c>
      <c r="L1026" s="4">
        <v>-11.1399</v>
      </c>
      <c r="M1026" s="4" t="s">
        <v>13</v>
      </c>
      <c r="N1026" s="1">
        <v>-12.72959397</v>
      </c>
      <c r="O1026" s="4">
        <v>1.4729939699999992</v>
      </c>
      <c r="V1026" s="3">
        <v>25.0592</v>
      </c>
      <c r="W1026" s="3">
        <v>5.125</v>
      </c>
      <c r="Z1026" s="4">
        <f>IFERROR(__xludf.DUMMYFUNCTION("""COMPUTED_VALUE"""),4.945)</f>
        <v>4.945</v>
      </c>
      <c r="AA1026" s="4">
        <v>25.157</v>
      </c>
      <c r="AB1026" s="4" t="s">
        <v>13</v>
      </c>
      <c r="AC1026" s="1">
        <v>26.97795544</v>
      </c>
      <c r="AD1026" s="4">
        <v>-1.9187554399999982</v>
      </c>
    </row>
    <row r="1027">
      <c r="G1027" s="3">
        <v>-11.2598</v>
      </c>
      <c r="H1027" s="3">
        <v>5.13</v>
      </c>
      <c r="K1027" s="4">
        <f>IFERROR(__xludf.DUMMYFUNCTION("""COMPUTED_VALUE"""),4.95)</f>
        <v>4.95</v>
      </c>
      <c r="L1027" s="4">
        <v>-11.1416</v>
      </c>
      <c r="M1027" s="4" t="s">
        <v>13</v>
      </c>
      <c r="N1027" s="1">
        <v>-12.72959397</v>
      </c>
      <c r="O1027" s="4">
        <v>1.4697939699999996</v>
      </c>
      <c r="V1027" s="3">
        <v>25.0594</v>
      </c>
      <c r="W1027" s="3">
        <v>5.13</v>
      </c>
      <c r="Z1027" s="4">
        <f>IFERROR(__xludf.DUMMYFUNCTION("""COMPUTED_VALUE"""),4.95)</f>
        <v>4.95</v>
      </c>
      <c r="AA1027" s="4">
        <v>25.1542</v>
      </c>
      <c r="AB1027" s="4" t="s">
        <v>13</v>
      </c>
      <c r="AC1027" s="1">
        <v>26.97795544</v>
      </c>
      <c r="AD1027" s="4">
        <v>-1.9185554399999987</v>
      </c>
    </row>
    <row r="1028">
      <c r="G1028" s="3">
        <v>-11.2628</v>
      </c>
      <c r="H1028" s="3">
        <v>5.135</v>
      </c>
      <c r="K1028" s="4">
        <f>IFERROR(__xludf.DUMMYFUNCTION("""COMPUTED_VALUE"""),4.955)</f>
        <v>4.955</v>
      </c>
      <c r="L1028" s="4">
        <v>-11.1435</v>
      </c>
      <c r="M1028" s="4" t="s">
        <v>13</v>
      </c>
      <c r="N1028" s="1">
        <v>-12.72959397</v>
      </c>
      <c r="O1028" s="4">
        <v>1.4667939699999994</v>
      </c>
      <c r="V1028" s="3">
        <v>25.06</v>
      </c>
      <c r="W1028" s="3">
        <v>5.135</v>
      </c>
      <c r="Z1028" s="4">
        <f>IFERROR(__xludf.DUMMYFUNCTION("""COMPUTED_VALUE"""),4.955)</f>
        <v>4.955</v>
      </c>
      <c r="AA1028" s="4">
        <v>25.1512</v>
      </c>
      <c r="AB1028" s="4" t="s">
        <v>13</v>
      </c>
      <c r="AC1028" s="1">
        <v>26.97795544</v>
      </c>
      <c r="AD1028" s="4">
        <v>-1.91795544</v>
      </c>
    </row>
    <row r="1029">
      <c r="G1029" s="3">
        <v>-11.2658</v>
      </c>
      <c r="H1029" s="3">
        <v>5.14</v>
      </c>
      <c r="K1029" s="4">
        <f>IFERROR(__xludf.DUMMYFUNCTION("""COMPUTED_VALUE"""),4.96)</f>
        <v>4.96</v>
      </c>
      <c r="L1029" s="4">
        <v>-11.1455</v>
      </c>
      <c r="M1029" s="4" t="s">
        <v>13</v>
      </c>
      <c r="N1029" s="1">
        <v>-12.72959397</v>
      </c>
      <c r="O1029" s="4">
        <v>1.4637939699999993</v>
      </c>
      <c r="V1029" s="3">
        <v>25.0608</v>
      </c>
      <c r="W1029" s="3">
        <v>5.14</v>
      </c>
      <c r="Z1029" s="4">
        <f>IFERROR(__xludf.DUMMYFUNCTION("""COMPUTED_VALUE"""),4.96)</f>
        <v>4.96</v>
      </c>
      <c r="AA1029" s="4">
        <v>25.1481</v>
      </c>
      <c r="AB1029" s="4" t="s">
        <v>13</v>
      </c>
      <c r="AC1029" s="1">
        <v>26.97795544</v>
      </c>
      <c r="AD1029" s="4">
        <v>-1.9171554399999984</v>
      </c>
    </row>
    <row r="1030">
      <c r="G1030" s="3">
        <v>-11.2688</v>
      </c>
      <c r="H1030" s="3">
        <v>5.145</v>
      </c>
      <c r="K1030" s="4">
        <f>IFERROR(__xludf.DUMMYFUNCTION("""COMPUTED_VALUE"""),4.965)</f>
        <v>4.965</v>
      </c>
      <c r="L1030" s="4">
        <v>-11.1478</v>
      </c>
      <c r="M1030" s="4" t="s">
        <v>13</v>
      </c>
      <c r="N1030" s="1">
        <v>-12.72959397</v>
      </c>
      <c r="O1030" s="4">
        <v>1.4607939699999992</v>
      </c>
      <c r="V1030" s="3">
        <v>25.062</v>
      </c>
      <c r="W1030" s="3">
        <v>5.145</v>
      </c>
      <c r="Z1030" s="4">
        <f>IFERROR(__xludf.DUMMYFUNCTION("""COMPUTED_VALUE"""),4.965)</f>
        <v>4.965</v>
      </c>
      <c r="AA1030" s="4">
        <v>25.1449</v>
      </c>
      <c r="AB1030" s="4" t="s">
        <v>13</v>
      </c>
      <c r="AC1030" s="1">
        <v>26.97795544</v>
      </c>
      <c r="AD1030" s="4">
        <v>-1.9159554399999976</v>
      </c>
    </row>
    <row r="1031">
      <c r="G1031" s="3">
        <v>-11.2717</v>
      </c>
      <c r="H1031" s="3">
        <v>5.15</v>
      </c>
      <c r="K1031" s="4">
        <f>IFERROR(__xludf.DUMMYFUNCTION("""COMPUTED_VALUE"""),4.97)</f>
        <v>4.97</v>
      </c>
      <c r="L1031" s="4">
        <v>-11.1502</v>
      </c>
      <c r="M1031" s="4" t="s">
        <v>13</v>
      </c>
      <c r="N1031" s="1">
        <v>-12.72959397</v>
      </c>
      <c r="O1031" s="4">
        <v>1.4578939700000006</v>
      </c>
      <c r="V1031" s="3">
        <v>25.0635</v>
      </c>
      <c r="W1031" s="3">
        <v>5.15</v>
      </c>
      <c r="Z1031" s="4">
        <f>IFERROR(__xludf.DUMMYFUNCTION("""COMPUTED_VALUE"""),4.97)</f>
        <v>4.97</v>
      </c>
      <c r="AA1031" s="4">
        <v>25.1416</v>
      </c>
      <c r="AB1031" s="4" t="s">
        <v>13</v>
      </c>
      <c r="AC1031" s="1">
        <v>26.97795544</v>
      </c>
      <c r="AD1031" s="4">
        <v>-1.9144554399999976</v>
      </c>
    </row>
    <row r="1032">
      <c r="G1032" s="3">
        <v>-11.2744</v>
      </c>
      <c r="H1032" s="3">
        <v>5.155</v>
      </c>
      <c r="K1032" s="4">
        <f>IFERROR(__xludf.DUMMYFUNCTION("""COMPUTED_VALUE"""),4.975)</f>
        <v>4.975</v>
      </c>
      <c r="L1032" s="4">
        <v>-11.1527</v>
      </c>
      <c r="M1032" s="4" t="s">
        <v>13</v>
      </c>
      <c r="N1032" s="1">
        <v>-12.72959397</v>
      </c>
      <c r="O1032" s="4">
        <v>1.4551939699999998</v>
      </c>
      <c r="V1032" s="3">
        <v>25.0653</v>
      </c>
      <c r="W1032" s="3">
        <v>5.155</v>
      </c>
      <c r="Z1032" s="4">
        <f>IFERROR(__xludf.DUMMYFUNCTION("""COMPUTED_VALUE"""),4.975)</f>
        <v>4.975</v>
      </c>
      <c r="AA1032" s="4">
        <v>25.1383</v>
      </c>
      <c r="AB1032" s="4" t="s">
        <v>13</v>
      </c>
      <c r="AC1032" s="1">
        <v>26.97795544</v>
      </c>
      <c r="AD1032" s="4">
        <v>-1.9126554399999982</v>
      </c>
    </row>
    <row r="1033">
      <c r="G1033" s="3">
        <v>-11.2771</v>
      </c>
      <c r="H1033" s="3">
        <v>5.16</v>
      </c>
      <c r="K1033" s="4">
        <f>IFERROR(__xludf.DUMMYFUNCTION("""COMPUTED_VALUE"""),4.98)</f>
        <v>4.98</v>
      </c>
      <c r="L1033" s="4">
        <v>-11.1554</v>
      </c>
      <c r="M1033" s="4" t="s">
        <v>13</v>
      </c>
      <c r="N1033" s="1">
        <v>-12.72959397</v>
      </c>
      <c r="O1033" s="4">
        <v>1.452493969999999</v>
      </c>
      <c r="V1033" s="3">
        <v>25.0674</v>
      </c>
      <c r="W1033" s="3">
        <v>5.16</v>
      </c>
      <c r="Z1033" s="4">
        <f>IFERROR(__xludf.DUMMYFUNCTION("""COMPUTED_VALUE"""),4.98)</f>
        <v>4.98</v>
      </c>
      <c r="AA1033" s="4">
        <v>25.1348</v>
      </c>
      <c r="AB1033" s="4" t="s">
        <v>13</v>
      </c>
      <c r="AC1033" s="1">
        <v>26.97795544</v>
      </c>
      <c r="AD1033" s="4">
        <v>-1.9105554399999995</v>
      </c>
    </row>
    <row r="1034">
      <c r="G1034" s="3">
        <v>-11.2798</v>
      </c>
      <c r="H1034" s="3">
        <v>5.165</v>
      </c>
      <c r="K1034" s="4">
        <f>IFERROR(__xludf.DUMMYFUNCTION("""COMPUTED_VALUE"""),4.985)</f>
        <v>4.985</v>
      </c>
      <c r="L1034" s="4">
        <v>-11.1582</v>
      </c>
      <c r="M1034" s="4" t="s">
        <v>13</v>
      </c>
      <c r="N1034" s="1">
        <v>-12.72959397</v>
      </c>
      <c r="O1034" s="4">
        <v>1.44979397</v>
      </c>
      <c r="V1034" s="3">
        <v>25.0699</v>
      </c>
      <c r="W1034" s="3">
        <v>5.165</v>
      </c>
      <c r="Z1034" s="4">
        <f>IFERROR(__xludf.DUMMYFUNCTION("""COMPUTED_VALUE"""),4.985)</f>
        <v>4.985</v>
      </c>
      <c r="AA1034" s="4">
        <v>25.1313</v>
      </c>
      <c r="AB1034" s="4" t="s">
        <v>13</v>
      </c>
      <c r="AC1034" s="1">
        <v>26.97795544</v>
      </c>
      <c r="AD1034" s="4">
        <v>-1.9080554399999983</v>
      </c>
    </row>
    <row r="1035">
      <c r="G1035" s="3">
        <v>-11.2823</v>
      </c>
      <c r="H1035" s="3">
        <v>5.17</v>
      </c>
      <c r="K1035" s="4">
        <f>IFERROR(__xludf.DUMMYFUNCTION("""COMPUTED_VALUE"""),4.99)</f>
        <v>4.99</v>
      </c>
      <c r="L1035" s="4">
        <v>-11.1612</v>
      </c>
      <c r="M1035" s="4" t="s">
        <v>13</v>
      </c>
      <c r="N1035" s="1">
        <v>-12.72959397</v>
      </c>
      <c r="O1035" s="4">
        <v>1.4472939700000005</v>
      </c>
      <c r="V1035" s="3">
        <v>25.0728</v>
      </c>
      <c r="W1035" s="3">
        <v>5.17</v>
      </c>
      <c r="Z1035" s="4">
        <f>IFERROR(__xludf.DUMMYFUNCTION("""COMPUTED_VALUE"""),4.99)</f>
        <v>4.99</v>
      </c>
      <c r="AA1035" s="4">
        <v>25.1277</v>
      </c>
      <c r="AB1035" s="4" t="s">
        <v>13</v>
      </c>
      <c r="AC1035" s="1">
        <v>26.97795544</v>
      </c>
      <c r="AD1035" s="4">
        <v>-1.905155439999998</v>
      </c>
    </row>
    <row r="1036">
      <c r="G1036" s="3">
        <v>-11.2847</v>
      </c>
      <c r="H1036" s="3">
        <v>5.175</v>
      </c>
      <c r="K1036" s="4">
        <f>IFERROR(__xludf.DUMMYFUNCTION("""COMPUTED_VALUE"""),4.995)</f>
        <v>4.995</v>
      </c>
      <c r="L1036" s="4">
        <v>-11.1642</v>
      </c>
      <c r="M1036" s="4" t="s">
        <v>13</v>
      </c>
      <c r="N1036" s="1">
        <v>-12.72959397</v>
      </c>
      <c r="O1036" s="4">
        <v>1.444893969999999</v>
      </c>
      <c r="V1036" s="3">
        <v>25.076</v>
      </c>
      <c r="W1036" s="3">
        <v>5.175</v>
      </c>
      <c r="Z1036" s="4">
        <f>IFERROR(__xludf.DUMMYFUNCTION("""COMPUTED_VALUE"""),4.995)</f>
        <v>4.995</v>
      </c>
      <c r="AA1036" s="4">
        <v>25.1241</v>
      </c>
      <c r="AB1036" s="4" t="s">
        <v>13</v>
      </c>
      <c r="AC1036" s="1">
        <v>26.97795544</v>
      </c>
      <c r="AD1036" s="4">
        <v>-1.9019554399999983</v>
      </c>
    </row>
    <row r="1037">
      <c r="G1037" s="3">
        <v>-11.2871</v>
      </c>
      <c r="H1037" s="3">
        <v>5.18</v>
      </c>
      <c r="K1037" s="4">
        <f>IFERROR(__xludf.DUMMYFUNCTION("""COMPUTED_VALUE"""),5.0)</f>
        <v>5</v>
      </c>
      <c r="L1037" s="4">
        <v>-11.1674</v>
      </c>
      <c r="M1037" s="4" t="s">
        <v>13</v>
      </c>
      <c r="N1037" s="1">
        <v>-12.72959397</v>
      </c>
      <c r="O1037" s="4">
        <v>1.4424939699999992</v>
      </c>
      <c r="V1037" s="3">
        <v>25.0795</v>
      </c>
      <c r="W1037" s="3">
        <v>5.18</v>
      </c>
      <c r="Z1037" s="4">
        <f>IFERROR(__xludf.DUMMYFUNCTION("""COMPUTED_VALUE"""),5.0)</f>
        <v>5</v>
      </c>
      <c r="AA1037" s="4">
        <v>25.1205</v>
      </c>
      <c r="AB1037" s="4" t="s">
        <v>13</v>
      </c>
      <c r="AC1037" s="1">
        <v>26.97795544</v>
      </c>
      <c r="AD1037" s="4">
        <v>-1.8984554399999993</v>
      </c>
    </row>
    <row r="1038">
      <c r="G1038" s="3">
        <v>-11.2893</v>
      </c>
      <c r="H1038" s="3">
        <v>5.185</v>
      </c>
      <c r="K1038" s="4">
        <f>IFERROR(__xludf.DUMMYFUNCTION("""COMPUTED_VALUE"""),5.005)</f>
        <v>5.005</v>
      </c>
      <c r="L1038" s="4">
        <v>-11.1707</v>
      </c>
      <c r="M1038" s="4" t="s">
        <v>13</v>
      </c>
      <c r="N1038" s="1">
        <v>-12.72959397</v>
      </c>
      <c r="O1038" s="4">
        <v>1.440293969999999</v>
      </c>
      <c r="V1038" s="3">
        <v>25.0834</v>
      </c>
      <c r="W1038" s="3">
        <v>5.185</v>
      </c>
      <c r="Z1038" s="4">
        <f>IFERROR(__xludf.DUMMYFUNCTION("""COMPUTED_VALUE"""),5.005)</f>
        <v>5.005</v>
      </c>
      <c r="AA1038" s="4">
        <v>25.1168</v>
      </c>
      <c r="AB1038" s="4" t="s">
        <v>13</v>
      </c>
      <c r="AC1038" s="1">
        <v>26.97795544</v>
      </c>
      <c r="AD1038" s="4">
        <v>-1.8945554399999978</v>
      </c>
    </row>
    <row r="1039">
      <c r="G1039" s="3">
        <v>-11.2915</v>
      </c>
      <c r="H1039" s="3">
        <v>5.19</v>
      </c>
      <c r="K1039" s="4">
        <f>IFERROR(__xludf.DUMMYFUNCTION("""COMPUTED_VALUE"""),5.01)</f>
        <v>5.01</v>
      </c>
      <c r="L1039" s="4">
        <v>-11.174</v>
      </c>
      <c r="M1039" s="4" t="s">
        <v>13</v>
      </c>
      <c r="N1039" s="1">
        <v>-12.72959397</v>
      </c>
      <c r="O1039" s="4">
        <v>1.4380939700000006</v>
      </c>
      <c r="V1039" s="3">
        <v>25.0876</v>
      </c>
      <c r="W1039" s="3">
        <v>5.19</v>
      </c>
      <c r="Z1039" s="4">
        <f>IFERROR(__xludf.DUMMYFUNCTION("""COMPUTED_VALUE"""),5.01)</f>
        <v>5.01</v>
      </c>
      <c r="AA1039" s="4">
        <v>25.1131</v>
      </c>
      <c r="AB1039" s="4" t="s">
        <v>13</v>
      </c>
      <c r="AC1039" s="1">
        <v>26.97795544</v>
      </c>
      <c r="AD1039" s="4">
        <v>-1.8903554400000004</v>
      </c>
    </row>
    <row r="1040">
      <c r="G1040" s="3">
        <v>-11.2935</v>
      </c>
      <c r="H1040" s="3">
        <v>5.195</v>
      </c>
      <c r="K1040" s="4">
        <f>IFERROR(__xludf.DUMMYFUNCTION("""COMPUTED_VALUE"""),5.015)</f>
        <v>5.015</v>
      </c>
      <c r="L1040" s="4">
        <v>-11.1775</v>
      </c>
      <c r="M1040" s="4" t="s">
        <v>13</v>
      </c>
      <c r="N1040" s="1">
        <v>-12.72959397</v>
      </c>
      <c r="O1040" s="4">
        <v>1.43609397</v>
      </c>
      <c r="V1040" s="3">
        <v>25.0922</v>
      </c>
      <c r="W1040" s="3">
        <v>5.195</v>
      </c>
      <c r="Z1040" s="4">
        <f>IFERROR(__xludf.DUMMYFUNCTION("""COMPUTED_VALUE"""),5.015)</f>
        <v>5.015</v>
      </c>
      <c r="AA1040" s="4">
        <v>25.1094</v>
      </c>
      <c r="AB1040" s="4" t="s">
        <v>13</v>
      </c>
      <c r="AC1040" s="1">
        <v>26.97795544</v>
      </c>
      <c r="AD1040" s="4">
        <v>-1.8857554400000005</v>
      </c>
    </row>
    <row r="1041">
      <c r="G1041" s="3">
        <v>-11.2955</v>
      </c>
      <c r="H1041" s="3">
        <v>5.2</v>
      </c>
      <c r="K1041" s="4">
        <f>IFERROR(__xludf.DUMMYFUNCTION("""COMPUTED_VALUE"""),5.02)</f>
        <v>5.02</v>
      </c>
      <c r="L1041" s="4">
        <v>-11.181</v>
      </c>
      <c r="M1041" s="4" t="s">
        <v>13</v>
      </c>
      <c r="N1041" s="1">
        <v>-12.72959397</v>
      </c>
      <c r="O1041" s="4">
        <v>1.4340939699999993</v>
      </c>
      <c r="V1041" s="3">
        <v>25.0971</v>
      </c>
      <c r="W1041" s="3">
        <v>5.2</v>
      </c>
      <c r="Z1041" s="4">
        <f>IFERROR(__xludf.DUMMYFUNCTION("""COMPUTED_VALUE"""),5.02)</f>
        <v>5.02</v>
      </c>
      <c r="AA1041" s="4">
        <v>25.1058</v>
      </c>
      <c r="AB1041" s="4" t="s">
        <v>13</v>
      </c>
      <c r="AC1041" s="1">
        <v>26.97795544</v>
      </c>
      <c r="AD1041" s="4">
        <v>-1.8808554399999977</v>
      </c>
    </row>
    <row r="1042">
      <c r="G1042" s="3">
        <v>-11.2974</v>
      </c>
      <c r="H1042" s="3">
        <v>5.205</v>
      </c>
      <c r="K1042" s="4">
        <f>IFERROR(__xludf.DUMMYFUNCTION("""COMPUTED_VALUE"""),5.020072937)</f>
        <v>5.020072937</v>
      </c>
      <c r="L1042" s="4" t="s">
        <v>13</v>
      </c>
      <c r="M1042" s="4">
        <v>-12.4921762896779</v>
      </c>
      <c r="N1042" s="1">
        <v>-12.7296125658281</v>
      </c>
      <c r="O1042" s="4">
        <v>1.4322125658281006</v>
      </c>
      <c r="V1042" s="3">
        <v>25.1024</v>
      </c>
      <c r="W1042" s="3">
        <v>5.205</v>
      </c>
      <c r="Z1042" s="4">
        <f>IFERROR(__xludf.DUMMYFUNCTION("""COMPUTED_VALUE"""),5.020072937)</f>
        <v>5.020072937</v>
      </c>
      <c r="AA1042" s="4" t="s">
        <v>13</v>
      </c>
      <c r="AB1042" s="4">
        <v>26.5388651450354</v>
      </c>
      <c r="AC1042" s="1">
        <v>26.9778090842418</v>
      </c>
      <c r="AD1042" s="4">
        <v>-1.8754090842418023</v>
      </c>
    </row>
    <row r="1043">
      <c r="G1043" s="3">
        <v>-11.2992</v>
      </c>
      <c r="H1043" s="3">
        <v>5.21</v>
      </c>
      <c r="K1043" s="4">
        <f>IFERROR(__xludf.DUMMYFUNCTION("""COMPUTED_VALUE"""),5.025)</f>
        <v>5.025</v>
      </c>
      <c r="L1043" s="4">
        <v>-11.1846</v>
      </c>
      <c r="M1043" s="4" t="s">
        <v>13</v>
      </c>
      <c r="N1043" s="1">
        <v>-12.7299380688355</v>
      </c>
      <c r="O1043" s="4">
        <v>1.430738068835499</v>
      </c>
      <c r="V1043" s="3">
        <v>25.108</v>
      </c>
      <c r="W1043" s="3">
        <v>5.21</v>
      </c>
      <c r="Z1043" s="4">
        <f>IFERROR(__xludf.DUMMYFUNCTION("""COMPUTED_VALUE"""),5.025)</f>
        <v>5.025</v>
      </c>
      <c r="AA1043" s="4">
        <v>25.1022</v>
      </c>
      <c r="AB1043" s="4" t="s">
        <v>13</v>
      </c>
      <c r="AC1043" s="1">
        <v>26.9752418989699</v>
      </c>
      <c r="AD1043" s="4">
        <v>-1.8672418989699011</v>
      </c>
    </row>
    <row r="1044">
      <c r="G1044" s="3">
        <v>-11.3009</v>
      </c>
      <c r="H1044" s="3">
        <v>5.215</v>
      </c>
      <c r="K1044" s="4">
        <f>IFERROR(__xludf.DUMMYFUNCTION("""COMPUTED_VALUE"""),5.03)</f>
        <v>5.03</v>
      </c>
      <c r="L1044" s="4">
        <v>-11.1882</v>
      </c>
      <c r="M1044" s="4" t="s">
        <v>13</v>
      </c>
      <c r="N1044" s="1">
        <v>-12.7306410920908</v>
      </c>
      <c r="O1044" s="4">
        <v>1.429741092090799</v>
      </c>
      <c r="V1044" s="3">
        <v>25.114</v>
      </c>
      <c r="W1044" s="3">
        <v>5.215</v>
      </c>
      <c r="Z1044" s="4">
        <f>IFERROR(__xludf.DUMMYFUNCTION("""COMPUTED_VALUE"""),5.03)</f>
        <v>5.03</v>
      </c>
      <c r="AA1044" s="4">
        <v>25.0986</v>
      </c>
      <c r="AB1044" s="4" t="s">
        <v>13</v>
      </c>
      <c r="AC1044" s="1">
        <v>26.9696805912634</v>
      </c>
      <c r="AD1044" s="4">
        <v>-1.8556805912634005</v>
      </c>
    </row>
    <row r="1045">
      <c r="G1045" s="3">
        <v>-11.3024</v>
      </c>
      <c r="H1045" s="3">
        <v>5.22</v>
      </c>
      <c r="K1045" s="4">
        <f>IFERROR(__xludf.DUMMYFUNCTION("""COMPUTED_VALUE"""),5.035)</f>
        <v>5.035</v>
      </c>
      <c r="L1045" s="4">
        <v>-11.1919</v>
      </c>
      <c r="M1045" s="4" t="s">
        <v>13</v>
      </c>
      <c r="N1045" s="1">
        <v>-12.7316852455313</v>
      </c>
      <c r="O1045" s="4">
        <v>1.4292852455313003</v>
      </c>
      <c r="V1045" s="3">
        <v>25.1203</v>
      </c>
      <c r="W1045" s="3">
        <v>5.22</v>
      </c>
      <c r="Z1045" s="4">
        <f>IFERROR(__xludf.DUMMYFUNCTION("""COMPUTED_VALUE"""),5.035)</f>
        <v>5.035</v>
      </c>
      <c r="AA1045" s="4">
        <v>25.0951</v>
      </c>
      <c r="AB1045" s="4" t="s">
        <v>13</v>
      </c>
      <c r="AC1045" s="1">
        <v>26.9613924469529</v>
      </c>
      <c r="AD1045" s="4">
        <v>-1.8410924469528993</v>
      </c>
    </row>
    <row r="1046">
      <c r="G1046" s="3">
        <v>-11.3038</v>
      </c>
      <c r="H1046" s="3">
        <v>5.225</v>
      </c>
      <c r="K1046" s="4">
        <f>IFERROR(__xludf.DUMMYFUNCTION("""COMPUTED_VALUE"""),5.04)</f>
        <v>5.04</v>
      </c>
      <c r="L1046" s="4">
        <v>-11.1955</v>
      </c>
      <c r="M1046" s="4" t="s">
        <v>13</v>
      </c>
      <c r="N1046" s="1">
        <v>-12.7330341390943</v>
      </c>
      <c r="O1046" s="4">
        <v>1.4292341390942997</v>
      </c>
      <c r="V1046" s="3">
        <v>25.127</v>
      </c>
      <c r="W1046" s="3">
        <v>5.225</v>
      </c>
      <c r="Z1046" s="4">
        <f>IFERROR(__xludf.DUMMYFUNCTION("""COMPUTED_VALUE"""),5.04)</f>
        <v>5.04</v>
      </c>
      <c r="AA1046" s="4">
        <v>25.0918</v>
      </c>
      <c r="AB1046" s="4" t="s">
        <v>13</v>
      </c>
      <c r="AC1046" s="1">
        <v>26.9506447518691</v>
      </c>
      <c r="AD1046" s="4">
        <v>-1.8236447518691001</v>
      </c>
    </row>
    <row r="1047">
      <c r="G1047" s="3">
        <v>-11.3052</v>
      </c>
      <c r="H1047" s="3">
        <v>5.23</v>
      </c>
      <c r="K1047" s="4">
        <f>IFERROR(__xludf.DUMMYFUNCTION("""COMPUTED_VALUE"""),5.045)</f>
        <v>5.045</v>
      </c>
      <c r="L1047" s="4">
        <v>-11.1993</v>
      </c>
      <c r="M1047" s="4" t="s">
        <v>13</v>
      </c>
      <c r="N1047" s="1">
        <v>-12.7346513827174</v>
      </c>
      <c r="O1047" s="4">
        <v>1.4294513827174011</v>
      </c>
      <c r="V1047" s="3">
        <v>25.1339</v>
      </c>
      <c r="W1047" s="3">
        <v>5.23</v>
      </c>
      <c r="Z1047" s="4">
        <f>IFERROR(__xludf.DUMMYFUNCTION("""COMPUTED_VALUE"""),5.045)</f>
        <v>5.045</v>
      </c>
      <c r="AA1047" s="4">
        <v>25.0884</v>
      </c>
      <c r="AB1047" s="4" t="s">
        <v>13</v>
      </c>
      <c r="AC1047" s="1">
        <v>26.9377047918425</v>
      </c>
      <c r="AD1047" s="4">
        <v>-1.8038047918424986</v>
      </c>
    </row>
    <row r="1048">
      <c r="G1048" s="3">
        <v>-11.3064</v>
      </c>
      <c r="H1048" s="3">
        <v>5.235</v>
      </c>
      <c r="K1048" s="4">
        <f>IFERROR(__xludf.DUMMYFUNCTION("""COMPUTED_VALUE"""),5.05)</f>
        <v>5.05</v>
      </c>
      <c r="L1048" s="4">
        <v>-11.203</v>
      </c>
      <c r="M1048" s="4" t="s">
        <v>13</v>
      </c>
      <c r="N1048" s="1">
        <v>-12.7365005863377</v>
      </c>
      <c r="O1048" s="4">
        <v>1.4301005863376997</v>
      </c>
      <c r="V1048" s="3">
        <v>25.1412</v>
      </c>
      <c r="W1048" s="3">
        <v>5.235</v>
      </c>
      <c r="Z1048" s="4">
        <f>IFERROR(__xludf.DUMMYFUNCTION("""COMPUTED_VALUE"""),5.05)</f>
        <v>5.05</v>
      </c>
      <c r="AA1048" s="4">
        <v>25.0852</v>
      </c>
      <c r="AB1048" s="4" t="s">
        <v>13</v>
      </c>
      <c r="AC1048" s="1">
        <v>26.922839852704</v>
      </c>
      <c r="AD1048" s="4">
        <v>-1.781639852704</v>
      </c>
    </row>
    <row r="1049">
      <c r="G1049" s="3">
        <v>-11.3075</v>
      </c>
      <c r="H1049" s="3">
        <v>5.24</v>
      </c>
      <c r="K1049" s="4">
        <f>IFERROR(__xludf.DUMMYFUNCTION("""COMPUTED_VALUE"""),5.055)</f>
        <v>5.055</v>
      </c>
      <c r="L1049" s="4">
        <v>-11.2068</v>
      </c>
      <c r="M1049" s="4" t="s">
        <v>13</v>
      </c>
      <c r="N1049" s="1">
        <v>-12.7385453598926</v>
      </c>
      <c r="O1049" s="4">
        <v>1.4310453598926003</v>
      </c>
      <c r="V1049" s="3">
        <v>25.1488</v>
      </c>
      <c r="W1049" s="3">
        <v>5.24</v>
      </c>
      <c r="Z1049" s="4">
        <f>IFERROR(__xludf.DUMMYFUNCTION("""COMPUTED_VALUE"""),5.055)</f>
        <v>5.055</v>
      </c>
      <c r="AA1049" s="4">
        <v>25.0822</v>
      </c>
      <c r="AB1049" s="4" t="s">
        <v>13</v>
      </c>
      <c r="AC1049" s="1">
        <v>26.906317220284</v>
      </c>
      <c r="AD1049" s="4">
        <v>-1.7575172202839973</v>
      </c>
    </row>
    <row r="1050">
      <c r="G1050" s="3">
        <v>-11.3084</v>
      </c>
      <c r="H1050" s="3">
        <v>5.245</v>
      </c>
      <c r="K1050" s="4">
        <f>IFERROR(__xludf.DUMMYFUNCTION("""COMPUTED_VALUE"""),5.06)</f>
        <v>5.06</v>
      </c>
      <c r="L1050" s="4">
        <v>-11.2105</v>
      </c>
      <c r="M1050" s="4" t="s">
        <v>13</v>
      </c>
      <c r="N1050" s="1">
        <v>-12.7407493133196</v>
      </c>
      <c r="O1050" s="4">
        <v>1.4323493133196</v>
      </c>
      <c r="V1050" s="3">
        <v>25.1567</v>
      </c>
      <c r="W1050" s="3">
        <v>5.245</v>
      </c>
      <c r="Z1050" s="4">
        <f>IFERROR(__xludf.DUMMYFUNCTION("""COMPUTED_VALUE"""),5.06)</f>
        <v>5.06</v>
      </c>
      <c r="AA1050" s="4">
        <v>25.0792</v>
      </c>
      <c r="AB1050" s="4" t="s">
        <v>13</v>
      </c>
      <c r="AC1050" s="1">
        <v>26.8884041804131</v>
      </c>
      <c r="AD1050" s="4">
        <v>-1.7317041804131001</v>
      </c>
    </row>
    <row r="1051">
      <c r="G1051" s="3">
        <v>-11.3091</v>
      </c>
      <c r="H1051" s="3">
        <v>5.25</v>
      </c>
      <c r="K1051" s="4">
        <f>IFERROR(__xludf.DUMMYFUNCTION("""COMPUTED_VALUE"""),5.065)</f>
        <v>5.065</v>
      </c>
      <c r="L1051" s="4">
        <v>-11.2142</v>
      </c>
      <c r="M1051" s="4" t="s">
        <v>13</v>
      </c>
      <c r="N1051" s="1">
        <v>-12.7430760565559</v>
      </c>
      <c r="O1051" s="4">
        <v>1.433976056555899</v>
      </c>
      <c r="V1051" s="3">
        <v>25.1648</v>
      </c>
      <c r="W1051" s="3">
        <v>5.25</v>
      </c>
      <c r="Z1051" s="4">
        <f>IFERROR(__xludf.DUMMYFUNCTION("""COMPUTED_VALUE"""),5.065)</f>
        <v>5.065</v>
      </c>
      <c r="AA1051" s="4">
        <v>25.0764</v>
      </c>
      <c r="AB1051" s="4" t="s">
        <v>13</v>
      </c>
      <c r="AC1051" s="1">
        <v>26.8693680189222</v>
      </c>
      <c r="AD1051" s="4">
        <v>-1.704568018922199</v>
      </c>
    </row>
    <row r="1052">
      <c r="G1052" s="3">
        <v>-11.3098</v>
      </c>
      <c r="H1052" s="3">
        <v>5.255</v>
      </c>
      <c r="K1052" s="4">
        <f>IFERROR(__xludf.DUMMYFUNCTION("""COMPUTED_VALUE"""),5.07)</f>
        <v>5.07</v>
      </c>
      <c r="L1052" s="4">
        <v>-11.218</v>
      </c>
      <c r="M1052" s="4" t="s">
        <v>13</v>
      </c>
      <c r="N1052" s="1">
        <v>-12.7454891995389</v>
      </c>
      <c r="O1052" s="4">
        <v>1.435689199538901</v>
      </c>
      <c r="V1052" s="3">
        <v>25.1732</v>
      </c>
      <c r="W1052" s="3">
        <v>5.255</v>
      </c>
      <c r="Z1052" s="4">
        <f>IFERROR(__xludf.DUMMYFUNCTION("""COMPUTED_VALUE"""),5.07)</f>
        <v>5.07</v>
      </c>
      <c r="AA1052" s="4">
        <v>25.0738</v>
      </c>
      <c r="AB1052" s="4" t="s">
        <v>13</v>
      </c>
      <c r="AC1052" s="1">
        <v>26.8494760216416</v>
      </c>
      <c r="AD1052" s="4">
        <v>-1.6762760216415984</v>
      </c>
    </row>
    <row r="1053">
      <c r="G1053" s="3">
        <v>-11.3102</v>
      </c>
      <c r="H1053" s="3">
        <v>5.26</v>
      </c>
      <c r="K1053" s="4">
        <f>IFERROR(__xludf.DUMMYFUNCTION("""COMPUTED_VALUE"""),5.075)</f>
        <v>5.075</v>
      </c>
      <c r="L1053" s="4">
        <v>-11.2217</v>
      </c>
      <c r="M1053" s="4" t="s">
        <v>13</v>
      </c>
      <c r="N1053" s="1">
        <v>-12.747952352206</v>
      </c>
      <c r="O1053" s="4">
        <v>1.4377523522059992</v>
      </c>
      <c r="V1053" s="3">
        <v>25.1819</v>
      </c>
      <c r="W1053" s="3">
        <v>5.26</v>
      </c>
      <c r="Z1053" s="4">
        <f>IFERROR(__xludf.DUMMYFUNCTION("""COMPUTED_VALUE"""),5.075)</f>
        <v>5.075</v>
      </c>
      <c r="AA1053" s="4">
        <v>25.0714</v>
      </c>
      <c r="AB1053" s="4" t="s">
        <v>13</v>
      </c>
      <c r="AC1053" s="1">
        <v>26.8289954744022</v>
      </c>
      <c r="AD1053" s="4">
        <v>-1.6470954744021995</v>
      </c>
    </row>
    <row r="1054">
      <c r="G1054" s="3">
        <v>-11.3105</v>
      </c>
      <c r="H1054" s="3">
        <v>5.265</v>
      </c>
      <c r="K1054" s="4">
        <f>IFERROR(__xludf.DUMMYFUNCTION("""COMPUTED_VALUE"""),5.08)</f>
        <v>5.08</v>
      </c>
      <c r="L1054" s="4">
        <v>-11.2254</v>
      </c>
      <c r="M1054" s="4" t="s">
        <v>13</v>
      </c>
      <c r="N1054" s="1">
        <v>-12.7504291244944</v>
      </c>
      <c r="O1054" s="4">
        <v>1.4399291244944</v>
      </c>
      <c r="V1054" s="3">
        <v>25.1908</v>
      </c>
      <c r="W1054" s="3">
        <v>5.265</v>
      </c>
      <c r="Z1054" s="4">
        <f>IFERROR(__xludf.DUMMYFUNCTION("""COMPUTED_VALUE"""),5.08)</f>
        <v>5.08</v>
      </c>
      <c r="AA1054" s="4">
        <v>25.0691</v>
      </c>
      <c r="AB1054" s="4" t="s">
        <v>13</v>
      </c>
      <c r="AC1054" s="1">
        <v>26.8081936630345</v>
      </c>
      <c r="AD1054" s="4">
        <v>-1.6173936630345018</v>
      </c>
    </row>
    <row r="1055">
      <c r="G1055" s="3">
        <v>-11.3105</v>
      </c>
      <c r="H1055" s="3">
        <v>5.27</v>
      </c>
      <c r="K1055" s="4">
        <f>IFERROR(__xludf.DUMMYFUNCTION("""COMPUTED_VALUE"""),5.085)</f>
        <v>5.085</v>
      </c>
      <c r="L1055" s="4">
        <v>-11.229</v>
      </c>
      <c r="M1055" s="4" t="s">
        <v>13</v>
      </c>
      <c r="N1055" s="1">
        <v>-12.7528831263417</v>
      </c>
      <c r="O1055" s="4">
        <v>1.442383126341701</v>
      </c>
      <c r="V1055" s="3">
        <v>25.1999</v>
      </c>
      <c r="W1055" s="3">
        <v>5.27</v>
      </c>
      <c r="Z1055" s="4">
        <f>IFERROR(__xludf.DUMMYFUNCTION("""COMPUTED_VALUE"""),5.085)</f>
        <v>5.085</v>
      </c>
      <c r="AA1055" s="4">
        <v>25.067</v>
      </c>
      <c r="AB1055" s="4" t="s">
        <v>13</v>
      </c>
      <c r="AC1055" s="1">
        <v>26.7873378733691</v>
      </c>
      <c r="AD1055" s="4">
        <v>-1.587437873369101</v>
      </c>
    </row>
    <row r="1056">
      <c r="G1056" s="3">
        <v>-11.3104</v>
      </c>
      <c r="H1056" s="3">
        <v>5.275</v>
      </c>
      <c r="K1056" s="4">
        <f>IFERROR(__xludf.DUMMYFUNCTION("""COMPUTED_VALUE"""),5.09)</f>
        <v>5.09</v>
      </c>
      <c r="L1056" s="4">
        <v>-11.2327</v>
      </c>
      <c r="M1056" s="4" t="s">
        <v>13</v>
      </c>
      <c r="N1056" s="1">
        <v>-12.7552779676851</v>
      </c>
      <c r="O1056" s="4">
        <v>1.4448779676851</v>
      </c>
      <c r="V1056" s="3">
        <v>25.2092</v>
      </c>
      <c r="W1056" s="3">
        <v>5.275</v>
      </c>
      <c r="Z1056" s="4">
        <f>IFERROR(__xludf.DUMMYFUNCTION("""COMPUTED_VALUE"""),5.09)</f>
        <v>5.09</v>
      </c>
      <c r="AA1056" s="4">
        <v>25.0652</v>
      </c>
      <c r="AB1056" s="4" t="s">
        <v>13</v>
      </c>
      <c r="AC1056" s="1">
        <v>26.7666953912367</v>
      </c>
      <c r="AD1056" s="4">
        <v>-1.5574953912366993</v>
      </c>
    </row>
    <row r="1057">
      <c r="G1057" s="3">
        <v>-11.31</v>
      </c>
      <c r="H1057" s="3">
        <v>5.28</v>
      </c>
      <c r="K1057" s="4">
        <f>IFERROR(__xludf.DUMMYFUNCTION("""COMPUTED_VALUE"""),5.095)</f>
        <v>5.095</v>
      </c>
      <c r="L1057" s="4">
        <v>-11.2363</v>
      </c>
      <c r="M1057" s="4" t="s">
        <v>13</v>
      </c>
      <c r="N1057" s="1">
        <v>-12.7575772584619</v>
      </c>
      <c r="O1057" s="4">
        <v>1.4475772584618998</v>
      </c>
      <c r="V1057" s="3">
        <v>25.2187</v>
      </c>
      <c r="W1057" s="3">
        <v>5.28</v>
      </c>
      <c r="Z1057" s="4">
        <f>IFERROR(__xludf.DUMMYFUNCTION("""COMPUTED_VALUE"""),5.095)</f>
        <v>5.095</v>
      </c>
      <c r="AA1057" s="4">
        <v>25.0636</v>
      </c>
      <c r="AB1057" s="4" t="s">
        <v>13</v>
      </c>
      <c r="AC1057" s="1">
        <v>26.7465335024679</v>
      </c>
      <c r="AD1057" s="4">
        <v>-1.527833502467903</v>
      </c>
    </row>
    <row r="1058">
      <c r="G1058" s="3">
        <v>-11.3094</v>
      </c>
      <c r="H1058" s="3">
        <v>5.285</v>
      </c>
      <c r="K1058" s="4">
        <f>IFERROR(__xludf.DUMMYFUNCTION("""COMPUTED_VALUE"""),5.1)</f>
        <v>5.1</v>
      </c>
      <c r="L1058" s="4">
        <v>-11.2398</v>
      </c>
      <c r="M1058" s="4" t="s">
        <v>13</v>
      </c>
      <c r="N1058" s="1">
        <v>-12.7597446086095</v>
      </c>
      <c r="O1058" s="4">
        <v>1.4503446086095</v>
      </c>
      <c r="V1058" s="3">
        <v>25.2283</v>
      </c>
      <c r="W1058" s="3">
        <v>5.285</v>
      </c>
      <c r="Z1058" s="4">
        <f>IFERROR(__xludf.DUMMYFUNCTION("""COMPUTED_VALUE"""),5.1)</f>
        <v>5.1</v>
      </c>
      <c r="AA1058" s="4">
        <v>25.0622</v>
      </c>
      <c r="AB1058" s="4" t="s">
        <v>13</v>
      </c>
      <c r="AC1058" s="1">
        <v>26.7271194928934</v>
      </c>
      <c r="AD1058" s="4">
        <v>-1.4988194928934</v>
      </c>
    </row>
    <row r="1059">
      <c r="G1059" s="3">
        <v>-11.3085</v>
      </c>
      <c r="H1059" s="3">
        <v>5.29</v>
      </c>
      <c r="K1059" s="4">
        <f>IFERROR(__xludf.DUMMYFUNCTION("""COMPUTED_VALUE"""),5.10346222)</f>
        <v>5.10346222</v>
      </c>
      <c r="L1059" s="4" t="s">
        <v>13</v>
      </c>
      <c r="M1059" s="4">
        <v>-12.7295939654318</v>
      </c>
      <c r="N1059" s="1">
        <v>-12.7617436280654</v>
      </c>
      <c r="O1059" s="4">
        <v>1.4532436280653993</v>
      </c>
      <c r="V1059" s="3">
        <v>25.238</v>
      </c>
      <c r="W1059" s="3">
        <v>5.29</v>
      </c>
      <c r="Z1059" s="4">
        <f>IFERROR(__xludf.DUMMYFUNCTION("""COMPUTED_VALUE"""),5.10346222)</f>
        <v>5.10346222</v>
      </c>
      <c r="AA1059" s="4" t="s">
        <v>13</v>
      </c>
      <c r="AB1059" s="4">
        <v>26.977955438829</v>
      </c>
      <c r="AC1059" s="1">
        <v>26.7087206483437</v>
      </c>
      <c r="AD1059" s="4">
        <v>-1.4707206483437005</v>
      </c>
    </row>
    <row r="1060">
      <c r="G1060" s="3">
        <v>-11.3074</v>
      </c>
      <c r="H1060" s="3">
        <v>5.295</v>
      </c>
      <c r="K1060" s="4">
        <f>IFERROR(__xludf.DUMMYFUNCTION("""COMPUTED_VALUE"""),5.105)</f>
        <v>5.105</v>
      </c>
      <c r="L1060" s="4">
        <v>-11.2433</v>
      </c>
      <c r="M1060" s="4" t="s">
        <v>13</v>
      </c>
      <c r="N1060" s="1">
        <v>-12.7635379267667</v>
      </c>
      <c r="O1060" s="4">
        <v>1.4561379267667007</v>
      </c>
      <c r="V1060" s="3">
        <v>25.2478</v>
      </c>
      <c r="W1060" s="3">
        <v>5.295</v>
      </c>
      <c r="Z1060" s="4">
        <f>IFERROR(__xludf.DUMMYFUNCTION("""COMPUTED_VALUE"""),5.105)</f>
        <v>5.105</v>
      </c>
      <c r="AA1060" s="4">
        <v>25.0611</v>
      </c>
      <c r="AB1060" s="4" t="s">
        <v>13</v>
      </c>
      <c r="AC1060" s="1">
        <v>26.6916042546496</v>
      </c>
      <c r="AD1060" s="4">
        <v>-1.4438042546495993</v>
      </c>
    </row>
    <row r="1061">
      <c r="G1061" s="3">
        <v>-11.3059</v>
      </c>
      <c r="H1061" s="3">
        <v>5.3</v>
      </c>
      <c r="K1061" s="4">
        <f>IFERROR(__xludf.DUMMYFUNCTION("""COMPUTED_VALUE"""),5.11)</f>
        <v>5.11</v>
      </c>
      <c r="L1061" s="4">
        <v>-11.2467</v>
      </c>
      <c r="M1061" s="4" t="s">
        <v>13</v>
      </c>
      <c r="N1061" s="1">
        <v>-12.765091114651</v>
      </c>
      <c r="O1061" s="4">
        <v>1.4591911146510004</v>
      </c>
      <c r="V1061" s="3">
        <v>25.2576</v>
      </c>
      <c r="W1061" s="3">
        <v>5.3</v>
      </c>
      <c r="Z1061" s="4">
        <f>IFERROR(__xludf.DUMMYFUNCTION("""COMPUTED_VALUE"""),5.11)</f>
        <v>5.11</v>
      </c>
      <c r="AA1061" s="4">
        <v>25.0602</v>
      </c>
      <c r="AB1061" s="4" t="s">
        <v>13</v>
      </c>
      <c r="AC1061" s="1">
        <v>26.6760375976416</v>
      </c>
      <c r="AD1061" s="4">
        <v>-1.4184375976415993</v>
      </c>
    </row>
    <row r="1062">
      <c r="G1062" s="3">
        <v>-11.3041</v>
      </c>
      <c r="H1062" s="3">
        <v>5.305</v>
      </c>
      <c r="K1062" s="4">
        <f>IFERROR(__xludf.DUMMYFUNCTION("""COMPUTED_VALUE"""),5.115)</f>
        <v>5.115</v>
      </c>
      <c r="L1062" s="4">
        <v>-11.2501</v>
      </c>
      <c r="M1062" s="4" t="s">
        <v>13</v>
      </c>
      <c r="N1062" s="1">
        <v>-12.7663668016554</v>
      </c>
      <c r="O1062" s="4">
        <v>1.4622668016553995</v>
      </c>
      <c r="V1062" s="3">
        <v>25.2674</v>
      </c>
      <c r="W1062" s="3">
        <v>5.305</v>
      </c>
      <c r="Z1062" s="4">
        <f>IFERROR(__xludf.DUMMYFUNCTION("""COMPUTED_VALUE"""),5.115)</f>
        <v>5.115</v>
      </c>
      <c r="AA1062" s="4">
        <v>25.0596</v>
      </c>
      <c r="AB1062" s="4" t="s">
        <v>13</v>
      </c>
      <c r="AC1062" s="1">
        <v>26.6622879631503</v>
      </c>
      <c r="AD1062" s="4">
        <v>-1.3948879631502997</v>
      </c>
    </row>
    <row r="1063">
      <c r="G1063" s="3">
        <v>-11.302</v>
      </c>
      <c r="H1063" s="3">
        <v>5.31</v>
      </c>
      <c r="K1063" s="4">
        <f>IFERROR(__xludf.DUMMYFUNCTION("""COMPUTED_VALUE"""),5.12)</f>
        <v>5.12</v>
      </c>
      <c r="L1063" s="4">
        <v>-11.2534</v>
      </c>
      <c r="M1063" s="4" t="s">
        <v>13</v>
      </c>
      <c r="N1063" s="1">
        <v>-12.7673285977175</v>
      </c>
      <c r="O1063" s="4">
        <v>1.4653285977175</v>
      </c>
      <c r="V1063" s="3">
        <v>25.2772</v>
      </c>
      <c r="W1063" s="3">
        <v>5.31</v>
      </c>
      <c r="Z1063" s="4">
        <f>IFERROR(__xludf.DUMMYFUNCTION("""COMPUTED_VALUE"""),5.12)</f>
        <v>5.12</v>
      </c>
      <c r="AA1063" s="4">
        <v>25.0592</v>
      </c>
      <c r="AB1063" s="4" t="s">
        <v>13</v>
      </c>
      <c r="AC1063" s="1">
        <v>26.6506226370064</v>
      </c>
      <c r="AD1063" s="4">
        <v>-1.3734226370063993</v>
      </c>
    </row>
    <row r="1064">
      <c r="G1064" s="3">
        <v>-11.2994</v>
      </c>
      <c r="H1064" s="3">
        <v>5.315</v>
      </c>
      <c r="K1064" s="4">
        <f>IFERROR(__xludf.DUMMYFUNCTION("""COMPUTED_VALUE"""),5.125)</f>
        <v>5.125</v>
      </c>
      <c r="L1064" s="4">
        <v>-11.2566</v>
      </c>
      <c r="M1064" s="4" t="s">
        <v>13</v>
      </c>
      <c r="N1064" s="1">
        <v>-12.7679401127745</v>
      </c>
      <c r="O1064" s="4">
        <v>1.4685401127745</v>
      </c>
      <c r="V1064" s="3">
        <v>25.287</v>
      </c>
      <c r="W1064" s="3">
        <v>5.315</v>
      </c>
      <c r="Z1064" s="4">
        <f>IFERROR(__xludf.DUMMYFUNCTION("""COMPUTED_VALUE"""),5.125)</f>
        <v>5.125</v>
      </c>
      <c r="AA1064" s="4">
        <v>25.0592</v>
      </c>
      <c r="AB1064" s="4" t="s">
        <v>13</v>
      </c>
      <c r="AC1064" s="1">
        <v>26.6413089050406</v>
      </c>
      <c r="AD1064" s="4">
        <v>-1.3543089050406003</v>
      </c>
    </row>
    <row r="1065">
      <c r="G1065" s="3">
        <v>-11.2965</v>
      </c>
      <c r="H1065" s="3">
        <v>5.32</v>
      </c>
      <c r="K1065" s="4">
        <f>IFERROR(__xludf.DUMMYFUNCTION("""COMPUTED_VALUE"""),5.13)</f>
        <v>5.13</v>
      </c>
      <c r="L1065" s="4">
        <v>-11.2598</v>
      </c>
      <c r="M1065" s="4" t="s">
        <v>13</v>
      </c>
      <c r="N1065" s="1">
        <v>-12.7681649567638</v>
      </c>
      <c r="O1065" s="4">
        <v>1.4716649567637994</v>
      </c>
      <c r="V1065" s="3">
        <v>25.2967</v>
      </c>
      <c r="W1065" s="3">
        <v>5.32</v>
      </c>
      <c r="Z1065" s="4">
        <f>IFERROR(__xludf.DUMMYFUNCTION("""COMPUTED_VALUE"""),5.13)</f>
        <v>5.13</v>
      </c>
      <c r="AA1065" s="4">
        <v>25.0594</v>
      </c>
      <c r="AB1065" s="4" t="s">
        <v>13</v>
      </c>
      <c r="AC1065" s="1">
        <v>26.6346140530834</v>
      </c>
      <c r="AD1065" s="4">
        <v>-1.3379140530833986</v>
      </c>
    </row>
    <row r="1066">
      <c r="G1066" s="3">
        <v>-11.2931</v>
      </c>
      <c r="H1066" s="3">
        <v>5.325</v>
      </c>
      <c r="K1066" s="4">
        <f>IFERROR(__xludf.DUMMYFUNCTION("""COMPUTED_VALUE"""),5.135)</f>
        <v>5.135</v>
      </c>
      <c r="L1066" s="4">
        <v>-11.2628</v>
      </c>
      <c r="M1066" s="4" t="s">
        <v>13</v>
      </c>
      <c r="N1066" s="1">
        <v>-12.7672885767767</v>
      </c>
      <c r="O1066" s="4">
        <v>1.4741885767766991</v>
      </c>
      <c r="V1066" s="3">
        <v>25.3062</v>
      </c>
      <c r="W1066" s="3">
        <v>5.325</v>
      </c>
      <c r="Z1066" s="4">
        <f>IFERROR(__xludf.DUMMYFUNCTION("""COMPUTED_VALUE"""),5.135)</f>
        <v>5.135</v>
      </c>
      <c r="AA1066" s="4">
        <v>25.06</v>
      </c>
      <c r="AB1066" s="4" t="s">
        <v>13</v>
      </c>
      <c r="AC1066" s="1">
        <v>26.6294856640214</v>
      </c>
      <c r="AD1066" s="4">
        <v>-1.3232856640213981</v>
      </c>
    </row>
    <row r="1067">
      <c r="G1067" s="3">
        <v>-11.2892</v>
      </c>
      <c r="H1067" s="3">
        <v>5.33</v>
      </c>
      <c r="K1067" s="4">
        <f>IFERROR(__xludf.DUMMYFUNCTION("""COMPUTED_VALUE"""),5.14)</f>
        <v>5.14</v>
      </c>
      <c r="L1067" s="4">
        <v>-11.2658</v>
      </c>
      <c r="M1067" s="4" t="s">
        <v>13</v>
      </c>
      <c r="N1067" s="1">
        <v>-12.7645421089558</v>
      </c>
      <c r="O1067" s="4">
        <v>1.4753421089558003</v>
      </c>
      <c r="V1067" s="3">
        <v>25.3155</v>
      </c>
      <c r="W1067" s="3">
        <v>5.33</v>
      </c>
      <c r="Z1067" s="4">
        <f>IFERROR(__xludf.DUMMYFUNCTION("""COMPUTED_VALUE"""),5.14)</f>
        <v>5.14</v>
      </c>
      <c r="AA1067" s="4">
        <v>25.0608</v>
      </c>
      <c r="AB1067" s="4" t="s">
        <v>13</v>
      </c>
      <c r="AC1067" s="1">
        <v>26.6244505667227</v>
      </c>
      <c r="AD1067" s="4">
        <v>-1.3089505667227002</v>
      </c>
    </row>
    <row r="1068">
      <c r="G1068" s="3">
        <v>-11.2848</v>
      </c>
      <c r="H1068" s="3">
        <v>5.335</v>
      </c>
      <c r="K1068" s="4">
        <f>IFERROR(__xludf.DUMMYFUNCTION("""COMPUTED_VALUE"""),5.145)</f>
        <v>5.145</v>
      </c>
      <c r="L1068" s="4">
        <v>-11.2688</v>
      </c>
      <c r="M1068" s="4" t="s">
        <v>13</v>
      </c>
      <c r="N1068" s="1">
        <v>-12.7600088395442</v>
      </c>
      <c r="O1068" s="4">
        <v>1.4752088395441998</v>
      </c>
      <c r="V1068" s="3">
        <v>25.3247</v>
      </c>
      <c r="W1068" s="3">
        <v>5.335</v>
      </c>
      <c r="Z1068" s="4">
        <f>IFERROR(__xludf.DUMMYFUNCTION("""COMPUTED_VALUE"""),5.145)</f>
        <v>5.145</v>
      </c>
      <c r="AA1068" s="4">
        <v>25.062</v>
      </c>
      <c r="AB1068" s="4" t="s">
        <v>13</v>
      </c>
      <c r="AC1068" s="1">
        <v>26.6195141425772</v>
      </c>
      <c r="AD1068" s="4">
        <v>-1.2948141425771986</v>
      </c>
    </row>
    <row r="1069">
      <c r="G1069" s="3">
        <v>-11.2798</v>
      </c>
      <c r="H1069" s="3">
        <v>5.34</v>
      </c>
      <c r="K1069" s="4">
        <f>IFERROR(__xludf.DUMMYFUNCTION("""COMPUTED_VALUE"""),5.15)</f>
        <v>5.15</v>
      </c>
      <c r="L1069" s="4">
        <v>-11.2717</v>
      </c>
      <c r="M1069" s="4" t="s">
        <v>13</v>
      </c>
      <c r="N1069" s="1">
        <v>-12.7537736533625</v>
      </c>
      <c r="O1069" s="4">
        <v>1.473973653362501</v>
      </c>
      <c r="V1069" s="3">
        <v>25.3335</v>
      </c>
      <c r="W1069" s="3">
        <v>5.34</v>
      </c>
      <c r="Z1069" s="4">
        <f>IFERROR(__xludf.DUMMYFUNCTION("""COMPUTED_VALUE"""),5.15)</f>
        <v>5.15</v>
      </c>
      <c r="AA1069" s="4">
        <v>25.0635</v>
      </c>
      <c r="AB1069" s="4" t="s">
        <v>13</v>
      </c>
      <c r="AC1069" s="1">
        <v>26.6146847113972</v>
      </c>
      <c r="AD1069" s="4">
        <v>-1.2811847113971986</v>
      </c>
    </row>
    <row r="1070">
      <c r="G1070" s="3">
        <v>-11.2743</v>
      </c>
      <c r="H1070" s="3">
        <v>5.345</v>
      </c>
      <c r="K1070" s="4">
        <f>IFERROR(__xludf.DUMMYFUNCTION("""COMPUTED_VALUE"""),5.155)</f>
        <v>5.155</v>
      </c>
      <c r="L1070" s="4">
        <v>-11.2744</v>
      </c>
      <c r="M1070" s="4" t="s">
        <v>13</v>
      </c>
      <c r="N1070" s="1">
        <v>-12.7459214352314</v>
      </c>
      <c r="O1070" s="4">
        <v>1.4716214352314</v>
      </c>
      <c r="V1070" s="3">
        <v>25.342</v>
      </c>
      <c r="W1070" s="3">
        <v>5.345</v>
      </c>
      <c r="Z1070" s="4">
        <f>IFERROR(__xludf.DUMMYFUNCTION("""COMPUTED_VALUE"""),5.155)</f>
        <v>5.155</v>
      </c>
      <c r="AA1070" s="4">
        <v>25.0653</v>
      </c>
      <c r="AB1070" s="4" t="s">
        <v>13</v>
      </c>
      <c r="AC1070" s="1">
        <v>26.6099705929951</v>
      </c>
      <c r="AD1070" s="4">
        <v>-1.267970592995102</v>
      </c>
    </row>
    <row r="1071">
      <c r="G1071" s="3">
        <v>-11.2682</v>
      </c>
      <c r="H1071" s="3">
        <v>5.35</v>
      </c>
      <c r="K1071" s="4">
        <f>IFERROR(__xludf.DUMMYFUNCTION("""COMPUTED_VALUE"""),5.16)</f>
        <v>5.16</v>
      </c>
      <c r="L1071" s="4">
        <v>-11.2771</v>
      </c>
      <c r="M1071" s="4" t="s">
        <v>13</v>
      </c>
      <c r="N1071" s="1">
        <v>-12.7365370699714</v>
      </c>
      <c r="O1071" s="4">
        <v>1.4683370699713993</v>
      </c>
      <c r="V1071" s="3">
        <v>25.3502</v>
      </c>
      <c r="W1071" s="3">
        <v>5.35</v>
      </c>
      <c r="Z1071" s="4">
        <f>IFERROR(__xludf.DUMMYFUNCTION("""COMPUTED_VALUE"""),5.16)</f>
        <v>5.16</v>
      </c>
      <c r="AA1071" s="4">
        <v>25.0674</v>
      </c>
      <c r="AB1071" s="4" t="s">
        <v>13</v>
      </c>
      <c r="AC1071" s="1">
        <v>26.605380107183</v>
      </c>
      <c r="AD1071" s="4">
        <v>-1.2551801071829978</v>
      </c>
    </row>
    <row r="1072">
      <c r="G1072" s="3">
        <v>-11.2613</v>
      </c>
      <c r="H1072" s="3">
        <v>5.355</v>
      </c>
      <c r="K1072" s="4">
        <f>IFERROR(__xludf.DUMMYFUNCTION("""COMPUTED_VALUE"""),5.165)</f>
        <v>5.165</v>
      </c>
      <c r="L1072" s="4">
        <v>-11.2798</v>
      </c>
      <c r="M1072" s="4" t="s">
        <v>13</v>
      </c>
      <c r="N1072" s="1">
        <v>-12.7257054424031</v>
      </c>
      <c r="O1072" s="4">
        <v>1.4644054424031</v>
      </c>
      <c r="V1072" s="3">
        <v>25.358</v>
      </c>
      <c r="W1072" s="3">
        <v>5.355</v>
      </c>
      <c r="Z1072" s="4">
        <f>IFERROR(__xludf.DUMMYFUNCTION("""COMPUTED_VALUE"""),5.165)</f>
        <v>5.165</v>
      </c>
      <c r="AA1072" s="4">
        <v>25.0699</v>
      </c>
      <c r="AB1072" s="4" t="s">
        <v>13</v>
      </c>
      <c r="AC1072" s="1">
        <v>26.6009215737732</v>
      </c>
      <c r="AD1072" s="4">
        <v>-1.2429215737731987</v>
      </c>
    </row>
    <row r="1073">
      <c r="G1073" s="3">
        <v>-11.2538</v>
      </c>
      <c r="H1073" s="3">
        <v>5.36</v>
      </c>
      <c r="K1073" s="4">
        <f>IFERROR(__xludf.DUMMYFUNCTION("""COMPUTED_VALUE"""),5.17)</f>
        <v>5.17</v>
      </c>
      <c r="L1073" s="4">
        <v>-11.2823</v>
      </c>
      <c r="M1073" s="4" t="s">
        <v>13</v>
      </c>
      <c r="N1073" s="1">
        <v>-12.7135114373471</v>
      </c>
      <c r="O1073" s="4">
        <v>1.4597114373470994</v>
      </c>
      <c r="V1073" s="3">
        <v>25.3652</v>
      </c>
      <c r="W1073" s="3">
        <v>5.36</v>
      </c>
      <c r="Z1073" s="4">
        <f>IFERROR(__xludf.DUMMYFUNCTION("""COMPUTED_VALUE"""),5.17)</f>
        <v>5.17</v>
      </c>
      <c r="AA1073" s="4">
        <v>25.0728</v>
      </c>
      <c r="AB1073" s="4" t="s">
        <v>13</v>
      </c>
      <c r="AC1073" s="1">
        <v>26.596603312578</v>
      </c>
      <c r="AD1073" s="4">
        <v>-1.2314033125779993</v>
      </c>
    </row>
    <row r="1074">
      <c r="G1074" s="3">
        <v>-11.2454</v>
      </c>
      <c r="H1074" s="3">
        <v>5.365</v>
      </c>
      <c r="K1074" s="4">
        <f>IFERROR(__xludf.DUMMYFUNCTION("""COMPUTED_VALUE"""),5.175)</f>
        <v>5.175</v>
      </c>
      <c r="L1074" s="4">
        <v>-11.2847</v>
      </c>
      <c r="M1074" s="4" t="s">
        <v>13</v>
      </c>
      <c r="N1074" s="1">
        <v>-12.700039939624</v>
      </c>
      <c r="O1074" s="4">
        <v>1.4546399396240002</v>
      </c>
      <c r="V1074" s="3">
        <v>25.372</v>
      </c>
      <c r="W1074" s="3">
        <v>5.365</v>
      </c>
      <c r="Z1074" s="4">
        <f>IFERROR(__xludf.DUMMYFUNCTION("""COMPUTED_VALUE"""),5.175)</f>
        <v>5.175</v>
      </c>
      <c r="AA1074" s="4">
        <v>25.076</v>
      </c>
      <c r="AB1074" s="4" t="s">
        <v>13</v>
      </c>
      <c r="AC1074" s="1">
        <v>26.5924336434096</v>
      </c>
      <c r="AD1074" s="4">
        <v>-1.2204336434095993</v>
      </c>
    </row>
    <row r="1075">
      <c r="G1075" s="3">
        <v>-11.2363</v>
      </c>
      <c r="H1075" s="3">
        <v>5.37</v>
      </c>
      <c r="K1075" s="4">
        <f>IFERROR(__xludf.DUMMYFUNCTION("""COMPUTED_VALUE"""),5.18)</f>
        <v>5.18</v>
      </c>
      <c r="L1075" s="4">
        <v>-11.2871</v>
      </c>
      <c r="M1075" s="4" t="s">
        <v>13</v>
      </c>
      <c r="N1075" s="1">
        <v>-12.6853758340545</v>
      </c>
      <c r="O1075" s="4">
        <v>1.4490758340545007</v>
      </c>
      <c r="V1075" s="3">
        <v>25.3782</v>
      </c>
      <c r="W1075" s="3">
        <v>5.37</v>
      </c>
      <c r="Z1075" s="4">
        <f>IFERROR(__xludf.DUMMYFUNCTION("""COMPUTED_VALUE"""),5.18)</f>
        <v>5.18</v>
      </c>
      <c r="AA1075" s="4">
        <v>25.0795</v>
      </c>
      <c r="AB1075" s="4" t="s">
        <v>13</v>
      </c>
      <c r="AC1075" s="1">
        <v>26.5884208860804</v>
      </c>
      <c r="AD1075" s="4">
        <v>-1.2102208860803998</v>
      </c>
    </row>
    <row r="1076">
      <c r="G1076" s="3">
        <v>-11.2262</v>
      </c>
      <c r="H1076" s="3">
        <v>5.375</v>
      </c>
      <c r="K1076" s="4">
        <f>IFERROR(__xludf.DUMMYFUNCTION("""COMPUTED_VALUE"""),5.185)</f>
        <v>5.185</v>
      </c>
      <c r="L1076" s="4">
        <v>-11.2893</v>
      </c>
      <c r="M1076" s="4" t="s">
        <v>13</v>
      </c>
      <c r="N1076" s="1">
        <v>-12.669604005459</v>
      </c>
      <c r="O1076" s="4">
        <v>1.4434040054589996</v>
      </c>
      <c r="V1076" s="3">
        <v>25.3837</v>
      </c>
      <c r="W1076" s="3">
        <v>5.375</v>
      </c>
      <c r="Z1076" s="4">
        <f>IFERROR(__xludf.DUMMYFUNCTION("""COMPUTED_VALUE"""),5.185)</f>
        <v>5.185</v>
      </c>
      <c r="AA1076" s="4">
        <v>25.0834</v>
      </c>
      <c r="AB1076" s="4" t="s">
        <v>13</v>
      </c>
      <c r="AC1076" s="1">
        <v>26.5845733604026</v>
      </c>
      <c r="AD1076" s="4">
        <v>-1.2008733604025998</v>
      </c>
    </row>
    <row r="1077">
      <c r="G1077" s="3">
        <v>-11.2152</v>
      </c>
      <c r="H1077" s="3">
        <v>5.38</v>
      </c>
      <c r="K1077" s="4">
        <f>IFERROR(__xludf.DUMMYFUNCTION("""COMPUTED_VALUE"""),5.19)</f>
        <v>5.19</v>
      </c>
      <c r="L1077" s="4">
        <v>-11.2915</v>
      </c>
      <c r="M1077" s="4" t="s">
        <v>13</v>
      </c>
      <c r="N1077" s="1">
        <v>-12.6528093386583</v>
      </c>
      <c r="O1077" s="4">
        <v>1.4376093386582998</v>
      </c>
      <c r="V1077" s="3">
        <v>25.3886</v>
      </c>
      <c r="W1077" s="3">
        <v>5.38</v>
      </c>
      <c r="Z1077" s="4">
        <f>IFERROR(__xludf.DUMMYFUNCTION("""COMPUTED_VALUE"""),5.19)</f>
        <v>5.19</v>
      </c>
      <c r="AA1077" s="4">
        <v>25.0876</v>
      </c>
      <c r="AB1077" s="4" t="s">
        <v>13</v>
      </c>
      <c r="AC1077" s="1">
        <v>26.5808993861884</v>
      </c>
      <c r="AD1077" s="4">
        <v>-1.1922993861883988</v>
      </c>
    </row>
    <row r="1078">
      <c r="G1078" s="3">
        <v>-11.2033</v>
      </c>
      <c r="H1078" s="3">
        <v>5.385</v>
      </c>
      <c r="K1078" s="4">
        <f>IFERROR(__xludf.DUMMYFUNCTION("""COMPUTED_VALUE"""),5.195)</f>
        <v>5.195</v>
      </c>
      <c r="L1078" s="4">
        <v>-11.2935</v>
      </c>
      <c r="M1078" s="4" t="s">
        <v>13</v>
      </c>
      <c r="N1078" s="1">
        <v>-12.6350767184728</v>
      </c>
      <c r="O1078" s="4">
        <v>1.4317767184727987</v>
      </c>
      <c r="V1078" s="3">
        <v>25.3928</v>
      </c>
      <c r="W1078" s="3">
        <v>5.385</v>
      </c>
      <c r="Z1078" s="4">
        <f>IFERROR(__xludf.DUMMYFUNCTION("""COMPUTED_VALUE"""),5.195)</f>
        <v>5.195</v>
      </c>
      <c r="AA1078" s="4">
        <v>25.0922</v>
      </c>
      <c r="AB1078" s="4" t="s">
        <v>13</v>
      </c>
      <c r="AC1078" s="1">
        <v>26.5774072832502</v>
      </c>
      <c r="AD1078" s="4">
        <v>-1.1846072832501982</v>
      </c>
    </row>
    <row r="1079">
      <c r="G1079" s="3">
        <v>-11.1903</v>
      </c>
      <c r="H1079" s="3">
        <v>5.39</v>
      </c>
      <c r="K1079" s="4">
        <f>IFERROR(__xludf.DUMMYFUNCTION("""COMPUTED_VALUE"""),5.2)</f>
        <v>5.2</v>
      </c>
      <c r="L1079" s="4">
        <v>-11.2955</v>
      </c>
      <c r="M1079" s="4" t="s">
        <v>13</v>
      </c>
      <c r="N1079" s="1">
        <v>-12.6164910297233</v>
      </c>
      <c r="O1079" s="4">
        <v>1.4261910297232987</v>
      </c>
      <c r="V1079" s="3">
        <v>25.3962</v>
      </c>
      <c r="W1079" s="3">
        <v>5.39</v>
      </c>
      <c r="Z1079" s="4">
        <f>IFERROR(__xludf.DUMMYFUNCTION("""COMPUTED_VALUE"""),5.2)</f>
        <v>5.2</v>
      </c>
      <c r="AA1079" s="4">
        <v>25.0971</v>
      </c>
      <c r="AB1079" s="4" t="s">
        <v>13</v>
      </c>
      <c r="AC1079" s="1">
        <v>26.5741053714001</v>
      </c>
      <c r="AD1079" s="4">
        <v>-1.1779053714001009</v>
      </c>
    </row>
    <row r="1080">
      <c r="G1080" s="3">
        <v>-11.1762</v>
      </c>
      <c r="H1080" s="3">
        <v>5.395</v>
      </c>
      <c r="K1080" s="4">
        <f>IFERROR(__xludf.DUMMYFUNCTION("""COMPUTED_VALUE"""),5.20351409899999)</f>
        <v>5.203514099</v>
      </c>
      <c r="L1080" s="4" t="s">
        <v>13</v>
      </c>
      <c r="M1080" s="4">
        <v>-12.7295939654318</v>
      </c>
      <c r="N1080" s="1">
        <v>-12.5971371572302</v>
      </c>
      <c r="O1080" s="4">
        <v>1.4209371572302008</v>
      </c>
      <c r="V1080" s="3">
        <v>25.3988</v>
      </c>
      <c r="W1080" s="3">
        <v>5.395</v>
      </c>
      <c r="Z1080" s="4">
        <f>IFERROR(__xludf.DUMMYFUNCTION("""COMPUTED_VALUE"""),5.20351409899999)</f>
        <v>5.203514099</v>
      </c>
      <c r="AA1080" s="4" t="s">
        <v>13</v>
      </c>
      <c r="AB1080" s="4">
        <v>26.977955438829</v>
      </c>
      <c r="AC1080" s="1">
        <v>26.5710019704505</v>
      </c>
      <c r="AD1080" s="4">
        <v>-1.172201970450498</v>
      </c>
    </row>
    <row r="1081">
      <c r="G1081" s="3">
        <v>-11.1609</v>
      </c>
      <c r="H1081" s="3">
        <v>5.4</v>
      </c>
      <c r="K1081" s="4">
        <f>IFERROR(__xludf.DUMMYFUNCTION("""COMPUTED_VALUE"""),5.205)</f>
        <v>5.205</v>
      </c>
      <c r="L1081" s="4">
        <v>-11.2974</v>
      </c>
      <c r="M1081" s="4" t="s">
        <v>13</v>
      </c>
      <c r="N1081" s="1">
        <v>-12.5770999858143</v>
      </c>
      <c r="O1081" s="4">
        <v>1.4161999858143002</v>
      </c>
      <c r="V1081" s="3">
        <v>25.4005</v>
      </c>
      <c r="W1081" s="3">
        <v>5.4</v>
      </c>
      <c r="Z1081" s="4">
        <f>IFERROR(__xludf.DUMMYFUNCTION("""COMPUTED_VALUE"""),5.205)</f>
        <v>5.205</v>
      </c>
      <c r="AA1081" s="4">
        <v>25.1024</v>
      </c>
      <c r="AB1081" s="4" t="s">
        <v>13</v>
      </c>
      <c r="AC1081" s="1">
        <v>26.5681054002136</v>
      </c>
      <c r="AD1081" s="4">
        <v>-1.1676054002135992</v>
      </c>
    </row>
    <row r="1082">
      <c r="G1082" s="3">
        <v>-11.1443</v>
      </c>
      <c r="H1082" s="3">
        <v>5.405</v>
      </c>
      <c r="K1082" s="4">
        <f>IFERROR(__xludf.DUMMYFUNCTION("""COMPUTED_VALUE"""),5.21)</f>
        <v>5.21</v>
      </c>
      <c r="L1082" s="4">
        <v>-11.2992</v>
      </c>
      <c r="M1082" s="4" t="s">
        <v>13</v>
      </c>
      <c r="N1082" s="1">
        <v>-12.556464400296</v>
      </c>
      <c r="O1082" s="4">
        <v>1.4121644002960014</v>
      </c>
      <c r="V1082" s="3">
        <v>25.4014</v>
      </c>
      <c r="W1082" s="3">
        <v>5.405</v>
      </c>
      <c r="Z1082" s="4">
        <f>IFERROR(__xludf.DUMMYFUNCTION("""COMPUTED_VALUE"""),5.21)</f>
        <v>5.21</v>
      </c>
      <c r="AA1082" s="4">
        <v>25.108</v>
      </c>
      <c r="AB1082" s="4" t="s">
        <v>13</v>
      </c>
      <c r="AC1082" s="1">
        <v>26.5654239805017</v>
      </c>
      <c r="AD1082" s="4">
        <v>-1.1640239805016996</v>
      </c>
    </row>
    <row r="1083">
      <c r="G1083" s="3">
        <v>-11.1265</v>
      </c>
      <c r="H1083" s="3">
        <v>5.41</v>
      </c>
      <c r="K1083" s="4">
        <f>IFERROR(__xludf.DUMMYFUNCTION("""COMPUTED_VALUE"""),5.215)</f>
        <v>5.215</v>
      </c>
      <c r="L1083" s="4">
        <v>-11.3009</v>
      </c>
      <c r="M1083" s="4" t="s">
        <v>13</v>
      </c>
      <c r="N1083" s="1">
        <v>-12.535315285496</v>
      </c>
      <c r="O1083" s="4">
        <v>1.4088152854960008</v>
      </c>
      <c r="V1083" s="3">
        <v>25.4012</v>
      </c>
      <c r="W1083" s="3">
        <v>5.41</v>
      </c>
      <c r="Z1083" s="4">
        <f>IFERROR(__xludf.DUMMYFUNCTION("""COMPUTED_VALUE"""),5.215)</f>
        <v>5.215</v>
      </c>
      <c r="AA1083" s="4">
        <v>25.114</v>
      </c>
      <c r="AB1083" s="4" t="s">
        <v>13</v>
      </c>
      <c r="AC1083" s="1">
        <v>26.562966031127</v>
      </c>
      <c r="AD1083" s="4">
        <v>-1.1617660311270015</v>
      </c>
    </row>
    <row r="1084">
      <c r="G1084" s="3">
        <v>-11.1073</v>
      </c>
      <c r="H1084" s="3">
        <v>5.415</v>
      </c>
      <c r="K1084" s="4">
        <f>IFERROR(__xludf.DUMMYFUNCTION("""COMPUTED_VALUE"""),5.22)</f>
        <v>5.22</v>
      </c>
      <c r="L1084" s="4">
        <v>-11.3024</v>
      </c>
      <c r="M1084" s="4" t="s">
        <v>13</v>
      </c>
      <c r="N1084" s="1">
        <v>-12.5137375262349</v>
      </c>
      <c r="O1084" s="4">
        <v>1.4064375262348996</v>
      </c>
      <c r="V1084" s="3">
        <v>25.4</v>
      </c>
      <c r="W1084" s="3">
        <v>5.415</v>
      </c>
      <c r="Z1084" s="4">
        <f>IFERROR(__xludf.DUMMYFUNCTION("""COMPUTED_VALUE"""),5.22)</f>
        <v>5.22</v>
      </c>
      <c r="AA1084" s="4">
        <v>25.1203</v>
      </c>
      <c r="AB1084" s="4" t="s">
        <v>13</v>
      </c>
      <c r="AC1084" s="1">
        <v>26.5607398719018</v>
      </c>
      <c r="AD1084" s="4">
        <v>-1.1607398719018</v>
      </c>
    </row>
    <row r="1085">
      <c r="G1085" s="3">
        <v>-11.0866</v>
      </c>
      <c r="H1085" s="3">
        <v>5.42</v>
      </c>
      <c r="K1085" s="4">
        <f>IFERROR(__xludf.DUMMYFUNCTION("""COMPUTED_VALUE"""),5.225)</f>
        <v>5.225</v>
      </c>
      <c r="L1085" s="4">
        <v>-11.3038</v>
      </c>
      <c r="M1085" s="4" t="s">
        <v>13</v>
      </c>
      <c r="N1085" s="1">
        <v>-12.4918160073333</v>
      </c>
      <c r="O1085" s="4">
        <v>1.4052160073332995</v>
      </c>
      <c r="V1085" s="3">
        <v>25.3978</v>
      </c>
      <c r="W1085" s="3">
        <v>5.42</v>
      </c>
      <c r="Z1085" s="4">
        <f>IFERROR(__xludf.DUMMYFUNCTION("""COMPUTED_VALUE"""),5.225)</f>
        <v>5.225</v>
      </c>
      <c r="AA1085" s="4">
        <v>25.127</v>
      </c>
      <c r="AB1085" s="4" t="s">
        <v>13</v>
      </c>
      <c r="AC1085" s="1">
        <v>26.5587538226385</v>
      </c>
      <c r="AD1085" s="4">
        <v>-1.1609538226385006</v>
      </c>
    </row>
    <row r="1086">
      <c r="G1086" s="3">
        <v>-11.0644</v>
      </c>
      <c r="H1086" s="3">
        <v>5.425</v>
      </c>
      <c r="K1086" s="4">
        <f>IFERROR(__xludf.DUMMYFUNCTION("""COMPUTED_VALUE"""),5.23)</f>
        <v>5.23</v>
      </c>
      <c r="L1086" s="4">
        <v>-11.3052</v>
      </c>
      <c r="M1086" s="4" t="s">
        <v>13</v>
      </c>
      <c r="N1086" s="1">
        <v>-12.4696356136117</v>
      </c>
      <c r="O1086" s="4">
        <v>1.4052356136117012</v>
      </c>
      <c r="V1086" s="3">
        <v>25.3945</v>
      </c>
      <c r="W1086" s="3">
        <v>5.425</v>
      </c>
      <c r="Z1086" s="4">
        <f>IFERROR(__xludf.DUMMYFUNCTION("""COMPUTED_VALUE"""),5.23)</f>
        <v>5.23</v>
      </c>
      <c r="AA1086" s="4">
        <v>25.1339</v>
      </c>
      <c r="AB1086" s="4" t="s">
        <v>13</v>
      </c>
      <c r="AC1086" s="1">
        <v>26.5570162031491</v>
      </c>
      <c r="AD1086" s="4">
        <v>-1.1625162031490994</v>
      </c>
    </row>
    <row r="1087">
      <c r="G1087" s="3">
        <v>-11.0406</v>
      </c>
      <c r="H1087" s="3">
        <v>5.43</v>
      </c>
      <c r="K1087" s="4">
        <f>IFERROR(__xludf.DUMMYFUNCTION("""COMPUTED_VALUE"""),5.235)</f>
        <v>5.235</v>
      </c>
      <c r="L1087" s="4">
        <v>-11.3064</v>
      </c>
      <c r="M1087" s="4" t="s">
        <v>13</v>
      </c>
      <c r="N1087" s="1">
        <v>-12.4472812298908</v>
      </c>
      <c r="O1087" s="4">
        <v>1.4066812298908005</v>
      </c>
      <c r="V1087" s="3">
        <v>25.3901</v>
      </c>
      <c r="W1087" s="3">
        <v>5.43</v>
      </c>
      <c r="Z1087" s="4">
        <f>IFERROR(__xludf.DUMMYFUNCTION("""COMPUTED_VALUE"""),5.235)</f>
        <v>5.235</v>
      </c>
      <c r="AA1087" s="4">
        <v>25.1412</v>
      </c>
      <c r="AB1087" s="4" t="s">
        <v>13</v>
      </c>
      <c r="AC1087" s="1">
        <v>26.5555353332461</v>
      </c>
      <c r="AD1087" s="4">
        <v>-1.1654353332461014</v>
      </c>
    </row>
    <row r="1088">
      <c r="G1088" s="3">
        <v>-11.0151</v>
      </c>
      <c r="H1088" s="3">
        <v>5.435</v>
      </c>
      <c r="K1088" s="4">
        <f>IFERROR(__xludf.DUMMYFUNCTION("""COMPUTED_VALUE"""),5.24)</f>
        <v>5.24</v>
      </c>
      <c r="L1088" s="4">
        <v>-11.3075</v>
      </c>
      <c r="M1088" s="4" t="s">
        <v>13</v>
      </c>
      <c r="N1088" s="1">
        <v>-12.4248377409912</v>
      </c>
      <c r="O1088" s="4">
        <v>1.4097377409911989</v>
      </c>
      <c r="V1088" s="3">
        <v>25.3846</v>
      </c>
      <c r="W1088" s="3">
        <v>5.435</v>
      </c>
      <c r="Z1088" s="4">
        <f>IFERROR(__xludf.DUMMYFUNCTION("""COMPUTED_VALUE"""),5.24)</f>
        <v>5.24</v>
      </c>
      <c r="AA1088" s="4">
        <v>25.1488</v>
      </c>
      <c r="AB1088" s="4" t="s">
        <v>13</v>
      </c>
      <c r="AC1088" s="1">
        <v>26.5543195327416</v>
      </c>
      <c r="AD1088" s="4">
        <v>-1.1697195327416026</v>
      </c>
    </row>
    <row r="1089">
      <c r="G1089" s="3">
        <v>-10.9878</v>
      </c>
      <c r="H1089" s="3">
        <v>5.44</v>
      </c>
      <c r="K1089" s="4">
        <f>IFERROR(__xludf.DUMMYFUNCTION("""COMPUTED_VALUE"""),5.245)</f>
        <v>5.245</v>
      </c>
      <c r="L1089" s="4">
        <v>-11.3084</v>
      </c>
      <c r="M1089" s="4" t="s">
        <v>13</v>
      </c>
      <c r="N1089" s="1">
        <v>-12.4023900317335</v>
      </c>
      <c r="O1089" s="4">
        <v>1.4145900317334998</v>
      </c>
      <c r="V1089" s="3">
        <v>25.3778</v>
      </c>
      <c r="W1089" s="3">
        <v>5.44</v>
      </c>
      <c r="Z1089" s="4">
        <f>IFERROR(__xludf.DUMMYFUNCTION("""COMPUTED_VALUE"""),5.245)</f>
        <v>5.245</v>
      </c>
      <c r="AA1089" s="4">
        <v>25.1567</v>
      </c>
      <c r="AB1089" s="4" t="s">
        <v>13</v>
      </c>
      <c r="AC1089" s="1">
        <v>26.553377121448</v>
      </c>
      <c r="AD1089" s="4">
        <v>-1.1755771214480006</v>
      </c>
    </row>
    <row r="1090">
      <c r="G1090" s="3">
        <v>-10.9586</v>
      </c>
      <c r="H1090" s="3">
        <v>5.445</v>
      </c>
      <c r="K1090" s="4">
        <f>IFERROR(__xludf.DUMMYFUNCTION("""COMPUTED_VALUE"""),5.25)</f>
        <v>5.25</v>
      </c>
      <c r="L1090" s="4">
        <v>-11.3091</v>
      </c>
      <c r="M1090" s="4" t="s">
        <v>13</v>
      </c>
      <c r="N1090" s="1">
        <v>-12.3800229869382</v>
      </c>
      <c r="O1090" s="4">
        <v>1.4214229869382002</v>
      </c>
      <c r="V1090" s="3">
        <v>25.3698</v>
      </c>
      <c r="W1090" s="3">
        <v>5.445</v>
      </c>
      <c r="Z1090" s="4">
        <f>IFERROR(__xludf.DUMMYFUNCTION("""COMPUTED_VALUE"""),5.25)</f>
        <v>5.25</v>
      </c>
      <c r="AA1090" s="4">
        <v>25.1648</v>
      </c>
      <c r="AB1090" s="4" t="s">
        <v>13</v>
      </c>
      <c r="AC1090" s="1">
        <v>26.5527164191775</v>
      </c>
      <c r="AD1090" s="4">
        <v>-1.1829164191774986</v>
      </c>
    </row>
    <row r="1091">
      <c r="G1091" s="3">
        <v>-10.9276</v>
      </c>
      <c r="H1091" s="3">
        <v>5.45</v>
      </c>
      <c r="K1091" s="4">
        <f>IFERROR(__xludf.DUMMYFUNCTION("""COMPUTED_VALUE"""),5.255)</f>
        <v>5.255</v>
      </c>
      <c r="L1091" s="4">
        <v>-11.3098</v>
      </c>
      <c r="M1091" s="4" t="s">
        <v>13</v>
      </c>
      <c r="N1091" s="1">
        <v>-12.357821491426</v>
      </c>
      <c r="O1091" s="4">
        <v>1.4302214914259999</v>
      </c>
      <c r="V1091" s="3">
        <v>25.3606</v>
      </c>
      <c r="W1091" s="3">
        <v>5.45</v>
      </c>
      <c r="Z1091" s="4">
        <f>IFERROR(__xludf.DUMMYFUNCTION("""COMPUTED_VALUE"""),5.255)</f>
        <v>5.255</v>
      </c>
      <c r="AA1091" s="4">
        <v>25.1732</v>
      </c>
      <c r="AB1091" s="4" t="s">
        <v>13</v>
      </c>
      <c r="AC1091" s="1">
        <v>26.5523457457424</v>
      </c>
      <c r="AD1091" s="4">
        <v>-1.1917457457423986</v>
      </c>
    </row>
    <row r="1092">
      <c r="G1092" s="3">
        <v>-10.8945</v>
      </c>
      <c r="H1092" s="3">
        <v>5.455</v>
      </c>
      <c r="K1092" s="4">
        <f>IFERROR(__xludf.DUMMYFUNCTION("""COMPUTED_VALUE"""),5.26)</f>
        <v>5.26</v>
      </c>
      <c r="L1092" s="4">
        <v>-11.3102</v>
      </c>
      <c r="M1092" s="4" t="s">
        <v>13</v>
      </c>
      <c r="N1092" s="1">
        <v>-12.3358495451434</v>
      </c>
      <c r="O1092" s="4">
        <v>1.4413495451433995</v>
      </c>
      <c r="V1092" s="3">
        <v>25.3502</v>
      </c>
      <c r="W1092" s="3">
        <v>5.455</v>
      </c>
      <c r="Z1092" s="4">
        <f>IFERROR(__xludf.DUMMYFUNCTION("""COMPUTED_VALUE"""),5.26)</f>
        <v>5.26</v>
      </c>
      <c r="AA1092" s="4">
        <v>25.1819</v>
      </c>
      <c r="AB1092" s="4" t="s">
        <v>13</v>
      </c>
      <c r="AC1092" s="1">
        <v>26.5538892040071</v>
      </c>
      <c r="AD1092" s="4">
        <v>-1.2036892040070981</v>
      </c>
    </row>
    <row r="1093">
      <c r="G1093" s="3">
        <v>-10.8592</v>
      </c>
      <c r="H1093" s="3">
        <v>5.46</v>
      </c>
      <c r="K1093" s="4">
        <f>IFERROR(__xludf.DUMMYFUNCTION("""COMPUTED_VALUE"""),5.265)</f>
        <v>5.265</v>
      </c>
      <c r="L1093" s="4">
        <v>-11.3105</v>
      </c>
      <c r="M1093" s="4" t="s">
        <v>13</v>
      </c>
      <c r="N1093" s="1">
        <v>-12.3137183241984</v>
      </c>
      <c r="O1093" s="4">
        <v>1.4545183241983999</v>
      </c>
      <c r="V1093" s="3">
        <v>25.3384</v>
      </c>
      <c r="W1093" s="3">
        <v>5.46</v>
      </c>
      <c r="Z1093" s="4">
        <f>IFERROR(__xludf.DUMMYFUNCTION("""COMPUTED_VALUE"""),5.265)</f>
        <v>5.265</v>
      </c>
      <c r="AA1093" s="4">
        <v>25.1908</v>
      </c>
      <c r="AB1093" s="4" t="s">
        <v>13</v>
      </c>
      <c r="AC1093" s="1">
        <v>26.5897834139479</v>
      </c>
      <c r="AD1093" s="4">
        <v>-1.2513834139478988</v>
      </c>
    </row>
    <row r="1094">
      <c r="G1094" s="3">
        <v>-10.8218</v>
      </c>
      <c r="H1094" s="3">
        <v>5.465</v>
      </c>
      <c r="K1094" s="4">
        <f>IFERROR(__xludf.DUMMYFUNCTION("""COMPUTED_VALUE"""),5.27)</f>
        <v>5.27</v>
      </c>
      <c r="L1094" s="4">
        <v>-11.3105</v>
      </c>
      <c r="M1094" s="4" t="s">
        <v>13</v>
      </c>
      <c r="N1094" s="1">
        <v>-12.2911813406896</v>
      </c>
      <c r="O1094" s="4">
        <v>1.4693813406896012</v>
      </c>
      <c r="V1094" s="3">
        <v>25.3254</v>
      </c>
      <c r="W1094" s="3">
        <v>5.465</v>
      </c>
      <c r="Z1094" s="4">
        <f>IFERROR(__xludf.DUMMYFUNCTION("""COMPUTED_VALUE"""),5.27)</f>
        <v>5.27</v>
      </c>
      <c r="AA1094" s="4">
        <v>25.1999</v>
      </c>
      <c r="AB1094" s="4" t="s">
        <v>13</v>
      </c>
      <c r="AC1094" s="1">
        <v>26.6711888412143</v>
      </c>
      <c r="AD1094" s="4">
        <v>-1.3457888412143006</v>
      </c>
    </row>
    <row r="1095">
      <c r="G1095" s="3">
        <v>-10.782</v>
      </c>
      <c r="H1095" s="3">
        <v>5.47</v>
      </c>
      <c r="K1095" s="4">
        <f>IFERROR(__xludf.DUMMYFUNCTION("""COMPUTED_VALUE"""),5.275)</f>
        <v>5.275</v>
      </c>
      <c r="L1095" s="4">
        <v>-11.3104</v>
      </c>
      <c r="M1095" s="4" t="s">
        <v>13</v>
      </c>
      <c r="N1095" s="1">
        <v>-12.268143946374</v>
      </c>
      <c r="O1095" s="4">
        <v>1.4861439463739998</v>
      </c>
      <c r="V1095" s="3">
        <v>25.3111</v>
      </c>
      <c r="W1095" s="3">
        <v>5.47</v>
      </c>
      <c r="Z1095" s="4">
        <f>IFERROR(__xludf.DUMMYFUNCTION("""COMPUTED_VALUE"""),5.275)</f>
        <v>5.275</v>
      </c>
      <c r="AA1095" s="4">
        <v>25.2092</v>
      </c>
      <c r="AB1095" s="4" t="s">
        <v>13</v>
      </c>
      <c r="AC1095" s="1">
        <v>26.7960663541349</v>
      </c>
      <c r="AD1095" s="4">
        <v>-1.484966354134901</v>
      </c>
    </row>
    <row r="1096">
      <c r="G1096" s="3">
        <v>-10.7399</v>
      </c>
      <c r="H1096" s="3">
        <v>5.475</v>
      </c>
      <c r="K1096" s="4">
        <f>IFERROR(__xludf.DUMMYFUNCTION("""COMPUTED_VALUE"""),5.28)</f>
        <v>5.28</v>
      </c>
      <c r="L1096" s="4">
        <v>-11.31</v>
      </c>
      <c r="M1096" s="4" t="s">
        <v>13</v>
      </c>
      <c r="N1096" s="1">
        <v>-12.2445114930088</v>
      </c>
      <c r="O1096" s="4">
        <v>1.5046114930087988</v>
      </c>
      <c r="V1096" s="3">
        <v>25.2955</v>
      </c>
      <c r="W1096" s="3">
        <v>5.475</v>
      </c>
      <c r="Z1096" s="4">
        <f>IFERROR(__xludf.DUMMYFUNCTION("""COMPUTED_VALUE"""),5.28)</f>
        <v>5.28</v>
      </c>
      <c r="AA1096" s="4">
        <v>25.2187</v>
      </c>
      <c r="AB1096" s="4" t="s">
        <v>13</v>
      </c>
      <c r="AC1096" s="1">
        <v>26.9623768210383</v>
      </c>
      <c r="AD1096" s="4">
        <v>-1.6668768210383007</v>
      </c>
    </row>
    <row r="1097">
      <c r="G1097" s="3">
        <v>-10.6953</v>
      </c>
      <c r="H1097" s="3">
        <v>5.48</v>
      </c>
      <c r="K1097" s="4">
        <f>IFERROR(__xludf.DUMMYFUNCTION("""COMPUTED_VALUE"""),5.285)</f>
        <v>5.285</v>
      </c>
      <c r="L1097" s="4">
        <v>-11.3094</v>
      </c>
      <c r="M1097" s="4" t="s">
        <v>13</v>
      </c>
      <c r="N1097" s="1">
        <v>-12.2201893323508</v>
      </c>
      <c r="O1097" s="4">
        <v>1.524889332350801</v>
      </c>
      <c r="V1097" s="3">
        <v>25.2786</v>
      </c>
      <c r="W1097" s="3">
        <v>5.48</v>
      </c>
      <c r="Z1097" s="4">
        <f>IFERROR(__xludf.DUMMYFUNCTION("""COMPUTED_VALUE"""),5.285)</f>
        <v>5.285</v>
      </c>
      <c r="AA1097" s="4">
        <v>25.2283</v>
      </c>
      <c r="AB1097" s="4" t="s">
        <v>13</v>
      </c>
      <c r="AC1097" s="1">
        <v>27.1680811102532</v>
      </c>
      <c r="AD1097" s="4">
        <v>-1.8894811102532003</v>
      </c>
    </row>
    <row r="1098">
      <c r="G1098" s="3">
        <v>-10.648</v>
      </c>
      <c r="H1098" s="3">
        <v>5.485</v>
      </c>
      <c r="K1098" s="4">
        <f>IFERROR(__xludf.DUMMYFUNCTION("""COMPUTED_VALUE"""),5.29)</f>
        <v>5.29</v>
      </c>
      <c r="L1098" s="4">
        <v>-11.3085</v>
      </c>
      <c r="M1098" s="4" t="s">
        <v>13</v>
      </c>
      <c r="N1098" s="1">
        <v>-12.1950828161573</v>
      </c>
      <c r="O1098" s="4">
        <v>1.5470828161572996</v>
      </c>
      <c r="V1098" s="3">
        <v>25.2604</v>
      </c>
      <c r="W1098" s="3">
        <v>5.485</v>
      </c>
      <c r="Z1098" s="4">
        <f>IFERROR(__xludf.DUMMYFUNCTION("""COMPUTED_VALUE"""),5.29)</f>
        <v>5.29</v>
      </c>
      <c r="AA1098" s="4">
        <v>25.238</v>
      </c>
      <c r="AB1098" s="4" t="s">
        <v>13</v>
      </c>
      <c r="AC1098" s="1">
        <v>27.4111400901079</v>
      </c>
      <c r="AD1098" s="4">
        <v>-2.150740090107899</v>
      </c>
    </row>
    <row r="1099">
      <c r="G1099" s="3">
        <v>-10.5981</v>
      </c>
      <c r="H1099" s="3">
        <v>5.49</v>
      </c>
      <c r="K1099" s="4">
        <f>IFERROR(__xludf.DUMMYFUNCTION("""COMPUTED_VALUE"""),5.295)</f>
        <v>5.295</v>
      </c>
      <c r="L1099" s="4">
        <v>-11.3074</v>
      </c>
      <c r="M1099" s="4" t="s">
        <v>13</v>
      </c>
      <c r="N1099" s="1">
        <v>-12.1690972961852</v>
      </c>
      <c r="O1099" s="4">
        <v>1.5709972961851992</v>
      </c>
      <c r="V1099" s="3">
        <v>25.2409</v>
      </c>
      <c r="W1099" s="3">
        <v>5.49</v>
      </c>
      <c r="Z1099" s="4">
        <f>IFERROR(__xludf.DUMMYFUNCTION("""COMPUTED_VALUE"""),5.295)</f>
        <v>5.295</v>
      </c>
      <c r="AA1099" s="4">
        <v>25.2478</v>
      </c>
      <c r="AB1099" s="4" t="s">
        <v>13</v>
      </c>
      <c r="AC1099" s="1">
        <v>27.6895146289312</v>
      </c>
      <c r="AD1099" s="4">
        <v>-2.4486146289311996</v>
      </c>
    </row>
    <row r="1100">
      <c r="G1100" s="3">
        <v>-10.5453</v>
      </c>
      <c r="H1100" s="3">
        <v>5.495</v>
      </c>
      <c r="K1100" s="4">
        <f>IFERROR(__xludf.DUMMYFUNCTION("""COMPUTED_VALUE"""),5.3)</f>
        <v>5.3</v>
      </c>
      <c r="L1100" s="4">
        <v>-11.3059</v>
      </c>
      <c r="M1100" s="4" t="s">
        <v>13</v>
      </c>
      <c r="N1100" s="1">
        <v>-12.1421381241915</v>
      </c>
      <c r="O1100" s="4">
        <v>1.5968381241915015</v>
      </c>
      <c r="V1100" s="3">
        <v>25.2202</v>
      </c>
      <c r="W1100" s="3">
        <v>5.495</v>
      </c>
      <c r="Z1100" s="4">
        <f>IFERROR(__xludf.DUMMYFUNCTION("""COMPUTED_VALUE"""),5.3)</f>
        <v>5.3</v>
      </c>
      <c r="AA1100" s="4">
        <v>25.2576</v>
      </c>
      <c r="AB1100" s="4" t="s">
        <v>13</v>
      </c>
      <c r="AC1100" s="1">
        <v>28.0011655950515</v>
      </c>
      <c r="AD1100" s="4">
        <v>-2.7809655950515015</v>
      </c>
    </row>
    <row r="1101">
      <c r="G1101" s="3">
        <v>-10.4897</v>
      </c>
      <c r="H1101" s="3">
        <v>5.5</v>
      </c>
      <c r="K1101" s="4">
        <f>IFERROR(__xludf.DUMMYFUNCTION("""COMPUTED_VALUE"""),5.305)</f>
        <v>5.305</v>
      </c>
      <c r="L1101" s="4">
        <v>-11.3041</v>
      </c>
      <c r="M1101" s="4" t="s">
        <v>13</v>
      </c>
      <c r="N1101" s="1">
        <v>-12.1141106519332</v>
      </c>
      <c r="O1101" s="4">
        <v>1.6244106519332</v>
      </c>
      <c r="V1101" s="3">
        <v>25.1982</v>
      </c>
      <c r="W1101" s="3">
        <v>5.5</v>
      </c>
      <c r="Z1101" s="4">
        <f>IFERROR(__xludf.DUMMYFUNCTION("""COMPUTED_VALUE"""),5.305)</f>
        <v>5.305</v>
      </c>
      <c r="AA1101" s="4">
        <v>25.2674</v>
      </c>
      <c r="AB1101" s="4" t="s">
        <v>13</v>
      </c>
      <c r="AC1101" s="1">
        <v>28.3440538567976</v>
      </c>
      <c r="AD1101" s="4">
        <v>-3.1458538567976007</v>
      </c>
    </row>
    <row r="1102">
      <c r="G1102" s="3">
        <v>-10.431</v>
      </c>
      <c r="H1102" s="3">
        <v>5.505</v>
      </c>
      <c r="K1102" s="4">
        <f>IFERROR(__xludf.DUMMYFUNCTION("""COMPUTED_VALUE"""),5.31)</f>
        <v>5.31</v>
      </c>
      <c r="L1102" s="4">
        <v>-11.302</v>
      </c>
      <c r="M1102" s="4" t="s">
        <v>13</v>
      </c>
      <c r="N1102" s="1">
        <v>-12.0849202311675</v>
      </c>
      <c r="O1102" s="4">
        <v>1.6539202311675005</v>
      </c>
      <c r="V1102" s="3">
        <v>25.1751</v>
      </c>
      <c r="W1102" s="3">
        <v>5.505</v>
      </c>
      <c r="Z1102" s="4">
        <f>IFERROR(__xludf.DUMMYFUNCTION("""COMPUTED_VALUE"""),5.31)</f>
        <v>5.31</v>
      </c>
      <c r="AA1102" s="4">
        <v>25.2772</v>
      </c>
      <c r="AB1102" s="4" t="s">
        <v>13</v>
      </c>
      <c r="AC1102" s="1">
        <v>28.7161402824979</v>
      </c>
      <c r="AD1102" s="4">
        <v>-3.5410402824978995</v>
      </c>
    </row>
    <row r="1103">
      <c r="G1103" s="3">
        <v>-10.3693</v>
      </c>
      <c r="H1103" s="3">
        <v>5.51</v>
      </c>
      <c r="K1103" s="4">
        <f>IFERROR(__xludf.DUMMYFUNCTION("""COMPUTED_VALUE"""),5.315)</f>
        <v>5.315</v>
      </c>
      <c r="L1103" s="4">
        <v>-11.2994</v>
      </c>
      <c r="M1103" s="4" t="s">
        <v>13</v>
      </c>
      <c r="N1103" s="1">
        <v>-12.0544722136514</v>
      </c>
      <c r="O1103" s="4">
        <v>1.6851722136513985</v>
      </c>
      <c r="V1103" s="3">
        <v>25.1507</v>
      </c>
      <c r="W1103" s="3">
        <v>5.51</v>
      </c>
      <c r="Z1103" s="4">
        <f>IFERROR(__xludf.DUMMYFUNCTION("""COMPUTED_VALUE"""),5.315)</f>
        <v>5.315</v>
      </c>
      <c r="AA1103" s="4">
        <v>25.287</v>
      </c>
      <c r="AB1103" s="4" t="s">
        <v>13</v>
      </c>
      <c r="AC1103" s="1">
        <v>29.115385740481</v>
      </c>
      <c r="AD1103" s="4">
        <v>-3.9646857404809985</v>
      </c>
    </row>
    <row r="1104">
      <c r="G1104" s="3">
        <v>-10.3043</v>
      </c>
      <c r="H1104" s="3">
        <v>5.515</v>
      </c>
      <c r="K1104" s="4">
        <f>IFERROR(__xludf.DUMMYFUNCTION("""COMPUTED_VALUE"""),5.32)</f>
        <v>5.32</v>
      </c>
      <c r="L1104" s="4">
        <v>-11.2965</v>
      </c>
      <c r="M1104" s="4" t="s">
        <v>13</v>
      </c>
      <c r="N1104" s="1">
        <v>-12.0226719511418</v>
      </c>
      <c r="O1104" s="4">
        <v>1.7183719511418012</v>
      </c>
      <c r="V1104" s="3">
        <v>25.1253</v>
      </c>
      <c r="W1104" s="3">
        <v>5.515</v>
      </c>
      <c r="Z1104" s="4">
        <f>IFERROR(__xludf.DUMMYFUNCTION("""COMPUTED_VALUE"""),5.32)</f>
        <v>5.32</v>
      </c>
      <c r="AA1104" s="4">
        <v>25.2967</v>
      </c>
      <c r="AB1104" s="4" t="s">
        <v>13</v>
      </c>
      <c r="AC1104" s="1">
        <v>29.5397510990755</v>
      </c>
      <c r="AD1104" s="4">
        <v>-4.4144510990754995</v>
      </c>
    </row>
    <row r="1105">
      <c r="G1105" s="3">
        <v>-10.236</v>
      </c>
      <c r="H1105" s="3">
        <v>5.52</v>
      </c>
      <c r="K1105" s="4">
        <f>IFERROR(__xludf.DUMMYFUNCTION("""COMPUTED_VALUE"""),5.320228577)</f>
        <v>5.320228577</v>
      </c>
      <c r="L1105" s="4" t="s">
        <v>13</v>
      </c>
      <c r="M1105" s="4">
        <v>-12.7681654003884</v>
      </c>
      <c r="N1105" s="1">
        <v>-11.9894247953958</v>
      </c>
      <c r="O1105" s="4">
        <v>1.7534247953957998</v>
      </c>
      <c r="V1105" s="3">
        <v>25.0988</v>
      </c>
      <c r="W1105" s="3">
        <v>5.52</v>
      </c>
      <c r="Z1105" s="4">
        <f>IFERROR(__xludf.DUMMYFUNCTION("""COMPUTED_VALUE"""),5.320228577)</f>
        <v>5.320228577</v>
      </c>
      <c r="AA1105" s="4" t="s">
        <v>13</v>
      </c>
      <c r="AB1105" s="4">
        <v>26.6343749542744</v>
      </c>
      <c r="AC1105" s="1">
        <v>29.9871972266101</v>
      </c>
      <c r="AD1105" s="4">
        <v>-4.888397226610099</v>
      </c>
    </row>
    <row r="1106">
      <c r="G1106" s="3">
        <v>-10.1642</v>
      </c>
      <c r="H1106" s="3">
        <v>5.525</v>
      </c>
      <c r="K1106" s="4">
        <f>IFERROR(__xludf.DUMMYFUNCTION("""COMPUTED_VALUE"""),5.325)</f>
        <v>5.325</v>
      </c>
      <c r="L1106" s="4">
        <v>-11.2931</v>
      </c>
      <c r="M1106" s="4" t="s">
        <v>13</v>
      </c>
      <c r="N1106" s="1">
        <v>-11.9546360981704</v>
      </c>
      <c r="O1106" s="4">
        <v>1.7904360981704013</v>
      </c>
      <c r="V1106" s="3">
        <v>25.0712</v>
      </c>
      <c r="W1106" s="3">
        <v>5.525</v>
      </c>
      <c r="Z1106" s="4">
        <f>IFERROR(__xludf.DUMMYFUNCTION("""COMPUTED_VALUE"""),5.325)</f>
        <v>5.325</v>
      </c>
      <c r="AA1106" s="4">
        <v>25.3062</v>
      </c>
      <c r="AB1106" s="4" t="s">
        <v>13</v>
      </c>
      <c r="AC1106" s="1">
        <v>30.4556849914133</v>
      </c>
      <c r="AD1106" s="4">
        <v>-5.384484991413299</v>
      </c>
    </row>
    <row r="1107">
      <c r="G1107" s="3">
        <v>-10.0889</v>
      </c>
      <c r="H1107" s="3">
        <v>5.53</v>
      </c>
      <c r="K1107" s="4">
        <f>IFERROR(__xludf.DUMMYFUNCTION("""COMPUTED_VALUE"""),5.33)</f>
        <v>5.33</v>
      </c>
      <c r="L1107" s="4">
        <v>-11.2892</v>
      </c>
      <c r="M1107" s="4" t="s">
        <v>13</v>
      </c>
      <c r="N1107" s="1">
        <v>-11.9182112112228</v>
      </c>
      <c r="O1107" s="4">
        <v>1.8293112112227998</v>
      </c>
      <c r="V1107" s="3">
        <v>25.0426</v>
      </c>
      <c r="W1107" s="3">
        <v>5.53</v>
      </c>
      <c r="Z1107" s="4">
        <f>IFERROR(__xludf.DUMMYFUNCTION("""COMPUTED_VALUE"""),5.33)</f>
        <v>5.33</v>
      </c>
      <c r="AA1107" s="4">
        <v>25.3155</v>
      </c>
      <c r="AB1107" s="4" t="s">
        <v>13</v>
      </c>
      <c r="AC1107" s="1">
        <v>30.9431752618135</v>
      </c>
      <c r="AD1107" s="4">
        <v>-5.900575261813501</v>
      </c>
    </row>
    <row r="1108">
      <c r="G1108" s="3">
        <v>-10.0099</v>
      </c>
      <c r="H1108" s="3">
        <v>5.535</v>
      </c>
      <c r="K1108" s="4">
        <f>IFERROR(__xludf.DUMMYFUNCTION("""COMPUTED_VALUE"""),5.335)</f>
        <v>5.335</v>
      </c>
      <c r="L1108" s="4">
        <v>-11.2848</v>
      </c>
      <c r="M1108" s="4" t="s">
        <v>13</v>
      </c>
      <c r="N1108" s="1">
        <v>-11.8800554863099</v>
      </c>
      <c r="O1108" s="4">
        <v>1.8701554863098995</v>
      </c>
      <c r="V1108" s="3">
        <v>25.0132</v>
      </c>
      <c r="W1108" s="3">
        <v>5.535</v>
      </c>
      <c r="Z1108" s="4">
        <f>IFERROR(__xludf.DUMMYFUNCTION("""COMPUTED_VALUE"""),5.335)</f>
        <v>5.335</v>
      </c>
      <c r="AA1108" s="4">
        <v>25.3247</v>
      </c>
      <c r="AB1108" s="4" t="s">
        <v>13</v>
      </c>
      <c r="AC1108" s="1">
        <v>31.4476289061395</v>
      </c>
      <c r="AD1108" s="4">
        <v>-6.434428906139498</v>
      </c>
    </row>
    <row r="1109">
      <c r="G1109" s="3">
        <v>-9.92724</v>
      </c>
      <c r="H1109" s="3">
        <v>5.54</v>
      </c>
      <c r="K1109" s="4">
        <f>IFERROR(__xludf.DUMMYFUNCTION("""COMPUTED_VALUE"""),5.34)</f>
        <v>5.34</v>
      </c>
      <c r="L1109" s="4">
        <v>-11.2798</v>
      </c>
      <c r="M1109" s="4" t="s">
        <v>13</v>
      </c>
      <c r="N1109" s="1">
        <v>-11.8400742751887</v>
      </c>
      <c r="O1109" s="4">
        <v>1.9128342751887004</v>
      </c>
      <c r="V1109" s="3">
        <v>24.9829</v>
      </c>
      <c r="W1109" s="3">
        <v>5.54</v>
      </c>
      <c r="Z1109" s="4">
        <f>IFERROR(__xludf.DUMMYFUNCTION("""COMPUTED_VALUE"""),5.34)</f>
        <v>5.34</v>
      </c>
      <c r="AA1109" s="4">
        <v>25.3335</v>
      </c>
      <c r="AB1109" s="4" t="s">
        <v>13</v>
      </c>
      <c r="AC1109" s="1">
        <v>31.9670067927197</v>
      </c>
      <c r="AD1109" s="4">
        <v>-6.9841067927197</v>
      </c>
    </row>
    <row r="1110">
      <c r="G1110" s="3">
        <v>-9.84062</v>
      </c>
      <c r="H1110" s="3">
        <v>5.545</v>
      </c>
      <c r="K1110" s="4">
        <f>IFERROR(__xludf.DUMMYFUNCTION("""COMPUTED_VALUE"""),5.345)</f>
        <v>5.345</v>
      </c>
      <c r="L1110" s="4">
        <v>-11.2743</v>
      </c>
      <c r="M1110" s="4" t="s">
        <v>13</v>
      </c>
      <c r="N1110" s="1">
        <v>-11.7981729296163</v>
      </c>
      <c r="O1110" s="4">
        <v>1.9575529296163001</v>
      </c>
      <c r="V1110" s="3">
        <v>24.9519</v>
      </c>
      <c r="W1110" s="3">
        <v>5.545</v>
      </c>
      <c r="Z1110" s="4">
        <f>IFERROR(__xludf.DUMMYFUNCTION("""COMPUTED_VALUE"""),5.345)</f>
        <v>5.345</v>
      </c>
      <c r="AA1110" s="4">
        <v>25.342</v>
      </c>
      <c r="AB1110" s="4" t="s">
        <v>13</v>
      </c>
      <c r="AC1110" s="1">
        <v>32.4992697898829</v>
      </c>
      <c r="AD1110" s="4">
        <v>-7.547369789882904</v>
      </c>
    </row>
    <row r="1111">
      <c r="G1111" s="3">
        <v>-9.75005</v>
      </c>
      <c r="H1111" s="3">
        <v>5.55</v>
      </c>
      <c r="K1111" s="4">
        <f>IFERROR(__xludf.DUMMYFUNCTION("""COMPUTED_VALUE"""),5.35)</f>
        <v>5.35</v>
      </c>
      <c r="L1111" s="4">
        <v>-11.2682</v>
      </c>
      <c r="M1111" s="4" t="s">
        <v>13</v>
      </c>
      <c r="N1111" s="1">
        <v>-11.7542568013497</v>
      </c>
      <c r="O1111" s="4">
        <v>2.0042068013496994</v>
      </c>
      <c r="V1111" s="3">
        <v>24.9202</v>
      </c>
      <c r="W1111" s="3">
        <v>5.55</v>
      </c>
      <c r="Z1111" s="4">
        <f>IFERROR(__xludf.DUMMYFUNCTION("""COMPUTED_VALUE"""),5.35)</f>
        <v>5.35</v>
      </c>
      <c r="AA1111" s="4">
        <v>25.3502</v>
      </c>
      <c r="AB1111" s="4" t="s">
        <v>13</v>
      </c>
      <c r="AC1111" s="1">
        <v>33.0423787659575</v>
      </c>
      <c r="AD1111" s="4">
        <v>-8.1221787659575</v>
      </c>
    </row>
    <row r="1112">
      <c r="G1112" s="3">
        <v>-9.65533</v>
      </c>
      <c r="H1112" s="3">
        <v>5.555</v>
      </c>
      <c r="K1112" s="4">
        <f>IFERROR(__xludf.DUMMYFUNCTION("""COMPUTED_VALUE"""),5.355)</f>
        <v>5.355</v>
      </c>
      <c r="L1112" s="4">
        <v>-11.2613</v>
      </c>
      <c r="M1112" s="4" t="s">
        <v>13</v>
      </c>
      <c r="N1112" s="1">
        <v>-11.708231242146</v>
      </c>
      <c r="O1112" s="4">
        <v>2.0529012421460013</v>
      </c>
      <c r="V1112" s="3">
        <v>24.8879</v>
      </c>
      <c r="W1112" s="3">
        <v>5.555</v>
      </c>
      <c r="Z1112" s="4">
        <f>IFERROR(__xludf.DUMMYFUNCTION("""COMPUTED_VALUE"""),5.355)</f>
        <v>5.355</v>
      </c>
      <c r="AA1112" s="4">
        <v>25.358</v>
      </c>
      <c r="AB1112" s="4" t="s">
        <v>13</v>
      </c>
      <c r="AC1112" s="1">
        <v>33.5942945892721</v>
      </c>
      <c r="AD1112" s="4">
        <v>-8.706394589272104</v>
      </c>
    </row>
    <row r="1113">
      <c r="G1113" s="3">
        <v>-9.55644</v>
      </c>
      <c r="H1113" s="3">
        <v>5.56</v>
      </c>
      <c r="K1113" s="4">
        <f>IFERROR(__xludf.DUMMYFUNCTION("""COMPUTED_VALUE"""),5.36)</f>
        <v>5.36</v>
      </c>
      <c r="L1113" s="4">
        <v>-11.2538</v>
      </c>
      <c r="M1113" s="4" t="s">
        <v>13</v>
      </c>
      <c r="N1113" s="1">
        <v>-11.6600016037622</v>
      </c>
      <c r="O1113" s="4">
        <v>2.1035616037622002</v>
      </c>
      <c r="V1113" s="3">
        <v>24.8551</v>
      </c>
      <c r="W1113" s="3">
        <v>5.56</v>
      </c>
      <c r="Z1113" s="4">
        <f>IFERROR(__xludf.DUMMYFUNCTION("""COMPUTED_VALUE"""),5.36)</f>
        <v>5.36</v>
      </c>
      <c r="AA1113" s="4">
        <v>25.3652</v>
      </c>
      <c r="AB1113" s="4" t="s">
        <v>13</v>
      </c>
      <c r="AC1113" s="1">
        <v>34.1529781281553</v>
      </c>
      <c r="AD1113" s="4">
        <v>-9.297878128155297</v>
      </c>
    </row>
    <row r="1114">
      <c r="G1114" s="3">
        <v>-9.45325</v>
      </c>
      <c r="H1114" s="3">
        <v>5.565</v>
      </c>
      <c r="K1114" s="4">
        <f>IFERROR(__xludf.DUMMYFUNCTION("""COMPUTED_VALUE"""),5.365)</f>
        <v>5.365</v>
      </c>
      <c r="L1114" s="4">
        <v>-11.2454</v>
      </c>
      <c r="M1114" s="4" t="s">
        <v>13</v>
      </c>
      <c r="N1114" s="1">
        <v>-11.6094732379553</v>
      </c>
      <c r="O1114" s="4">
        <v>2.156223237955299</v>
      </c>
      <c r="V1114" s="3">
        <v>24.8219</v>
      </c>
      <c r="W1114" s="3">
        <v>5.565</v>
      </c>
      <c r="Z1114" s="4">
        <f>IFERROR(__xludf.DUMMYFUNCTION("""COMPUTED_VALUE"""),5.365)</f>
        <v>5.365</v>
      </c>
      <c r="AA1114" s="4">
        <v>25.372</v>
      </c>
      <c r="AB1114" s="4" t="s">
        <v>13</v>
      </c>
      <c r="AC1114" s="1">
        <v>34.7163902509358</v>
      </c>
      <c r="AD1114" s="4">
        <v>-9.894490250935803</v>
      </c>
    </row>
    <row r="1115">
      <c r="G1115" s="3">
        <v>-9.34562</v>
      </c>
      <c r="H1115" s="3">
        <v>5.57</v>
      </c>
      <c r="K1115" s="4">
        <f>IFERROR(__xludf.DUMMYFUNCTION("""COMPUTED_VALUE"""),5.37)</f>
        <v>5.37</v>
      </c>
      <c r="L1115" s="4">
        <v>-11.2363</v>
      </c>
      <c r="M1115" s="4" t="s">
        <v>13</v>
      </c>
      <c r="N1115" s="1">
        <v>-11.5565514964823</v>
      </c>
      <c r="O1115" s="4">
        <v>2.2109314964822993</v>
      </c>
      <c r="V1115" s="3">
        <v>24.7884</v>
      </c>
      <c r="W1115" s="3">
        <v>5.57</v>
      </c>
      <c r="Z1115" s="4">
        <f>IFERROR(__xludf.DUMMYFUNCTION("""COMPUTED_VALUE"""),5.37)</f>
        <v>5.37</v>
      </c>
      <c r="AA1115" s="4">
        <v>25.3782</v>
      </c>
      <c r="AB1115" s="4" t="s">
        <v>13</v>
      </c>
      <c r="AC1115" s="1">
        <v>35.282491825942</v>
      </c>
      <c r="AD1115" s="4">
        <v>-10.494091825942004</v>
      </c>
    </row>
    <row r="1116">
      <c r="G1116" s="3">
        <v>-9.23348</v>
      </c>
      <c r="H1116" s="3">
        <v>5.575</v>
      </c>
      <c r="K1116" s="4">
        <f>IFERROR(__xludf.DUMMYFUNCTION("""COMPUTED_VALUE"""),5.375)</f>
        <v>5.375</v>
      </c>
      <c r="L1116" s="4">
        <v>-11.2262</v>
      </c>
      <c r="M1116" s="4" t="s">
        <v>13</v>
      </c>
      <c r="N1116" s="1">
        <v>-11.4990869135772</v>
      </c>
      <c r="O1116" s="4">
        <v>2.2656069135771997</v>
      </c>
      <c r="V1116" s="3">
        <v>24.7547</v>
      </c>
      <c r="W1116" s="3">
        <v>5.575</v>
      </c>
      <c r="Z1116" s="4">
        <f>IFERROR(__xludf.DUMMYFUNCTION("""COMPUTED_VALUE"""),5.375)</f>
        <v>5.375</v>
      </c>
      <c r="AA1116" s="4">
        <v>25.3837</v>
      </c>
      <c r="AB1116" s="4" t="s">
        <v>13</v>
      </c>
      <c r="AC1116" s="1">
        <v>35.8991750143991</v>
      </c>
      <c r="AD1116" s="4">
        <v>-11.144475014399099</v>
      </c>
    </row>
    <row r="1117">
      <c r="G1117" s="3">
        <v>-9.11664</v>
      </c>
      <c r="H1117" s="3">
        <v>5.58</v>
      </c>
      <c r="K1117" s="4">
        <f>IFERROR(__xludf.DUMMYFUNCTION("""COMPUTED_VALUE"""),5.38)</f>
        <v>5.38</v>
      </c>
      <c r="L1117" s="4">
        <v>-11.2152</v>
      </c>
      <c r="M1117" s="4" t="s">
        <v>13</v>
      </c>
      <c r="N1117" s="1">
        <v>-11.4341621201188</v>
      </c>
      <c r="O1117" s="4">
        <v>2.3175221201188005</v>
      </c>
      <c r="V1117" s="3">
        <v>24.7209</v>
      </c>
      <c r="W1117" s="3">
        <v>5.58</v>
      </c>
      <c r="Z1117" s="4">
        <f>IFERROR(__xludf.DUMMYFUNCTION("""COMPUTED_VALUE"""),5.38)</f>
        <v>5.38</v>
      </c>
      <c r="AA1117" s="4">
        <v>25.3886</v>
      </c>
      <c r="AB1117" s="4" t="s">
        <v>13</v>
      </c>
      <c r="AC1117" s="1">
        <v>36.6293353143439</v>
      </c>
      <c r="AD1117" s="4">
        <v>-11.908435314343897</v>
      </c>
    </row>
    <row r="1118">
      <c r="G1118" s="3">
        <v>-8.99512</v>
      </c>
      <c r="H1118" s="3">
        <v>5.585</v>
      </c>
      <c r="K1118" s="4">
        <f>IFERROR(__xludf.DUMMYFUNCTION("""COMPUTED_VALUE"""),5.385)</f>
        <v>5.385</v>
      </c>
      <c r="L1118" s="4">
        <v>-11.2033</v>
      </c>
      <c r="M1118" s="4" t="s">
        <v>13</v>
      </c>
      <c r="N1118" s="1">
        <v>-11.3617687061671</v>
      </c>
      <c r="O1118" s="4">
        <v>2.3666487061670995</v>
      </c>
      <c r="V1118" s="3">
        <v>24.6872</v>
      </c>
      <c r="W1118" s="3">
        <v>5.585</v>
      </c>
      <c r="Z1118" s="4">
        <f>IFERROR(__xludf.DUMMYFUNCTION("""COMPUTED_VALUE"""),5.385)</f>
        <v>5.385</v>
      </c>
      <c r="AA1118" s="4">
        <v>25.3928</v>
      </c>
      <c r="AB1118" s="4" t="s">
        <v>13</v>
      </c>
      <c r="AC1118" s="1">
        <v>37.4628326696829</v>
      </c>
      <c r="AD1118" s="4">
        <v>-12.775632669682903</v>
      </c>
    </row>
    <row r="1119">
      <c r="G1119" s="3">
        <v>-8.86874</v>
      </c>
      <c r="H1119" s="3">
        <v>5.59</v>
      </c>
      <c r="K1119" s="4">
        <f>IFERROR(__xludf.DUMMYFUNCTION("""COMPUTED_VALUE"""),5.39)</f>
        <v>5.39</v>
      </c>
      <c r="L1119" s="4">
        <v>-11.1903</v>
      </c>
      <c r="M1119" s="4" t="s">
        <v>13</v>
      </c>
      <c r="N1119" s="1">
        <v>-11.2819184876657</v>
      </c>
      <c r="O1119" s="4">
        <v>2.4131784876657</v>
      </c>
      <c r="V1119" s="3">
        <v>24.6536</v>
      </c>
      <c r="W1119" s="3">
        <v>5.59</v>
      </c>
      <c r="Z1119" s="4">
        <f>IFERROR(__xludf.DUMMYFUNCTION("""COMPUTED_VALUE"""),5.39)</f>
        <v>5.39</v>
      </c>
      <c r="AA1119" s="4">
        <v>25.3962</v>
      </c>
      <c r="AB1119" s="4" t="s">
        <v>13</v>
      </c>
      <c r="AC1119" s="1">
        <v>38.3890274309247</v>
      </c>
      <c r="AD1119" s="4">
        <v>-13.735427430924698</v>
      </c>
    </row>
    <row r="1120">
      <c r="G1120" s="3">
        <v>-8.73743</v>
      </c>
      <c r="H1120" s="3">
        <v>5.595</v>
      </c>
      <c r="K1120" s="4">
        <f>IFERROR(__xludf.DUMMYFUNCTION("""COMPUTED_VALUE"""),5.395)</f>
        <v>5.395</v>
      </c>
      <c r="L1120" s="4">
        <v>-11.1762</v>
      </c>
      <c r="M1120" s="4" t="s">
        <v>13</v>
      </c>
      <c r="N1120" s="1">
        <v>-11.1946232805585</v>
      </c>
      <c r="O1120" s="4">
        <v>2.457193280558501</v>
      </c>
      <c r="V1120" s="3">
        <v>24.6202</v>
      </c>
      <c r="W1120" s="3">
        <v>5.595</v>
      </c>
      <c r="Z1120" s="4">
        <f>IFERROR(__xludf.DUMMYFUNCTION("""COMPUTED_VALUE"""),5.395)</f>
        <v>5.395</v>
      </c>
      <c r="AA1120" s="4">
        <v>25.3988</v>
      </c>
      <c r="AB1120" s="4" t="s">
        <v>13</v>
      </c>
      <c r="AC1120" s="1">
        <v>39.397279948578</v>
      </c>
      <c r="AD1120" s="4">
        <v>-14.777079948578002</v>
      </c>
    </row>
    <row r="1121">
      <c r="G1121" s="3">
        <v>-8.60104</v>
      </c>
      <c r="H1121" s="3">
        <v>5.6</v>
      </c>
      <c r="K1121" s="4">
        <f>IFERROR(__xludf.DUMMYFUNCTION("""COMPUTED_VALUE"""),5.4)</f>
        <v>5.4</v>
      </c>
      <c r="L1121" s="4">
        <v>-11.1609</v>
      </c>
      <c r="M1121" s="4" t="s">
        <v>13</v>
      </c>
      <c r="N1121" s="1">
        <v>-11.099894900789</v>
      </c>
      <c r="O1121" s="4">
        <v>2.4988549007890004</v>
      </c>
      <c r="V1121" s="3">
        <v>24.5872</v>
      </c>
      <c r="W1121" s="3">
        <v>5.6</v>
      </c>
      <c r="Z1121" s="4">
        <f>IFERROR(__xludf.DUMMYFUNCTION("""COMPUTED_VALUE"""),5.4)</f>
        <v>5.4</v>
      </c>
      <c r="AA1121" s="4">
        <v>25.4005</v>
      </c>
      <c r="AB1121" s="4" t="s">
        <v>13</v>
      </c>
      <c r="AC1121" s="1">
        <v>40.4769505731515</v>
      </c>
      <c r="AD1121" s="4">
        <v>-15.889750573151499</v>
      </c>
    </row>
    <row r="1122">
      <c r="G1122" s="3">
        <v>-8.45955</v>
      </c>
      <c r="H1122" s="3">
        <v>5.605</v>
      </c>
      <c r="K1122" s="4">
        <f>IFERROR(__xludf.DUMMYFUNCTION("""COMPUTED_VALUE"""),5.405)</f>
        <v>5.405</v>
      </c>
      <c r="L1122" s="4">
        <v>-11.1443</v>
      </c>
      <c r="M1122" s="4" t="s">
        <v>13</v>
      </c>
      <c r="N1122" s="1">
        <v>-10.9977451643012</v>
      </c>
      <c r="O1122" s="4">
        <v>2.5381951643012</v>
      </c>
      <c r="V1122" s="3">
        <v>24.5547</v>
      </c>
      <c r="W1122" s="3">
        <v>5.605</v>
      </c>
      <c r="Z1122" s="4">
        <f>IFERROR(__xludf.DUMMYFUNCTION("""COMPUTED_VALUE"""),5.405)</f>
        <v>5.405</v>
      </c>
      <c r="AA1122" s="4">
        <v>25.4014</v>
      </c>
      <c r="AB1122" s="4" t="s">
        <v>13</v>
      </c>
      <c r="AC1122" s="1">
        <v>41.6173996551539</v>
      </c>
      <c r="AD1122" s="4">
        <v>-17.062699655153903</v>
      </c>
    </row>
    <row r="1123">
      <c r="G1123" s="3">
        <v>-8.31279</v>
      </c>
      <c r="H1123" s="3">
        <v>5.61</v>
      </c>
      <c r="K1123" s="4">
        <f>IFERROR(__xludf.DUMMYFUNCTION("""COMPUTED_VALUE"""),5.41)</f>
        <v>5.41</v>
      </c>
      <c r="L1123" s="4">
        <v>-11.1265</v>
      </c>
      <c r="M1123" s="4" t="s">
        <v>13</v>
      </c>
      <c r="N1123" s="1">
        <v>-10.8881858870386</v>
      </c>
      <c r="O1123" s="4">
        <v>2.575395887038601</v>
      </c>
      <c r="V1123" s="3">
        <v>24.5228</v>
      </c>
      <c r="W1123" s="3">
        <v>5.61</v>
      </c>
      <c r="Z1123" s="4">
        <f>IFERROR(__xludf.DUMMYFUNCTION("""COMPUTED_VALUE"""),5.41)</f>
        <v>5.41</v>
      </c>
      <c r="AA1123" s="4">
        <v>25.4012</v>
      </c>
      <c r="AB1123" s="4" t="s">
        <v>13</v>
      </c>
      <c r="AC1123" s="1">
        <v>42.8079875450935</v>
      </c>
      <c r="AD1123" s="4">
        <v>-18.285187545093503</v>
      </c>
    </row>
    <row r="1124">
      <c r="G1124" s="3">
        <v>-8.1607</v>
      </c>
      <c r="H1124" s="3">
        <v>5.615</v>
      </c>
      <c r="K1124" s="4">
        <f>IFERROR(__xludf.DUMMYFUNCTION("""COMPUTED_VALUE"""),5.415)</f>
        <v>5.415</v>
      </c>
      <c r="L1124" s="4">
        <v>-11.1073</v>
      </c>
      <c r="M1124" s="4" t="s">
        <v>13</v>
      </c>
      <c r="N1124" s="1">
        <v>-10.7712288849451</v>
      </c>
      <c r="O1124" s="4">
        <v>2.610528884945099</v>
      </c>
      <c r="V1124" s="3">
        <v>24.4916</v>
      </c>
      <c r="W1124" s="3">
        <v>5.615</v>
      </c>
      <c r="Z1124" s="4">
        <f>IFERROR(__xludf.DUMMYFUNCTION("""COMPUTED_VALUE"""),5.415)</f>
        <v>5.415</v>
      </c>
      <c r="AA1124" s="4">
        <v>25.4</v>
      </c>
      <c r="AB1124" s="4" t="s">
        <v>13</v>
      </c>
      <c r="AC1124" s="1">
        <v>44.0380745934793</v>
      </c>
      <c r="AD1124" s="4">
        <v>-19.546474593479303</v>
      </c>
    </row>
    <row r="1125">
      <c r="G1125" s="3">
        <v>-8.00321</v>
      </c>
      <c r="H1125" s="3">
        <v>5.62</v>
      </c>
      <c r="K1125" s="4">
        <f>IFERROR(__xludf.DUMMYFUNCTION("""COMPUTED_VALUE"""),5.42)</f>
        <v>5.42</v>
      </c>
      <c r="L1125" s="4">
        <v>-11.0866</v>
      </c>
      <c r="M1125" s="4" t="s">
        <v>13</v>
      </c>
      <c r="N1125" s="1">
        <v>-10.6468859739644</v>
      </c>
      <c r="O1125" s="4">
        <v>2.6436759739644007</v>
      </c>
      <c r="V1125" s="3">
        <v>24.4612</v>
      </c>
      <c r="W1125" s="3">
        <v>5.62</v>
      </c>
      <c r="Z1125" s="4">
        <f>IFERROR(__xludf.DUMMYFUNCTION("""COMPUTED_VALUE"""),5.42)</f>
        <v>5.42</v>
      </c>
      <c r="AA1125" s="4">
        <v>25.3978</v>
      </c>
      <c r="AB1125" s="4" t="s">
        <v>13</v>
      </c>
      <c r="AC1125" s="1">
        <v>45.2970211508198</v>
      </c>
      <c r="AD1125" s="4">
        <v>-20.8358211508198</v>
      </c>
    </row>
    <row r="1126">
      <c r="G1126" s="3">
        <v>-7.84023</v>
      </c>
      <c r="H1126" s="3">
        <v>5.625</v>
      </c>
      <c r="K1126" s="4">
        <f>IFERROR(__xludf.DUMMYFUNCTION("""COMPUTED_VALUE"""),5.425)</f>
        <v>5.425</v>
      </c>
      <c r="L1126" s="4">
        <v>-11.0644</v>
      </c>
      <c r="M1126" s="4" t="s">
        <v>13</v>
      </c>
      <c r="N1126" s="1">
        <v>-10.5151689700403</v>
      </c>
      <c r="O1126" s="4">
        <v>2.6749389700402997</v>
      </c>
      <c r="V1126" s="3">
        <v>24.4318</v>
      </c>
      <c r="W1126" s="3">
        <v>5.625</v>
      </c>
      <c r="Z1126" s="4">
        <f>IFERROR(__xludf.DUMMYFUNCTION("""COMPUTED_VALUE"""),5.425)</f>
        <v>5.425</v>
      </c>
      <c r="AA1126" s="4">
        <v>25.3945</v>
      </c>
      <c r="AB1126" s="4" t="s">
        <v>13</v>
      </c>
      <c r="AC1126" s="1">
        <v>46.5741875676236</v>
      </c>
      <c r="AD1126" s="4">
        <v>-22.142387567623604</v>
      </c>
    </row>
    <row r="1127">
      <c r="G1127" s="3">
        <v>-7.67165</v>
      </c>
      <c r="H1127" s="3">
        <v>5.63</v>
      </c>
      <c r="K1127" s="4">
        <f>IFERROR(__xludf.DUMMYFUNCTION("""COMPUTED_VALUE"""),5.43)</f>
        <v>5.43</v>
      </c>
      <c r="L1127" s="4">
        <v>-11.0406</v>
      </c>
      <c r="M1127" s="4" t="s">
        <v>13</v>
      </c>
      <c r="N1127" s="1">
        <v>-10.3760896891164</v>
      </c>
      <c r="O1127" s="4">
        <v>2.7044396891164</v>
      </c>
      <c r="V1127" s="3">
        <v>24.4035</v>
      </c>
      <c r="W1127" s="3">
        <v>5.63</v>
      </c>
      <c r="Z1127" s="4">
        <f>IFERROR(__xludf.DUMMYFUNCTION("""COMPUTED_VALUE"""),5.43)</f>
        <v>5.43</v>
      </c>
      <c r="AA1127" s="4">
        <v>25.3901</v>
      </c>
      <c r="AB1127" s="4" t="s">
        <v>13</v>
      </c>
      <c r="AC1127" s="1">
        <v>47.8589341943995</v>
      </c>
      <c r="AD1127" s="4">
        <v>-23.4554341943995</v>
      </c>
    </row>
    <row r="1128">
      <c r="G1128" s="3">
        <v>-7.49744</v>
      </c>
      <c r="H1128" s="3">
        <v>5.635</v>
      </c>
      <c r="K1128" s="4">
        <f>IFERROR(__xludf.DUMMYFUNCTION("""COMPUTED_VALUE"""),5.435)</f>
        <v>5.435</v>
      </c>
      <c r="L1128" s="4">
        <v>-11.0151</v>
      </c>
      <c r="M1128" s="4" t="s">
        <v>13</v>
      </c>
      <c r="N1128" s="1">
        <v>-10.2296599471365</v>
      </c>
      <c r="O1128" s="4">
        <v>2.7322199471365005</v>
      </c>
      <c r="V1128" s="3">
        <v>24.3763</v>
      </c>
      <c r="W1128" s="3">
        <v>5.635</v>
      </c>
      <c r="Z1128" s="4">
        <f>IFERROR(__xludf.DUMMYFUNCTION("""COMPUTED_VALUE"""),5.435)</f>
        <v>5.435</v>
      </c>
      <c r="AA1128" s="4">
        <v>25.3846</v>
      </c>
      <c r="AB1128" s="4" t="s">
        <v>13</v>
      </c>
      <c r="AC1128" s="1">
        <v>49.1406213816561</v>
      </c>
      <c r="AD1128" s="4">
        <v>-24.764321381656103</v>
      </c>
    </row>
    <row r="1129">
      <c r="G1129" s="3">
        <v>-7.31748</v>
      </c>
      <c r="H1129" s="3">
        <v>5.64</v>
      </c>
      <c r="K1129" s="4">
        <f>IFERROR(__xludf.DUMMYFUNCTION("""COMPUTED_VALUE"""),5.44)</f>
        <v>5.44</v>
      </c>
      <c r="L1129" s="4">
        <v>-10.9878</v>
      </c>
      <c r="M1129" s="4" t="s">
        <v>13</v>
      </c>
      <c r="N1129" s="1">
        <v>-10.0758915600444</v>
      </c>
      <c r="O1129" s="4">
        <v>2.758411560044401</v>
      </c>
      <c r="V1129" s="3">
        <v>24.3505</v>
      </c>
      <c r="W1129" s="3">
        <v>5.64</v>
      </c>
      <c r="Z1129" s="4">
        <f>IFERROR(__xludf.DUMMYFUNCTION("""COMPUTED_VALUE"""),5.44)</f>
        <v>5.44</v>
      </c>
      <c r="AA1129" s="4">
        <v>25.3778</v>
      </c>
      <c r="AB1129" s="4" t="s">
        <v>13</v>
      </c>
      <c r="AC1129" s="1">
        <v>50.408609479902</v>
      </c>
      <c r="AD1129" s="4">
        <v>-26.058109479901997</v>
      </c>
    </row>
    <row r="1130">
      <c r="G1130" s="3">
        <v>-7.13174</v>
      </c>
      <c r="H1130" s="3">
        <v>5.645</v>
      </c>
      <c r="K1130" s="4">
        <f>IFERROR(__xludf.DUMMYFUNCTION("""COMPUTED_VALUE"""),5.445)</f>
        <v>5.445</v>
      </c>
      <c r="L1130" s="4">
        <v>-10.9586</v>
      </c>
      <c r="M1130" s="4" t="s">
        <v>13</v>
      </c>
      <c r="N1130" s="1">
        <v>-9.91479634378382</v>
      </c>
      <c r="O1130" s="4">
        <v>2.7830563437838203</v>
      </c>
      <c r="V1130" s="3">
        <v>24.326</v>
      </c>
      <c r="W1130" s="3">
        <v>5.645</v>
      </c>
      <c r="Z1130" s="4">
        <f>IFERROR(__xludf.DUMMYFUNCTION("""COMPUTED_VALUE"""),5.445)</f>
        <v>5.445</v>
      </c>
      <c r="AA1130" s="4">
        <v>25.3698</v>
      </c>
      <c r="AB1130" s="4" t="s">
        <v>13</v>
      </c>
      <c r="AC1130" s="1">
        <v>51.6522588396459</v>
      </c>
      <c r="AD1130" s="4">
        <v>-27.326258839645902</v>
      </c>
    </row>
    <row r="1131">
      <c r="G1131" s="3">
        <v>-6.94013</v>
      </c>
      <c r="H1131" s="3">
        <v>5.65</v>
      </c>
      <c r="K1131" s="4">
        <f>IFERROR(__xludf.DUMMYFUNCTION("""COMPUTED_VALUE"""),5.45)</f>
        <v>5.45</v>
      </c>
      <c r="L1131" s="4">
        <v>-10.9276</v>
      </c>
      <c r="M1131" s="4" t="s">
        <v>13</v>
      </c>
      <c r="N1131" s="1">
        <v>-9.74638611429839</v>
      </c>
      <c r="O1131" s="4">
        <v>2.8062561142983906</v>
      </c>
      <c r="V1131" s="3">
        <v>24.303</v>
      </c>
      <c r="W1131" s="3">
        <v>5.65</v>
      </c>
      <c r="Z1131" s="4">
        <f>IFERROR(__xludf.DUMMYFUNCTION("""COMPUTED_VALUE"""),5.45)</f>
        <v>5.45</v>
      </c>
      <c r="AA1131" s="4">
        <v>25.3606</v>
      </c>
      <c r="AB1131" s="4" t="s">
        <v>13</v>
      </c>
      <c r="AC1131" s="1">
        <v>52.8609298113966</v>
      </c>
      <c r="AD1131" s="4">
        <v>-28.5579298113966</v>
      </c>
    </row>
    <row r="1132">
      <c r="G1132" s="3">
        <v>-6.7426</v>
      </c>
      <c r="H1132" s="3">
        <v>5.655</v>
      </c>
      <c r="K1132" s="4">
        <f>IFERROR(__xludf.DUMMYFUNCTION("""COMPUTED_VALUE"""),5.453697205)</f>
        <v>5.453697205</v>
      </c>
      <c r="L1132" s="4" t="s">
        <v>13</v>
      </c>
      <c r="M1132" s="4">
        <v>-12.3415611115153</v>
      </c>
      <c r="N1132" s="1">
        <v>-9.57067268753197</v>
      </c>
      <c r="O1132" s="4">
        <v>2.828072687531969</v>
      </c>
      <c r="V1132" s="3">
        <v>24.2815</v>
      </c>
      <c r="W1132" s="3">
        <v>5.655</v>
      </c>
      <c r="Z1132" s="4">
        <f>IFERROR(__xludf.DUMMYFUNCTION("""COMPUTED_VALUE"""),5.453697205)</f>
        <v>5.453697205</v>
      </c>
      <c r="AA1132" s="4" t="s">
        <v>13</v>
      </c>
      <c r="AB1132" s="4">
        <v>26.5522630598091</v>
      </c>
      <c r="AC1132" s="1">
        <v>54.0239827456623</v>
      </c>
      <c r="AD1132" s="4">
        <v>-29.7424827456623</v>
      </c>
    </row>
    <row r="1133">
      <c r="G1133" s="3">
        <v>-6.5391</v>
      </c>
      <c r="H1133" s="3">
        <v>5.66</v>
      </c>
      <c r="K1133" s="4">
        <f>IFERROR(__xludf.DUMMYFUNCTION("""COMPUTED_VALUE"""),5.455)</f>
        <v>5.455</v>
      </c>
      <c r="L1133" s="4">
        <v>-10.8945</v>
      </c>
      <c r="M1133" s="4" t="s">
        <v>13</v>
      </c>
      <c r="N1133" s="1">
        <v>-9.38766787942825</v>
      </c>
      <c r="O1133" s="4">
        <v>2.8485678794282494</v>
      </c>
      <c r="V1133" s="3">
        <v>24.2617</v>
      </c>
      <c r="W1133" s="3">
        <v>5.66</v>
      </c>
      <c r="Z1133" s="4">
        <f>IFERROR(__xludf.DUMMYFUNCTION("""COMPUTED_VALUE"""),5.455)</f>
        <v>5.455</v>
      </c>
      <c r="AA1133" s="4">
        <v>25.3502</v>
      </c>
      <c r="AB1133" s="4" t="s">
        <v>13</v>
      </c>
      <c r="AC1133" s="1">
        <v>55.1307779929521</v>
      </c>
      <c r="AD1133" s="4">
        <v>-30.869077992952096</v>
      </c>
    </row>
    <row r="1134">
      <c r="G1134" s="3">
        <v>-6.32962</v>
      </c>
      <c r="H1134" s="3">
        <v>5.665</v>
      </c>
      <c r="K1134" s="4">
        <f>IFERROR(__xludf.DUMMYFUNCTION("""COMPUTED_VALUE"""),5.46)</f>
        <v>5.46</v>
      </c>
      <c r="L1134" s="4">
        <v>-10.8592</v>
      </c>
      <c r="M1134" s="4" t="s">
        <v>13</v>
      </c>
      <c r="N1134" s="1">
        <v>-9.19738350593098</v>
      </c>
      <c r="O1134" s="4">
        <v>2.867763505930979</v>
      </c>
      <c r="V1134" s="3">
        <v>24.2437</v>
      </c>
      <c r="W1134" s="3">
        <v>5.665</v>
      </c>
      <c r="Z1134" s="4">
        <f>IFERROR(__xludf.DUMMYFUNCTION("""COMPUTED_VALUE"""),5.46)</f>
        <v>5.46</v>
      </c>
      <c r="AA1134" s="4">
        <v>25.3384</v>
      </c>
      <c r="AB1134" s="4" t="s">
        <v>13</v>
      </c>
      <c r="AC1134" s="1">
        <v>56.1706759037743</v>
      </c>
      <c r="AD1134" s="4">
        <v>-31.926975903774302</v>
      </c>
    </row>
    <row r="1135">
      <c r="G1135" s="3">
        <v>-6.11406</v>
      </c>
      <c r="H1135" s="3">
        <v>5.67</v>
      </c>
      <c r="K1135" s="4">
        <f>IFERROR(__xludf.DUMMYFUNCTION("""COMPUTED_VALUE"""),5.465)</f>
        <v>5.465</v>
      </c>
      <c r="L1135" s="4">
        <v>-10.8218</v>
      </c>
      <c r="M1135" s="4" t="s">
        <v>13</v>
      </c>
      <c r="N1135" s="1">
        <v>-8.99983138298391</v>
      </c>
      <c r="O1135" s="4">
        <v>2.8857713829839096</v>
      </c>
      <c r="V1135" s="3">
        <v>24.2274</v>
      </c>
      <c r="W1135" s="3">
        <v>5.67</v>
      </c>
      <c r="Z1135" s="4">
        <f>IFERROR(__xludf.DUMMYFUNCTION("""COMPUTED_VALUE"""),5.465)</f>
        <v>5.465</v>
      </c>
      <c r="AA1135" s="4">
        <v>25.3254</v>
      </c>
      <c r="AB1135" s="4" t="s">
        <v>13</v>
      </c>
      <c r="AC1135" s="1">
        <v>57.1330368286379</v>
      </c>
      <c r="AD1135" s="4">
        <v>-32.905636828637896</v>
      </c>
    </row>
    <row r="1136">
      <c r="G1136" s="3">
        <v>-5.89237</v>
      </c>
      <c r="H1136" s="3">
        <v>5.675</v>
      </c>
      <c r="K1136" s="4">
        <f>IFERROR(__xludf.DUMMYFUNCTION("""COMPUTED_VALUE"""),5.47)</f>
        <v>5.47</v>
      </c>
      <c r="L1136" s="4">
        <v>-10.782</v>
      </c>
      <c r="M1136" s="4" t="s">
        <v>13</v>
      </c>
      <c r="N1136" s="1">
        <v>-8.77829677491136</v>
      </c>
      <c r="O1136" s="4">
        <v>2.8859267749113595</v>
      </c>
      <c r="V1136" s="3">
        <v>24.213</v>
      </c>
      <c r="W1136" s="3">
        <v>5.675</v>
      </c>
      <c r="Z1136" s="4">
        <f>IFERROR(__xludf.DUMMYFUNCTION("""COMPUTED_VALUE"""),5.47)</f>
        <v>5.47</v>
      </c>
      <c r="AA1136" s="4">
        <v>25.3111</v>
      </c>
      <c r="AB1136" s="4" t="s">
        <v>13</v>
      </c>
      <c r="AC1136" s="1">
        <v>58.0640341302207</v>
      </c>
      <c r="AD1136" s="4">
        <v>-33.8510341302207</v>
      </c>
    </row>
    <row r="1137">
      <c r="G1137" s="3">
        <v>-5.66463</v>
      </c>
      <c r="H1137" s="3">
        <v>5.68</v>
      </c>
      <c r="K1137" s="4">
        <f>IFERROR(__xludf.DUMMYFUNCTION("""COMPUTED_VALUE"""),5.475)</f>
        <v>5.475</v>
      </c>
      <c r="L1137" s="4">
        <v>-10.7399</v>
      </c>
      <c r="M1137" s="4" t="s">
        <v>13</v>
      </c>
      <c r="N1137" s="1">
        <v>-8.51018944308575</v>
      </c>
      <c r="O1137" s="4">
        <v>2.84555944308575</v>
      </c>
      <c r="V1137" s="3">
        <v>24.2005</v>
      </c>
      <c r="W1137" s="3">
        <v>5.68</v>
      </c>
      <c r="Z1137" s="4">
        <f>IFERROR(__xludf.DUMMYFUNCTION("""COMPUTED_VALUE"""),5.475)</f>
        <v>5.475</v>
      </c>
      <c r="AA1137" s="4">
        <v>25.2955</v>
      </c>
      <c r="AB1137" s="4" t="s">
        <v>13</v>
      </c>
      <c r="AC1137" s="1">
        <v>59.0373636093198</v>
      </c>
      <c r="AD1137" s="4">
        <v>-34.83686360931979</v>
      </c>
    </row>
    <row r="1138">
      <c r="G1138" s="3">
        <v>-5.43071</v>
      </c>
      <c r="H1138" s="3">
        <v>5.685</v>
      </c>
      <c r="K1138" s="4">
        <f>IFERROR(__xludf.DUMMYFUNCTION("""COMPUTED_VALUE"""),5.48)</f>
        <v>5.48</v>
      </c>
      <c r="L1138" s="4">
        <v>-10.6953</v>
      </c>
      <c r="M1138" s="4" t="s">
        <v>13</v>
      </c>
      <c r="N1138" s="1">
        <v>-8.19873260457305</v>
      </c>
      <c r="O1138" s="4">
        <v>2.7680226045730505</v>
      </c>
      <c r="V1138" s="3">
        <v>24.1901</v>
      </c>
      <c r="W1138" s="3">
        <v>5.685</v>
      </c>
      <c r="Z1138" s="4">
        <f>IFERROR(__xludf.DUMMYFUNCTION("""COMPUTED_VALUE"""),5.48)</f>
        <v>5.48</v>
      </c>
      <c r="AA1138" s="4">
        <v>25.2786</v>
      </c>
      <c r="AB1138" s="4" t="s">
        <v>13</v>
      </c>
      <c r="AC1138" s="1">
        <v>60.0440752105739</v>
      </c>
      <c r="AD1138" s="4">
        <v>-35.8539752105739</v>
      </c>
    </row>
    <row r="1139">
      <c r="G1139" s="3">
        <v>-5.19065</v>
      </c>
      <c r="H1139" s="3">
        <v>5.69</v>
      </c>
      <c r="K1139" s="4">
        <f>IFERROR(__xludf.DUMMYFUNCTION("""COMPUTED_VALUE"""),5.485)</f>
        <v>5.485</v>
      </c>
      <c r="L1139" s="4">
        <v>-10.648</v>
      </c>
      <c r="M1139" s="4" t="s">
        <v>13</v>
      </c>
      <c r="N1139" s="1">
        <v>-7.84737803374297</v>
      </c>
      <c r="O1139" s="4">
        <v>2.6567280337429704</v>
      </c>
      <c r="V1139" s="3">
        <v>24.1816</v>
      </c>
      <c r="W1139" s="3">
        <v>5.69</v>
      </c>
      <c r="Z1139" s="4">
        <f>IFERROR(__xludf.DUMMYFUNCTION("""COMPUTED_VALUE"""),5.485)</f>
        <v>5.485</v>
      </c>
      <c r="AA1139" s="4">
        <v>25.2604</v>
      </c>
      <c r="AB1139" s="4" t="s">
        <v>13</v>
      </c>
      <c r="AC1139" s="1">
        <v>61.0744650511155</v>
      </c>
      <c r="AD1139" s="4">
        <v>-36.89286505111551</v>
      </c>
    </row>
    <row r="1140">
      <c r="G1140" s="3">
        <v>-4.94442</v>
      </c>
      <c r="H1140" s="3">
        <v>5.695</v>
      </c>
      <c r="K1140" s="4">
        <f>IFERROR(__xludf.DUMMYFUNCTION("""COMPUTED_VALUE"""),5.49)</f>
        <v>5.49</v>
      </c>
      <c r="L1140" s="4">
        <v>-10.5981</v>
      </c>
      <c r="M1140" s="4" t="s">
        <v>13</v>
      </c>
      <c r="N1140" s="1">
        <v>-7.45957750496544</v>
      </c>
      <c r="O1140" s="4">
        <v>2.5151575049654395</v>
      </c>
      <c r="V1140" s="3">
        <v>24.1753</v>
      </c>
      <c r="W1140" s="3">
        <v>5.695</v>
      </c>
      <c r="Z1140" s="4">
        <f>IFERROR(__xludf.DUMMYFUNCTION("""COMPUTED_VALUE"""),5.49)</f>
        <v>5.49</v>
      </c>
      <c r="AA1140" s="4">
        <v>25.2409</v>
      </c>
      <c r="AB1140" s="4" t="s">
        <v>13</v>
      </c>
      <c r="AC1140" s="1">
        <v>62.1188292480768</v>
      </c>
      <c r="AD1140" s="4">
        <v>-37.9435292480768</v>
      </c>
    </row>
    <row r="1141">
      <c r="G1141" s="3">
        <v>-4.69201</v>
      </c>
      <c r="H1141" s="3">
        <v>5.7</v>
      </c>
      <c r="K1141" s="4">
        <f>IFERROR(__xludf.DUMMYFUNCTION("""COMPUTED_VALUE"""),5.495)</f>
        <v>5.495</v>
      </c>
      <c r="L1141" s="4">
        <v>-10.5453</v>
      </c>
      <c r="M1141" s="4" t="s">
        <v>13</v>
      </c>
      <c r="N1141" s="1">
        <v>-7.03878279261021</v>
      </c>
      <c r="O1141" s="4">
        <v>2.34677279261021</v>
      </c>
      <c r="V1141" s="3">
        <v>24.1709</v>
      </c>
      <c r="W1141" s="3">
        <v>5.7</v>
      </c>
      <c r="Z1141" s="4">
        <f>IFERROR(__xludf.DUMMYFUNCTION("""COMPUTED_VALUE"""),5.495)</f>
        <v>5.495</v>
      </c>
      <c r="AA1141" s="4">
        <v>25.2202</v>
      </c>
      <c r="AB1141" s="4" t="s">
        <v>13</v>
      </c>
      <c r="AC1141" s="1">
        <v>63.1674639185902</v>
      </c>
      <c r="AD1141" s="4">
        <v>-38.9965639185902</v>
      </c>
    </row>
    <row r="1142">
      <c r="G1142" s="3">
        <v>-4.43346</v>
      </c>
      <c r="H1142" s="3">
        <v>5.705</v>
      </c>
      <c r="K1142" s="4">
        <f>IFERROR(__xludf.DUMMYFUNCTION("""COMPUTED_VALUE"""),5.5)</f>
        <v>5.5</v>
      </c>
      <c r="L1142" s="4">
        <v>-10.4897</v>
      </c>
      <c r="M1142" s="4" t="s">
        <v>13</v>
      </c>
      <c r="N1142" s="1">
        <v>-6.58844567104707</v>
      </c>
      <c r="O1142" s="4">
        <v>2.1549856710470694</v>
      </c>
      <c r="V1142" s="3">
        <v>24.1687</v>
      </c>
      <c r="W1142" s="3">
        <v>5.705</v>
      </c>
      <c r="Z1142" s="4">
        <f>IFERROR(__xludf.DUMMYFUNCTION("""COMPUTED_VALUE"""),5.5)</f>
        <v>5.5</v>
      </c>
      <c r="AA1142" s="4">
        <v>25.1982</v>
      </c>
      <c r="AB1142" s="4" t="s">
        <v>13</v>
      </c>
      <c r="AC1142" s="1">
        <v>64.2106651797883</v>
      </c>
      <c r="AD1142" s="4">
        <v>-40.04196517978829</v>
      </c>
    </row>
    <row r="1143">
      <c r="G1143" s="3">
        <v>-4.16877</v>
      </c>
      <c r="H1143" s="3">
        <v>5.71</v>
      </c>
      <c r="K1143" s="4">
        <f>IFERROR(__xludf.DUMMYFUNCTION("""COMPUTED_VALUE"""),5.505)</f>
        <v>5.505</v>
      </c>
      <c r="L1143" s="4">
        <v>-10.431</v>
      </c>
      <c r="M1143" s="4" t="s">
        <v>13</v>
      </c>
      <c r="N1143" s="1">
        <v>-6.11201791464582</v>
      </c>
      <c r="O1143" s="4">
        <v>1.94324791464582</v>
      </c>
      <c r="V1143" s="3">
        <v>24.1686</v>
      </c>
      <c r="W1143" s="3">
        <v>5.71</v>
      </c>
      <c r="Z1143" s="4">
        <f>IFERROR(__xludf.DUMMYFUNCTION("""COMPUTED_VALUE"""),5.505)</f>
        <v>5.505</v>
      </c>
      <c r="AA1143" s="4">
        <v>25.1751</v>
      </c>
      <c r="AB1143" s="4" t="s">
        <v>13</v>
      </c>
      <c r="AC1143" s="1">
        <v>65.2387291488035</v>
      </c>
      <c r="AD1143" s="4">
        <v>-41.0701291488035</v>
      </c>
    </row>
    <row r="1144">
      <c r="G1144" s="3">
        <v>-3.89797</v>
      </c>
      <c r="H1144" s="3">
        <v>5.715</v>
      </c>
      <c r="K1144" s="4">
        <f>IFERROR(__xludf.DUMMYFUNCTION("""COMPUTED_VALUE"""),5.51)</f>
        <v>5.51</v>
      </c>
      <c r="L1144" s="4">
        <v>-10.3693</v>
      </c>
      <c r="M1144" s="4" t="s">
        <v>13</v>
      </c>
      <c r="N1144" s="1">
        <v>-5.61295129777626</v>
      </c>
      <c r="O1144" s="4">
        <v>1.7149812977762604</v>
      </c>
      <c r="V1144" s="3">
        <v>24.1706</v>
      </c>
      <c r="W1144" s="3">
        <v>5.715</v>
      </c>
      <c r="Z1144" s="4">
        <f>IFERROR(__xludf.DUMMYFUNCTION("""COMPUTED_VALUE"""),5.51)</f>
        <v>5.51</v>
      </c>
      <c r="AA1144" s="4">
        <v>25.1507</v>
      </c>
      <c r="AB1144" s="4" t="s">
        <v>13</v>
      </c>
      <c r="AC1144" s="1">
        <v>66.2419519427682</v>
      </c>
      <c r="AD1144" s="4">
        <v>-42.071351942768196</v>
      </c>
    </row>
    <row r="1145">
      <c r="G1145" s="3">
        <v>-3.62102</v>
      </c>
      <c r="H1145" s="3">
        <v>5.72</v>
      </c>
      <c r="K1145" s="4">
        <f>IFERROR(__xludf.DUMMYFUNCTION("""COMPUTED_VALUE"""),5.515)</f>
        <v>5.515</v>
      </c>
      <c r="L1145" s="4">
        <v>-10.3043</v>
      </c>
      <c r="M1145" s="4" t="s">
        <v>13</v>
      </c>
      <c r="N1145" s="1">
        <v>-5.09469759480819</v>
      </c>
      <c r="O1145" s="4">
        <v>1.4736775948081902</v>
      </c>
      <c r="V1145" s="3">
        <v>24.1747</v>
      </c>
      <c r="W1145" s="3">
        <v>5.72</v>
      </c>
      <c r="Z1145" s="4">
        <f>IFERROR(__xludf.DUMMYFUNCTION("""COMPUTED_VALUE"""),5.515)</f>
        <v>5.515</v>
      </c>
      <c r="AA1145" s="4">
        <v>25.1253</v>
      </c>
      <c r="AB1145" s="4" t="s">
        <v>13</v>
      </c>
      <c r="AC1145" s="1">
        <v>67.2106296788147</v>
      </c>
      <c r="AD1145" s="4">
        <v>-43.035929678814696</v>
      </c>
    </row>
    <row r="1146">
      <c r="G1146" s="3">
        <v>-3.33806</v>
      </c>
      <c r="H1146" s="3">
        <v>5.725</v>
      </c>
      <c r="K1146" s="4">
        <f>IFERROR(__xludf.DUMMYFUNCTION("""COMPUTED_VALUE"""),5.52)</f>
        <v>5.52</v>
      </c>
      <c r="L1146" s="4">
        <v>-10.236</v>
      </c>
      <c r="M1146" s="4" t="s">
        <v>13</v>
      </c>
      <c r="N1146" s="1">
        <v>-4.5607085801114</v>
      </c>
      <c r="O1146" s="4">
        <v>1.2226485801113998</v>
      </c>
      <c r="V1146" s="3">
        <v>24.1809</v>
      </c>
      <c r="W1146" s="3">
        <v>5.725</v>
      </c>
      <c r="Z1146" s="4">
        <f>IFERROR(__xludf.DUMMYFUNCTION("""COMPUTED_VALUE"""),5.52)</f>
        <v>5.52</v>
      </c>
      <c r="AA1146" s="4">
        <v>25.0988</v>
      </c>
      <c r="AB1146" s="4" t="s">
        <v>13</v>
      </c>
      <c r="AC1146" s="1">
        <v>68.1350584740756</v>
      </c>
      <c r="AD1146" s="4">
        <v>-43.954158474075605</v>
      </c>
    </row>
    <row r="1147">
      <c r="G1147" s="3">
        <v>-3.04905</v>
      </c>
      <c r="H1147" s="3">
        <v>5.73</v>
      </c>
      <c r="K1147" s="4">
        <f>IFERROR(__xludf.DUMMYFUNCTION("""COMPUTED_VALUE"""),5.525)</f>
        <v>5.525</v>
      </c>
      <c r="L1147" s="4">
        <v>-10.1642</v>
      </c>
      <c r="M1147" s="4" t="s">
        <v>13</v>
      </c>
      <c r="N1147" s="1">
        <v>-4.0144360280556</v>
      </c>
      <c r="O1147" s="4">
        <v>0.9653860280556006</v>
      </c>
      <c r="V1147" s="3">
        <v>24.1891</v>
      </c>
      <c r="W1147" s="3">
        <v>5.73</v>
      </c>
      <c r="Z1147" s="4">
        <f>IFERROR(__xludf.DUMMYFUNCTION("""COMPUTED_VALUE"""),5.525)</f>
        <v>5.525</v>
      </c>
      <c r="AA1147" s="4">
        <v>25.0712</v>
      </c>
      <c r="AB1147" s="4" t="s">
        <v>13</v>
      </c>
      <c r="AC1147" s="1">
        <v>69.0055344456834</v>
      </c>
      <c r="AD1147" s="4">
        <v>-44.8164344456834</v>
      </c>
    </row>
    <row r="1148">
      <c r="G1148" s="3">
        <v>-2.75404</v>
      </c>
      <c r="H1148" s="3">
        <v>5.735</v>
      </c>
      <c r="K1148" s="4">
        <f>IFERROR(__xludf.DUMMYFUNCTION("""COMPUTED_VALUE"""),5.53)</f>
        <v>5.53</v>
      </c>
      <c r="L1148" s="4">
        <v>-10.0889</v>
      </c>
      <c r="M1148" s="4" t="s">
        <v>13</v>
      </c>
      <c r="N1148" s="1">
        <v>-3.45933171301078</v>
      </c>
      <c r="O1148" s="4">
        <v>0.7052917130107801</v>
      </c>
      <c r="V1148" s="3">
        <v>24.1994</v>
      </c>
      <c r="W1148" s="3">
        <v>5.735</v>
      </c>
      <c r="Z1148" s="4">
        <f>IFERROR(__xludf.DUMMYFUNCTION("""COMPUTED_VALUE"""),5.53)</f>
        <v>5.53</v>
      </c>
      <c r="AA1148" s="4">
        <v>25.0426</v>
      </c>
      <c r="AB1148" s="4" t="s">
        <v>13</v>
      </c>
      <c r="AC1148" s="1">
        <v>69.8123537107701</v>
      </c>
      <c r="AD1148" s="4">
        <v>-45.6129537107701</v>
      </c>
    </row>
    <row r="1149">
      <c r="G1149" s="3">
        <v>-2.4532</v>
      </c>
      <c r="H1149" s="3">
        <v>5.74</v>
      </c>
      <c r="K1149" s="4">
        <f>IFERROR(__xludf.DUMMYFUNCTION("""COMPUTED_VALUE"""),5.535)</f>
        <v>5.535</v>
      </c>
      <c r="L1149" s="4">
        <v>-10.0099</v>
      </c>
      <c r="M1149" s="4" t="s">
        <v>13</v>
      </c>
      <c r="N1149" s="1">
        <v>-2.89884740934664</v>
      </c>
      <c r="O1149" s="4">
        <v>0.44564740934664027</v>
      </c>
      <c r="V1149" s="3">
        <v>24.2116</v>
      </c>
      <c r="W1149" s="3">
        <v>5.74</v>
      </c>
      <c r="Z1149" s="4">
        <f>IFERROR(__xludf.DUMMYFUNCTION("""COMPUTED_VALUE"""),5.535)</f>
        <v>5.535</v>
      </c>
      <c r="AA1149" s="4">
        <v>25.0132</v>
      </c>
      <c r="AB1149" s="4" t="s">
        <v>13</v>
      </c>
      <c r="AC1149" s="1">
        <v>70.5458123864685</v>
      </c>
      <c r="AD1149" s="4">
        <v>-46.334212386468494</v>
      </c>
    </row>
    <row r="1150">
      <c r="G1150" s="3">
        <v>-2.14644</v>
      </c>
      <c r="H1150" s="3">
        <v>5.745</v>
      </c>
      <c r="K1150" s="4">
        <f>IFERROR(__xludf.DUMMYFUNCTION("""COMPUTED_VALUE"""),5.54)</f>
        <v>5.54</v>
      </c>
      <c r="L1150" s="4">
        <v>-9.92724</v>
      </c>
      <c r="M1150" s="4" t="s">
        <v>13</v>
      </c>
      <c r="N1150" s="1">
        <v>-2.33643489143298</v>
      </c>
      <c r="O1150" s="4">
        <v>0.18999489143297987</v>
      </c>
      <c r="V1150" s="3">
        <v>24.2258</v>
      </c>
      <c r="W1150" s="3">
        <v>5.745</v>
      </c>
      <c r="Z1150" s="4">
        <f>IFERROR(__xludf.DUMMYFUNCTION("""COMPUTED_VALUE"""),5.54)</f>
        <v>5.54</v>
      </c>
      <c r="AA1150" s="4">
        <v>24.9829</v>
      </c>
      <c r="AB1150" s="4" t="s">
        <v>13</v>
      </c>
      <c r="AC1150" s="1">
        <v>71.1962065899108</v>
      </c>
      <c r="AD1150" s="4">
        <v>-46.9704065899108</v>
      </c>
    </row>
    <row r="1151">
      <c r="G1151" s="3">
        <v>-1.83394</v>
      </c>
      <c r="H1151" s="3">
        <v>5.75</v>
      </c>
      <c r="K1151" s="4">
        <f>IFERROR(__xludf.DUMMYFUNCTION("""COMPUTED_VALUE"""),5.545)</f>
        <v>5.545</v>
      </c>
      <c r="L1151" s="4">
        <v>-9.84062</v>
      </c>
      <c r="M1151" s="4" t="s">
        <v>13</v>
      </c>
      <c r="N1151" s="1">
        <v>-1.7755459336396</v>
      </c>
      <c r="O1151" s="4">
        <v>-0.0583940663603999</v>
      </c>
      <c r="V1151" s="3">
        <v>24.2419</v>
      </c>
      <c r="W1151" s="3">
        <v>5.75</v>
      </c>
      <c r="Z1151" s="4">
        <f>IFERROR(__xludf.DUMMYFUNCTION("""COMPUTED_VALUE"""),5.545)</f>
        <v>5.545</v>
      </c>
      <c r="AA1151" s="4">
        <v>24.9519</v>
      </c>
      <c r="AB1151" s="4" t="s">
        <v>13</v>
      </c>
      <c r="AC1151" s="1">
        <v>71.7538324382296</v>
      </c>
      <c r="AD1151" s="4">
        <v>-47.51193243822959</v>
      </c>
    </row>
    <row r="1152">
      <c r="G1152" s="3">
        <v>-1.51574</v>
      </c>
      <c r="H1152" s="3">
        <v>5.755</v>
      </c>
      <c r="K1152" s="4">
        <f>IFERROR(__xludf.DUMMYFUNCTION("""COMPUTED_VALUE"""),5.55)</f>
        <v>5.55</v>
      </c>
      <c r="L1152" s="4">
        <v>-9.75005</v>
      </c>
      <c r="M1152" s="4" t="s">
        <v>13</v>
      </c>
      <c r="N1152" s="1">
        <v>-1.2196323103363</v>
      </c>
      <c r="O1152" s="4">
        <v>-0.29610768966370005</v>
      </c>
      <c r="V1152" s="3">
        <v>24.2598</v>
      </c>
      <c r="W1152" s="3">
        <v>5.755</v>
      </c>
      <c r="Z1152" s="4">
        <f>IFERROR(__xludf.DUMMYFUNCTION("""COMPUTED_VALUE"""),5.55)</f>
        <v>5.55</v>
      </c>
      <c r="AA1152" s="4">
        <v>24.9202</v>
      </c>
      <c r="AB1152" s="4" t="s">
        <v>13</v>
      </c>
      <c r="AC1152" s="1">
        <v>72.2089860485572</v>
      </c>
      <c r="AD1152" s="4">
        <v>-47.949186048557195</v>
      </c>
    </row>
    <row r="1153">
      <c r="G1153" s="3">
        <v>-1.19188</v>
      </c>
      <c r="H1153" s="3">
        <v>5.76</v>
      </c>
      <c r="K1153" s="4">
        <f>IFERROR(__xludf.DUMMYFUNCTION("""COMPUTED_VALUE"""),5.555)</f>
        <v>5.555</v>
      </c>
      <c r="L1153" s="4">
        <v>-9.65533</v>
      </c>
      <c r="M1153" s="4" t="s">
        <v>13</v>
      </c>
      <c r="N1153" s="1">
        <v>-0.672145795892879</v>
      </c>
      <c r="O1153" s="4">
        <v>-0.519734204107121</v>
      </c>
      <c r="V1153" s="3">
        <v>24.2795</v>
      </c>
      <c r="W1153" s="3">
        <v>5.76</v>
      </c>
      <c r="Z1153" s="4">
        <f>IFERROR(__xludf.DUMMYFUNCTION("""COMPUTED_VALUE"""),5.555)</f>
        <v>5.555</v>
      </c>
      <c r="AA1153" s="4">
        <v>24.8879</v>
      </c>
      <c r="AB1153" s="4" t="s">
        <v>13</v>
      </c>
      <c r="AC1153" s="1">
        <v>72.551963538026</v>
      </c>
      <c r="AD1153" s="4">
        <v>-48.272463538026</v>
      </c>
    </row>
    <row r="1154">
      <c r="G1154" s="3">
        <v>-0.862535</v>
      </c>
      <c r="H1154" s="3">
        <v>5.765</v>
      </c>
      <c r="K1154" s="4">
        <f>IFERROR(__xludf.DUMMYFUNCTION("""COMPUTED_VALUE"""),5.56)</f>
        <v>5.56</v>
      </c>
      <c r="L1154" s="4">
        <v>-9.55644</v>
      </c>
      <c r="M1154" s="4" t="s">
        <v>13</v>
      </c>
      <c r="N1154" s="1">
        <v>-0.136538164679127</v>
      </c>
      <c r="O1154" s="4">
        <v>-0.725996835320873</v>
      </c>
      <c r="V1154" s="3">
        <v>24.3009</v>
      </c>
      <c r="W1154" s="3">
        <v>5.765</v>
      </c>
      <c r="Z1154" s="4">
        <f>IFERROR(__xludf.DUMMYFUNCTION("""COMPUTED_VALUE"""),5.56)</f>
        <v>5.56</v>
      </c>
      <c r="AA1154" s="4">
        <v>24.8551</v>
      </c>
      <c r="AB1154" s="4" t="s">
        <v>13</v>
      </c>
      <c r="AC1154" s="1">
        <v>72.7730610237686</v>
      </c>
      <c r="AD1154" s="4">
        <v>-48.47216102376861</v>
      </c>
    </row>
    <row r="1155">
      <c r="G1155" s="3">
        <v>-0.527768</v>
      </c>
      <c r="H1155" s="3">
        <v>5.77</v>
      </c>
      <c r="K1155" s="4">
        <f>IFERROR(__xludf.DUMMYFUNCTION("""COMPUTED_VALUE"""),5.565)</f>
        <v>5.565</v>
      </c>
      <c r="L1155" s="4">
        <v>-9.45325</v>
      </c>
      <c r="M1155" s="4" t="s">
        <v>13</v>
      </c>
      <c r="N1155" s="1">
        <v>0.383738808935149</v>
      </c>
      <c r="O1155" s="4">
        <v>-0.911506808935149</v>
      </c>
      <c r="V1155" s="3">
        <v>24.3239</v>
      </c>
      <c r="W1155" s="3">
        <v>5.77</v>
      </c>
      <c r="Z1155" s="4">
        <f>IFERROR(__xludf.DUMMYFUNCTION("""COMPUTED_VALUE"""),5.565)</f>
        <v>5.565</v>
      </c>
      <c r="AA1155" s="4">
        <v>24.8219</v>
      </c>
      <c r="AB1155" s="4" t="s">
        <v>13</v>
      </c>
      <c r="AC1155" s="1">
        <v>72.8625746229172</v>
      </c>
      <c r="AD1155" s="4">
        <v>-48.5386746229172</v>
      </c>
    </row>
    <row r="1156">
      <c r="G1156" s="3">
        <v>-0.18765</v>
      </c>
      <c r="H1156" s="3">
        <v>5.775</v>
      </c>
      <c r="K1156" s="4">
        <f>IFERROR(__xludf.DUMMYFUNCTION("""COMPUTED_VALUE"""),5.57)</f>
        <v>5.57</v>
      </c>
      <c r="L1156" s="4">
        <v>-9.34562</v>
      </c>
      <c r="M1156" s="4" t="s">
        <v>13</v>
      </c>
      <c r="N1156" s="1">
        <v>0.893866192058404</v>
      </c>
      <c r="O1156" s="4">
        <v>-1.081516192058404</v>
      </c>
      <c r="V1156" s="3">
        <v>24.3485</v>
      </c>
      <c r="W1156" s="3">
        <v>5.775</v>
      </c>
      <c r="Z1156" s="4">
        <f>IFERROR(__xludf.DUMMYFUNCTION("""COMPUTED_VALUE"""),5.57)</f>
        <v>5.57</v>
      </c>
      <c r="AA1156" s="4">
        <v>24.7884</v>
      </c>
      <c r="AB1156" s="4" t="s">
        <v>13</v>
      </c>
      <c r="AC1156" s="1">
        <v>72.8505980458498</v>
      </c>
      <c r="AD1156" s="4">
        <v>-48.50209804584979</v>
      </c>
    </row>
    <row r="1157">
      <c r="G1157" s="3">
        <v>0.157674</v>
      </c>
      <c r="H1157" s="3">
        <v>5.78</v>
      </c>
      <c r="K1157" s="4">
        <f>IFERROR(__xludf.DUMMYFUNCTION("""COMPUTED_VALUE"""),5.570449829)</f>
        <v>5.570449829</v>
      </c>
      <c r="L1157" s="4" t="s">
        <v>13</v>
      </c>
      <c r="M1157" s="4">
        <v>-11.5516697721664</v>
      </c>
      <c r="N1157" s="1">
        <v>1.40706825309674</v>
      </c>
      <c r="O1157" s="4">
        <v>-1.24939425309674</v>
      </c>
      <c r="V1157" s="3">
        <v>24.3745</v>
      </c>
      <c r="W1157" s="3">
        <v>5.78</v>
      </c>
      <c r="Z1157" s="4">
        <f>IFERROR(__xludf.DUMMYFUNCTION("""COMPUTED_VALUE"""),5.570449829)</f>
        <v>5.570449829</v>
      </c>
      <c r="AA1157" s="4" t="s">
        <v>13</v>
      </c>
      <c r="AB1157" s="4">
        <v>35.333483824696</v>
      </c>
      <c r="AC1157" s="1">
        <v>72.801577481731</v>
      </c>
      <c r="AD1157" s="4">
        <v>-48.427077481731004</v>
      </c>
    </row>
    <row r="1158">
      <c r="G1158" s="3">
        <v>0.508074</v>
      </c>
      <c r="H1158" s="3">
        <v>5.785</v>
      </c>
      <c r="K1158" s="4">
        <f>IFERROR(__xludf.DUMMYFUNCTION("""COMPUTED_VALUE"""),5.575)</f>
        <v>5.575</v>
      </c>
      <c r="L1158" s="4">
        <v>-9.23348</v>
      </c>
      <c r="M1158" s="4" t="s">
        <v>13</v>
      </c>
      <c r="N1158" s="1">
        <v>1.92356817042096</v>
      </c>
      <c r="O1158" s="4">
        <v>-1.4154941704209598</v>
      </c>
      <c r="V1158" s="3">
        <v>24.4019</v>
      </c>
      <c r="W1158" s="3">
        <v>5.785</v>
      </c>
      <c r="Z1158" s="4">
        <f>IFERROR(__xludf.DUMMYFUNCTION("""COMPUTED_VALUE"""),5.575)</f>
        <v>5.575</v>
      </c>
      <c r="AA1158" s="4">
        <v>24.7547</v>
      </c>
      <c r="AB1158" s="4" t="s">
        <v>13</v>
      </c>
      <c r="AC1158" s="1">
        <v>72.7180160653446</v>
      </c>
      <c r="AD1158" s="4">
        <v>-48.3161160653446</v>
      </c>
    </row>
    <row r="1159">
      <c r="G1159" s="3">
        <v>0.863454</v>
      </c>
      <c r="H1159" s="3">
        <v>5.79</v>
      </c>
      <c r="K1159" s="4">
        <f>IFERROR(__xludf.DUMMYFUNCTION("""COMPUTED_VALUE"""),5.58)</f>
        <v>5.58</v>
      </c>
      <c r="L1159" s="4">
        <v>-9.11664</v>
      </c>
      <c r="M1159" s="4" t="s">
        <v>13</v>
      </c>
      <c r="N1159" s="1">
        <v>2.44335561903141</v>
      </c>
      <c r="O1159" s="4">
        <v>-1.5799016190314101</v>
      </c>
      <c r="V1159" s="3">
        <v>24.4306</v>
      </c>
      <c r="W1159" s="3">
        <v>5.79</v>
      </c>
      <c r="Z1159" s="4">
        <f>IFERROR(__xludf.DUMMYFUNCTION("""COMPUTED_VALUE"""),5.58)</f>
        <v>5.58</v>
      </c>
      <c r="AA1159" s="4">
        <v>24.7209</v>
      </c>
      <c r="AB1159" s="4" t="s">
        <v>13</v>
      </c>
      <c r="AC1159" s="1">
        <v>72.6013239903864</v>
      </c>
      <c r="AD1159" s="4">
        <v>-48.170723990386406</v>
      </c>
    </row>
    <row r="1160">
      <c r="G1160" s="3">
        <v>1.22367</v>
      </c>
      <c r="H1160" s="3">
        <v>5.795</v>
      </c>
      <c r="K1160" s="4">
        <f>IFERROR(__xludf.DUMMYFUNCTION("""COMPUTED_VALUE"""),5.585)</f>
        <v>5.585</v>
      </c>
      <c r="L1160" s="4">
        <v>-8.99512</v>
      </c>
      <c r="M1160" s="4" t="s">
        <v>13</v>
      </c>
      <c r="N1160" s="1">
        <v>2.96642027392844</v>
      </c>
      <c r="O1160" s="4">
        <v>-1.7427502739284402</v>
      </c>
      <c r="V1160" s="3">
        <v>24.4604</v>
      </c>
      <c r="W1160" s="3">
        <v>5.795</v>
      </c>
      <c r="Z1160" s="4">
        <f>IFERROR(__xludf.DUMMYFUNCTION("""COMPUTED_VALUE"""),5.585)</f>
        <v>5.585</v>
      </c>
      <c r="AA1160" s="4">
        <v>24.6872</v>
      </c>
      <c r="AB1160" s="4" t="s">
        <v>13</v>
      </c>
      <c r="AC1160" s="1">
        <v>72.4529114505522</v>
      </c>
      <c r="AD1160" s="4">
        <v>-47.99251145055219</v>
      </c>
    </row>
    <row r="1161">
      <c r="G1161" s="3">
        <v>1.58859</v>
      </c>
      <c r="H1161" s="3">
        <v>5.8</v>
      </c>
      <c r="K1161" s="4">
        <f>IFERROR(__xludf.DUMMYFUNCTION("""COMPUTED_VALUE"""),5.59)</f>
        <v>5.59</v>
      </c>
      <c r="L1161" s="4">
        <v>-8.86874</v>
      </c>
      <c r="M1161" s="4" t="s">
        <v>13</v>
      </c>
      <c r="N1161" s="1">
        <v>3.49275181011241</v>
      </c>
      <c r="O1161" s="4">
        <v>-1.9041618101124103</v>
      </c>
      <c r="V1161" s="3">
        <v>24.4914</v>
      </c>
      <c r="W1161" s="3">
        <v>5.8</v>
      </c>
      <c r="Z1161" s="4">
        <f>IFERROR(__xludf.DUMMYFUNCTION("""COMPUTED_VALUE"""),5.59)</f>
        <v>5.59</v>
      </c>
      <c r="AA1161" s="4">
        <v>24.6536</v>
      </c>
      <c r="AB1161" s="4" t="s">
        <v>13</v>
      </c>
      <c r="AC1161" s="1">
        <v>72.2741886395378</v>
      </c>
      <c r="AD1161" s="4">
        <v>-47.7827886395378</v>
      </c>
    </row>
    <row r="1162">
      <c r="G1162" s="3">
        <v>1.95812</v>
      </c>
      <c r="H1162" s="3">
        <v>5.805</v>
      </c>
      <c r="K1162" s="4">
        <f>IFERROR(__xludf.DUMMYFUNCTION("""COMPUTED_VALUE"""),5.595)</f>
        <v>5.595</v>
      </c>
      <c r="L1162" s="4">
        <v>-8.73743</v>
      </c>
      <c r="M1162" s="4" t="s">
        <v>13</v>
      </c>
      <c r="N1162" s="1">
        <v>4.02233990258366</v>
      </c>
      <c r="O1162" s="4">
        <v>-2.06421990258366</v>
      </c>
      <c r="V1162" s="3">
        <v>24.5234</v>
      </c>
      <c r="W1162" s="3">
        <v>5.805</v>
      </c>
      <c r="Z1162" s="4">
        <f>IFERROR(__xludf.DUMMYFUNCTION("""COMPUTED_VALUE"""),5.595)</f>
        <v>5.595</v>
      </c>
      <c r="AA1162" s="4">
        <v>24.6202</v>
      </c>
      <c r="AB1162" s="4" t="s">
        <v>13</v>
      </c>
      <c r="AC1162" s="1">
        <v>72.0665657510389</v>
      </c>
      <c r="AD1162" s="4">
        <v>-47.5431657510389</v>
      </c>
    </row>
    <row r="1163">
      <c r="G1163" s="3">
        <v>2.33205</v>
      </c>
      <c r="H1163" s="3">
        <v>5.81</v>
      </c>
      <c r="K1163" s="4">
        <f>IFERROR(__xludf.DUMMYFUNCTION("""COMPUTED_VALUE"""),5.6)</f>
        <v>5.6</v>
      </c>
      <c r="L1163" s="4">
        <v>-8.60104</v>
      </c>
      <c r="M1163" s="4" t="s">
        <v>13</v>
      </c>
      <c r="N1163" s="1">
        <v>4.55517422634255</v>
      </c>
      <c r="O1163" s="4">
        <v>-2.22312422634255</v>
      </c>
      <c r="V1163" s="3">
        <v>24.5563</v>
      </c>
      <c r="W1163" s="3">
        <v>5.81</v>
      </c>
      <c r="Z1163" s="4">
        <f>IFERROR(__xludf.DUMMYFUNCTION("""COMPUTED_VALUE"""),5.6)</f>
        <v>5.6</v>
      </c>
      <c r="AA1163" s="4">
        <v>24.5872</v>
      </c>
      <c r="AB1163" s="4" t="s">
        <v>13</v>
      </c>
      <c r="AC1163" s="1">
        <v>71.8314529787512</v>
      </c>
      <c r="AD1163" s="4">
        <v>-47.2751529787512</v>
      </c>
    </row>
    <row r="1164">
      <c r="G1164" s="3">
        <v>2.7103</v>
      </c>
      <c r="H1164" s="3">
        <v>5.815</v>
      </c>
      <c r="K1164" s="4">
        <f>IFERROR(__xludf.DUMMYFUNCTION("""COMPUTED_VALUE"""),5.605)</f>
        <v>5.605</v>
      </c>
      <c r="L1164" s="4">
        <v>-8.45955</v>
      </c>
      <c r="M1164" s="4" t="s">
        <v>13</v>
      </c>
      <c r="N1164" s="1">
        <v>5.09124445638953</v>
      </c>
      <c r="O1164" s="4">
        <v>-2.38094445638953</v>
      </c>
      <c r="V1164" s="3">
        <v>24.5899</v>
      </c>
      <c r="W1164" s="3">
        <v>5.815</v>
      </c>
      <c r="Z1164" s="4">
        <f>IFERROR(__xludf.DUMMYFUNCTION("""COMPUTED_VALUE"""),5.605)</f>
        <v>5.605</v>
      </c>
      <c r="AA1164" s="4">
        <v>24.5547</v>
      </c>
      <c r="AB1164" s="4" t="s">
        <v>13</v>
      </c>
      <c r="AC1164" s="1">
        <v>71.5702605163706</v>
      </c>
      <c r="AD1164" s="4">
        <v>-46.980360516370595</v>
      </c>
    </row>
    <row r="1165">
      <c r="G1165" s="3">
        <v>3.09265</v>
      </c>
      <c r="H1165" s="3">
        <v>5.82</v>
      </c>
      <c r="K1165" s="4">
        <f>IFERROR(__xludf.DUMMYFUNCTION("""COMPUTED_VALUE"""),5.61)</f>
        <v>5.61</v>
      </c>
      <c r="L1165" s="4">
        <v>-8.31279</v>
      </c>
      <c r="M1165" s="4" t="s">
        <v>13</v>
      </c>
      <c r="N1165" s="1">
        <v>5.63054026772476</v>
      </c>
      <c r="O1165" s="4">
        <v>-2.5378902677247597</v>
      </c>
      <c r="V1165" s="3">
        <v>24.6243</v>
      </c>
      <c r="W1165" s="3">
        <v>5.82</v>
      </c>
      <c r="Z1165" s="4">
        <f>IFERROR(__xludf.DUMMYFUNCTION("""COMPUTED_VALUE"""),5.61)</f>
        <v>5.61</v>
      </c>
      <c r="AA1165" s="4">
        <v>24.5228</v>
      </c>
      <c r="AB1165" s="4" t="s">
        <v>13</v>
      </c>
      <c r="AC1165" s="1">
        <v>71.2843985575928</v>
      </c>
      <c r="AD1165" s="4">
        <v>-46.66009855759279</v>
      </c>
    </row>
    <row r="1166">
      <c r="G1166" s="3">
        <v>3.47903</v>
      </c>
      <c r="H1166" s="3">
        <v>5.825</v>
      </c>
      <c r="K1166" s="4">
        <f>IFERROR(__xludf.DUMMYFUNCTION("""COMPUTED_VALUE"""),5.615)</f>
        <v>5.615</v>
      </c>
      <c r="L1166" s="4">
        <v>-8.1607</v>
      </c>
      <c r="M1166" s="4" t="s">
        <v>13</v>
      </c>
      <c r="N1166" s="1">
        <v>6.17305133534868</v>
      </c>
      <c r="O1166" s="4">
        <v>-2.6940213353486797</v>
      </c>
      <c r="V1166" s="3">
        <v>24.6594</v>
      </c>
      <c r="W1166" s="3">
        <v>5.825</v>
      </c>
      <c r="Z1166" s="4">
        <f>IFERROR(__xludf.DUMMYFUNCTION("""COMPUTED_VALUE"""),5.615)</f>
        <v>5.615</v>
      </c>
      <c r="AA1166" s="4">
        <v>24.4916</v>
      </c>
      <c r="AB1166" s="4" t="s">
        <v>13</v>
      </c>
      <c r="AC1166" s="1">
        <v>70.9752772961136</v>
      </c>
      <c r="AD1166" s="4">
        <v>-46.3158772961136</v>
      </c>
    </row>
    <row r="1167">
      <c r="G1167" s="3">
        <v>3.86919</v>
      </c>
      <c r="H1167" s="3">
        <v>5.83</v>
      </c>
      <c r="K1167" s="4">
        <f>IFERROR(__xludf.DUMMYFUNCTION("""COMPUTED_VALUE"""),5.62)</f>
        <v>5.62</v>
      </c>
      <c r="L1167" s="4">
        <v>-8.00321</v>
      </c>
      <c r="M1167" s="4" t="s">
        <v>13</v>
      </c>
      <c r="N1167" s="1">
        <v>6.71876733426165</v>
      </c>
      <c r="O1167" s="4">
        <v>-2.84957733426165</v>
      </c>
      <c r="V1167" s="3">
        <v>24.695</v>
      </c>
      <c r="W1167" s="3">
        <v>5.83</v>
      </c>
      <c r="Z1167" s="4">
        <f>IFERROR(__xludf.DUMMYFUNCTION("""COMPUTED_VALUE"""),5.62)</f>
        <v>5.62</v>
      </c>
      <c r="AA1167" s="4">
        <v>24.4612</v>
      </c>
      <c r="AB1167" s="4" t="s">
        <v>13</v>
      </c>
      <c r="AC1167" s="1">
        <v>70.6443069256288</v>
      </c>
      <c r="AD1167" s="4">
        <v>-45.9493069256288</v>
      </c>
    </row>
    <row r="1168">
      <c r="G1168" s="3">
        <v>4.26305</v>
      </c>
      <c r="H1168" s="3">
        <v>5.835</v>
      </c>
      <c r="K1168" s="4">
        <f>IFERROR(__xludf.DUMMYFUNCTION("""COMPUTED_VALUE"""),5.625)</f>
        <v>5.625</v>
      </c>
      <c r="L1168" s="4">
        <v>-7.84023</v>
      </c>
      <c r="M1168" s="4" t="s">
        <v>13</v>
      </c>
      <c r="N1168" s="1">
        <v>7.26767793946402</v>
      </c>
      <c r="O1168" s="4">
        <v>-3.0046279394640205</v>
      </c>
      <c r="V1168" s="3">
        <v>24.731</v>
      </c>
      <c r="W1168" s="3">
        <v>5.835</v>
      </c>
      <c r="Z1168" s="4">
        <f>IFERROR(__xludf.DUMMYFUNCTION("""COMPUTED_VALUE"""),5.625)</f>
        <v>5.625</v>
      </c>
      <c r="AA1168" s="4">
        <v>24.4318</v>
      </c>
      <c r="AB1168" s="4" t="s">
        <v>13</v>
      </c>
      <c r="AC1168" s="1">
        <v>70.2928976398341</v>
      </c>
      <c r="AD1168" s="4">
        <v>-45.56189763983409</v>
      </c>
    </row>
    <row r="1169">
      <c r="G1169" s="3">
        <v>4.66042</v>
      </c>
      <c r="H1169" s="3">
        <v>5.84</v>
      </c>
      <c r="K1169" s="4">
        <f>IFERROR(__xludf.DUMMYFUNCTION("""COMPUTED_VALUE"""),5.63)</f>
        <v>5.63</v>
      </c>
      <c r="L1169" s="4">
        <v>-7.67165</v>
      </c>
      <c r="M1169" s="4" t="s">
        <v>13</v>
      </c>
      <c r="N1169" s="1">
        <v>7.81977282595614</v>
      </c>
      <c r="O1169" s="4">
        <v>-3.15935282595614</v>
      </c>
      <c r="V1169" s="3">
        <v>24.7673</v>
      </c>
      <c r="W1169" s="3">
        <v>5.84</v>
      </c>
      <c r="Z1169" s="4">
        <f>IFERROR(__xludf.DUMMYFUNCTION("""COMPUTED_VALUE"""),5.63)</f>
        <v>5.63</v>
      </c>
      <c r="AA1169" s="4">
        <v>24.4035</v>
      </c>
      <c r="AB1169" s="4" t="s">
        <v>13</v>
      </c>
      <c r="AC1169" s="1">
        <v>69.9224596324253</v>
      </c>
      <c r="AD1169" s="4">
        <v>-45.1551596324253</v>
      </c>
    </row>
    <row r="1170">
      <c r="G1170" s="3">
        <v>5.0611</v>
      </c>
      <c r="H1170" s="3">
        <v>5.845</v>
      </c>
      <c r="K1170" s="4">
        <f>IFERROR(__xludf.DUMMYFUNCTION("""COMPUTED_VALUE"""),5.635)</f>
        <v>5.635</v>
      </c>
      <c r="L1170" s="4">
        <v>-7.49744</v>
      </c>
      <c r="M1170" s="4" t="s">
        <v>13</v>
      </c>
      <c r="N1170" s="1">
        <v>8.37504166873837</v>
      </c>
      <c r="O1170" s="4">
        <v>-3.313941668738371</v>
      </c>
      <c r="V1170" s="3">
        <v>24.804</v>
      </c>
      <c r="W1170" s="3">
        <v>5.845</v>
      </c>
      <c r="Z1170" s="4">
        <f>IFERROR(__xludf.DUMMYFUNCTION("""COMPUTED_VALUE"""),5.635)</f>
        <v>5.635</v>
      </c>
      <c r="AA1170" s="4">
        <v>24.3763</v>
      </c>
      <c r="AB1170" s="4" t="s">
        <v>13</v>
      </c>
      <c r="AC1170" s="1">
        <v>69.5344030970981</v>
      </c>
      <c r="AD1170" s="4">
        <v>-44.730403097098105</v>
      </c>
    </row>
    <row r="1171">
      <c r="G1171" s="3">
        <v>5.46501</v>
      </c>
      <c r="H1171" s="3">
        <v>5.85</v>
      </c>
      <c r="K1171" s="4">
        <f>IFERROR(__xludf.DUMMYFUNCTION("""COMPUTED_VALUE"""),5.64)</f>
        <v>5.64</v>
      </c>
      <c r="L1171" s="4">
        <v>-7.31748</v>
      </c>
      <c r="M1171" s="4" t="s">
        <v>13</v>
      </c>
      <c r="N1171" s="1">
        <v>8.93347414281105</v>
      </c>
      <c r="O1171" s="4">
        <v>-3.46846414281105</v>
      </c>
      <c r="V1171" s="3">
        <v>24.8408</v>
      </c>
      <c r="W1171" s="3">
        <v>5.85</v>
      </c>
      <c r="Z1171" s="4">
        <f>IFERROR(__xludf.DUMMYFUNCTION("""COMPUTED_VALUE"""),5.64)</f>
        <v>5.64</v>
      </c>
      <c r="AA1171" s="4">
        <v>24.3505</v>
      </c>
      <c r="AB1171" s="4" t="s">
        <v>13</v>
      </c>
      <c r="AC1171" s="1">
        <v>69.1301382275484</v>
      </c>
      <c r="AD1171" s="4">
        <v>-44.2893382275484</v>
      </c>
    </row>
    <row r="1172">
      <c r="G1172" s="3">
        <v>5.87192</v>
      </c>
      <c r="H1172" s="3">
        <v>5.855</v>
      </c>
      <c r="K1172" s="4">
        <f>IFERROR(__xludf.DUMMYFUNCTION("""COMPUTED_VALUE"""),5.645)</f>
        <v>5.645</v>
      </c>
      <c r="L1172" s="4">
        <v>-7.13174</v>
      </c>
      <c r="M1172" s="4" t="s">
        <v>13</v>
      </c>
      <c r="N1172" s="1">
        <v>9.49505992317464</v>
      </c>
      <c r="O1172" s="4">
        <v>-3.62313992317464</v>
      </c>
      <c r="V1172" s="3">
        <v>24.8777</v>
      </c>
      <c r="W1172" s="3">
        <v>5.855</v>
      </c>
      <c r="Z1172" s="4">
        <f>IFERROR(__xludf.DUMMYFUNCTION("""COMPUTED_VALUE"""),5.645)</f>
        <v>5.645</v>
      </c>
      <c r="AA1172" s="4">
        <v>24.326</v>
      </c>
      <c r="AB1172" s="4" t="s">
        <v>13</v>
      </c>
      <c r="AC1172" s="1">
        <v>68.7110752174719</v>
      </c>
      <c r="AD1172" s="4">
        <v>-43.8333752174719</v>
      </c>
    </row>
    <row r="1173">
      <c r="G1173" s="3">
        <v>6.28164</v>
      </c>
      <c r="H1173" s="3">
        <v>5.86</v>
      </c>
      <c r="K1173" s="4">
        <f>IFERROR(__xludf.DUMMYFUNCTION("""COMPUTED_VALUE"""),5.65)</f>
        <v>5.65</v>
      </c>
      <c r="L1173" s="4">
        <v>-6.94013</v>
      </c>
      <c r="M1173" s="4" t="s">
        <v>13</v>
      </c>
      <c r="N1173" s="1">
        <v>10.0597886848292</v>
      </c>
      <c r="O1173" s="4">
        <v>-3.7781486848292003</v>
      </c>
      <c r="V1173" s="3">
        <v>24.9146</v>
      </c>
      <c r="W1173" s="3">
        <v>5.86</v>
      </c>
      <c r="Z1173" s="4">
        <f>IFERROR(__xludf.DUMMYFUNCTION("""COMPUTED_VALUE"""),5.65)</f>
        <v>5.65</v>
      </c>
      <c r="AA1173" s="4">
        <v>24.303</v>
      </c>
      <c r="AB1173" s="4" t="s">
        <v>13</v>
      </c>
      <c r="AC1173" s="1">
        <v>68.2786242605643</v>
      </c>
      <c r="AD1173" s="4">
        <v>-43.3640242605643</v>
      </c>
    </row>
    <row r="1174">
      <c r="G1174" s="3">
        <v>6.69407</v>
      </c>
      <c r="H1174" s="3">
        <v>5.865</v>
      </c>
      <c r="K1174" s="4">
        <f>IFERROR(__xludf.DUMMYFUNCTION("""COMPUTED_VALUE"""),5.655)</f>
        <v>5.655</v>
      </c>
      <c r="L1174" s="4">
        <v>-6.7426</v>
      </c>
      <c r="M1174" s="4" t="s">
        <v>13</v>
      </c>
      <c r="N1174" s="1">
        <v>10.6276501027754</v>
      </c>
      <c r="O1174" s="4">
        <v>-3.9335801027754</v>
      </c>
      <c r="V1174" s="3">
        <v>24.9515</v>
      </c>
      <c r="W1174" s="3">
        <v>5.865</v>
      </c>
      <c r="Z1174" s="4">
        <f>IFERROR(__xludf.DUMMYFUNCTION("""COMPUTED_VALUE"""),5.655)</f>
        <v>5.655</v>
      </c>
      <c r="AA1174" s="4">
        <v>24.2815</v>
      </c>
      <c r="AB1174" s="4" t="s">
        <v>13</v>
      </c>
      <c r="AC1174" s="1">
        <v>67.8341955505215</v>
      </c>
      <c r="AD1174" s="4">
        <v>-42.882695550521504</v>
      </c>
    </row>
    <row r="1175">
      <c r="G1175" s="3">
        <v>7.109</v>
      </c>
      <c r="H1175" s="3">
        <v>5.87</v>
      </c>
      <c r="K1175" s="4">
        <f>IFERROR(__xludf.DUMMYFUNCTION("""COMPUTED_VALUE"""),5.66)</f>
        <v>5.66</v>
      </c>
      <c r="L1175" s="4">
        <v>-6.5391</v>
      </c>
      <c r="M1175" s="4" t="s">
        <v>13</v>
      </c>
      <c r="N1175" s="1">
        <v>11.1986338520134</v>
      </c>
      <c r="O1175" s="4">
        <v>-4.0896338520133995</v>
      </c>
      <c r="V1175" s="3">
        <v>24.9882</v>
      </c>
      <c r="W1175" s="3">
        <v>5.87</v>
      </c>
      <c r="Z1175" s="4">
        <f>IFERROR(__xludf.DUMMYFUNCTION("""COMPUTED_VALUE"""),5.66)</f>
        <v>5.66</v>
      </c>
      <c r="AA1175" s="4">
        <v>24.2617</v>
      </c>
      <c r="AB1175" s="4" t="s">
        <v>13</v>
      </c>
      <c r="AC1175" s="1">
        <v>67.3791992810393</v>
      </c>
      <c r="AD1175" s="4">
        <v>-42.390999281039306</v>
      </c>
    </row>
    <row r="1176">
      <c r="G1176" s="3">
        <v>7.52625</v>
      </c>
      <c r="H1176" s="3">
        <v>5.875</v>
      </c>
      <c r="K1176" s="4">
        <f>IFERROR(__xludf.DUMMYFUNCTION("""COMPUTED_VALUE"""),5.665)</f>
        <v>5.665</v>
      </c>
      <c r="L1176" s="4">
        <v>-6.32962</v>
      </c>
      <c r="M1176" s="4" t="s">
        <v>13</v>
      </c>
      <c r="N1176" s="1">
        <v>11.7727296075437</v>
      </c>
      <c r="O1176" s="4">
        <v>-4.246479607543701</v>
      </c>
      <c r="V1176" s="3">
        <v>25.0248</v>
      </c>
      <c r="W1176" s="3">
        <v>5.875</v>
      </c>
      <c r="Z1176" s="4">
        <f>IFERROR(__xludf.DUMMYFUNCTION("""COMPUTED_VALUE"""),5.665)</f>
        <v>5.665</v>
      </c>
      <c r="AA1176" s="4">
        <v>24.2437</v>
      </c>
      <c r="AB1176" s="4" t="s">
        <v>13</v>
      </c>
      <c r="AC1176" s="1">
        <v>66.9150456458133</v>
      </c>
      <c r="AD1176" s="4">
        <v>-41.890245645813295</v>
      </c>
    </row>
    <row r="1177">
      <c r="G1177" s="3">
        <v>7.94572</v>
      </c>
      <c r="H1177" s="3">
        <v>5.88</v>
      </c>
      <c r="K1177" s="4">
        <f>IFERROR(__xludf.DUMMYFUNCTION("""COMPUTED_VALUE"""),5.67)</f>
        <v>5.67</v>
      </c>
      <c r="L1177" s="4">
        <v>-6.11406</v>
      </c>
      <c r="M1177" s="4" t="s">
        <v>13</v>
      </c>
      <c r="N1177" s="1">
        <v>12.3499270443665</v>
      </c>
      <c r="O1177" s="4">
        <v>-4.404207044366501</v>
      </c>
      <c r="V1177" s="3">
        <v>25.0612</v>
      </c>
      <c r="W1177" s="3">
        <v>5.88</v>
      </c>
      <c r="Z1177" s="4">
        <f>IFERROR(__xludf.DUMMYFUNCTION("""COMPUTED_VALUE"""),5.67)</f>
        <v>5.67</v>
      </c>
      <c r="AA1177" s="4">
        <v>24.2274</v>
      </c>
      <c r="AB1177" s="4" t="s">
        <v>13</v>
      </c>
      <c r="AC1177" s="1">
        <v>66.4431448385393</v>
      </c>
      <c r="AD1177" s="4">
        <v>-41.3819448385393</v>
      </c>
    </row>
    <row r="1178">
      <c r="G1178" s="3">
        <v>8.36718</v>
      </c>
      <c r="H1178" s="3">
        <v>5.885</v>
      </c>
      <c r="K1178" s="4">
        <f>IFERROR(__xludf.DUMMYFUNCTION("""COMPUTED_VALUE"""),5.670516968)</f>
        <v>5.670516968</v>
      </c>
      <c r="L1178" s="4" t="s">
        <v>13</v>
      </c>
      <c r="M1178" s="4">
        <v>-8.97899166378852</v>
      </c>
      <c r="N1178" s="1">
        <v>12.9302158374822</v>
      </c>
      <c r="O1178" s="4">
        <v>-4.5630358374822</v>
      </c>
      <c r="V1178" s="3">
        <v>25.0972</v>
      </c>
      <c r="W1178" s="3">
        <v>5.885</v>
      </c>
      <c r="Z1178" s="4">
        <f>IFERROR(__xludf.DUMMYFUNCTION("""COMPUTED_VALUE"""),5.670516968)</f>
        <v>5.670516968</v>
      </c>
      <c r="AA1178" s="4" t="s">
        <v>13</v>
      </c>
      <c r="AB1178" s="4">
        <v>57.2276904104206</v>
      </c>
      <c r="AC1178" s="1">
        <v>65.9649070529132</v>
      </c>
      <c r="AD1178" s="4">
        <v>-40.867707052913204</v>
      </c>
    </row>
    <row r="1179">
      <c r="G1179" s="3">
        <v>8.79047</v>
      </c>
      <c r="H1179" s="3">
        <v>5.89</v>
      </c>
      <c r="K1179" s="4">
        <f>IFERROR(__xludf.DUMMYFUNCTION("""COMPUTED_VALUE"""),5.675)</f>
        <v>5.675</v>
      </c>
      <c r="L1179" s="4">
        <v>-5.89237</v>
      </c>
      <c r="M1179" s="4" t="s">
        <v>13</v>
      </c>
      <c r="N1179" s="1">
        <v>13.5135856618912</v>
      </c>
      <c r="O1179" s="4">
        <v>-4.723115661891201</v>
      </c>
      <c r="V1179" s="3">
        <v>25.1329</v>
      </c>
      <c r="W1179" s="3">
        <v>5.89</v>
      </c>
      <c r="Z1179" s="4">
        <f>IFERROR(__xludf.DUMMYFUNCTION("""COMPUTED_VALUE"""),5.675)</f>
        <v>5.675</v>
      </c>
      <c r="AA1179" s="4">
        <v>24.213</v>
      </c>
      <c r="AB1179" s="4" t="s">
        <v>13</v>
      </c>
      <c r="AC1179" s="1">
        <v>65.4817424826306</v>
      </c>
      <c r="AD1179" s="4">
        <v>-40.348842482630594</v>
      </c>
    </row>
    <row r="1180">
      <c r="G1180" s="3">
        <v>9.21544</v>
      </c>
      <c r="H1180" s="3">
        <v>5.895</v>
      </c>
      <c r="K1180" s="4">
        <f>IFERROR(__xludf.DUMMYFUNCTION("""COMPUTED_VALUE"""),5.68)</f>
        <v>5.68</v>
      </c>
      <c r="L1180" s="4">
        <v>-5.66463</v>
      </c>
      <c r="M1180" s="4" t="s">
        <v>13</v>
      </c>
      <c r="N1180" s="1">
        <v>14.1000261925939</v>
      </c>
      <c r="O1180" s="4">
        <v>-4.8845861925939005</v>
      </c>
      <c r="V1180" s="3">
        <v>25.1682</v>
      </c>
      <c r="W1180" s="3">
        <v>5.895</v>
      </c>
      <c r="Z1180" s="4">
        <f>IFERROR(__xludf.DUMMYFUNCTION("""COMPUTED_VALUE"""),5.68)</f>
        <v>5.68</v>
      </c>
      <c r="AA1180" s="4">
        <v>24.2005</v>
      </c>
      <c r="AB1180" s="4" t="s">
        <v>13</v>
      </c>
      <c r="AC1180" s="1">
        <v>64.9950613213875</v>
      </c>
      <c r="AD1180" s="4">
        <v>-39.8268613213875</v>
      </c>
    </row>
    <row r="1181">
      <c r="G1181" s="3">
        <v>9.64194</v>
      </c>
      <c r="H1181" s="3">
        <v>5.9</v>
      </c>
      <c r="K1181" s="4">
        <f>IFERROR(__xludf.DUMMYFUNCTION("""COMPUTED_VALUE"""),5.685)</f>
        <v>5.685</v>
      </c>
      <c r="L1181" s="4">
        <v>-5.43071</v>
      </c>
      <c r="M1181" s="4" t="s">
        <v>13</v>
      </c>
      <c r="N1181" s="1">
        <v>14.6895271045906</v>
      </c>
      <c r="O1181" s="4">
        <v>-5.047587104590599</v>
      </c>
      <c r="V1181" s="3">
        <v>25.203</v>
      </c>
      <c r="W1181" s="3">
        <v>5.9</v>
      </c>
      <c r="Z1181" s="4">
        <f>IFERROR(__xludf.DUMMYFUNCTION("""COMPUTED_VALUE"""),5.685)</f>
        <v>5.685</v>
      </c>
      <c r="AA1181" s="4">
        <v>24.1901</v>
      </c>
      <c r="AB1181" s="4" t="s">
        <v>13</v>
      </c>
      <c r="AC1181" s="1">
        <v>64.5062737628793</v>
      </c>
      <c r="AD1181" s="4">
        <v>-39.3032737628793</v>
      </c>
    </row>
    <row r="1182">
      <c r="G1182" s="3">
        <v>10.0698</v>
      </c>
      <c r="H1182" s="3">
        <v>5.905</v>
      </c>
      <c r="K1182" s="4">
        <f>IFERROR(__xludf.DUMMYFUNCTION("""COMPUTED_VALUE"""),5.69)</f>
        <v>5.69</v>
      </c>
      <c r="L1182" s="4">
        <v>-5.19065</v>
      </c>
      <c r="M1182" s="4" t="s">
        <v>13</v>
      </c>
      <c r="N1182" s="1">
        <v>15.2820780728815</v>
      </c>
      <c r="O1182" s="4">
        <v>-5.2122780728814995</v>
      </c>
      <c r="V1182" s="3">
        <v>25.2374</v>
      </c>
      <c r="W1182" s="3">
        <v>5.905</v>
      </c>
      <c r="Z1182" s="4">
        <f>IFERROR(__xludf.DUMMYFUNCTION("""COMPUTED_VALUE"""),5.69)</f>
        <v>5.69</v>
      </c>
      <c r="AA1182" s="4">
        <v>24.1816</v>
      </c>
      <c r="AB1182" s="4" t="s">
        <v>13</v>
      </c>
      <c r="AC1182" s="1">
        <v>64.0167900008021</v>
      </c>
      <c r="AD1182" s="4">
        <v>-38.7793900008021</v>
      </c>
    </row>
    <row r="1183">
      <c r="G1183" s="3">
        <v>10.4989</v>
      </c>
      <c r="H1183" s="3">
        <v>5.91</v>
      </c>
      <c r="K1183" s="4">
        <f>IFERROR(__xludf.DUMMYFUNCTION("""COMPUTED_VALUE"""),5.695)</f>
        <v>5.695</v>
      </c>
      <c r="L1183" s="4">
        <v>-4.94442</v>
      </c>
      <c r="M1183" s="4" t="s">
        <v>13</v>
      </c>
      <c r="N1183" s="1">
        <v>15.8776687724671</v>
      </c>
      <c r="O1183" s="4">
        <v>-5.378768772467099</v>
      </c>
      <c r="V1183" s="3">
        <v>25.2712</v>
      </c>
      <c r="W1183" s="3">
        <v>5.91</v>
      </c>
      <c r="Z1183" s="4">
        <f>IFERROR(__xludf.DUMMYFUNCTION("""COMPUTED_VALUE"""),5.695)</f>
        <v>5.695</v>
      </c>
      <c r="AA1183" s="4">
        <v>24.1753</v>
      </c>
      <c r="AB1183" s="4" t="s">
        <v>13</v>
      </c>
      <c r="AC1183" s="1">
        <v>63.5280202288516</v>
      </c>
      <c r="AD1183" s="4">
        <v>-38.2568202288516</v>
      </c>
    </row>
    <row r="1184">
      <c r="G1184" s="3">
        <v>10.929</v>
      </c>
      <c r="H1184" s="3">
        <v>5.915</v>
      </c>
      <c r="K1184" s="4">
        <f>IFERROR(__xludf.DUMMYFUNCTION("""COMPUTED_VALUE"""),5.7)</f>
        <v>5.7</v>
      </c>
      <c r="L1184" s="4">
        <v>-4.69201</v>
      </c>
      <c r="M1184" s="4" t="s">
        <v>13</v>
      </c>
      <c r="N1184" s="1">
        <v>16.4762888783478</v>
      </c>
      <c r="O1184" s="4">
        <v>-5.547288878347798</v>
      </c>
      <c r="V1184" s="3">
        <v>25.3045</v>
      </c>
      <c r="W1184" s="3">
        <v>5.915</v>
      </c>
      <c r="Z1184" s="4">
        <f>IFERROR(__xludf.DUMMYFUNCTION("""COMPUTED_VALUE"""),5.7)</f>
        <v>5.7</v>
      </c>
      <c r="AA1184" s="4">
        <v>24.1709</v>
      </c>
      <c r="AB1184" s="4" t="s">
        <v>13</v>
      </c>
      <c r="AC1184" s="1">
        <v>63.0413746407235</v>
      </c>
      <c r="AD1184" s="4">
        <v>-37.7368746407235</v>
      </c>
    </row>
    <row r="1185">
      <c r="G1185" s="3">
        <v>11.3599</v>
      </c>
      <c r="H1185" s="3">
        <v>5.92</v>
      </c>
      <c r="K1185" s="4">
        <f>IFERROR(__xludf.DUMMYFUNCTION("""COMPUTED_VALUE"""),5.705)</f>
        <v>5.705</v>
      </c>
      <c r="L1185" s="4">
        <v>-4.43346</v>
      </c>
      <c r="M1185" s="4" t="s">
        <v>13</v>
      </c>
      <c r="N1185" s="1">
        <v>17.0779280655238</v>
      </c>
      <c r="O1185" s="4">
        <v>-5.7180280655238</v>
      </c>
      <c r="V1185" s="3">
        <v>25.3372</v>
      </c>
      <c r="W1185" s="3">
        <v>5.92</v>
      </c>
      <c r="Z1185" s="4">
        <f>IFERROR(__xludf.DUMMYFUNCTION("""COMPUTED_VALUE"""),5.705)</f>
        <v>5.705</v>
      </c>
      <c r="AA1185" s="4">
        <v>24.1687</v>
      </c>
      <c r="AB1185" s="4" t="s">
        <v>13</v>
      </c>
      <c r="AC1185" s="1">
        <v>62.5582634301137</v>
      </c>
      <c r="AD1185" s="4">
        <v>-37.2210634301137</v>
      </c>
    </row>
    <row r="1186">
      <c r="G1186" s="3">
        <v>11.7917</v>
      </c>
      <c r="H1186" s="3">
        <v>5.925</v>
      </c>
      <c r="K1186" s="4">
        <f>IFERROR(__xludf.DUMMYFUNCTION("""COMPUTED_VALUE"""),5.71)</f>
        <v>5.71</v>
      </c>
      <c r="L1186" s="4">
        <v>-4.16877</v>
      </c>
      <c r="M1186" s="4" t="s">
        <v>13</v>
      </c>
      <c r="N1186" s="1">
        <v>17.6825760089956</v>
      </c>
      <c r="O1186" s="4">
        <v>-5.890876008995599</v>
      </c>
      <c r="V1186" s="3">
        <v>25.3693</v>
      </c>
      <c r="W1186" s="3">
        <v>5.925</v>
      </c>
      <c r="Z1186" s="4">
        <f>IFERROR(__xludf.DUMMYFUNCTION("""COMPUTED_VALUE"""),5.71)</f>
        <v>5.71</v>
      </c>
      <c r="AA1186" s="4">
        <v>24.1686</v>
      </c>
      <c r="AB1186" s="4" t="s">
        <v>13</v>
      </c>
      <c r="AC1186" s="1">
        <v>62.0800967907177</v>
      </c>
      <c r="AD1186" s="4">
        <v>-36.710796790717694</v>
      </c>
    </row>
    <row r="1187">
      <c r="G1187" s="3">
        <v>12.2241</v>
      </c>
      <c r="H1187" s="3">
        <v>5.93</v>
      </c>
      <c r="K1187" s="4">
        <f>IFERROR(__xludf.DUMMYFUNCTION("""COMPUTED_VALUE"""),5.715)</f>
        <v>5.715</v>
      </c>
      <c r="L1187" s="4">
        <v>-3.89797</v>
      </c>
      <c r="M1187" s="4" t="s">
        <v>13</v>
      </c>
      <c r="N1187" s="1">
        <v>18.2902223837635</v>
      </c>
      <c r="O1187" s="4">
        <v>-6.066122383763499</v>
      </c>
      <c r="V1187" s="3">
        <v>25.4009</v>
      </c>
      <c r="W1187" s="3">
        <v>5.93</v>
      </c>
      <c r="Z1187" s="4">
        <f>IFERROR(__xludf.DUMMYFUNCTION("""COMPUTED_VALUE"""),5.715)</f>
        <v>5.715</v>
      </c>
      <c r="AA1187" s="4">
        <v>24.1706</v>
      </c>
      <c r="AB1187" s="4" t="s">
        <v>13</v>
      </c>
      <c r="AC1187" s="1">
        <v>61.6082849162316</v>
      </c>
      <c r="AD1187" s="4">
        <v>-36.2073849162316</v>
      </c>
    </row>
    <row r="1188">
      <c r="G1188" s="3">
        <v>12.6569</v>
      </c>
      <c r="H1188" s="3">
        <v>5.935</v>
      </c>
      <c r="K1188" s="4">
        <f>IFERROR(__xludf.DUMMYFUNCTION("""COMPUTED_VALUE"""),5.72)</f>
        <v>5.72</v>
      </c>
      <c r="L1188" s="4">
        <v>-3.62102</v>
      </c>
      <c r="M1188" s="4" t="s">
        <v>13</v>
      </c>
      <c r="N1188" s="1">
        <v>18.9008568648278</v>
      </c>
      <c r="O1188" s="4">
        <v>-6.243956864827801</v>
      </c>
      <c r="V1188" s="3">
        <v>25.4317</v>
      </c>
      <c r="W1188" s="3">
        <v>5.935</v>
      </c>
      <c r="Z1188" s="4">
        <f>IFERROR(__xludf.DUMMYFUNCTION("""COMPUTED_VALUE"""),5.72)</f>
        <v>5.72</v>
      </c>
      <c r="AA1188" s="4">
        <v>24.1747</v>
      </c>
      <c r="AB1188" s="4" t="s">
        <v>13</v>
      </c>
      <c r="AC1188" s="1">
        <v>61.1442380003509</v>
      </c>
      <c r="AD1188" s="4">
        <v>-35.712538000350904</v>
      </c>
    </row>
    <row r="1189">
      <c r="G1189" s="3">
        <v>13.09</v>
      </c>
      <c r="H1189" s="3">
        <v>5.94</v>
      </c>
      <c r="K1189" s="4">
        <f>IFERROR(__xludf.DUMMYFUNCTION("""COMPUTED_VALUE"""),5.725)</f>
        <v>5.725</v>
      </c>
      <c r="L1189" s="4">
        <v>-3.33806</v>
      </c>
      <c r="M1189" s="4" t="s">
        <v>13</v>
      </c>
      <c r="N1189" s="1">
        <v>19.5226909025719</v>
      </c>
      <c r="O1189" s="4">
        <v>-6.432690902571899</v>
      </c>
      <c r="V1189" s="3">
        <v>25.462</v>
      </c>
      <c r="W1189" s="3">
        <v>5.94</v>
      </c>
      <c r="Z1189" s="4">
        <f>IFERROR(__xludf.DUMMYFUNCTION("""COMPUTED_VALUE"""),5.725)</f>
        <v>5.725</v>
      </c>
      <c r="AA1189" s="4">
        <v>24.1809</v>
      </c>
      <c r="AB1189" s="4" t="s">
        <v>13</v>
      </c>
      <c r="AC1189" s="1">
        <v>60.6770079300044</v>
      </c>
      <c r="AD1189" s="4">
        <v>-35.215007930004404</v>
      </c>
    </row>
    <row r="1190">
      <c r="G1190" s="3">
        <v>13.5234</v>
      </c>
      <c r="H1190" s="3">
        <v>5.945</v>
      </c>
      <c r="K1190" s="4">
        <f>IFERROR(__xludf.DUMMYFUNCTION("""COMPUTED_VALUE"""),5.73)</f>
        <v>5.73</v>
      </c>
      <c r="L1190" s="4">
        <v>-3.04905</v>
      </c>
      <c r="M1190" s="4" t="s">
        <v>13</v>
      </c>
      <c r="N1190" s="1">
        <v>20.1991693854678</v>
      </c>
      <c r="O1190" s="4">
        <v>-6.675769385467801</v>
      </c>
      <c r="V1190" s="3">
        <v>25.4916</v>
      </c>
      <c r="W1190" s="3">
        <v>5.945</v>
      </c>
      <c r="Z1190" s="4">
        <f>IFERROR(__xludf.DUMMYFUNCTION("""COMPUTED_VALUE"""),5.73)</f>
        <v>5.73</v>
      </c>
      <c r="AA1190" s="4">
        <v>24.1891</v>
      </c>
      <c r="AB1190" s="4" t="s">
        <v>13</v>
      </c>
      <c r="AC1190" s="1">
        <v>60.1409634514944</v>
      </c>
      <c r="AD1190" s="4">
        <v>-34.6493634514944</v>
      </c>
    </row>
    <row r="1191">
      <c r="G1191" s="3">
        <v>13.9568</v>
      </c>
      <c r="H1191" s="3">
        <v>5.95</v>
      </c>
      <c r="K1191" s="4">
        <f>IFERROR(__xludf.DUMMYFUNCTION("""COMPUTED_VALUE"""),5.735)</f>
        <v>5.735</v>
      </c>
      <c r="L1191" s="4">
        <v>-2.75404</v>
      </c>
      <c r="M1191" s="4" t="s">
        <v>13</v>
      </c>
      <c r="N1191" s="1">
        <v>20.9288117353026</v>
      </c>
      <c r="O1191" s="4">
        <v>-6.972011735302599</v>
      </c>
      <c r="V1191" s="3">
        <v>25.5205</v>
      </c>
      <c r="W1191" s="3">
        <v>5.95</v>
      </c>
      <c r="Z1191" s="4">
        <f>IFERROR(__xludf.DUMMYFUNCTION("""COMPUTED_VALUE"""),5.735)</f>
        <v>5.735</v>
      </c>
      <c r="AA1191" s="4">
        <v>24.1994</v>
      </c>
      <c r="AB1191" s="4" t="s">
        <v>13</v>
      </c>
      <c r="AC1191" s="1">
        <v>59.5353829899181</v>
      </c>
      <c r="AD1191" s="4">
        <v>-34.0148829899181</v>
      </c>
    </row>
    <row r="1192">
      <c r="G1192" s="3">
        <v>14.3901</v>
      </c>
      <c r="H1192" s="3">
        <v>5.955</v>
      </c>
      <c r="K1192" s="4">
        <f>IFERROR(__xludf.DUMMYFUNCTION("""COMPUTED_VALUE"""),5.74)</f>
        <v>5.74</v>
      </c>
      <c r="L1192" s="4">
        <v>-2.4532</v>
      </c>
      <c r="M1192" s="4" t="s">
        <v>13</v>
      </c>
      <c r="N1192" s="1">
        <v>21.7023120557599</v>
      </c>
      <c r="O1192" s="4">
        <v>-7.3122120557599</v>
      </c>
      <c r="V1192" s="3">
        <v>25.5488</v>
      </c>
      <c r="W1192" s="3">
        <v>5.955</v>
      </c>
      <c r="Z1192" s="4">
        <f>IFERROR(__xludf.DUMMYFUNCTION("""COMPUTED_VALUE"""),5.74)</f>
        <v>5.74</v>
      </c>
      <c r="AA1192" s="4">
        <v>24.2116</v>
      </c>
      <c r="AB1192" s="4" t="s">
        <v>13</v>
      </c>
      <c r="AC1192" s="1">
        <v>58.8711280643986</v>
      </c>
      <c r="AD1192" s="4">
        <v>-33.3223280643986</v>
      </c>
    </row>
    <row r="1193">
      <c r="G1193" s="3">
        <v>14.8233</v>
      </c>
      <c r="H1193" s="3">
        <v>5.96</v>
      </c>
      <c r="K1193" s="4">
        <f>IFERROR(__xludf.DUMMYFUNCTION("""COMPUTED_VALUE"""),5.745)</f>
        <v>5.745</v>
      </c>
      <c r="L1193" s="4">
        <v>-2.14644</v>
      </c>
      <c r="M1193" s="4" t="s">
        <v>13</v>
      </c>
      <c r="N1193" s="1">
        <v>22.5103644505232</v>
      </c>
      <c r="O1193" s="4">
        <v>-7.687064450523199</v>
      </c>
      <c r="V1193" s="3">
        <v>25.5765</v>
      </c>
      <c r="W1193" s="3">
        <v>5.96</v>
      </c>
      <c r="Z1193" s="4">
        <f>IFERROR(__xludf.DUMMYFUNCTION("""COMPUTED_VALUE"""),5.745)</f>
        <v>5.745</v>
      </c>
      <c r="AA1193" s="4">
        <v>24.2258</v>
      </c>
      <c r="AB1193" s="4" t="s">
        <v>13</v>
      </c>
      <c r="AC1193" s="1">
        <v>58.1590601940588</v>
      </c>
      <c r="AD1193" s="4">
        <v>-32.5825601940588</v>
      </c>
    </row>
    <row r="1194">
      <c r="G1194" s="3">
        <v>15.2562</v>
      </c>
      <c r="H1194" s="3">
        <v>5.965</v>
      </c>
      <c r="K1194" s="4">
        <f>IFERROR(__xludf.DUMMYFUNCTION("""COMPUTED_VALUE"""),5.75)</f>
        <v>5.75</v>
      </c>
      <c r="L1194" s="4">
        <v>-1.83394</v>
      </c>
      <c r="M1194" s="4" t="s">
        <v>13</v>
      </c>
      <c r="N1194" s="1">
        <v>23.3436630232763</v>
      </c>
      <c r="O1194" s="4">
        <v>-8.0874630232763</v>
      </c>
      <c r="V1194" s="3">
        <v>25.6035</v>
      </c>
      <c r="W1194" s="3">
        <v>5.965</v>
      </c>
      <c r="Z1194" s="4">
        <f>IFERROR(__xludf.DUMMYFUNCTION("""COMPUTED_VALUE"""),5.75)</f>
        <v>5.75</v>
      </c>
      <c r="AA1194" s="4">
        <v>24.2419</v>
      </c>
      <c r="AB1194" s="4" t="s">
        <v>13</v>
      </c>
      <c r="AC1194" s="1">
        <v>57.4100408980218</v>
      </c>
      <c r="AD1194" s="4">
        <v>-31.806540898021797</v>
      </c>
    </row>
    <row r="1195">
      <c r="G1195" s="3">
        <v>15.6887</v>
      </c>
      <c r="H1195" s="3">
        <v>5.97</v>
      </c>
      <c r="K1195" s="4">
        <f>IFERROR(__xludf.DUMMYFUNCTION("""COMPUTED_VALUE"""),5.755)</f>
        <v>5.755</v>
      </c>
      <c r="L1195" s="4">
        <v>-1.51574</v>
      </c>
      <c r="M1195" s="4" t="s">
        <v>13</v>
      </c>
      <c r="N1195" s="1">
        <v>24.1929018777025</v>
      </c>
      <c r="O1195" s="4">
        <v>-8.5042018777025</v>
      </c>
      <c r="V1195" s="3">
        <v>25.6298</v>
      </c>
      <c r="W1195" s="3">
        <v>5.97</v>
      </c>
      <c r="Z1195" s="4">
        <f>IFERROR(__xludf.DUMMYFUNCTION("""COMPUTED_VALUE"""),5.755)</f>
        <v>5.755</v>
      </c>
      <c r="AA1195" s="4">
        <v>24.2598</v>
      </c>
      <c r="AB1195" s="4" t="s">
        <v>13</v>
      </c>
      <c r="AC1195" s="1">
        <v>56.6349316954106</v>
      </c>
      <c r="AD1195" s="4">
        <v>-31.0051316954106</v>
      </c>
    </row>
    <row r="1196">
      <c r="G1196" s="3">
        <v>16.1207</v>
      </c>
      <c r="H1196" s="3">
        <v>5.975</v>
      </c>
      <c r="K1196" s="4">
        <f>IFERROR(__xludf.DUMMYFUNCTION("""COMPUTED_VALUE"""),5.76)</f>
        <v>5.76</v>
      </c>
      <c r="L1196" s="4">
        <v>-1.19188</v>
      </c>
      <c r="M1196" s="4" t="s">
        <v>13</v>
      </c>
      <c r="N1196" s="1">
        <v>25.0487751174856</v>
      </c>
      <c r="O1196" s="4">
        <v>-8.928075117485601</v>
      </c>
      <c r="V1196" s="3">
        <v>25.6556</v>
      </c>
      <c r="W1196" s="3">
        <v>5.975</v>
      </c>
      <c r="Z1196" s="4">
        <f>IFERROR(__xludf.DUMMYFUNCTION("""COMPUTED_VALUE"""),5.76)</f>
        <v>5.76</v>
      </c>
      <c r="AA1196" s="4">
        <v>24.2795</v>
      </c>
      <c r="AB1196" s="4" t="s">
        <v>13</v>
      </c>
      <c r="AC1196" s="1">
        <v>55.844594105348</v>
      </c>
      <c r="AD1196" s="4">
        <v>-30.188994105348</v>
      </c>
    </row>
    <row r="1197">
      <c r="G1197" s="3">
        <v>16.5521</v>
      </c>
      <c r="H1197" s="3">
        <v>5.98</v>
      </c>
      <c r="K1197" s="4">
        <f>IFERROR(__xludf.DUMMYFUNCTION("""COMPUTED_VALUE"""),5.765)</f>
        <v>5.765</v>
      </c>
      <c r="L1197" s="4">
        <v>-0.862535</v>
      </c>
      <c r="M1197" s="4" t="s">
        <v>13</v>
      </c>
      <c r="N1197" s="1">
        <v>25.9019768463092</v>
      </c>
      <c r="O1197" s="4">
        <v>-9.3498768463092</v>
      </c>
      <c r="V1197" s="3">
        <v>25.6807</v>
      </c>
      <c r="W1197" s="3">
        <v>5.98</v>
      </c>
      <c r="Z1197" s="4">
        <f>IFERROR(__xludf.DUMMYFUNCTION("""COMPUTED_VALUE"""),5.765)</f>
        <v>5.765</v>
      </c>
      <c r="AA1197" s="4">
        <v>24.3009</v>
      </c>
      <c r="AB1197" s="4" t="s">
        <v>13</v>
      </c>
      <c r="AC1197" s="1">
        <v>55.0498896469571</v>
      </c>
      <c r="AD1197" s="4">
        <v>-29.369189646957096</v>
      </c>
    </row>
    <row r="1198">
      <c r="G1198" s="3">
        <v>16.9828</v>
      </c>
      <c r="H1198" s="3">
        <v>5.985</v>
      </c>
      <c r="K1198" s="4">
        <f>IFERROR(__xludf.DUMMYFUNCTION("""COMPUTED_VALUE"""),5.77)</f>
        <v>5.77</v>
      </c>
      <c r="L1198" s="4">
        <v>-0.527768</v>
      </c>
      <c r="M1198" s="4" t="s">
        <v>13</v>
      </c>
      <c r="N1198" s="1">
        <v>26.7432011678567</v>
      </c>
      <c r="O1198" s="4">
        <v>-9.760401167856699</v>
      </c>
      <c r="V1198" s="3">
        <v>25.7052</v>
      </c>
      <c r="W1198" s="3">
        <v>5.985</v>
      </c>
      <c r="Z1198" s="4">
        <f>IFERROR(__xludf.DUMMYFUNCTION("""COMPUTED_VALUE"""),5.77)</f>
        <v>5.77</v>
      </c>
      <c r="AA1198" s="4">
        <v>24.3239</v>
      </c>
      <c r="AB1198" s="4" t="s">
        <v>13</v>
      </c>
      <c r="AC1198" s="1">
        <v>54.261679839361</v>
      </c>
      <c r="AD1198" s="4">
        <v>-28.556479839361</v>
      </c>
    </row>
    <row r="1199">
      <c r="G1199" s="3">
        <v>17.4127</v>
      </c>
      <c r="H1199" s="3">
        <v>5.99</v>
      </c>
      <c r="K1199" s="4">
        <f>IFERROR(__xludf.DUMMYFUNCTION("""COMPUTED_VALUE"""),5.770721436)</f>
        <v>5.770721436</v>
      </c>
      <c r="L1199" s="4" t="s">
        <v>13</v>
      </c>
      <c r="M1199" s="4">
        <v>0.457338850324966</v>
      </c>
      <c r="N1199" s="1">
        <v>27.5631421858119</v>
      </c>
      <c r="O1199" s="4">
        <v>-10.150442185811897</v>
      </c>
      <c r="V1199" s="3">
        <v>25.7291</v>
      </c>
      <c r="W1199" s="3">
        <v>5.99</v>
      </c>
      <c r="Z1199" s="4">
        <f>IFERROR(__xludf.DUMMYFUNCTION("""COMPUTED_VALUE"""),5.770721436)</f>
        <v>5.770721436</v>
      </c>
      <c r="AA1199" s="4" t="s">
        <v>13</v>
      </c>
      <c r="AB1199" s="4">
        <v>72.8640550560383</v>
      </c>
      <c r="AC1199" s="1">
        <v>53.4908262016826</v>
      </c>
      <c r="AD1199" s="4">
        <v>-27.761726201682603</v>
      </c>
    </row>
    <row r="1200">
      <c r="G1200" s="3">
        <v>17.8418</v>
      </c>
      <c r="H1200" s="3">
        <v>5.995</v>
      </c>
      <c r="K1200" s="4">
        <f>IFERROR(__xludf.DUMMYFUNCTION("""COMPUTED_VALUE"""),5.775)</f>
        <v>5.775</v>
      </c>
      <c r="L1200" s="4">
        <v>-0.18765</v>
      </c>
      <c r="M1200" s="4" t="s">
        <v>13</v>
      </c>
      <c r="N1200" s="1">
        <v>28.3524940038581</v>
      </c>
      <c r="O1200" s="4">
        <v>-10.510694003858102</v>
      </c>
      <c r="V1200" s="3">
        <v>25.7525</v>
      </c>
      <c r="W1200" s="3">
        <v>5.995</v>
      </c>
      <c r="Z1200" s="4">
        <f>IFERROR(__xludf.DUMMYFUNCTION("""COMPUTED_VALUE"""),5.775)</f>
        <v>5.775</v>
      </c>
      <c r="AA1200" s="4">
        <v>24.3485</v>
      </c>
      <c r="AB1200" s="4" t="s">
        <v>13</v>
      </c>
      <c r="AC1200" s="1">
        <v>52.7481902530449</v>
      </c>
      <c r="AD1200" s="4">
        <v>-26.995690253044902</v>
      </c>
    </row>
    <row r="1201">
      <c r="G1201" s="3">
        <v>18.2699</v>
      </c>
      <c r="H1201" s="3">
        <v>6.0</v>
      </c>
      <c r="K1201" s="4">
        <f>IFERROR(__xludf.DUMMYFUNCTION("""COMPUTED_VALUE"""),5.78)</f>
        <v>5.78</v>
      </c>
      <c r="L1201" s="4">
        <v>0.157674</v>
      </c>
      <c r="M1201" s="4" t="s">
        <v>13</v>
      </c>
      <c r="N1201" s="1">
        <v>29.1019507256792</v>
      </c>
      <c r="O1201" s="4">
        <v>-10.8320507256792</v>
      </c>
      <c r="V1201" s="3">
        <v>25.7753</v>
      </c>
      <c r="W1201" s="3">
        <v>6.0</v>
      </c>
      <c r="Z1201" s="4">
        <f>IFERROR(__xludf.DUMMYFUNCTION("""COMPUTED_VALUE"""),5.78)</f>
        <v>5.78</v>
      </c>
      <c r="AA1201" s="4">
        <v>24.3745</v>
      </c>
      <c r="AB1201" s="4" t="s">
        <v>13</v>
      </c>
      <c r="AC1201" s="1">
        <v>52.044633512571</v>
      </c>
      <c r="AD1201" s="4">
        <v>-26.269333512570995</v>
      </c>
    </row>
    <row r="1202">
      <c r="G1202" s="3">
        <v>18.6971</v>
      </c>
      <c r="H1202" s="3">
        <v>6.005</v>
      </c>
      <c r="K1202" s="4">
        <f>IFERROR(__xludf.DUMMYFUNCTION("""COMPUTED_VALUE"""),5.785)</f>
        <v>5.785</v>
      </c>
      <c r="L1202" s="4">
        <v>0.508074</v>
      </c>
      <c r="M1202" s="4" t="s">
        <v>13</v>
      </c>
      <c r="N1202" s="1">
        <v>29.8022064549586</v>
      </c>
      <c r="O1202" s="4">
        <v>-11.105106454958602</v>
      </c>
      <c r="V1202" s="3">
        <v>25.7976</v>
      </c>
      <c r="W1202" s="3">
        <v>6.005</v>
      </c>
      <c r="Z1202" s="4">
        <f>IFERROR(__xludf.DUMMYFUNCTION("""COMPUTED_VALUE"""),5.785)</f>
        <v>5.785</v>
      </c>
      <c r="AA1202" s="4">
        <v>24.4019</v>
      </c>
      <c r="AB1202" s="4" t="s">
        <v>13</v>
      </c>
      <c r="AC1202" s="1">
        <v>51.3910174993837</v>
      </c>
      <c r="AD1202" s="4">
        <v>-25.5934174993837</v>
      </c>
    </row>
    <row r="1203">
      <c r="G1203" s="3">
        <v>19.1231</v>
      </c>
      <c r="H1203" s="3">
        <v>6.01</v>
      </c>
      <c r="K1203" s="4">
        <f>IFERROR(__xludf.DUMMYFUNCTION("""COMPUTED_VALUE"""),5.79)</f>
        <v>5.79</v>
      </c>
      <c r="L1203" s="4">
        <v>0.863454</v>
      </c>
      <c r="M1203" s="4" t="s">
        <v>13</v>
      </c>
      <c r="N1203" s="1">
        <v>30.44395529538</v>
      </c>
      <c r="O1203" s="4">
        <v>-11.32085529538</v>
      </c>
      <c r="V1203" s="3">
        <v>25.8194</v>
      </c>
      <c r="W1203" s="3">
        <v>6.01</v>
      </c>
      <c r="Z1203" s="4">
        <f>IFERROR(__xludf.DUMMYFUNCTION("""COMPUTED_VALUE"""),5.79)</f>
        <v>5.79</v>
      </c>
      <c r="AA1203" s="4">
        <v>24.4306</v>
      </c>
      <c r="AB1203" s="4" t="s">
        <v>13</v>
      </c>
      <c r="AC1203" s="1">
        <v>50.7982037326061</v>
      </c>
      <c r="AD1203" s="4">
        <v>-24.978803732606096</v>
      </c>
    </row>
    <row r="1204">
      <c r="G1204" s="3">
        <v>19.548</v>
      </c>
      <c r="H1204" s="3">
        <v>6.015</v>
      </c>
      <c r="K1204" s="4">
        <f>IFERROR(__xludf.DUMMYFUNCTION("""COMPUTED_VALUE"""),5.795)</f>
        <v>5.795</v>
      </c>
      <c r="L1204" s="4">
        <v>1.22367</v>
      </c>
      <c r="M1204" s="4" t="s">
        <v>13</v>
      </c>
      <c r="N1204" s="1">
        <v>31.0178913506269</v>
      </c>
      <c r="O1204" s="4">
        <v>-11.469891350626902</v>
      </c>
      <c r="V1204" s="3">
        <v>25.8406</v>
      </c>
      <c r="W1204" s="3">
        <v>6.015</v>
      </c>
      <c r="Z1204" s="4">
        <f>IFERROR(__xludf.DUMMYFUNCTION("""COMPUTED_VALUE"""),5.795)</f>
        <v>5.795</v>
      </c>
      <c r="AA1204" s="4">
        <v>24.4604</v>
      </c>
      <c r="AB1204" s="4" t="s">
        <v>13</v>
      </c>
      <c r="AC1204" s="1">
        <v>50.2770537313612</v>
      </c>
      <c r="AD1204" s="4">
        <v>-24.4364537313612</v>
      </c>
    </row>
    <row r="1205">
      <c r="G1205" s="3">
        <v>19.9717</v>
      </c>
      <c r="H1205" s="3">
        <v>6.02</v>
      </c>
      <c r="K1205" s="4">
        <f>IFERROR(__xludf.DUMMYFUNCTION("""COMPUTED_VALUE"""),5.8)</f>
        <v>5.8</v>
      </c>
      <c r="L1205" s="4">
        <v>1.58859</v>
      </c>
      <c r="M1205" s="4" t="s">
        <v>13</v>
      </c>
      <c r="N1205" s="1">
        <v>31.514708724383</v>
      </c>
      <c r="O1205" s="4">
        <v>-11.543008724383</v>
      </c>
      <c r="V1205" s="3">
        <v>25.8614</v>
      </c>
      <c r="W1205" s="3">
        <v>6.02</v>
      </c>
      <c r="Z1205" s="4">
        <f>IFERROR(__xludf.DUMMYFUNCTION("""COMPUTED_VALUE"""),5.8)</f>
        <v>5.8</v>
      </c>
      <c r="AA1205" s="4">
        <v>24.4914</v>
      </c>
      <c r="AB1205" s="4" t="s">
        <v>13</v>
      </c>
      <c r="AC1205" s="1">
        <v>49.838429014772</v>
      </c>
      <c r="AD1205" s="4">
        <v>-23.977029014771997</v>
      </c>
    </row>
    <row r="1206">
      <c r="G1206" s="3">
        <v>20.3942</v>
      </c>
      <c r="H1206" s="3">
        <v>6.025</v>
      </c>
      <c r="K1206" s="4">
        <f>IFERROR(__xludf.DUMMYFUNCTION("""COMPUTED_VALUE"""),5.805)</f>
        <v>5.805</v>
      </c>
      <c r="L1206" s="4">
        <v>1.95812</v>
      </c>
      <c r="M1206" s="4" t="s">
        <v>13</v>
      </c>
      <c r="N1206" s="1">
        <v>31.9251015203318</v>
      </c>
      <c r="O1206" s="4">
        <v>-11.530901520331799</v>
      </c>
      <c r="V1206" s="3">
        <v>25.8818</v>
      </c>
      <c r="W1206" s="3">
        <v>6.025</v>
      </c>
      <c r="Z1206" s="4">
        <f>IFERROR(__xludf.DUMMYFUNCTION("""COMPUTED_VALUE"""),5.805)</f>
        <v>5.805</v>
      </c>
      <c r="AA1206" s="4">
        <v>24.5234</v>
      </c>
      <c r="AB1206" s="4" t="s">
        <v>13</v>
      </c>
      <c r="AC1206" s="1">
        <v>49.4931911019614</v>
      </c>
      <c r="AD1206" s="4">
        <v>-23.611391101961402</v>
      </c>
    </row>
    <row r="1207">
      <c r="G1207" s="3">
        <v>20.8154</v>
      </c>
      <c r="H1207" s="3">
        <v>6.03</v>
      </c>
      <c r="K1207" s="4">
        <f>IFERROR(__xludf.DUMMYFUNCTION("""COMPUTED_VALUE"""),5.81)</f>
        <v>5.81</v>
      </c>
      <c r="L1207" s="4">
        <v>2.33205</v>
      </c>
      <c r="M1207" s="4" t="s">
        <v>13</v>
      </c>
      <c r="N1207" s="1">
        <v>32.2397638421568</v>
      </c>
      <c r="O1207" s="4">
        <v>-11.424363842156797</v>
      </c>
      <c r="V1207" s="3">
        <v>25.9018</v>
      </c>
      <c r="W1207" s="3">
        <v>6.03</v>
      </c>
      <c r="Z1207" s="4">
        <f>IFERROR(__xludf.DUMMYFUNCTION("""COMPUTED_VALUE"""),5.81)</f>
        <v>5.81</v>
      </c>
      <c r="AA1207" s="4">
        <v>24.5563</v>
      </c>
      <c r="AB1207" s="4" t="s">
        <v>13</v>
      </c>
      <c r="AC1207" s="1">
        <v>49.2522015120525</v>
      </c>
      <c r="AD1207" s="4">
        <v>-23.3504015120525</v>
      </c>
    </row>
    <row r="1208">
      <c r="G1208" s="3">
        <v>21.2352</v>
      </c>
      <c r="H1208" s="3">
        <v>6.035</v>
      </c>
      <c r="K1208" s="4">
        <f>IFERROR(__xludf.DUMMYFUNCTION("""COMPUTED_VALUE"""),5.815)</f>
        <v>5.815</v>
      </c>
      <c r="L1208" s="4">
        <v>2.7103</v>
      </c>
      <c r="M1208" s="4" t="s">
        <v>13</v>
      </c>
      <c r="N1208" s="1">
        <v>32.4493897935418</v>
      </c>
      <c r="O1208" s="4">
        <v>-11.214189793541799</v>
      </c>
      <c r="V1208" s="3">
        <v>25.9213</v>
      </c>
      <c r="W1208" s="3">
        <v>6.035</v>
      </c>
      <c r="Z1208" s="4">
        <f>IFERROR(__xludf.DUMMYFUNCTION("""COMPUTED_VALUE"""),5.815)</f>
        <v>5.815</v>
      </c>
      <c r="AA1208" s="4">
        <v>24.5899</v>
      </c>
      <c r="AB1208" s="4" t="s">
        <v>13</v>
      </c>
      <c r="AC1208" s="1">
        <v>49.1263217641683</v>
      </c>
      <c r="AD1208" s="4">
        <v>-23.205021764168304</v>
      </c>
    </row>
    <row r="1209">
      <c r="G1209" s="3">
        <v>21.6537</v>
      </c>
      <c r="H1209" s="3">
        <v>6.04</v>
      </c>
      <c r="K1209" s="4">
        <f>IFERROR(__xludf.DUMMYFUNCTION("""COMPUTED_VALUE"""),5.82)</f>
        <v>5.82</v>
      </c>
      <c r="L1209" s="4">
        <v>3.09265</v>
      </c>
      <c r="M1209" s="4" t="s">
        <v>13</v>
      </c>
      <c r="N1209" s="1">
        <v>32.5584587080692</v>
      </c>
      <c r="O1209" s="4">
        <v>-10.904758708069203</v>
      </c>
      <c r="V1209" s="3">
        <v>25.9405</v>
      </c>
      <c r="W1209" s="3">
        <v>6.04</v>
      </c>
      <c r="Z1209" s="4">
        <f>IFERROR(__xludf.DUMMYFUNCTION("""COMPUTED_VALUE"""),5.82)</f>
        <v>5.82</v>
      </c>
      <c r="AA1209" s="4">
        <v>24.6243</v>
      </c>
      <c r="AB1209" s="4" t="s">
        <v>13</v>
      </c>
      <c r="AC1209" s="1">
        <v>49.1149535479177</v>
      </c>
      <c r="AD1209" s="4">
        <v>-23.1744535479177</v>
      </c>
    </row>
    <row r="1210">
      <c r="G1210" s="3">
        <v>22.0708</v>
      </c>
      <c r="H1210" s="3">
        <v>6.045</v>
      </c>
      <c r="K1210" s="4">
        <f>IFERROR(__xludf.DUMMYFUNCTION("""COMPUTED_VALUE"""),5.825)</f>
        <v>5.825</v>
      </c>
      <c r="L1210" s="4">
        <v>3.47903</v>
      </c>
      <c r="M1210" s="4" t="s">
        <v>13</v>
      </c>
      <c r="N1210" s="1">
        <v>32.6449930909134</v>
      </c>
      <c r="O1210" s="4">
        <v>-10.574193090913404</v>
      </c>
      <c r="V1210" s="3">
        <v>25.9593</v>
      </c>
      <c r="W1210" s="3">
        <v>6.045</v>
      </c>
      <c r="Z1210" s="4">
        <f>IFERROR(__xludf.DUMMYFUNCTION("""COMPUTED_VALUE"""),5.825)</f>
        <v>5.825</v>
      </c>
      <c r="AA1210" s="4">
        <v>24.6594</v>
      </c>
      <c r="AB1210" s="4" t="s">
        <v>13</v>
      </c>
      <c r="AC1210" s="1">
        <v>49.1543598156171</v>
      </c>
      <c r="AD1210" s="4">
        <v>-23.1950598156171</v>
      </c>
    </row>
    <row r="1211">
      <c r="G1211" s="3">
        <v>22.4864</v>
      </c>
      <c r="H1211" s="3">
        <v>6.05</v>
      </c>
      <c r="K1211" s="4">
        <f>IFERROR(__xludf.DUMMYFUNCTION("""COMPUTED_VALUE"""),5.83)</f>
        <v>5.83</v>
      </c>
      <c r="L1211" s="4">
        <v>3.86919</v>
      </c>
      <c r="M1211" s="4" t="s">
        <v>13</v>
      </c>
      <c r="N1211" s="1">
        <v>32.7232684176997</v>
      </c>
      <c r="O1211" s="4">
        <v>-10.2368684176997</v>
      </c>
      <c r="V1211" s="3">
        <v>25.9779</v>
      </c>
      <c r="W1211" s="3">
        <v>6.05</v>
      </c>
      <c r="Z1211" s="4">
        <f>IFERROR(__xludf.DUMMYFUNCTION("""COMPUTED_VALUE"""),5.83)</f>
        <v>5.83</v>
      </c>
      <c r="AA1211" s="4">
        <v>24.695</v>
      </c>
      <c r="AB1211" s="4" t="s">
        <v>13</v>
      </c>
      <c r="AC1211" s="1">
        <v>49.2306675846452</v>
      </c>
      <c r="AD1211" s="4">
        <v>-23.252767584645195</v>
      </c>
    </row>
    <row r="1212">
      <c r="G1212" s="3">
        <v>22.9006</v>
      </c>
      <c r="H1212" s="3">
        <v>6.055</v>
      </c>
      <c r="K1212" s="4">
        <f>IFERROR(__xludf.DUMMYFUNCTION("""COMPUTED_VALUE"""),5.835)</f>
        <v>5.835</v>
      </c>
      <c r="L1212" s="4">
        <v>4.26305</v>
      </c>
      <c r="M1212" s="4" t="s">
        <v>13</v>
      </c>
      <c r="N1212" s="1">
        <v>32.7938860277964</v>
      </c>
      <c r="O1212" s="4">
        <v>-9.893286027796396</v>
      </c>
      <c r="V1212" s="3">
        <v>25.9961</v>
      </c>
      <c r="W1212" s="3">
        <v>6.055</v>
      </c>
      <c r="Z1212" s="4">
        <f>IFERROR(__xludf.DUMMYFUNCTION("""COMPUTED_VALUE"""),5.835)</f>
        <v>5.835</v>
      </c>
      <c r="AA1212" s="4">
        <v>24.731</v>
      </c>
      <c r="AB1212" s="4" t="s">
        <v>13</v>
      </c>
      <c r="AC1212" s="1">
        <v>49.3411456948218</v>
      </c>
      <c r="AD1212" s="4">
        <v>-23.3450456948218</v>
      </c>
    </row>
    <row r="1213">
      <c r="G1213" s="3">
        <v>23.3133</v>
      </c>
      <c r="H1213" s="3">
        <v>6.06</v>
      </c>
      <c r="K1213" s="4">
        <f>IFERROR(__xludf.DUMMYFUNCTION("""COMPUTED_VALUE"""),5.84)</f>
        <v>5.84</v>
      </c>
      <c r="L1213" s="4">
        <v>4.66042</v>
      </c>
      <c r="M1213" s="4" t="s">
        <v>13</v>
      </c>
      <c r="N1213" s="1">
        <v>32.8574472605715</v>
      </c>
      <c r="O1213" s="4">
        <v>-9.544147260571496</v>
      </c>
      <c r="V1213" s="3">
        <v>26.0141</v>
      </c>
      <c r="W1213" s="3">
        <v>6.06</v>
      </c>
      <c r="Z1213" s="4">
        <f>IFERROR(__xludf.DUMMYFUNCTION("""COMPUTED_VALUE"""),5.84)</f>
        <v>5.84</v>
      </c>
      <c r="AA1213" s="4">
        <v>24.7673</v>
      </c>
      <c r="AB1213" s="4" t="s">
        <v>13</v>
      </c>
      <c r="AC1213" s="1">
        <v>49.4830629859665</v>
      </c>
      <c r="AD1213" s="4">
        <v>-23.4689629859665</v>
      </c>
    </row>
    <row r="1214">
      <c r="G1214" s="3">
        <v>23.7245</v>
      </c>
      <c r="H1214" s="3">
        <v>6.065</v>
      </c>
      <c r="K1214" s="4">
        <f>IFERROR(__xludf.DUMMYFUNCTION("""COMPUTED_VALUE"""),5.845)</f>
        <v>5.845</v>
      </c>
      <c r="L1214" s="4">
        <v>5.0611</v>
      </c>
      <c r="M1214" s="4" t="s">
        <v>13</v>
      </c>
      <c r="N1214" s="1">
        <v>32.9145534553932</v>
      </c>
      <c r="O1214" s="4">
        <v>-9.190053455393198</v>
      </c>
      <c r="V1214" s="3">
        <v>26.0319</v>
      </c>
      <c r="W1214" s="3">
        <v>6.065</v>
      </c>
      <c r="Z1214" s="4">
        <f>IFERROR(__xludf.DUMMYFUNCTION("""COMPUTED_VALUE"""),5.845)</f>
        <v>5.845</v>
      </c>
      <c r="AA1214" s="4">
        <v>24.804</v>
      </c>
      <c r="AB1214" s="4" t="s">
        <v>13</v>
      </c>
      <c r="AC1214" s="1">
        <v>49.6536882978992</v>
      </c>
      <c r="AD1214" s="4">
        <v>-23.6217882978992</v>
      </c>
    </row>
    <row r="1215">
      <c r="G1215" s="3">
        <v>24.1342</v>
      </c>
      <c r="H1215" s="3">
        <v>6.07</v>
      </c>
      <c r="K1215" s="4">
        <f>IFERROR(__xludf.DUMMYFUNCTION("""COMPUTED_VALUE"""),5.85)</f>
        <v>5.85</v>
      </c>
      <c r="L1215" s="4">
        <v>5.46501</v>
      </c>
      <c r="M1215" s="4" t="s">
        <v>13</v>
      </c>
      <c r="N1215" s="1">
        <v>32.9658059516298</v>
      </c>
      <c r="O1215" s="4">
        <v>-8.831605951629797</v>
      </c>
      <c r="V1215" s="3">
        <v>26.0495</v>
      </c>
      <c r="W1215" s="3">
        <v>6.07</v>
      </c>
      <c r="Z1215" s="4">
        <f>IFERROR(__xludf.DUMMYFUNCTION("""COMPUTED_VALUE"""),5.85)</f>
        <v>5.85</v>
      </c>
      <c r="AA1215" s="4">
        <v>24.8408</v>
      </c>
      <c r="AB1215" s="4" t="s">
        <v>13</v>
      </c>
      <c r="AC1215" s="1">
        <v>49.8502904704395</v>
      </c>
      <c r="AD1215" s="4">
        <v>-23.800790470439498</v>
      </c>
    </row>
    <row r="1216">
      <c r="G1216" s="3">
        <v>24.5424</v>
      </c>
      <c r="H1216" s="3">
        <v>6.075</v>
      </c>
      <c r="K1216" s="4">
        <f>IFERROR(__xludf.DUMMYFUNCTION("""COMPUTED_VALUE"""),5.855)</f>
        <v>5.855</v>
      </c>
      <c r="L1216" s="4">
        <v>5.87192</v>
      </c>
      <c r="M1216" s="4" t="s">
        <v>13</v>
      </c>
      <c r="N1216" s="1">
        <v>33.0118060886494</v>
      </c>
      <c r="O1216" s="4">
        <v>-8.4694060886494</v>
      </c>
      <c r="V1216" s="3">
        <v>26.0669</v>
      </c>
      <c r="W1216" s="3">
        <v>6.075</v>
      </c>
      <c r="Z1216" s="4">
        <f>IFERROR(__xludf.DUMMYFUNCTION("""COMPUTED_VALUE"""),5.855)</f>
        <v>5.855</v>
      </c>
      <c r="AA1216" s="4">
        <v>24.8777</v>
      </c>
      <c r="AB1216" s="4" t="s">
        <v>13</v>
      </c>
      <c r="AC1216" s="1">
        <v>50.0701383434072</v>
      </c>
      <c r="AD1216" s="4">
        <v>-24.0032383434072</v>
      </c>
    </row>
    <row r="1217">
      <c r="G1217" s="3">
        <v>24.949</v>
      </c>
      <c r="H1217" s="3">
        <v>6.08</v>
      </c>
      <c r="K1217" s="4">
        <f>IFERROR(__xludf.DUMMYFUNCTION("""COMPUTED_VALUE"""),5.86)</f>
        <v>5.86</v>
      </c>
      <c r="L1217" s="4">
        <v>6.28164</v>
      </c>
      <c r="M1217" s="4" t="s">
        <v>13</v>
      </c>
      <c r="N1217" s="1">
        <v>33.0531552058202</v>
      </c>
      <c r="O1217" s="4">
        <v>-8.104155205820195</v>
      </c>
      <c r="V1217" s="3">
        <v>26.0843</v>
      </c>
      <c r="W1217" s="3">
        <v>6.08</v>
      </c>
      <c r="Z1217" s="4">
        <f>IFERROR(__xludf.DUMMYFUNCTION("""COMPUTED_VALUE"""),5.86)</f>
        <v>5.86</v>
      </c>
      <c r="AA1217" s="4">
        <v>24.9146</v>
      </c>
      <c r="AB1217" s="4" t="s">
        <v>13</v>
      </c>
      <c r="AC1217" s="1">
        <v>50.310500756622</v>
      </c>
      <c r="AD1217" s="4">
        <v>-24.226200756622</v>
      </c>
    </row>
    <row r="1218">
      <c r="G1218" s="3">
        <v>25.3541</v>
      </c>
      <c r="H1218" s="3">
        <v>6.085</v>
      </c>
      <c r="K1218" s="4">
        <f>IFERROR(__xludf.DUMMYFUNCTION("""COMPUTED_VALUE"""),5.865)</f>
        <v>5.865</v>
      </c>
      <c r="L1218" s="4">
        <v>6.69407</v>
      </c>
      <c r="M1218" s="4" t="s">
        <v>13</v>
      </c>
      <c r="N1218" s="1">
        <v>33.0904546425104</v>
      </c>
      <c r="O1218" s="4">
        <v>-7.736354642510403</v>
      </c>
      <c r="V1218" s="3">
        <v>26.1015</v>
      </c>
      <c r="W1218" s="3">
        <v>6.085</v>
      </c>
      <c r="Z1218" s="4">
        <f>IFERROR(__xludf.DUMMYFUNCTION("""COMPUTED_VALUE"""),5.865)</f>
        <v>5.865</v>
      </c>
      <c r="AA1218" s="4">
        <v>24.9515</v>
      </c>
      <c r="AB1218" s="4" t="s">
        <v>13</v>
      </c>
      <c r="AC1218" s="1">
        <v>50.5686465499037</v>
      </c>
      <c r="AD1218" s="4">
        <v>-24.467146549903696</v>
      </c>
    </row>
    <row r="1219">
      <c r="G1219" s="3">
        <v>25.7577</v>
      </c>
      <c r="H1219" s="3">
        <v>6.09</v>
      </c>
      <c r="K1219" s="4">
        <f>IFERROR(__xludf.DUMMYFUNCTION("""COMPUTED_VALUE"""),5.87)</f>
        <v>5.87</v>
      </c>
      <c r="L1219" s="4">
        <v>7.109</v>
      </c>
      <c r="M1219" s="4" t="s">
        <v>13</v>
      </c>
      <c r="N1219" s="1">
        <v>33.1243057380881</v>
      </c>
      <c r="O1219" s="4">
        <v>-7.366605738088097</v>
      </c>
      <c r="V1219" s="3">
        <v>26.1187</v>
      </c>
      <c r="W1219" s="3">
        <v>6.09</v>
      </c>
      <c r="Z1219" s="4">
        <f>IFERROR(__xludf.DUMMYFUNCTION("""COMPUTED_VALUE"""),5.87)</f>
        <v>5.87</v>
      </c>
      <c r="AA1219" s="4">
        <v>24.9882</v>
      </c>
      <c r="AB1219" s="4" t="s">
        <v>13</v>
      </c>
      <c r="AC1219" s="1">
        <v>50.8418445630721</v>
      </c>
      <c r="AD1219" s="4">
        <v>-24.7231445630721</v>
      </c>
    </row>
    <row r="1220">
      <c r="G1220" s="3">
        <v>26.1598</v>
      </c>
      <c r="H1220" s="3">
        <v>6.095</v>
      </c>
      <c r="K1220" s="4">
        <f>IFERROR(__xludf.DUMMYFUNCTION("""COMPUTED_VALUE"""),5.875)</f>
        <v>5.875</v>
      </c>
      <c r="L1220" s="4">
        <v>7.52625</v>
      </c>
      <c r="M1220" s="4" t="s">
        <v>13</v>
      </c>
      <c r="N1220" s="1">
        <v>33.1553098319216</v>
      </c>
      <c r="O1220" s="4">
        <v>-6.9955098319215985</v>
      </c>
      <c r="V1220" s="3">
        <v>26.1359</v>
      </c>
      <c r="W1220" s="3">
        <v>6.095</v>
      </c>
      <c r="Z1220" s="4">
        <f>IFERROR(__xludf.DUMMYFUNCTION("""COMPUTED_VALUE"""),5.875)</f>
        <v>5.875</v>
      </c>
      <c r="AA1220" s="4">
        <v>25.0248</v>
      </c>
      <c r="AB1220" s="4" t="s">
        <v>13</v>
      </c>
      <c r="AC1220" s="1">
        <v>51.1273636359467</v>
      </c>
      <c r="AD1220" s="4">
        <v>-24.9914636359467</v>
      </c>
    </row>
    <row r="1221">
      <c r="G1221" s="3">
        <v>26.5602</v>
      </c>
      <c r="H1221" s="3">
        <v>6.1</v>
      </c>
      <c r="K1221" s="4">
        <f>IFERROR(__xludf.DUMMYFUNCTION("""COMPUTED_VALUE"""),5.88)</f>
        <v>5.88</v>
      </c>
      <c r="L1221" s="4">
        <v>7.94572</v>
      </c>
      <c r="M1221" s="4" t="s">
        <v>13</v>
      </c>
      <c r="N1221" s="1">
        <v>33.184068263379</v>
      </c>
      <c r="O1221" s="4">
        <v>-6.6238682633789985</v>
      </c>
      <c r="V1221" s="3">
        <v>26.1531</v>
      </c>
      <c r="W1221" s="3">
        <v>6.1</v>
      </c>
      <c r="Z1221" s="4">
        <f>IFERROR(__xludf.DUMMYFUNCTION("""COMPUTED_VALUE"""),5.88)</f>
        <v>5.88</v>
      </c>
      <c r="AA1221" s="4">
        <v>25.0612</v>
      </c>
      <c r="AB1221" s="4" t="s">
        <v>13</v>
      </c>
      <c r="AC1221" s="1">
        <v>51.4224726083475</v>
      </c>
      <c r="AD1221" s="4">
        <v>-25.2693726083475</v>
      </c>
    </row>
    <row r="1222">
      <c r="G1222" s="3">
        <v>26.9593</v>
      </c>
      <c r="H1222" s="3">
        <v>6.105</v>
      </c>
      <c r="K1222" s="4">
        <f>IFERROR(__xludf.DUMMYFUNCTION("""COMPUTED_VALUE"""),5.885)</f>
        <v>5.885</v>
      </c>
      <c r="L1222" s="4">
        <v>8.36718</v>
      </c>
      <c r="M1222" s="4" t="s">
        <v>13</v>
      </c>
      <c r="N1222" s="1">
        <v>33.2111823718286</v>
      </c>
      <c r="O1222" s="4">
        <v>-6.2518823718286</v>
      </c>
      <c r="V1222" s="3">
        <v>26.1703</v>
      </c>
      <c r="W1222" s="3">
        <v>6.105</v>
      </c>
      <c r="Z1222" s="4">
        <f>IFERROR(__xludf.DUMMYFUNCTION("""COMPUTED_VALUE"""),5.885)</f>
        <v>5.885</v>
      </c>
      <c r="AA1222" s="4">
        <v>25.0972</v>
      </c>
      <c r="AB1222" s="4" t="s">
        <v>13</v>
      </c>
      <c r="AC1222" s="1">
        <v>51.7244403200941</v>
      </c>
      <c r="AD1222" s="4">
        <v>-25.554140320094096</v>
      </c>
    </row>
    <row r="1223">
      <c r="G1223" s="3">
        <v>27.3567</v>
      </c>
      <c r="H1223" s="3">
        <v>6.11</v>
      </c>
      <c r="K1223" s="4">
        <f>IFERROR(__xludf.DUMMYFUNCTION("""COMPUTED_VALUE"""),5.89)</f>
        <v>5.89</v>
      </c>
      <c r="L1223" s="4">
        <v>8.79047</v>
      </c>
      <c r="M1223" s="4" t="s">
        <v>13</v>
      </c>
      <c r="N1223" s="1">
        <v>33.2372534966384</v>
      </c>
      <c r="O1223" s="4">
        <v>-5.880553496638402</v>
      </c>
      <c r="V1223" s="3">
        <v>26.1877</v>
      </c>
      <c r="W1223" s="3">
        <v>6.11</v>
      </c>
      <c r="Z1223" s="4">
        <f>IFERROR(__xludf.DUMMYFUNCTION("""COMPUTED_VALUE"""),5.89)</f>
        <v>5.89</v>
      </c>
      <c r="AA1223" s="4">
        <v>25.1329</v>
      </c>
      <c r="AB1223" s="4" t="s">
        <v>13</v>
      </c>
      <c r="AC1223" s="1">
        <v>52.0305356110063</v>
      </c>
      <c r="AD1223" s="4">
        <v>-25.8428356110063</v>
      </c>
    </row>
    <row r="1224">
      <c r="G1224" s="3">
        <v>27.7526</v>
      </c>
      <c r="H1224" s="3">
        <v>6.115</v>
      </c>
      <c r="K1224" s="4">
        <f>IFERROR(__xludf.DUMMYFUNCTION("""COMPUTED_VALUE"""),5.895)</f>
        <v>5.895</v>
      </c>
      <c r="L1224" s="4">
        <v>9.21544</v>
      </c>
      <c r="M1224" s="4" t="s">
        <v>13</v>
      </c>
      <c r="N1224" s="1">
        <v>33.2628829771766</v>
      </c>
      <c r="O1224" s="4">
        <v>-5.510282977176601</v>
      </c>
      <c r="V1224" s="3">
        <v>26.2053</v>
      </c>
      <c r="W1224" s="3">
        <v>6.115</v>
      </c>
      <c r="Z1224" s="4">
        <f>IFERROR(__xludf.DUMMYFUNCTION("""COMPUTED_VALUE"""),5.895)</f>
        <v>5.895</v>
      </c>
      <c r="AA1224" s="4">
        <v>25.1682</v>
      </c>
      <c r="AB1224" s="4" t="s">
        <v>13</v>
      </c>
      <c r="AC1224" s="1">
        <v>52.3380273209037</v>
      </c>
      <c r="AD1224" s="4">
        <v>-26.132727320903697</v>
      </c>
    </row>
    <row r="1225">
      <c r="G1225" s="3">
        <v>28.1471</v>
      </c>
      <c r="H1225" s="3">
        <v>6.12</v>
      </c>
      <c r="K1225" s="4">
        <f>IFERROR(__xludf.DUMMYFUNCTION("""COMPUTED_VALUE"""),5.9)</f>
        <v>5.9</v>
      </c>
      <c r="L1225" s="4">
        <v>9.64194</v>
      </c>
      <c r="M1225" s="4" t="s">
        <v>13</v>
      </c>
      <c r="N1225" s="1">
        <v>33.2886721528116</v>
      </c>
      <c r="O1225" s="4">
        <v>-5.141572152811602</v>
      </c>
      <c r="V1225" s="3">
        <v>26.223</v>
      </c>
      <c r="W1225" s="3">
        <v>6.12</v>
      </c>
      <c r="Z1225" s="4">
        <f>IFERROR(__xludf.DUMMYFUNCTION("""COMPUTED_VALUE"""),5.9)</f>
        <v>5.9</v>
      </c>
      <c r="AA1225" s="4">
        <v>25.203</v>
      </c>
      <c r="AB1225" s="4" t="s">
        <v>13</v>
      </c>
      <c r="AC1225" s="1">
        <v>52.6441842896062</v>
      </c>
      <c r="AD1225" s="4">
        <v>-26.421184289606202</v>
      </c>
    </row>
    <row r="1226">
      <c r="G1226" s="3">
        <v>28.54</v>
      </c>
      <c r="H1226" s="3">
        <v>6.125</v>
      </c>
      <c r="K1226" s="4">
        <f>IFERROR(__xludf.DUMMYFUNCTION("""COMPUTED_VALUE"""),5.905)</f>
        <v>5.905</v>
      </c>
      <c r="L1226" s="4">
        <v>10.0698</v>
      </c>
      <c r="M1226" s="4" t="s">
        <v>13</v>
      </c>
      <c r="N1226" s="1">
        <v>33.3152223629113</v>
      </c>
      <c r="O1226" s="4">
        <v>-4.7752223629113</v>
      </c>
      <c r="V1226" s="3">
        <v>26.2409</v>
      </c>
      <c r="W1226" s="3">
        <v>6.125</v>
      </c>
      <c r="Z1226" s="4">
        <f>IFERROR(__xludf.DUMMYFUNCTION("""COMPUTED_VALUE"""),5.905)</f>
        <v>5.905</v>
      </c>
      <c r="AA1226" s="4">
        <v>25.2374</v>
      </c>
      <c r="AB1226" s="4" t="s">
        <v>13</v>
      </c>
      <c r="AC1226" s="1">
        <v>52.9462753569335</v>
      </c>
      <c r="AD1226" s="4">
        <v>-26.705375356933498</v>
      </c>
    </row>
    <row r="1227">
      <c r="G1227" s="3">
        <v>28.9314</v>
      </c>
      <c r="H1227" s="3">
        <v>6.13</v>
      </c>
      <c r="K1227" s="4">
        <f>IFERROR(__xludf.DUMMYFUNCTION("""COMPUTED_VALUE"""),5.91)</f>
        <v>5.91</v>
      </c>
      <c r="L1227" s="4">
        <v>10.4989</v>
      </c>
      <c r="M1227" s="4" t="s">
        <v>13</v>
      </c>
      <c r="N1227" s="1">
        <v>33.3431349468441</v>
      </c>
      <c r="O1227" s="4">
        <v>-4.411734946844103</v>
      </c>
      <c r="V1227" s="3">
        <v>26.2592</v>
      </c>
      <c r="W1227" s="3">
        <v>6.13</v>
      </c>
      <c r="Z1227" s="4">
        <f>IFERROR(__xludf.DUMMYFUNCTION("""COMPUTED_VALUE"""),5.91)</f>
        <v>5.91</v>
      </c>
      <c r="AA1227" s="4">
        <v>25.2712</v>
      </c>
      <c r="AB1227" s="4" t="s">
        <v>13</v>
      </c>
      <c r="AC1227" s="1">
        <v>53.2415693627053</v>
      </c>
      <c r="AD1227" s="4">
        <v>-26.9823693627053</v>
      </c>
    </row>
    <row r="1228">
      <c r="G1228" s="3">
        <v>29.3214</v>
      </c>
      <c r="H1228" s="3">
        <v>6.135</v>
      </c>
      <c r="K1228" s="4">
        <f>IFERROR(__xludf.DUMMYFUNCTION("""COMPUTED_VALUE"""),5.915)</f>
        <v>5.915</v>
      </c>
      <c r="L1228" s="4">
        <v>10.929</v>
      </c>
      <c r="M1228" s="4" t="s">
        <v>13</v>
      </c>
      <c r="N1228" s="1">
        <v>33.3730112439781</v>
      </c>
      <c r="O1228" s="4">
        <v>-4.051611243978098</v>
      </c>
      <c r="V1228" s="3">
        <v>26.2777</v>
      </c>
      <c r="W1228" s="3">
        <v>6.135</v>
      </c>
      <c r="Z1228" s="4">
        <f>IFERROR(__xludf.DUMMYFUNCTION("""COMPUTED_VALUE"""),5.915)</f>
        <v>5.915</v>
      </c>
      <c r="AA1228" s="4">
        <v>25.3045</v>
      </c>
      <c r="AB1228" s="4" t="s">
        <v>13</v>
      </c>
      <c r="AC1228" s="1">
        <v>53.5273351467413</v>
      </c>
      <c r="AD1228" s="4">
        <v>-27.2496351467413</v>
      </c>
    </row>
    <row r="1229">
      <c r="G1229" s="3">
        <v>29.7099</v>
      </c>
      <c r="H1229" s="3">
        <v>6.14</v>
      </c>
      <c r="K1229" s="4">
        <f>IFERROR(__xludf.DUMMYFUNCTION("""COMPUTED_VALUE"""),5.92)</f>
        <v>5.92</v>
      </c>
      <c r="L1229" s="4">
        <v>11.3599</v>
      </c>
      <c r="M1229" s="4" t="s">
        <v>13</v>
      </c>
      <c r="N1229" s="1">
        <v>33.4054525936814</v>
      </c>
      <c r="O1229" s="4">
        <v>-3.695552593681402</v>
      </c>
      <c r="V1229" s="3">
        <v>26.2966</v>
      </c>
      <c r="W1229" s="3">
        <v>6.14</v>
      </c>
      <c r="Z1229" s="4">
        <f>IFERROR(__xludf.DUMMYFUNCTION("""COMPUTED_VALUE"""),5.92)</f>
        <v>5.92</v>
      </c>
      <c r="AA1229" s="4">
        <v>25.3372</v>
      </c>
      <c r="AB1229" s="4" t="s">
        <v>13</v>
      </c>
      <c r="AC1229" s="1">
        <v>53.8008415488614</v>
      </c>
      <c r="AD1229" s="4">
        <v>-27.504241548861398</v>
      </c>
    </row>
    <row r="1230">
      <c r="G1230" s="3">
        <v>30.0969</v>
      </c>
      <c r="H1230" s="3">
        <v>6.145</v>
      </c>
      <c r="K1230" s="4">
        <f>IFERROR(__xludf.DUMMYFUNCTION("""COMPUTED_VALUE"""),5.925)</f>
        <v>5.925</v>
      </c>
      <c r="L1230" s="4">
        <v>11.7917</v>
      </c>
      <c r="M1230" s="4" t="s">
        <v>13</v>
      </c>
      <c r="N1230" s="1">
        <v>33.4410603353223</v>
      </c>
      <c r="O1230" s="4">
        <v>-3.3441603353222966</v>
      </c>
      <c r="V1230" s="3">
        <v>26.316</v>
      </c>
      <c r="W1230" s="3">
        <v>6.145</v>
      </c>
      <c r="Z1230" s="4">
        <f>IFERROR(__xludf.DUMMYFUNCTION("""COMPUTED_VALUE"""),5.925)</f>
        <v>5.925</v>
      </c>
      <c r="AA1230" s="4">
        <v>25.3693</v>
      </c>
      <c r="AB1230" s="4" t="s">
        <v>13</v>
      </c>
      <c r="AC1230" s="1">
        <v>54.0593574088852</v>
      </c>
      <c r="AD1230" s="4">
        <v>-27.7433574088852</v>
      </c>
    </row>
    <row r="1231">
      <c r="G1231" s="3">
        <v>30.4824</v>
      </c>
      <c r="H1231" s="3">
        <v>6.15</v>
      </c>
      <c r="K1231" s="4">
        <f>IFERROR(__xludf.DUMMYFUNCTION("""COMPUTED_VALUE"""),5.93)</f>
        <v>5.93</v>
      </c>
      <c r="L1231" s="4">
        <v>12.2241</v>
      </c>
      <c r="M1231" s="4" t="s">
        <v>13</v>
      </c>
      <c r="N1231" s="1">
        <v>33.4804358082689</v>
      </c>
      <c r="O1231" s="4">
        <v>-2.9980358082689023</v>
      </c>
      <c r="V1231" s="3">
        <v>26.3357</v>
      </c>
      <c r="W1231" s="3">
        <v>6.15</v>
      </c>
      <c r="Z1231" s="4">
        <f>IFERROR(__xludf.DUMMYFUNCTION("""COMPUTED_VALUE"""),5.93)</f>
        <v>5.93</v>
      </c>
      <c r="AA1231" s="4">
        <v>25.4009</v>
      </c>
      <c r="AB1231" s="4" t="s">
        <v>13</v>
      </c>
      <c r="AC1231" s="1">
        <v>54.3001515666325</v>
      </c>
      <c r="AD1231" s="4">
        <v>-27.9644515666325</v>
      </c>
    </row>
    <row r="1232">
      <c r="G1232" s="3">
        <v>30.8666</v>
      </c>
      <c r="H1232" s="3">
        <v>6.155</v>
      </c>
      <c r="K1232" s="4">
        <f>IFERROR(__xludf.DUMMYFUNCTION("""COMPUTED_VALUE"""),5.935)</f>
        <v>5.935</v>
      </c>
      <c r="L1232" s="4">
        <v>12.6569</v>
      </c>
      <c r="M1232" s="4" t="s">
        <v>13</v>
      </c>
      <c r="N1232" s="1">
        <v>33.5241803518894</v>
      </c>
      <c r="O1232" s="4">
        <v>-2.6575803518894006</v>
      </c>
      <c r="V1232" s="3">
        <v>26.356</v>
      </c>
      <c r="W1232" s="3">
        <v>6.155</v>
      </c>
      <c r="Z1232" s="4">
        <f>IFERROR(__xludf.DUMMYFUNCTION("""COMPUTED_VALUE"""),5.935)</f>
        <v>5.935</v>
      </c>
      <c r="AA1232" s="4">
        <v>25.4317</v>
      </c>
      <c r="AB1232" s="4" t="s">
        <v>13</v>
      </c>
      <c r="AC1232" s="1">
        <v>54.520492861923</v>
      </c>
      <c r="AD1232" s="4">
        <v>-28.164492861923</v>
      </c>
    </row>
    <row r="1233">
      <c r="G1233" s="3">
        <v>31.2492</v>
      </c>
      <c r="H1233" s="3">
        <v>6.16</v>
      </c>
      <c r="K1233" s="4">
        <f>IFERROR(__xludf.DUMMYFUNCTION("""COMPUTED_VALUE"""),5.937438965)</f>
        <v>5.937438965</v>
      </c>
      <c r="L1233" s="4" t="s">
        <v>13</v>
      </c>
      <c r="M1233" s="4">
        <v>19.1998012703763</v>
      </c>
      <c r="N1233" s="1">
        <v>33.5728953055521</v>
      </c>
      <c r="O1233" s="4">
        <v>-2.3236953055521035</v>
      </c>
      <c r="V1233" s="3">
        <v>26.3769</v>
      </c>
      <c r="W1233" s="3">
        <v>6.16</v>
      </c>
      <c r="Z1233" s="4">
        <f>IFERROR(__xludf.DUMMYFUNCTION("""COMPUTED_VALUE"""),5.937438965)</f>
        <v>5.937438965</v>
      </c>
      <c r="AA1233" s="4" t="s">
        <v>13</v>
      </c>
      <c r="AB1233" s="4">
        <v>60.9211211572243</v>
      </c>
      <c r="AC1233" s="1">
        <v>54.7176501345765</v>
      </c>
      <c r="AD1233" s="4">
        <v>-28.340750134576503</v>
      </c>
    </row>
    <row r="1234">
      <c r="G1234" s="3">
        <v>31.6305</v>
      </c>
      <c r="H1234" s="3">
        <v>6.165</v>
      </c>
      <c r="K1234" s="4">
        <f>IFERROR(__xludf.DUMMYFUNCTION("""COMPUTED_VALUE"""),5.94)</f>
        <v>5.94</v>
      </c>
      <c r="L1234" s="4">
        <v>13.09</v>
      </c>
      <c r="M1234" s="4" t="s">
        <v>13</v>
      </c>
      <c r="N1234" s="1">
        <v>33.627182008625</v>
      </c>
      <c r="O1234" s="4">
        <v>-1.9966820086249975</v>
      </c>
      <c r="V1234" s="3">
        <v>26.3983</v>
      </c>
      <c r="W1234" s="3">
        <v>6.165</v>
      </c>
      <c r="Z1234" s="4">
        <f>IFERROR(__xludf.DUMMYFUNCTION("""COMPUTED_VALUE"""),5.94)</f>
        <v>5.94</v>
      </c>
      <c r="AA1234" s="4">
        <v>25.462</v>
      </c>
      <c r="AB1234" s="4" t="s">
        <v>13</v>
      </c>
      <c r="AC1234" s="1">
        <v>54.8888922244127</v>
      </c>
      <c r="AD1234" s="4">
        <v>-28.4905922244127</v>
      </c>
    </row>
    <row r="1235">
      <c r="G1235" s="3">
        <v>32.0103</v>
      </c>
      <c r="H1235" s="3">
        <v>6.17</v>
      </c>
      <c r="K1235" s="4">
        <f>IFERROR(__xludf.DUMMYFUNCTION("""COMPUTED_VALUE"""),5.945)</f>
        <v>5.945</v>
      </c>
      <c r="L1235" s="4">
        <v>13.5234</v>
      </c>
      <c r="M1235" s="4" t="s">
        <v>13</v>
      </c>
      <c r="N1235" s="1">
        <v>33.6876418004764</v>
      </c>
      <c r="O1235" s="4">
        <v>-1.6773418004763982</v>
      </c>
      <c r="V1235" s="3">
        <v>26.4203</v>
      </c>
      <c r="W1235" s="3">
        <v>6.17</v>
      </c>
      <c r="Z1235" s="4">
        <f>IFERROR(__xludf.DUMMYFUNCTION("""COMPUTED_VALUE"""),5.945)</f>
        <v>5.945</v>
      </c>
      <c r="AA1235" s="4">
        <v>25.4916</v>
      </c>
      <c r="AB1235" s="4" t="s">
        <v>13</v>
      </c>
      <c r="AC1235" s="1">
        <v>55.0314879712512</v>
      </c>
      <c r="AD1235" s="4">
        <v>-28.6111879712512</v>
      </c>
    </row>
    <row r="1236">
      <c r="G1236" s="3">
        <v>32.3887</v>
      </c>
      <c r="H1236" s="3">
        <v>6.175</v>
      </c>
      <c r="K1236" s="4">
        <f>IFERROR(__xludf.DUMMYFUNCTION("""COMPUTED_VALUE"""),5.95)</f>
        <v>5.95</v>
      </c>
      <c r="L1236" s="4">
        <v>13.9568</v>
      </c>
      <c r="M1236" s="4" t="s">
        <v>13</v>
      </c>
      <c r="N1236" s="1">
        <v>33.7548760204744</v>
      </c>
      <c r="O1236" s="4">
        <v>-1.3661760204743985</v>
      </c>
      <c r="V1236" s="3">
        <v>26.443</v>
      </c>
      <c r="W1236" s="3">
        <v>6.175</v>
      </c>
      <c r="Z1236" s="4">
        <f>IFERROR(__xludf.DUMMYFUNCTION("""COMPUTED_VALUE"""),5.95)</f>
        <v>5.95</v>
      </c>
      <c r="AA1236" s="4">
        <v>25.5205</v>
      </c>
      <c r="AB1236" s="4" t="s">
        <v>13</v>
      </c>
      <c r="AC1236" s="1">
        <v>55.142706214912</v>
      </c>
      <c r="AD1236" s="4">
        <v>-28.699706214912002</v>
      </c>
    </row>
    <row r="1237">
      <c r="G1237" s="3">
        <v>32.7657</v>
      </c>
      <c r="H1237" s="3">
        <v>6.18</v>
      </c>
      <c r="K1237" s="4">
        <f>IFERROR(__xludf.DUMMYFUNCTION("""COMPUTED_VALUE"""),5.955)</f>
        <v>5.955</v>
      </c>
      <c r="L1237" s="4">
        <v>14.3901</v>
      </c>
      <c r="M1237" s="4" t="s">
        <v>13</v>
      </c>
      <c r="N1237" s="1">
        <v>33.8294860079872</v>
      </c>
      <c r="O1237" s="4">
        <v>-1.063786007987197</v>
      </c>
      <c r="V1237" s="3">
        <v>26.4665</v>
      </c>
      <c r="W1237" s="3">
        <v>6.18</v>
      </c>
      <c r="Z1237" s="4">
        <f>IFERROR(__xludf.DUMMYFUNCTION("""COMPUTED_VALUE"""),5.955)</f>
        <v>5.955</v>
      </c>
      <c r="AA1237" s="4">
        <v>25.5488</v>
      </c>
      <c r="AB1237" s="4" t="s">
        <v>13</v>
      </c>
      <c r="AC1237" s="1">
        <v>55.2198157952147</v>
      </c>
      <c r="AD1237" s="4">
        <v>-28.7533157952147</v>
      </c>
    </row>
    <row r="1238">
      <c r="G1238" s="3">
        <v>33.1413</v>
      </c>
      <c r="H1238" s="3">
        <v>6.185</v>
      </c>
      <c r="K1238" s="4">
        <f>IFERROR(__xludf.DUMMYFUNCTION("""COMPUTED_VALUE"""),5.96)</f>
        <v>5.96</v>
      </c>
      <c r="L1238" s="4">
        <v>14.8233</v>
      </c>
      <c r="M1238" s="4" t="s">
        <v>13</v>
      </c>
      <c r="N1238" s="1">
        <v>33.9120731023831</v>
      </c>
      <c r="O1238" s="4">
        <v>-0.7707731023830959</v>
      </c>
      <c r="V1238" s="3">
        <v>26.4907</v>
      </c>
      <c r="W1238" s="3">
        <v>6.185</v>
      </c>
      <c r="Z1238" s="4">
        <f>IFERROR(__xludf.DUMMYFUNCTION("""COMPUTED_VALUE"""),5.96)</f>
        <v>5.96</v>
      </c>
      <c r="AA1238" s="4">
        <v>25.5765</v>
      </c>
      <c r="AB1238" s="4" t="s">
        <v>13</v>
      </c>
      <c r="AC1238" s="1">
        <v>55.260085551979</v>
      </c>
      <c r="AD1238" s="4">
        <v>-28.769385551979003</v>
      </c>
    </row>
    <row r="1239">
      <c r="G1239" s="3">
        <v>33.5154</v>
      </c>
      <c r="H1239" s="3">
        <v>6.19</v>
      </c>
      <c r="K1239" s="4">
        <f>IFERROR(__xludf.DUMMYFUNCTION("""COMPUTED_VALUE"""),5.965)</f>
        <v>5.965</v>
      </c>
      <c r="L1239" s="4">
        <v>15.2562</v>
      </c>
      <c r="M1239" s="4" t="s">
        <v>13</v>
      </c>
      <c r="N1239" s="1">
        <v>34.0094156141853</v>
      </c>
      <c r="O1239" s="4">
        <v>-0.49401561418530093</v>
      </c>
      <c r="V1239" s="3">
        <v>26.5158</v>
      </c>
      <c r="W1239" s="3">
        <v>6.19</v>
      </c>
      <c r="Z1239" s="4">
        <f>IFERROR(__xludf.DUMMYFUNCTION("""COMPUTED_VALUE"""),5.965)</f>
        <v>5.965</v>
      </c>
      <c r="AA1239" s="4">
        <v>25.6035</v>
      </c>
      <c r="AB1239" s="4" t="s">
        <v>13</v>
      </c>
      <c r="AC1239" s="1">
        <v>55.2635711831219</v>
      </c>
      <c r="AD1239" s="4">
        <v>-28.7477711831219</v>
      </c>
    </row>
    <row r="1240">
      <c r="G1240" s="3">
        <v>33.8882</v>
      </c>
      <c r="H1240" s="3">
        <v>6.195</v>
      </c>
      <c r="K1240" s="4">
        <f>IFERROR(__xludf.DUMMYFUNCTION("""COMPUTED_VALUE"""),5.97)</f>
        <v>5.97</v>
      </c>
      <c r="L1240" s="4">
        <v>15.6887</v>
      </c>
      <c r="M1240" s="4" t="s">
        <v>13</v>
      </c>
      <c r="N1240" s="1">
        <v>34.1608156806895</v>
      </c>
      <c r="O1240" s="4">
        <v>-0.2726156806895048</v>
      </c>
      <c r="V1240" s="3">
        <v>26.5417</v>
      </c>
      <c r="W1240" s="3">
        <v>6.195</v>
      </c>
      <c r="Z1240" s="4">
        <f>IFERROR(__xludf.DUMMYFUNCTION("""COMPUTED_VALUE"""),5.97)</f>
        <v>5.97</v>
      </c>
      <c r="AA1240" s="4">
        <v>25.6298</v>
      </c>
      <c r="AB1240" s="4" t="s">
        <v>13</v>
      </c>
      <c r="AC1240" s="1">
        <v>55.2469781885308</v>
      </c>
      <c r="AD1240" s="4">
        <v>-28.705278188530798</v>
      </c>
    </row>
    <row r="1241">
      <c r="G1241" s="3">
        <v>34.2595</v>
      </c>
      <c r="H1241" s="3">
        <v>6.2</v>
      </c>
      <c r="K1241" s="4">
        <f>IFERROR(__xludf.DUMMYFUNCTION("""COMPUTED_VALUE"""),5.975)</f>
        <v>5.975</v>
      </c>
      <c r="L1241" s="4">
        <v>16.1207</v>
      </c>
      <c r="M1241" s="4" t="s">
        <v>13</v>
      </c>
      <c r="N1241" s="1">
        <v>34.3702821441745</v>
      </c>
      <c r="O1241" s="4">
        <v>-0.11078214417450027</v>
      </c>
      <c r="V1241" s="3">
        <v>26.5686</v>
      </c>
      <c r="W1241" s="3">
        <v>6.2</v>
      </c>
      <c r="Z1241" s="4">
        <f>IFERROR(__xludf.DUMMYFUNCTION("""COMPUTED_VALUE"""),5.975)</f>
        <v>5.975</v>
      </c>
      <c r="AA1241" s="4">
        <v>25.6556</v>
      </c>
      <c r="AB1241" s="4" t="s">
        <v>13</v>
      </c>
      <c r="AC1241" s="1">
        <v>55.2142807089926</v>
      </c>
      <c r="AD1241" s="4">
        <v>-28.645680708992597</v>
      </c>
    </row>
    <row r="1242">
      <c r="G1242" s="3">
        <v>34.6295</v>
      </c>
      <c r="H1242" s="3">
        <v>6.205</v>
      </c>
      <c r="K1242" s="4">
        <f>IFERROR(__xludf.DUMMYFUNCTION("""COMPUTED_VALUE"""),5.98)</f>
        <v>5.98</v>
      </c>
      <c r="L1242" s="4">
        <v>16.5521</v>
      </c>
      <c r="M1242" s="4" t="s">
        <v>13</v>
      </c>
      <c r="N1242" s="1">
        <v>34.6344032382413</v>
      </c>
      <c r="O1242" s="4">
        <v>-0.0049032382412974584</v>
      </c>
      <c r="V1242" s="3">
        <v>26.5963</v>
      </c>
      <c r="W1242" s="3">
        <v>6.205</v>
      </c>
      <c r="Z1242" s="4">
        <f>IFERROR(__xludf.DUMMYFUNCTION("""COMPUTED_VALUE"""),5.98)</f>
        <v>5.98</v>
      </c>
      <c r="AA1242" s="4">
        <v>25.6807</v>
      </c>
      <c r="AB1242" s="4" t="s">
        <v>13</v>
      </c>
      <c r="AC1242" s="1">
        <v>55.1663486691241</v>
      </c>
      <c r="AD1242" s="4">
        <v>-28.5700486691241</v>
      </c>
    </row>
    <row r="1243">
      <c r="G1243" s="3">
        <v>34.998</v>
      </c>
      <c r="H1243" s="3">
        <v>6.21</v>
      </c>
      <c r="K1243" s="4">
        <f>IFERROR(__xludf.DUMMYFUNCTION("""COMPUTED_VALUE"""),5.985)</f>
        <v>5.985</v>
      </c>
      <c r="L1243" s="4">
        <v>16.9828</v>
      </c>
      <c r="M1243" s="4" t="s">
        <v>13</v>
      </c>
      <c r="N1243" s="1">
        <v>34.9497671964909</v>
      </c>
      <c r="O1243" s="4">
        <v>0.048232803509094424</v>
      </c>
      <c r="V1243" s="3">
        <v>26.625</v>
      </c>
      <c r="W1243" s="3">
        <v>6.21</v>
      </c>
      <c r="Z1243" s="4">
        <f>IFERROR(__xludf.DUMMYFUNCTION("""COMPUTED_VALUE"""),5.985)</f>
        <v>5.985</v>
      </c>
      <c r="AA1243" s="4">
        <v>25.7052</v>
      </c>
      <c r="AB1243" s="4" t="s">
        <v>13</v>
      </c>
      <c r="AC1243" s="1">
        <v>55.1040519935424</v>
      </c>
      <c r="AD1243" s="4">
        <v>-28.4790519935424</v>
      </c>
    </row>
    <row r="1244">
      <c r="G1244" s="3">
        <v>35.3651</v>
      </c>
      <c r="H1244" s="3">
        <v>6.215</v>
      </c>
      <c r="K1244" s="4">
        <f>IFERROR(__xludf.DUMMYFUNCTION("""COMPUTED_VALUE"""),5.99)</f>
        <v>5.99</v>
      </c>
      <c r="L1244" s="4">
        <v>17.4127</v>
      </c>
      <c r="M1244" s="4" t="s">
        <v>13</v>
      </c>
      <c r="N1244" s="1">
        <v>35.3129622525244</v>
      </c>
      <c r="O1244" s="4">
        <v>0.05213774747559796</v>
      </c>
      <c r="V1244" s="3">
        <v>26.6548</v>
      </c>
      <c r="W1244" s="3">
        <v>6.215</v>
      </c>
      <c r="Z1244" s="4">
        <f>IFERROR(__xludf.DUMMYFUNCTION("""COMPUTED_VALUE"""),5.99)</f>
        <v>5.99</v>
      </c>
      <c r="AA1244" s="4">
        <v>25.7291</v>
      </c>
      <c r="AB1244" s="4" t="s">
        <v>13</v>
      </c>
      <c r="AC1244" s="1">
        <v>55.0282606068644</v>
      </c>
      <c r="AD1244" s="4">
        <v>-28.3734606068644</v>
      </c>
    </row>
    <row r="1245">
      <c r="G1245" s="3">
        <v>35.7308</v>
      </c>
      <c r="H1245" s="3">
        <v>6.22</v>
      </c>
      <c r="K1245" s="4">
        <f>IFERROR(__xludf.DUMMYFUNCTION("""COMPUTED_VALUE"""),5.995)</f>
        <v>5.995</v>
      </c>
      <c r="L1245" s="4">
        <v>17.8418</v>
      </c>
      <c r="M1245" s="4" t="s">
        <v>13</v>
      </c>
      <c r="N1245" s="1">
        <v>35.7205766399428</v>
      </c>
      <c r="O1245" s="4">
        <v>0.010223360057203479</v>
      </c>
      <c r="V1245" s="3">
        <v>26.6856</v>
      </c>
      <c r="W1245" s="3">
        <v>6.22</v>
      </c>
      <c r="Z1245" s="4">
        <f>IFERROR(__xludf.DUMMYFUNCTION("""COMPUTED_VALUE"""),5.995)</f>
        <v>5.995</v>
      </c>
      <c r="AA1245" s="4">
        <v>25.7525</v>
      </c>
      <c r="AB1245" s="4" t="s">
        <v>13</v>
      </c>
      <c r="AC1245" s="1">
        <v>54.9398444337071</v>
      </c>
      <c r="AD1245" s="4">
        <v>-28.2542444337071</v>
      </c>
    </row>
    <row r="1246">
      <c r="G1246" s="3">
        <v>36.095</v>
      </c>
      <c r="H1246" s="3">
        <v>6.225</v>
      </c>
      <c r="K1246" s="4">
        <f>IFERROR(__xludf.DUMMYFUNCTION("""COMPUTED_VALUE"""),6.0)</f>
        <v>6</v>
      </c>
      <c r="L1246" s="4">
        <v>18.2699</v>
      </c>
      <c r="M1246" s="4" t="s">
        <v>13</v>
      </c>
      <c r="N1246" s="1">
        <v>36.1691985923472</v>
      </c>
      <c r="O1246" s="4">
        <v>-0.0741985923472015</v>
      </c>
      <c r="V1246" s="3">
        <v>26.7175</v>
      </c>
      <c r="W1246" s="3">
        <v>6.225</v>
      </c>
      <c r="Z1246" s="4">
        <f>IFERROR(__xludf.DUMMYFUNCTION("""COMPUTED_VALUE"""),6.0)</f>
        <v>6</v>
      </c>
      <c r="AA1246" s="4">
        <v>25.7753</v>
      </c>
      <c r="AB1246" s="4" t="s">
        <v>13</v>
      </c>
      <c r="AC1246" s="1">
        <v>54.8396733986874</v>
      </c>
      <c r="AD1246" s="4">
        <v>-28.1221733986874</v>
      </c>
    </row>
    <row r="1247">
      <c r="G1247" s="3">
        <v>36.4578</v>
      </c>
      <c r="H1247" s="3">
        <v>6.23</v>
      </c>
      <c r="K1247" s="4">
        <f>IFERROR(__xludf.DUMMYFUNCTION("""COMPUTED_VALUE"""),6.005)</f>
        <v>6.005</v>
      </c>
      <c r="L1247" s="4">
        <v>18.6971</v>
      </c>
      <c r="M1247" s="4" t="s">
        <v>13</v>
      </c>
      <c r="N1247" s="1">
        <v>36.6554163433386</v>
      </c>
      <c r="O1247" s="4">
        <v>-0.197616343338602</v>
      </c>
      <c r="V1247" s="3">
        <v>26.7505</v>
      </c>
      <c r="W1247" s="3">
        <v>6.23</v>
      </c>
      <c r="Z1247" s="4">
        <f>IFERROR(__xludf.DUMMYFUNCTION("""COMPUTED_VALUE"""),6.005)</f>
        <v>6.005</v>
      </c>
      <c r="AA1247" s="4">
        <v>25.7976</v>
      </c>
      <c r="AB1247" s="4" t="s">
        <v>13</v>
      </c>
      <c r="AC1247" s="1">
        <v>54.7286174264223</v>
      </c>
      <c r="AD1247" s="4">
        <v>-27.978117426422305</v>
      </c>
    </row>
    <row r="1248">
      <c r="G1248" s="3">
        <v>36.8191</v>
      </c>
      <c r="H1248" s="3">
        <v>6.235</v>
      </c>
      <c r="K1248" s="4">
        <f>IFERROR(__xludf.DUMMYFUNCTION("""COMPUTED_VALUE"""),6.01)</f>
        <v>6.01</v>
      </c>
      <c r="L1248" s="4">
        <v>19.1231</v>
      </c>
      <c r="M1248" s="4" t="s">
        <v>13</v>
      </c>
      <c r="N1248" s="1">
        <v>37.175818126518</v>
      </c>
      <c r="O1248" s="4">
        <v>-0.35671812651800394</v>
      </c>
      <c r="V1248" s="3">
        <v>26.7847</v>
      </c>
      <c r="W1248" s="3">
        <v>6.235</v>
      </c>
      <c r="Z1248" s="4">
        <f>IFERROR(__xludf.DUMMYFUNCTION("""COMPUTED_VALUE"""),6.01)</f>
        <v>6.01</v>
      </c>
      <c r="AA1248" s="4">
        <v>25.8194</v>
      </c>
      <c r="AB1248" s="4" t="s">
        <v>13</v>
      </c>
      <c r="AC1248" s="1">
        <v>54.6075464415288</v>
      </c>
      <c r="AD1248" s="4">
        <v>-27.822846441528796</v>
      </c>
    </row>
    <row r="1249">
      <c r="G1249" s="3">
        <v>37.1789</v>
      </c>
      <c r="H1249" s="3">
        <v>6.24</v>
      </c>
      <c r="K1249" s="4">
        <f>IFERROR(__xludf.DUMMYFUNCTION("""COMPUTED_VALUE"""),6.015)</f>
        <v>6.015</v>
      </c>
      <c r="L1249" s="4">
        <v>19.548</v>
      </c>
      <c r="M1249" s="4" t="s">
        <v>13</v>
      </c>
      <c r="N1249" s="1">
        <v>37.7269921754865</v>
      </c>
      <c r="O1249" s="4">
        <v>-0.5480921754865022</v>
      </c>
      <c r="V1249" s="3">
        <v>26.8201</v>
      </c>
      <c r="W1249" s="3">
        <v>6.24</v>
      </c>
      <c r="Z1249" s="4">
        <f>IFERROR(__xludf.DUMMYFUNCTION("""COMPUTED_VALUE"""),6.015)</f>
        <v>6.015</v>
      </c>
      <c r="AA1249" s="4">
        <v>25.8406</v>
      </c>
      <c r="AB1249" s="4" t="s">
        <v>13</v>
      </c>
      <c r="AC1249" s="1">
        <v>54.4773303686237</v>
      </c>
      <c r="AD1249" s="4">
        <v>-27.657230368623697</v>
      </c>
    </row>
    <row r="1250">
      <c r="G1250" s="3">
        <v>37.5372</v>
      </c>
      <c r="H1250" s="3">
        <v>6.245</v>
      </c>
      <c r="K1250" s="4">
        <f>IFERROR(__xludf.DUMMYFUNCTION("""COMPUTED_VALUE"""),6.02)</f>
        <v>6.02</v>
      </c>
      <c r="L1250" s="4">
        <v>19.9717</v>
      </c>
      <c r="M1250" s="4" t="s">
        <v>13</v>
      </c>
      <c r="N1250" s="1">
        <v>38.305526723845</v>
      </c>
      <c r="O1250" s="4">
        <v>-0.768326723845</v>
      </c>
      <c r="V1250" s="3">
        <v>26.8566</v>
      </c>
      <c r="W1250" s="3">
        <v>6.245</v>
      </c>
      <c r="Z1250" s="4">
        <f>IFERROR(__xludf.DUMMYFUNCTION("""COMPUTED_VALUE"""),6.02)</f>
        <v>6.02</v>
      </c>
      <c r="AA1250" s="4">
        <v>25.8614</v>
      </c>
      <c r="AB1250" s="4" t="s">
        <v>13</v>
      </c>
      <c r="AC1250" s="1">
        <v>54.3388391323242</v>
      </c>
      <c r="AD1250" s="4">
        <v>-27.482239132324203</v>
      </c>
    </row>
    <row r="1251">
      <c r="G1251" s="3">
        <v>37.894</v>
      </c>
      <c r="H1251" s="3">
        <v>6.25</v>
      </c>
      <c r="K1251" s="4">
        <f>IFERROR(__xludf.DUMMYFUNCTION("""COMPUTED_VALUE"""),6.025)</f>
        <v>6.025</v>
      </c>
      <c r="L1251" s="4">
        <v>20.3942</v>
      </c>
      <c r="M1251" s="4" t="s">
        <v>13</v>
      </c>
      <c r="N1251" s="1">
        <v>38.9080100051947</v>
      </c>
      <c r="O1251" s="4">
        <v>-1.0140100051946987</v>
      </c>
      <c r="V1251" s="3">
        <v>26.8944</v>
      </c>
      <c r="W1251" s="3">
        <v>6.25</v>
      </c>
      <c r="Z1251" s="4">
        <f>IFERROR(__xludf.DUMMYFUNCTION("""COMPUTED_VALUE"""),6.025)</f>
        <v>6.025</v>
      </c>
      <c r="AA1251" s="4">
        <v>25.8818</v>
      </c>
      <c r="AB1251" s="4" t="s">
        <v>13</v>
      </c>
      <c r="AC1251" s="1">
        <v>54.192942657247</v>
      </c>
      <c r="AD1251" s="4">
        <v>-27.298542657247</v>
      </c>
    </row>
    <row r="1252">
      <c r="G1252" s="3">
        <v>38.2493</v>
      </c>
      <c r="H1252" s="3">
        <v>6.255</v>
      </c>
      <c r="K1252" s="4">
        <f>IFERROR(__xludf.DUMMYFUNCTION("""COMPUTED_VALUE"""),6.03)</f>
        <v>6.03</v>
      </c>
      <c r="L1252" s="4">
        <v>20.8154</v>
      </c>
      <c r="M1252" s="4" t="s">
        <v>13</v>
      </c>
      <c r="N1252" s="1">
        <v>39.5310302531366</v>
      </c>
      <c r="O1252" s="4">
        <v>-1.281730253136601</v>
      </c>
      <c r="V1252" s="3">
        <v>26.9334</v>
      </c>
      <c r="W1252" s="3">
        <v>6.255</v>
      </c>
      <c r="Z1252" s="4">
        <f>IFERROR(__xludf.DUMMYFUNCTION("""COMPUTED_VALUE"""),6.03)</f>
        <v>6.03</v>
      </c>
      <c r="AA1252" s="4">
        <v>25.9018</v>
      </c>
      <c r="AB1252" s="4" t="s">
        <v>13</v>
      </c>
      <c r="AC1252" s="1">
        <v>54.0405108680093</v>
      </c>
      <c r="AD1252" s="4">
        <v>-27.1071108680093</v>
      </c>
    </row>
    <row r="1253">
      <c r="G1253" s="3">
        <v>38.6031</v>
      </c>
      <c r="H1253" s="3">
        <v>6.26</v>
      </c>
      <c r="K1253" s="4">
        <f>IFERROR(__xludf.DUMMYFUNCTION("""COMPUTED_VALUE"""),6.035)</f>
        <v>6.035</v>
      </c>
      <c r="L1253" s="4">
        <v>21.2352</v>
      </c>
      <c r="M1253" s="4" t="s">
        <v>13</v>
      </c>
      <c r="N1253" s="1">
        <v>40.1711757012717</v>
      </c>
      <c r="O1253" s="4">
        <v>-1.5680757012717024</v>
      </c>
      <c r="V1253" s="3">
        <v>26.9736</v>
      </c>
      <c r="W1253" s="3">
        <v>6.26</v>
      </c>
      <c r="Z1253" s="4">
        <f>IFERROR(__xludf.DUMMYFUNCTION("""COMPUTED_VALUE"""),6.035)</f>
        <v>6.035</v>
      </c>
      <c r="AA1253" s="4">
        <v>25.9213</v>
      </c>
      <c r="AB1253" s="4" t="s">
        <v>13</v>
      </c>
      <c r="AC1253" s="1">
        <v>53.8824136892279</v>
      </c>
      <c r="AD1253" s="4">
        <v>-26.9088136892279</v>
      </c>
    </row>
    <row r="1254">
      <c r="G1254" s="3">
        <v>38.9552</v>
      </c>
      <c r="H1254" s="3">
        <v>6.265</v>
      </c>
      <c r="K1254" s="4">
        <f>IFERROR(__xludf.DUMMYFUNCTION("""COMPUTED_VALUE"""),6.037513733)</f>
        <v>6.037513733</v>
      </c>
      <c r="L1254" s="4" t="s">
        <v>13</v>
      </c>
      <c r="M1254" s="4">
        <v>32.5121683602363</v>
      </c>
      <c r="N1254" s="1">
        <v>40.8250345832011</v>
      </c>
      <c r="O1254" s="4">
        <v>-1.8698345832011043</v>
      </c>
      <c r="V1254" s="3">
        <v>27.0151</v>
      </c>
      <c r="W1254" s="3">
        <v>6.265</v>
      </c>
      <c r="Z1254" s="4">
        <f>IFERROR(__xludf.DUMMYFUNCTION("""COMPUTED_VALUE"""),6.037513733)</f>
        <v>6.037513733</v>
      </c>
      <c r="AA1254" s="4" t="s">
        <v>13</v>
      </c>
      <c r="AB1254" s="4">
        <v>49.1099418093029</v>
      </c>
      <c r="AC1254" s="1">
        <v>53.7195210455198</v>
      </c>
      <c r="AD1254" s="4">
        <v>-26.704421045519798</v>
      </c>
    </row>
    <row r="1255">
      <c r="G1255" s="3">
        <v>39.3058</v>
      </c>
      <c r="H1255" s="3">
        <v>6.27</v>
      </c>
      <c r="K1255" s="4">
        <f>IFERROR(__xludf.DUMMYFUNCTION("""COMPUTED_VALUE"""),6.04)</f>
        <v>6.04</v>
      </c>
      <c r="L1255" s="4">
        <v>21.6537</v>
      </c>
      <c r="M1255" s="4" t="s">
        <v>13</v>
      </c>
      <c r="N1255" s="1">
        <v>41.4891951325257</v>
      </c>
      <c r="O1255" s="4">
        <v>-2.1833951325257033</v>
      </c>
      <c r="V1255" s="3">
        <v>27.0579</v>
      </c>
      <c r="W1255" s="3">
        <v>6.27</v>
      </c>
      <c r="Z1255" s="4">
        <f>IFERROR(__xludf.DUMMYFUNCTION("""COMPUTED_VALUE"""),6.04)</f>
        <v>6.04</v>
      </c>
      <c r="AA1255" s="4">
        <v>25.9405</v>
      </c>
      <c r="AB1255" s="4" t="s">
        <v>13</v>
      </c>
      <c r="AC1255" s="1">
        <v>53.552702861502</v>
      </c>
      <c r="AD1255" s="4">
        <v>-26.494802861502</v>
      </c>
    </row>
    <row r="1256">
      <c r="G1256" s="3">
        <v>39.6547</v>
      </c>
      <c r="H1256" s="3">
        <v>6.275</v>
      </c>
      <c r="K1256" s="4">
        <f>IFERROR(__xludf.DUMMYFUNCTION("""COMPUTED_VALUE"""),6.045)</f>
        <v>6.045</v>
      </c>
      <c r="L1256" s="4">
        <v>22.0708</v>
      </c>
      <c r="M1256" s="4" t="s">
        <v>13</v>
      </c>
      <c r="N1256" s="1">
        <v>42.1602455828469</v>
      </c>
      <c r="O1256" s="4">
        <v>-2.5055455828468993</v>
      </c>
      <c r="V1256" s="3">
        <v>27.102</v>
      </c>
      <c r="W1256" s="3">
        <v>6.275</v>
      </c>
      <c r="Z1256" s="4">
        <f>IFERROR(__xludf.DUMMYFUNCTION("""COMPUTED_VALUE"""),6.045)</f>
        <v>6.045</v>
      </c>
      <c r="AA1256" s="4">
        <v>25.9593</v>
      </c>
      <c r="AB1256" s="4" t="s">
        <v>13</v>
      </c>
      <c r="AC1256" s="1">
        <v>53.3828290617914</v>
      </c>
      <c r="AD1256" s="4">
        <v>-26.280829061791398</v>
      </c>
    </row>
    <row r="1257">
      <c r="G1257" s="3">
        <v>40.002</v>
      </c>
      <c r="H1257" s="3">
        <v>6.28</v>
      </c>
      <c r="K1257" s="4">
        <f>IFERROR(__xludf.DUMMYFUNCTION("""COMPUTED_VALUE"""),6.05)</f>
        <v>6.05</v>
      </c>
      <c r="L1257" s="4">
        <v>22.4864</v>
      </c>
      <c r="M1257" s="4" t="s">
        <v>13</v>
      </c>
      <c r="N1257" s="1">
        <v>42.8347741677652</v>
      </c>
      <c r="O1257" s="4">
        <v>-2.8327741677651943</v>
      </c>
      <c r="V1257" s="3">
        <v>27.1473</v>
      </c>
      <c r="W1257" s="3">
        <v>6.28</v>
      </c>
      <c r="Z1257" s="4">
        <f>IFERROR(__xludf.DUMMYFUNCTION("""COMPUTED_VALUE"""),6.05)</f>
        <v>6.05</v>
      </c>
      <c r="AA1257" s="4">
        <v>25.9779</v>
      </c>
      <c r="AB1257" s="4" t="s">
        <v>13</v>
      </c>
      <c r="AC1257" s="1">
        <v>53.2107695710051</v>
      </c>
      <c r="AD1257" s="4">
        <v>-26.0634695710051</v>
      </c>
    </row>
    <row r="1258">
      <c r="G1258" s="3">
        <v>40.3476</v>
      </c>
      <c r="H1258" s="3">
        <v>6.285</v>
      </c>
      <c r="K1258" s="4">
        <f>IFERROR(__xludf.DUMMYFUNCTION("""COMPUTED_VALUE"""),6.055)</f>
        <v>6.055</v>
      </c>
      <c r="L1258" s="4">
        <v>22.9006</v>
      </c>
      <c r="M1258" s="4" t="s">
        <v>13</v>
      </c>
      <c r="N1258" s="1">
        <v>43.509369120882</v>
      </c>
      <c r="O1258" s="4">
        <v>-3.161769120881999</v>
      </c>
      <c r="V1258" s="3">
        <v>27.1939</v>
      </c>
      <c r="W1258" s="3">
        <v>6.285</v>
      </c>
      <c r="Z1258" s="4">
        <f>IFERROR(__xludf.DUMMYFUNCTION("""COMPUTED_VALUE"""),6.055)</f>
        <v>6.055</v>
      </c>
      <c r="AA1258" s="4">
        <v>25.9961</v>
      </c>
      <c r="AB1258" s="4" t="s">
        <v>13</v>
      </c>
      <c r="AC1258" s="1">
        <v>53.0373943137599</v>
      </c>
      <c r="AD1258" s="4">
        <v>-25.843494313759898</v>
      </c>
    </row>
    <row r="1259">
      <c r="G1259" s="3">
        <v>40.6915</v>
      </c>
      <c r="H1259" s="3">
        <v>6.29</v>
      </c>
      <c r="K1259" s="4">
        <f>IFERROR(__xludf.DUMMYFUNCTION("""COMPUTED_VALUE"""),6.06)</f>
        <v>6.06</v>
      </c>
      <c r="L1259" s="4">
        <v>23.3133</v>
      </c>
      <c r="M1259" s="4" t="s">
        <v>13</v>
      </c>
      <c r="N1259" s="1">
        <v>44.1806186757982</v>
      </c>
      <c r="O1259" s="4">
        <v>-3.4891186757982027</v>
      </c>
      <c r="V1259" s="3">
        <v>27.2417</v>
      </c>
      <c r="W1259" s="3">
        <v>6.29</v>
      </c>
      <c r="Z1259" s="4">
        <f>IFERROR(__xludf.DUMMYFUNCTION("""COMPUTED_VALUE"""),6.06)</f>
        <v>6.06</v>
      </c>
      <c r="AA1259" s="4">
        <v>26.0141</v>
      </c>
      <c r="AB1259" s="4" t="s">
        <v>13</v>
      </c>
      <c r="AC1259" s="1">
        <v>52.8635732146728</v>
      </c>
      <c r="AD1259" s="4">
        <v>-25.621873214672796</v>
      </c>
    </row>
    <row r="1260">
      <c r="G1260" s="3">
        <v>41.0336</v>
      </c>
      <c r="H1260" s="3">
        <v>6.295</v>
      </c>
      <c r="K1260" s="4">
        <f>IFERROR(__xludf.DUMMYFUNCTION("""COMPUTED_VALUE"""),6.065)</f>
        <v>6.065</v>
      </c>
      <c r="L1260" s="4">
        <v>23.7245</v>
      </c>
      <c r="M1260" s="4" t="s">
        <v>13</v>
      </c>
      <c r="N1260" s="1">
        <v>44.8451110661149</v>
      </c>
      <c r="O1260" s="4">
        <v>-3.811511066114903</v>
      </c>
      <c r="V1260" s="3">
        <v>27.2908</v>
      </c>
      <c r="W1260" s="3">
        <v>6.295</v>
      </c>
      <c r="Z1260" s="4">
        <f>IFERROR(__xludf.DUMMYFUNCTION("""COMPUTED_VALUE"""),6.065)</f>
        <v>6.065</v>
      </c>
      <c r="AA1260" s="4">
        <v>26.0319</v>
      </c>
      <c r="AB1260" s="4" t="s">
        <v>13</v>
      </c>
      <c r="AC1260" s="1">
        <v>52.6901761983608</v>
      </c>
      <c r="AD1260" s="4">
        <v>-25.3993761983608</v>
      </c>
    </row>
    <row r="1261">
      <c r="G1261" s="3">
        <v>41.374</v>
      </c>
      <c r="H1261" s="3">
        <v>6.3</v>
      </c>
      <c r="K1261" s="4">
        <f>IFERROR(__xludf.DUMMYFUNCTION("""COMPUTED_VALUE"""),6.07)</f>
        <v>6.07</v>
      </c>
      <c r="L1261" s="4">
        <v>24.1342</v>
      </c>
      <c r="M1261" s="4" t="s">
        <v>13</v>
      </c>
      <c r="N1261" s="1">
        <v>45.4994345254331</v>
      </c>
      <c r="O1261" s="4">
        <v>-4.1254345254331</v>
      </c>
      <c r="V1261" s="3">
        <v>27.341</v>
      </c>
      <c r="W1261" s="3">
        <v>6.3</v>
      </c>
      <c r="Z1261" s="4">
        <f>IFERROR(__xludf.DUMMYFUNCTION("""COMPUTED_VALUE"""),6.07)</f>
        <v>6.07</v>
      </c>
      <c r="AA1261" s="4">
        <v>26.0495</v>
      </c>
      <c r="AB1261" s="4" t="s">
        <v>13</v>
      </c>
      <c r="AC1261" s="1">
        <v>52.5180731894408</v>
      </c>
      <c r="AD1261" s="4">
        <v>-25.177073189440797</v>
      </c>
    </row>
    <row r="1262">
      <c r="G1262" s="3">
        <v>41.7126</v>
      </c>
      <c r="H1262" s="3">
        <v>6.305</v>
      </c>
      <c r="K1262" s="4">
        <f>IFERROR(__xludf.DUMMYFUNCTION("""COMPUTED_VALUE"""),6.075)</f>
        <v>6.075</v>
      </c>
      <c r="L1262" s="4">
        <v>24.5424</v>
      </c>
      <c r="M1262" s="4" t="s">
        <v>13</v>
      </c>
      <c r="N1262" s="1">
        <v>46.1416964923695</v>
      </c>
      <c r="O1262" s="4">
        <v>-4.429096492369496</v>
      </c>
      <c r="V1262" s="3">
        <v>27.3924</v>
      </c>
      <c r="W1262" s="3">
        <v>6.305</v>
      </c>
      <c r="Z1262" s="4">
        <f>IFERROR(__xludf.DUMMYFUNCTION("""COMPUTED_VALUE"""),6.075)</f>
        <v>6.075</v>
      </c>
      <c r="AA1262" s="4">
        <v>26.0669</v>
      </c>
      <c r="AB1262" s="4" t="s">
        <v>13</v>
      </c>
      <c r="AC1262" s="1">
        <v>52.3476118076523</v>
      </c>
      <c r="AD1262" s="4">
        <v>-24.9552118076523</v>
      </c>
    </row>
    <row r="1263">
      <c r="G1263" s="3">
        <v>42.0494</v>
      </c>
      <c r="H1263" s="3">
        <v>6.31</v>
      </c>
      <c r="K1263" s="4">
        <f>IFERROR(__xludf.DUMMYFUNCTION("""COMPUTED_VALUE"""),6.08)</f>
        <v>6.08</v>
      </c>
      <c r="L1263" s="4">
        <v>24.949</v>
      </c>
      <c r="M1263" s="4" t="s">
        <v>13</v>
      </c>
      <c r="N1263" s="1">
        <v>46.8709659539989</v>
      </c>
      <c r="O1263" s="4">
        <v>-4.821565953998899</v>
      </c>
      <c r="V1263" s="3">
        <v>27.4451</v>
      </c>
      <c r="W1263" s="3">
        <v>6.31</v>
      </c>
      <c r="Z1263" s="4">
        <f>IFERROR(__xludf.DUMMYFUNCTION("""COMPUTED_VALUE"""),6.08)</f>
        <v>6.08</v>
      </c>
      <c r="AA1263" s="4">
        <v>26.0843</v>
      </c>
      <c r="AB1263" s="4" t="s">
        <v>13</v>
      </c>
      <c r="AC1263" s="1">
        <v>52.1444640184972</v>
      </c>
      <c r="AD1263" s="4">
        <v>-24.699364018497203</v>
      </c>
    </row>
    <row r="1264">
      <c r="G1264" s="3">
        <v>42.3842</v>
      </c>
      <c r="H1264" s="3">
        <v>6.315</v>
      </c>
      <c r="K1264" s="4">
        <f>IFERROR(__xludf.DUMMYFUNCTION("""COMPUTED_VALUE"""),6.085)</f>
        <v>6.085</v>
      </c>
      <c r="L1264" s="4">
        <v>25.3541</v>
      </c>
      <c r="M1264" s="4" t="s">
        <v>13</v>
      </c>
      <c r="N1264" s="1">
        <v>47.7260974457758</v>
      </c>
      <c r="O1264" s="4">
        <v>-5.3418974457758</v>
      </c>
      <c r="V1264" s="3">
        <v>27.4988</v>
      </c>
      <c r="W1264" s="3">
        <v>6.315</v>
      </c>
      <c r="Z1264" s="4">
        <f>IFERROR(__xludf.DUMMYFUNCTION("""COMPUTED_VALUE"""),6.085)</f>
        <v>6.085</v>
      </c>
      <c r="AA1264" s="4">
        <v>26.1015</v>
      </c>
      <c r="AB1264" s="4" t="s">
        <v>13</v>
      </c>
      <c r="AC1264" s="1">
        <v>51.8951122993676</v>
      </c>
      <c r="AD1264" s="4">
        <v>-24.396312299367597</v>
      </c>
    </row>
    <row r="1265">
      <c r="G1265" s="3">
        <v>42.7172</v>
      </c>
      <c r="H1265" s="3">
        <v>6.32</v>
      </c>
      <c r="K1265" s="4">
        <f>IFERROR(__xludf.DUMMYFUNCTION("""COMPUTED_VALUE"""),6.09)</f>
        <v>6.09</v>
      </c>
      <c r="L1265" s="4">
        <v>25.7577</v>
      </c>
      <c r="M1265" s="4" t="s">
        <v>13</v>
      </c>
      <c r="N1265" s="1">
        <v>48.6757757705171</v>
      </c>
      <c r="O1265" s="4">
        <v>-5.9585757705171005</v>
      </c>
      <c r="V1265" s="3">
        <v>27.5536</v>
      </c>
      <c r="W1265" s="3">
        <v>6.32</v>
      </c>
      <c r="Z1265" s="4">
        <f>IFERROR(__xludf.DUMMYFUNCTION("""COMPUTED_VALUE"""),6.09)</f>
        <v>6.09</v>
      </c>
      <c r="AA1265" s="4">
        <v>26.1187</v>
      </c>
      <c r="AB1265" s="4" t="s">
        <v>13</v>
      </c>
      <c r="AC1265" s="1">
        <v>51.6101842740967</v>
      </c>
      <c r="AD1265" s="4">
        <v>-24.056584274096704</v>
      </c>
    </row>
    <row r="1266">
      <c r="G1266" s="3">
        <v>43.0482</v>
      </c>
      <c r="H1266" s="3">
        <v>6.325</v>
      </c>
      <c r="K1266" s="4">
        <f>IFERROR(__xludf.DUMMYFUNCTION("""COMPUTED_VALUE"""),6.095)</f>
        <v>6.095</v>
      </c>
      <c r="L1266" s="4">
        <v>26.1598</v>
      </c>
      <c r="M1266" s="4" t="s">
        <v>13</v>
      </c>
      <c r="N1266" s="1">
        <v>49.6886857310402</v>
      </c>
      <c r="O1266" s="4">
        <v>-6.640485731040201</v>
      </c>
      <c r="V1266" s="3">
        <v>27.6095</v>
      </c>
      <c r="W1266" s="3">
        <v>6.325</v>
      </c>
      <c r="Z1266" s="4">
        <f>IFERROR(__xludf.DUMMYFUNCTION("""COMPUTED_VALUE"""),6.095)</f>
        <v>6.095</v>
      </c>
      <c r="AA1266" s="4">
        <v>26.1359</v>
      </c>
      <c r="AB1266" s="4" t="s">
        <v>13</v>
      </c>
      <c r="AC1266" s="1">
        <v>51.3003075665175</v>
      </c>
      <c r="AD1266" s="4">
        <v>-23.690807566517503</v>
      </c>
    </row>
    <row r="1267">
      <c r="G1267" s="3">
        <v>43.3774</v>
      </c>
      <c r="H1267" s="3">
        <v>6.33</v>
      </c>
      <c r="K1267" s="4">
        <f>IFERROR(__xludf.DUMMYFUNCTION("""COMPUTED_VALUE"""),6.1)</f>
        <v>6.1</v>
      </c>
      <c r="L1267" s="4">
        <v>26.5602</v>
      </c>
      <c r="M1267" s="4" t="s">
        <v>13</v>
      </c>
      <c r="N1267" s="1">
        <v>50.7335121301625</v>
      </c>
      <c r="O1267" s="4">
        <v>-7.356112130162501</v>
      </c>
      <c r="V1267" s="3">
        <v>27.6664</v>
      </c>
      <c r="W1267" s="3">
        <v>6.33</v>
      </c>
      <c r="Z1267" s="4">
        <f>IFERROR(__xludf.DUMMYFUNCTION("""COMPUTED_VALUE"""),6.1)</f>
        <v>6.1</v>
      </c>
      <c r="AA1267" s="4">
        <v>26.1531</v>
      </c>
      <c r="AB1267" s="4" t="s">
        <v>13</v>
      </c>
      <c r="AC1267" s="1">
        <v>50.9761098004631</v>
      </c>
      <c r="AD1267" s="4">
        <v>-23.3097098004631</v>
      </c>
    </row>
    <row r="1268">
      <c r="G1268" s="3">
        <v>43.7044</v>
      </c>
      <c r="H1268" s="3">
        <v>6.335</v>
      </c>
      <c r="K1268" s="4">
        <f>IFERROR(__xludf.DUMMYFUNCTION("""COMPUTED_VALUE"""),6.105)</f>
        <v>6.105</v>
      </c>
      <c r="L1268" s="4">
        <v>26.9593</v>
      </c>
      <c r="M1268" s="4" t="s">
        <v>13</v>
      </c>
      <c r="N1268" s="1">
        <v>51.7789397707011</v>
      </c>
      <c r="O1268" s="4">
        <v>-8.0745397707011</v>
      </c>
      <c r="V1268" s="3">
        <v>27.7243</v>
      </c>
      <c r="W1268" s="3">
        <v>6.335</v>
      </c>
      <c r="Z1268" s="4">
        <f>IFERROR(__xludf.DUMMYFUNCTION("""COMPUTED_VALUE"""),6.105)</f>
        <v>6.105</v>
      </c>
      <c r="AA1268" s="4">
        <v>26.1703</v>
      </c>
      <c r="AB1268" s="4" t="s">
        <v>13</v>
      </c>
      <c r="AC1268" s="1">
        <v>50.6482185997666</v>
      </c>
      <c r="AD1268" s="4">
        <v>-22.9239185997666</v>
      </c>
    </row>
    <row r="1269">
      <c r="G1269" s="3">
        <v>44.0295</v>
      </c>
      <c r="H1269" s="3">
        <v>6.34</v>
      </c>
      <c r="K1269" s="4">
        <f>IFERROR(__xludf.DUMMYFUNCTION("""COMPUTED_VALUE"""),6.11)</f>
        <v>6.11</v>
      </c>
      <c r="L1269" s="4">
        <v>27.3567</v>
      </c>
      <c r="M1269" s="4" t="s">
        <v>13</v>
      </c>
      <c r="N1269" s="1">
        <v>52.7936534554735</v>
      </c>
      <c r="O1269" s="4">
        <v>-8.764153455473505</v>
      </c>
      <c r="V1269" s="3">
        <v>27.783</v>
      </c>
      <c r="W1269" s="3">
        <v>6.34</v>
      </c>
      <c r="Z1269" s="4">
        <f>IFERROR(__xludf.DUMMYFUNCTION("""COMPUTED_VALUE"""),6.11)</f>
        <v>6.11</v>
      </c>
      <c r="AA1269" s="4">
        <v>26.1877</v>
      </c>
      <c r="AB1269" s="4" t="s">
        <v>13</v>
      </c>
      <c r="AC1269" s="1">
        <v>50.3272615882612</v>
      </c>
      <c r="AD1269" s="4">
        <v>-22.5442615882612</v>
      </c>
    </row>
    <row r="1270">
      <c r="G1270" s="3">
        <v>44.3525</v>
      </c>
      <c r="H1270" s="3">
        <v>6.345</v>
      </c>
      <c r="K1270" s="4">
        <f>IFERROR(__xludf.DUMMYFUNCTION("""COMPUTED_VALUE"""),6.115)</f>
        <v>6.115</v>
      </c>
      <c r="L1270" s="4">
        <v>27.7526</v>
      </c>
      <c r="M1270" s="4" t="s">
        <v>13</v>
      </c>
      <c r="N1270" s="1">
        <v>53.7463379872968</v>
      </c>
      <c r="O1270" s="4">
        <v>-9.393837987296799</v>
      </c>
      <c r="V1270" s="3">
        <v>27.8427</v>
      </c>
      <c r="W1270" s="3">
        <v>6.345</v>
      </c>
      <c r="Z1270" s="4">
        <f>IFERROR(__xludf.DUMMYFUNCTION("""COMPUTED_VALUE"""),6.115)</f>
        <v>6.115</v>
      </c>
      <c r="AA1270" s="4">
        <v>26.2053</v>
      </c>
      <c r="AB1270" s="4" t="s">
        <v>13</v>
      </c>
      <c r="AC1270" s="1">
        <v>50.02386638978</v>
      </c>
      <c r="AD1270" s="4">
        <v>-22.181166389779996</v>
      </c>
    </row>
    <row r="1271">
      <c r="G1271" s="3">
        <v>44.6733</v>
      </c>
      <c r="H1271" s="3">
        <v>6.35</v>
      </c>
      <c r="K1271" s="4">
        <f>IFERROR(__xludf.DUMMYFUNCTION("""COMPUTED_VALUE"""),6.12)</f>
        <v>6.12</v>
      </c>
      <c r="L1271" s="4">
        <v>28.1471</v>
      </c>
      <c r="M1271" s="4" t="s">
        <v>13</v>
      </c>
      <c r="N1271" s="1">
        <v>54.6056781689884</v>
      </c>
      <c r="O1271" s="4">
        <v>-9.9323781689884</v>
      </c>
      <c r="V1271" s="3">
        <v>27.9032</v>
      </c>
      <c r="W1271" s="3">
        <v>6.35</v>
      </c>
      <c r="Z1271" s="4">
        <f>IFERROR(__xludf.DUMMYFUNCTION("""COMPUTED_VALUE"""),6.12)</f>
        <v>6.12</v>
      </c>
      <c r="AA1271" s="4">
        <v>26.223</v>
      </c>
      <c r="AB1271" s="4" t="s">
        <v>13</v>
      </c>
      <c r="AC1271" s="1">
        <v>49.748660628156</v>
      </c>
      <c r="AD1271" s="4">
        <v>-21.845460628156005</v>
      </c>
    </row>
    <row r="1272">
      <c r="G1272" s="3">
        <v>44.992</v>
      </c>
      <c r="H1272" s="3">
        <v>6.355</v>
      </c>
      <c r="K1272" s="4">
        <f>IFERROR(__xludf.DUMMYFUNCTION("""COMPUTED_VALUE"""),6.125)</f>
        <v>6.125</v>
      </c>
      <c r="L1272" s="4">
        <v>28.54</v>
      </c>
      <c r="M1272" s="4" t="s">
        <v>13</v>
      </c>
      <c r="N1272" s="1">
        <v>55.3403588033657</v>
      </c>
      <c r="O1272" s="4">
        <v>-10.348358803365706</v>
      </c>
      <c r="V1272" s="3">
        <v>27.9645</v>
      </c>
      <c r="W1272" s="3">
        <v>6.355</v>
      </c>
      <c r="Z1272" s="4">
        <f>IFERROR(__xludf.DUMMYFUNCTION("""COMPUTED_VALUE"""),6.125)</f>
        <v>6.125</v>
      </c>
      <c r="AA1272" s="4">
        <v>26.2409</v>
      </c>
      <c r="AB1272" s="4" t="s">
        <v>13</v>
      </c>
      <c r="AC1272" s="1">
        <v>49.5122719272224</v>
      </c>
      <c r="AD1272" s="4">
        <v>-21.5477719272224</v>
      </c>
    </row>
    <row r="1273">
      <c r="G1273" s="3">
        <v>45.3086</v>
      </c>
      <c r="H1273" s="3">
        <v>6.36</v>
      </c>
      <c r="K1273" s="4">
        <f>IFERROR(__xludf.DUMMYFUNCTION("""COMPUTED_VALUE"""),6.13)</f>
        <v>6.13</v>
      </c>
      <c r="L1273" s="4">
        <v>28.9314</v>
      </c>
      <c r="M1273" s="4" t="s">
        <v>13</v>
      </c>
      <c r="N1273" s="1">
        <v>55.9190646932456</v>
      </c>
      <c r="O1273" s="4">
        <v>-10.610464693245603</v>
      </c>
      <c r="V1273" s="3">
        <v>28.0265</v>
      </c>
      <c r="W1273" s="3">
        <v>6.36</v>
      </c>
      <c r="Z1273" s="4">
        <f>IFERROR(__xludf.DUMMYFUNCTION("""COMPUTED_VALUE"""),6.13)</f>
        <v>6.13</v>
      </c>
      <c r="AA1273" s="4">
        <v>26.2592</v>
      </c>
      <c r="AB1273" s="4" t="s">
        <v>13</v>
      </c>
      <c r="AC1273" s="1">
        <v>49.3253279108123</v>
      </c>
      <c r="AD1273" s="4">
        <v>-21.2988279108123</v>
      </c>
    </row>
    <row r="1274">
      <c r="G1274" s="3">
        <v>45.6229</v>
      </c>
      <c r="H1274" s="3">
        <v>6.365</v>
      </c>
      <c r="K1274" s="4">
        <f>IFERROR(__xludf.DUMMYFUNCTION("""COMPUTED_VALUE"""),6.135)</f>
        <v>6.135</v>
      </c>
      <c r="L1274" s="4">
        <v>29.3214</v>
      </c>
      <c r="M1274" s="4" t="s">
        <v>13</v>
      </c>
      <c r="N1274" s="1">
        <v>56.3104806414457</v>
      </c>
      <c r="O1274" s="4">
        <v>-10.687580641445699</v>
      </c>
      <c r="V1274" s="3">
        <v>28.0891</v>
      </c>
      <c r="W1274" s="3">
        <v>6.365</v>
      </c>
      <c r="Z1274" s="4">
        <f>IFERROR(__xludf.DUMMYFUNCTION("""COMPUTED_VALUE"""),6.135)</f>
        <v>6.135</v>
      </c>
      <c r="AA1274" s="4">
        <v>26.2777</v>
      </c>
      <c r="AB1274" s="4" t="s">
        <v>13</v>
      </c>
      <c r="AC1274" s="1">
        <v>49.1984562027587</v>
      </c>
      <c r="AD1274" s="4">
        <v>-21.1093562027587</v>
      </c>
    </row>
    <row r="1275">
      <c r="G1275" s="3">
        <v>45.935</v>
      </c>
      <c r="H1275" s="3">
        <v>6.37</v>
      </c>
      <c r="K1275" s="4">
        <f>IFERROR(__xludf.DUMMYFUNCTION("""COMPUTED_VALUE"""),6.14)</f>
        <v>6.14</v>
      </c>
      <c r="L1275" s="4">
        <v>29.7099</v>
      </c>
      <c r="M1275" s="4" t="s">
        <v>13</v>
      </c>
      <c r="N1275" s="1">
        <v>56.4832914507831</v>
      </c>
      <c r="O1275" s="4">
        <v>-10.548291450783097</v>
      </c>
      <c r="V1275" s="3">
        <v>28.1524</v>
      </c>
      <c r="W1275" s="3">
        <v>6.37</v>
      </c>
      <c r="Z1275" s="4">
        <f>IFERROR(__xludf.DUMMYFUNCTION("""COMPUTED_VALUE"""),6.14)</f>
        <v>6.14</v>
      </c>
      <c r="AA1275" s="4">
        <v>26.2966</v>
      </c>
      <c r="AB1275" s="4" t="s">
        <v>13</v>
      </c>
      <c r="AC1275" s="1">
        <v>49.1422844268949</v>
      </c>
      <c r="AD1275" s="4">
        <v>-20.989884426894903</v>
      </c>
    </row>
    <row r="1276">
      <c r="G1276" s="3">
        <v>46.2447</v>
      </c>
      <c r="H1276" s="3">
        <v>6.375</v>
      </c>
      <c r="K1276" s="4">
        <f>IFERROR(__xludf.DUMMYFUNCTION("""COMPUTED_VALUE"""),6.145)</f>
        <v>6.145</v>
      </c>
      <c r="L1276" s="4">
        <v>30.0969</v>
      </c>
      <c r="M1276" s="4" t="s">
        <v>13</v>
      </c>
      <c r="N1276" s="1">
        <v>56.48887706</v>
      </c>
      <c r="O1276" s="4">
        <v>-10.244177059999998</v>
      </c>
      <c r="V1276" s="3">
        <v>28.2161</v>
      </c>
      <c r="W1276" s="3">
        <v>6.375</v>
      </c>
      <c r="Z1276" s="4">
        <f>IFERROR(__xludf.DUMMYFUNCTION("""COMPUTED_VALUE"""),6.145)</f>
        <v>6.145</v>
      </c>
      <c r="AA1276" s="4">
        <v>26.316</v>
      </c>
      <c r="AB1276" s="4" t="s">
        <v>13</v>
      </c>
      <c r="AC1276" s="1">
        <v>49.14046545</v>
      </c>
      <c r="AD1276" s="4">
        <v>-20.92436545</v>
      </c>
    </row>
    <row r="1277">
      <c r="G1277" s="3">
        <v>46.5521</v>
      </c>
      <c r="H1277" s="3">
        <v>6.38</v>
      </c>
      <c r="K1277" s="4">
        <f>IFERROR(__xludf.DUMMYFUNCTION("""COMPUTED_VALUE"""),6.15)</f>
        <v>6.15</v>
      </c>
      <c r="L1277" s="4">
        <v>30.4824</v>
      </c>
      <c r="M1277" s="4" t="s">
        <v>13</v>
      </c>
      <c r="N1277" s="1">
        <v>56.48887706</v>
      </c>
      <c r="O1277" s="4">
        <v>-9.936777059999997</v>
      </c>
      <c r="V1277" s="3">
        <v>28.2804</v>
      </c>
      <c r="W1277" s="3">
        <v>6.38</v>
      </c>
      <c r="Z1277" s="4">
        <f>IFERROR(__xludf.DUMMYFUNCTION("""COMPUTED_VALUE"""),6.15)</f>
        <v>6.15</v>
      </c>
      <c r="AA1277" s="4">
        <v>26.3357</v>
      </c>
      <c r="AB1277" s="4" t="s">
        <v>13</v>
      </c>
      <c r="AC1277" s="1">
        <v>49.14046545</v>
      </c>
      <c r="AD1277" s="4">
        <v>-20.86006545</v>
      </c>
    </row>
    <row r="1278">
      <c r="G1278" s="3">
        <v>46.8572</v>
      </c>
      <c r="H1278" s="3">
        <v>6.385</v>
      </c>
      <c r="K1278" s="4">
        <f>IFERROR(__xludf.DUMMYFUNCTION("""COMPUTED_VALUE"""),6.155)</f>
        <v>6.155</v>
      </c>
      <c r="L1278" s="4">
        <v>30.8666</v>
      </c>
      <c r="M1278" s="4" t="s">
        <v>13</v>
      </c>
      <c r="N1278" s="1">
        <v>56.48887706</v>
      </c>
      <c r="O1278" s="4">
        <v>-9.631677060000001</v>
      </c>
      <c r="V1278" s="3">
        <v>28.3452</v>
      </c>
      <c r="W1278" s="3">
        <v>6.385</v>
      </c>
      <c r="Z1278" s="4">
        <f>IFERROR(__xludf.DUMMYFUNCTION("""COMPUTED_VALUE"""),6.155)</f>
        <v>6.155</v>
      </c>
      <c r="AA1278" s="4">
        <v>26.356</v>
      </c>
      <c r="AB1278" s="4" t="s">
        <v>13</v>
      </c>
      <c r="AC1278" s="1">
        <v>49.14046545</v>
      </c>
      <c r="AD1278" s="4">
        <v>-20.795265450000002</v>
      </c>
    </row>
    <row r="1279">
      <c r="G1279" s="3">
        <v>47.1598</v>
      </c>
      <c r="H1279" s="3">
        <v>6.39</v>
      </c>
      <c r="K1279" s="4">
        <f>IFERROR(__xludf.DUMMYFUNCTION("""COMPUTED_VALUE"""),6.16)</f>
        <v>6.16</v>
      </c>
      <c r="L1279" s="4">
        <v>31.2492</v>
      </c>
      <c r="M1279" s="4" t="s">
        <v>13</v>
      </c>
      <c r="N1279" s="1">
        <v>56.48887706</v>
      </c>
      <c r="O1279" s="4">
        <v>-9.329077060000003</v>
      </c>
      <c r="V1279" s="3">
        <v>28.4103</v>
      </c>
      <c r="W1279" s="3">
        <v>6.39</v>
      </c>
      <c r="Z1279" s="4">
        <f>IFERROR(__xludf.DUMMYFUNCTION("""COMPUTED_VALUE"""),6.16)</f>
        <v>6.16</v>
      </c>
      <c r="AA1279" s="4">
        <v>26.3769</v>
      </c>
      <c r="AB1279" s="4" t="s">
        <v>13</v>
      </c>
      <c r="AC1279" s="1">
        <v>49.14046545</v>
      </c>
      <c r="AD1279" s="4">
        <v>-20.73016545</v>
      </c>
    </row>
    <row r="1280">
      <c r="G1280" s="3">
        <v>47.46</v>
      </c>
      <c r="H1280" s="3">
        <v>6.395</v>
      </c>
      <c r="K1280" s="4">
        <f>IFERROR(__xludf.DUMMYFUNCTION("""COMPUTED_VALUE"""),6.165)</f>
        <v>6.165</v>
      </c>
      <c r="L1280" s="4">
        <v>31.6305</v>
      </c>
      <c r="M1280" s="4" t="s">
        <v>13</v>
      </c>
      <c r="N1280" s="1">
        <v>56.48887706</v>
      </c>
      <c r="O1280" s="4">
        <v>-9.02887706</v>
      </c>
      <c r="V1280" s="3">
        <v>28.4757</v>
      </c>
      <c r="W1280" s="3">
        <v>6.395</v>
      </c>
      <c r="Z1280" s="4">
        <f>IFERROR(__xludf.DUMMYFUNCTION("""COMPUTED_VALUE"""),6.165)</f>
        <v>6.165</v>
      </c>
      <c r="AA1280" s="4">
        <v>26.3983</v>
      </c>
      <c r="AB1280" s="4" t="s">
        <v>13</v>
      </c>
      <c r="AC1280" s="1">
        <v>49.14046545</v>
      </c>
      <c r="AD1280" s="4">
        <v>-20.66476545</v>
      </c>
    </row>
    <row r="1281">
      <c r="G1281" s="3">
        <v>47.7576</v>
      </c>
      <c r="H1281" s="3">
        <v>6.4</v>
      </c>
      <c r="K1281" s="4">
        <f>IFERROR(__xludf.DUMMYFUNCTION("""COMPUTED_VALUE"""),6.17)</f>
        <v>6.17</v>
      </c>
      <c r="L1281" s="4">
        <v>32.0103</v>
      </c>
      <c r="M1281" s="4" t="s">
        <v>13</v>
      </c>
      <c r="N1281" s="1">
        <v>56.48887706</v>
      </c>
      <c r="O1281" s="4">
        <v>-8.731277060000004</v>
      </c>
      <c r="V1281" s="3">
        <v>28.5415</v>
      </c>
      <c r="W1281" s="3">
        <v>6.4</v>
      </c>
      <c r="Z1281" s="4">
        <f>IFERROR(__xludf.DUMMYFUNCTION("""COMPUTED_VALUE"""),6.17)</f>
        <v>6.17</v>
      </c>
      <c r="AA1281" s="4">
        <v>26.4203</v>
      </c>
      <c r="AB1281" s="4" t="s">
        <v>13</v>
      </c>
      <c r="AC1281" s="1">
        <v>49.14046545</v>
      </c>
      <c r="AD1281" s="4">
        <v>-20.59896545</v>
      </c>
    </row>
    <row r="1282">
      <c r="G1282" s="3">
        <v>48.0528</v>
      </c>
      <c r="H1282" s="3">
        <v>6.405</v>
      </c>
      <c r="K1282" s="4">
        <f>IFERROR(__xludf.DUMMYFUNCTION("""COMPUTED_VALUE"""),6.175)</f>
        <v>6.175</v>
      </c>
      <c r="L1282" s="4">
        <v>32.3887</v>
      </c>
      <c r="M1282" s="4" t="s">
        <v>13</v>
      </c>
      <c r="N1282" s="1">
        <v>56.48887706</v>
      </c>
      <c r="O1282" s="4">
        <v>-8.436077060000002</v>
      </c>
      <c r="V1282" s="3">
        <v>28.6075</v>
      </c>
      <c r="W1282" s="3">
        <v>6.405</v>
      </c>
      <c r="Z1282" s="4">
        <f>IFERROR(__xludf.DUMMYFUNCTION("""COMPUTED_VALUE"""),6.175)</f>
        <v>6.175</v>
      </c>
      <c r="AA1282" s="4">
        <v>26.443</v>
      </c>
      <c r="AB1282" s="4" t="s">
        <v>13</v>
      </c>
      <c r="AC1282" s="1">
        <v>49.14046545</v>
      </c>
      <c r="AD1282" s="4">
        <v>-20.53296545</v>
      </c>
    </row>
    <row r="1283">
      <c r="G1283" s="3">
        <v>48.3453</v>
      </c>
      <c r="H1283" s="3">
        <v>6.41</v>
      </c>
      <c r="K1283" s="4">
        <f>IFERROR(__xludf.DUMMYFUNCTION("""COMPUTED_VALUE"""),6.18)</f>
        <v>6.18</v>
      </c>
      <c r="L1283" s="4">
        <v>32.7657</v>
      </c>
      <c r="M1283" s="4" t="s">
        <v>13</v>
      </c>
      <c r="N1283" s="1">
        <v>56.48887706</v>
      </c>
      <c r="O1283" s="4">
        <v>-8.143577059999998</v>
      </c>
      <c r="V1283" s="3">
        <v>28.6736</v>
      </c>
      <c r="W1283" s="3">
        <v>6.41</v>
      </c>
      <c r="Z1283" s="4">
        <f>IFERROR(__xludf.DUMMYFUNCTION("""COMPUTED_VALUE"""),6.18)</f>
        <v>6.18</v>
      </c>
      <c r="AA1283" s="4">
        <v>26.4665</v>
      </c>
      <c r="AB1283" s="4" t="s">
        <v>13</v>
      </c>
      <c r="AC1283" s="1">
        <v>49.14046545</v>
      </c>
      <c r="AD1283" s="4">
        <v>-20.46686545</v>
      </c>
    </row>
    <row r="1284">
      <c r="G1284" s="3">
        <v>48.6352</v>
      </c>
      <c r="H1284" s="3">
        <v>6.415</v>
      </c>
      <c r="K1284" s="4">
        <f>IFERROR(__xludf.DUMMYFUNCTION("""COMPUTED_VALUE"""),6.185)</f>
        <v>6.185</v>
      </c>
      <c r="L1284" s="4">
        <v>33.1413</v>
      </c>
      <c r="M1284" s="4" t="s">
        <v>13</v>
      </c>
      <c r="N1284" s="1">
        <v>56.48887706</v>
      </c>
      <c r="O1284" s="4">
        <v>-7.8536770600000025</v>
      </c>
      <c r="V1284" s="3">
        <v>28.7399</v>
      </c>
      <c r="W1284" s="3">
        <v>6.415</v>
      </c>
      <c r="Z1284" s="4">
        <f>IFERROR(__xludf.DUMMYFUNCTION("""COMPUTED_VALUE"""),6.185)</f>
        <v>6.185</v>
      </c>
      <c r="AA1284" s="4">
        <v>26.4907</v>
      </c>
      <c r="AB1284" s="4" t="s">
        <v>13</v>
      </c>
      <c r="AC1284" s="1">
        <v>49.14046545</v>
      </c>
      <c r="AD1284" s="4">
        <v>-20.400565450000002</v>
      </c>
    </row>
    <row r="1285">
      <c r="G1285" s="3">
        <v>48.9224</v>
      </c>
      <c r="H1285" s="3">
        <v>6.42</v>
      </c>
      <c r="K1285" s="4">
        <f>IFERROR(__xludf.DUMMYFUNCTION("""COMPUTED_VALUE"""),6.187599182)</f>
        <v>6.187599182</v>
      </c>
      <c r="L1285" s="4" t="s">
        <v>13</v>
      </c>
      <c r="M1285" s="4">
        <v>33.9583556323518</v>
      </c>
      <c r="N1285" s="1">
        <v>56.48887706</v>
      </c>
      <c r="O1285" s="4">
        <v>-7.566477059999997</v>
      </c>
      <c r="V1285" s="3">
        <v>28.8064</v>
      </c>
      <c r="W1285" s="3">
        <v>6.42</v>
      </c>
      <c r="Z1285" s="4">
        <f>IFERROR(__xludf.DUMMYFUNCTION("""COMPUTED_VALUE"""),6.187599182)</f>
        <v>6.187599182</v>
      </c>
      <c r="AA1285" s="4" t="s">
        <v>13</v>
      </c>
      <c r="AB1285" s="4">
        <v>55.2655600749296</v>
      </c>
      <c r="AC1285" s="1">
        <v>49.14046545</v>
      </c>
      <c r="AD1285" s="4">
        <v>-20.33406545</v>
      </c>
    </row>
    <row r="1286">
      <c r="G1286" s="3">
        <v>49.207</v>
      </c>
      <c r="H1286" s="3">
        <v>6.425</v>
      </c>
      <c r="K1286" s="4">
        <f>IFERROR(__xludf.DUMMYFUNCTION("""COMPUTED_VALUE"""),6.19)</f>
        <v>6.19</v>
      </c>
      <c r="L1286" s="4">
        <v>33.5154</v>
      </c>
      <c r="M1286" s="4" t="s">
        <v>13</v>
      </c>
      <c r="N1286" s="1">
        <v>56.48887706</v>
      </c>
      <c r="O1286" s="4">
        <v>-7.281877059999999</v>
      </c>
      <c r="V1286" s="3">
        <v>28.8728</v>
      </c>
      <c r="W1286" s="3">
        <v>6.425</v>
      </c>
      <c r="Z1286" s="4">
        <f>IFERROR(__xludf.DUMMYFUNCTION("""COMPUTED_VALUE"""),6.19)</f>
        <v>6.19</v>
      </c>
      <c r="AA1286" s="4">
        <v>26.5158</v>
      </c>
      <c r="AB1286" s="4" t="s">
        <v>13</v>
      </c>
      <c r="AC1286" s="1">
        <v>49.14046545</v>
      </c>
      <c r="AD1286" s="4">
        <v>-20.26766545</v>
      </c>
    </row>
    <row r="1287">
      <c r="G1287" s="3">
        <v>49.4887</v>
      </c>
      <c r="H1287" s="3">
        <v>6.43</v>
      </c>
      <c r="K1287" s="4">
        <f>IFERROR(__xludf.DUMMYFUNCTION("""COMPUTED_VALUE"""),6.195)</f>
        <v>6.195</v>
      </c>
      <c r="L1287" s="4">
        <v>33.8882</v>
      </c>
      <c r="M1287" s="4" t="s">
        <v>13</v>
      </c>
      <c r="N1287" s="1">
        <v>56.48887706</v>
      </c>
      <c r="O1287" s="4">
        <v>-7.000177059999999</v>
      </c>
      <c r="V1287" s="3">
        <v>28.9393</v>
      </c>
      <c r="W1287" s="3">
        <v>6.43</v>
      </c>
      <c r="Z1287" s="4">
        <f>IFERROR(__xludf.DUMMYFUNCTION("""COMPUTED_VALUE"""),6.195)</f>
        <v>6.195</v>
      </c>
      <c r="AA1287" s="4">
        <v>26.5417</v>
      </c>
      <c r="AB1287" s="4" t="s">
        <v>13</v>
      </c>
      <c r="AC1287" s="1">
        <v>49.14046545</v>
      </c>
      <c r="AD1287" s="4">
        <v>-20.20116545</v>
      </c>
    </row>
    <row r="1288">
      <c r="G1288" s="3">
        <v>49.7676</v>
      </c>
      <c r="H1288" s="3">
        <v>6.435</v>
      </c>
      <c r="K1288" s="4">
        <f>IFERROR(__xludf.DUMMYFUNCTION("""COMPUTED_VALUE"""),6.2)</f>
        <v>6.2</v>
      </c>
      <c r="L1288" s="4">
        <v>34.2595</v>
      </c>
      <c r="M1288" s="4" t="s">
        <v>13</v>
      </c>
      <c r="N1288" s="1">
        <v>56.48887706</v>
      </c>
      <c r="O1288" s="4">
        <v>-6.7212770599999985</v>
      </c>
      <c r="V1288" s="3">
        <v>29.0058</v>
      </c>
      <c r="W1288" s="3">
        <v>6.435</v>
      </c>
      <c r="Z1288" s="4">
        <f>IFERROR(__xludf.DUMMYFUNCTION("""COMPUTED_VALUE"""),6.2)</f>
        <v>6.2</v>
      </c>
      <c r="AA1288" s="4">
        <v>26.5686</v>
      </c>
      <c r="AB1288" s="4" t="s">
        <v>13</v>
      </c>
      <c r="AC1288" s="1">
        <v>49.14046545</v>
      </c>
      <c r="AD1288" s="4">
        <v>-20.13466545</v>
      </c>
    </row>
    <row r="1289">
      <c r="G1289" s="3">
        <v>50.0437</v>
      </c>
      <c r="H1289" s="3">
        <v>6.44</v>
      </c>
      <c r="K1289" s="4">
        <f>IFERROR(__xludf.DUMMYFUNCTION("""COMPUTED_VALUE"""),6.205)</f>
        <v>6.205</v>
      </c>
      <c r="L1289" s="4">
        <v>34.6295</v>
      </c>
      <c r="M1289" s="4" t="s">
        <v>13</v>
      </c>
      <c r="N1289" s="1">
        <v>56.48887706</v>
      </c>
      <c r="O1289" s="4">
        <v>-6.445177059999999</v>
      </c>
      <c r="V1289" s="3">
        <v>29.0723</v>
      </c>
      <c r="W1289" s="3">
        <v>6.44</v>
      </c>
      <c r="Z1289" s="4">
        <f>IFERROR(__xludf.DUMMYFUNCTION("""COMPUTED_VALUE"""),6.205)</f>
        <v>6.205</v>
      </c>
      <c r="AA1289" s="4">
        <v>26.5963</v>
      </c>
      <c r="AB1289" s="4" t="s">
        <v>13</v>
      </c>
      <c r="AC1289" s="1">
        <v>49.14046545</v>
      </c>
      <c r="AD1289" s="4">
        <v>-20.068165450000002</v>
      </c>
    </row>
    <row r="1290">
      <c r="G1290" s="3">
        <v>50.3169</v>
      </c>
      <c r="H1290" s="3">
        <v>6.445</v>
      </c>
      <c r="K1290" s="4">
        <f>IFERROR(__xludf.DUMMYFUNCTION("""COMPUTED_VALUE"""),6.21)</f>
        <v>6.21</v>
      </c>
      <c r="L1290" s="4">
        <v>34.998</v>
      </c>
      <c r="M1290" s="4" t="s">
        <v>13</v>
      </c>
      <c r="N1290" s="1">
        <v>56.48887706</v>
      </c>
      <c r="O1290" s="4">
        <v>-6.171977060000003</v>
      </c>
      <c r="V1290" s="3">
        <v>29.1386</v>
      </c>
      <c r="W1290" s="3">
        <v>6.445</v>
      </c>
      <c r="Z1290" s="4">
        <f>IFERROR(__xludf.DUMMYFUNCTION("""COMPUTED_VALUE"""),6.21)</f>
        <v>6.21</v>
      </c>
      <c r="AA1290" s="4">
        <v>26.625</v>
      </c>
      <c r="AB1290" s="4" t="s">
        <v>13</v>
      </c>
      <c r="AC1290" s="1">
        <v>49.14046545</v>
      </c>
      <c r="AD1290" s="4">
        <v>-20.00186545</v>
      </c>
    </row>
    <row r="1291">
      <c r="G1291" s="3">
        <v>50.5871</v>
      </c>
      <c r="H1291" s="3">
        <v>6.45</v>
      </c>
      <c r="K1291" s="4">
        <f>IFERROR(__xludf.DUMMYFUNCTION("""COMPUTED_VALUE"""),6.215)</f>
        <v>6.215</v>
      </c>
      <c r="L1291" s="4">
        <v>35.3651</v>
      </c>
      <c r="M1291" s="4" t="s">
        <v>13</v>
      </c>
      <c r="N1291" s="1">
        <v>56.48887706</v>
      </c>
      <c r="O1291" s="4">
        <v>-5.901777060000001</v>
      </c>
      <c r="V1291" s="3">
        <v>29.2049</v>
      </c>
      <c r="W1291" s="3">
        <v>6.45</v>
      </c>
      <c r="Z1291" s="4">
        <f>IFERROR(__xludf.DUMMYFUNCTION("""COMPUTED_VALUE"""),6.215)</f>
        <v>6.215</v>
      </c>
      <c r="AA1291" s="4">
        <v>26.6548</v>
      </c>
      <c r="AB1291" s="4" t="s">
        <v>13</v>
      </c>
      <c r="AC1291" s="1">
        <v>49.14046545</v>
      </c>
      <c r="AD1291" s="4">
        <v>-19.935565450000002</v>
      </c>
    </row>
    <row r="1292">
      <c r="G1292" s="3">
        <v>50.8543</v>
      </c>
      <c r="H1292" s="3">
        <v>6.455</v>
      </c>
      <c r="K1292" s="4">
        <f>IFERROR(__xludf.DUMMYFUNCTION("""COMPUTED_VALUE"""),6.22)</f>
        <v>6.22</v>
      </c>
      <c r="L1292" s="4">
        <v>35.7308</v>
      </c>
      <c r="M1292" s="4" t="s">
        <v>13</v>
      </c>
      <c r="N1292" s="1">
        <v>56.48887706</v>
      </c>
      <c r="O1292" s="4">
        <v>-5.634577059999998</v>
      </c>
      <c r="V1292" s="3">
        <v>29.2711</v>
      </c>
      <c r="W1292" s="3">
        <v>6.455</v>
      </c>
      <c r="Z1292" s="4">
        <f>IFERROR(__xludf.DUMMYFUNCTION("""COMPUTED_VALUE"""),6.22)</f>
        <v>6.22</v>
      </c>
      <c r="AA1292" s="4">
        <v>26.6856</v>
      </c>
      <c r="AB1292" s="4" t="s">
        <v>13</v>
      </c>
      <c r="AC1292" s="1">
        <v>49.14046545</v>
      </c>
      <c r="AD1292" s="4">
        <v>-19.86936545</v>
      </c>
    </row>
    <row r="1293">
      <c r="G1293" s="3">
        <v>51.1184</v>
      </c>
      <c r="H1293" s="3">
        <v>6.46</v>
      </c>
      <c r="K1293" s="4">
        <f>IFERROR(__xludf.DUMMYFUNCTION("""COMPUTED_VALUE"""),6.225)</f>
        <v>6.225</v>
      </c>
      <c r="L1293" s="4">
        <v>36.095</v>
      </c>
      <c r="M1293" s="4" t="s">
        <v>13</v>
      </c>
      <c r="N1293" s="1">
        <v>56.48887706</v>
      </c>
      <c r="O1293" s="4">
        <v>-5.370477059999999</v>
      </c>
      <c r="V1293" s="3">
        <v>29.3371</v>
      </c>
      <c r="W1293" s="3">
        <v>6.46</v>
      </c>
      <c r="Z1293" s="4">
        <f>IFERROR(__xludf.DUMMYFUNCTION("""COMPUTED_VALUE"""),6.225)</f>
        <v>6.225</v>
      </c>
      <c r="AA1293" s="4">
        <v>26.7175</v>
      </c>
      <c r="AB1293" s="4" t="s">
        <v>13</v>
      </c>
      <c r="AC1293" s="1">
        <v>49.14046545</v>
      </c>
      <c r="AD1293" s="4">
        <v>-19.80336545</v>
      </c>
    </row>
    <row r="1294">
      <c r="G1294" s="3">
        <v>51.3794</v>
      </c>
      <c r="H1294" s="3">
        <v>6.465</v>
      </c>
      <c r="K1294" s="4">
        <f>IFERROR(__xludf.DUMMYFUNCTION("""COMPUTED_VALUE"""),6.23)</f>
        <v>6.23</v>
      </c>
      <c r="L1294" s="4">
        <v>36.4578</v>
      </c>
      <c r="M1294" s="4" t="s">
        <v>13</v>
      </c>
      <c r="N1294" s="1">
        <v>56.48887706</v>
      </c>
      <c r="O1294" s="4">
        <v>-5.109477060000003</v>
      </c>
      <c r="V1294" s="3">
        <v>29.403</v>
      </c>
      <c r="W1294" s="3">
        <v>6.465</v>
      </c>
      <c r="Z1294" s="4">
        <f>IFERROR(__xludf.DUMMYFUNCTION("""COMPUTED_VALUE"""),6.23)</f>
        <v>6.23</v>
      </c>
      <c r="AA1294" s="4">
        <v>26.7505</v>
      </c>
      <c r="AB1294" s="4" t="s">
        <v>13</v>
      </c>
      <c r="AC1294" s="1">
        <v>49.14046545</v>
      </c>
      <c r="AD1294" s="4">
        <v>-19.737465450000002</v>
      </c>
    </row>
    <row r="1295">
      <c r="G1295" s="3">
        <v>51.6373</v>
      </c>
      <c r="H1295" s="3">
        <v>6.47</v>
      </c>
      <c r="K1295" s="4">
        <f>IFERROR(__xludf.DUMMYFUNCTION("""COMPUTED_VALUE"""),6.235)</f>
        <v>6.235</v>
      </c>
      <c r="L1295" s="4">
        <v>36.8191</v>
      </c>
      <c r="M1295" s="4" t="s">
        <v>13</v>
      </c>
      <c r="N1295" s="1">
        <v>56.48887706</v>
      </c>
      <c r="O1295" s="4">
        <v>-4.851577059999997</v>
      </c>
      <c r="V1295" s="3">
        <v>29.4687</v>
      </c>
      <c r="W1295" s="3">
        <v>6.47</v>
      </c>
      <c r="Z1295" s="4">
        <f>IFERROR(__xludf.DUMMYFUNCTION("""COMPUTED_VALUE"""),6.235)</f>
        <v>6.235</v>
      </c>
      <c r="AA1295" s="4">
        <v>26.7847</v>
      </c>
      <c r="AB1295" s="4" t="s">
        <v>13</v>
      </c>
      <c r="AC1295" s="1">
        <v>49.14046545</v>
      </c>
      <c r="AD1295" s="4">
        <v>-19.671765450000002</v>
      </c>
    </row>
    <row r="1296">
      <c r="G1296" s="3">
        <v>51.8919</v>
      </c>
      <c r="H1296" s="3">
        <v>6.475</v>
      </c>
      <c r="K1296" s="4">
        <f>IFERROR(__xludf.DUMMYFUNCTION("""COMPUTED_VALUE"""),6.24)</f>
        <v>6.24</v>
      </c>
      <c r="L1296" s="4">
        <v>37.1789</v>
      </c>
      <c r="M1296" s="4" t="s">
        <v>13</v>
      </c>
      <c r="N1296" s="1">
        <v>56.48887706</v>
      </c>
      <c r="O1296" s="4">
        <v>-4.59697706</v>
      </c>
      <c r="V1296" s="3">
        <v>29.5343</v>
      </c>
      <c r="W1296" s="3">
        <v>6.475</v>
      </c>
      <c r="Z1296" s="4">
        <f>IFERROR(__xludf.DUMMYFUNCTION("""COMPUTED_VALUE"""),6.24)</f>
        <v>6.24</v>
      </c>
      <c r="AA1296" s="4">
        <v>26.8201</v>
      </c>
      <c r="AB1296" s="4" t="s">
        <v>13</v>
      </c>
      <c r="AC1296" s="1">
        <v>49.14046545</v>
      </c>
      <c r="AD1296" s="4">
        <v>-19.60616545</v>
      </c>
    </row>
    <row r="1297">
      <c r="G1297" s="3">
        <v>52.1433</v>
      </c>
      <c r="H1297" s="3">
        <v>6.48</v>
      </c>
      <c r="K1297" s="4">
        <f>IFERROR(__xludf.DUMMYFUNCTION("""COMPUTED_VALUE"""),6.245)</f>
        <v>6.245</v>
      </c>
      <c r="L1297" s="4">
        <v>37.5372</v>
      </c>
      <c r="M1297" s="4" t="s">
        <v>13</v>
      </c>
      <c r="N1297" s="1">
        <v>56.48887706</v>
      </c>
      <c r="O1297" s="4">
        <v>-4.3455770599999965</v>
      </c>
      <c r="V1297" s="3">
        <v>29.5997</v>
      </c>
      <c r="W1297" s="3">
        <v>6.48</v>
      </c>
      <c r="Z1297" s="4">
        <f>IFERROR(__xludf.DUMMYFUNCTION("""COMPUTED_VALUE"""),6.245)</f>
        <v>6.245</v>
      </c>
      <c r="AA1297" s="4">
        <v>26.8566</v>
      </c>
      <c r="AB1297" s="4" t="s">
        <v>13</v>
      </c>
      <c r="AC1297" s="1">
        <v>49.14046545</v>
      </c>
      <c r="AD1297" s="4">
        <v>-19.540765450000002</v>
      </c>
    </row>
    <row r="1298">
      <c r="G1298" s="3">
        <v>52.3913</v>
      </c>
      <c r="H1298" s="3">
        <v>6.485</v>
      </c>
      <c r="K1298" s="4">
        <f>IFERROR(__xludf.DUMMYFUNCTION("""COMPUTED_VALUE"""),6.25)</f>
        <v>6.25</v>
      </c>
      <c r="L1298" s="4">
        <v>37.894</v>
      </c>
      <c r="M1298" s="4" t="s">
        <v>13</v>
      </c>
      <c r="N1298" s="1">
        <v>56.48887706</v>
      </c>
      <c r="O1298" s="4">
        <v>-4.097577059999999</v>
      </c>
      <c r="V1298" s="3">
        <v>29.6649</v>
      </c>
      <c r="W1298" s="3">
        <v>6.485</v>
      </c>
      <c r="Z1298" s="4">
        <f>IFERROR(__xludf.DUMMYFUNCTION("""COMPUTED_VALUE"""),6.25)</f>
        <v>6.25</v>
      </c>
      <c r="AA1298" s="4">
        <v>26.8944</v>
      </c>
      <c r="AB1298" s="4" t="s">
        <v>13</v>
      </c>
      <c r="AC1298" s="1">
        <v>49.14046545</v>
      </c>
      <c r="AD1298" s="4">
        <v>-19.47556545</v>
      </c>
    </row>
    <row r="1299">
      <c r="G1299" s="3">
        <v>52.636</v>
      </c>
      <c r="H1299" s="3">
        <v>6.49</v>
      </c>
      <c r="K1299" s="4">
        <f>IFERROR(__xludf.DUMMYFUNCTION("""COMPUTED_VALUE"""),6.255)</f>
        <v>6.255</v>
      </c>
      <c r="L1299" s="4">
        <v>38.2493</v>
      </c>
      <c r="M1299" s="4" t="s">
        <v>13</v>
      </c>
      <c r="N1299" s="1">
        <v>56.48887706</v>
      </c>
      <c r="O1299" s="4">
        <v>-3.8528770599999973</v>
      </c>
      <c r="V1299" s="3">
        <v>29.7299</v>
      </c>
      <c r="W1299" s="3">
        <v>6.49</v>
      </c>
      <c r="Z1299" s="4">
        <f>IFERROR(__xludf.DUMMYFUNCTION("""COMPUTED_VALUE"""),6.255)</f>
        <v>6.255</v>
      </c>
      <c r="AA1299" s="4">
        <v>26.9334</v>
      </c>
      <c r="AB1299" s="4" t="s">
        <v>13</v>
      </c>
      <c r="AC1299" s="1">
        <v>49.14046545</v>
      </c>
      <c r="AD1299" s="4">
        <v>-19.41056545</v>
      </c>
    </row>
    <row r="1300">
      <c r="G1300" s="3">
        <v>52.8773</v>
      </c>
      <c r="H1300" s="3">
        <v>6.495</v>
      </c>
      <c r="K1300" s="4">
        <f>IFERROR(__xludf.DUMMYFUNCTION("""COMPUTED_VALUE"""),6.26)</f>
        <v>6.26</v>
      </c>
      <c r="L1300" s="4">
        <v>38.6031</v>
      </c>
      <c r="M1300" s="4" t="s">
        <v>13</v>
      </c>
      <c r="N1300" s="1">
        <v>56.48887706</v>
      </c>
      <c r="O1300" s="4">
        <v>-3.611577060000002</v>
      </c>
      <c r="V1300" s="3">
        <v>29.7947</v>
      </c>
      <c r="W1300" s="3">
        <v>6.495</v>
      </c>
      <c r="Z1300" s="4">
        <f>IFERROR(__xludf.DUMMYFUNCTION("""COMPUTED_VALUE"""),6.26)</f>
        <v>6.26</v>
      </c>
      <c r="AA1300" s="4">
        <v>26.9736</v>
      </c>
      <c r="AB1300" s="4" t="s">
        <v>13</v>
      </c>
      <c r="AC1300" s="1">
        <v>49.14046545</v>
      </c>
      <c r="AD1300" s="4">
        <v>-19.345765450000002</v>
      </c>
    </row>
    <row r="1301">
      <c r="G1301" s="3">
        <v>53.115</v>
      </c>
      <c r="H1301" s="3">
        <v>6.5</v>
      </c>
      <c r="K1301" s="4">
        <f>IFERROR(__xludf.DUMMYFUNCTION("""COMPUTED_VALUE"""),6.265)</f>
        <v>6.265</v>
      </c>
      <c r="L1301" s="4">
        <v>38.9552</v>
      </c>
      <c r="M1301" s="4" t="s">
        <v>13</v>
      </c>
      <c r="N1301" s="1">
        <v>56.48887706</v>
      </c>
      <c r="O1301" s="4">
        <v>-3.373877059999998</v>
      </c>
      <c r="V1301" s="3">
        <v>29.8594</v>
      </c>
      <c r="W1301" s="3">
        <v>6.5</v>
      </c>
      <c r="Z1301" s="4">
        <f>IFERROR(__xludf.DUMMYFUNCTION("""COMPUTED_VALUE"""),6.265)</f>
        <v>6.265</v>
      </c>
      <c r="AA1301" s="4">
        <v>27.0151</v>
      </c>
      <c r="AB1301" s="4" t="s">
        <v>13</v>
      </c>
      <c r="AC1301" s="1">
        <v>49.14046545</v>
      </c>
      <c r="AD1301" s="4">
        <v>-19.28106545</v>
      </c>
    </row>
    <row r="1302">
      <c r="G1302" s="3">
        <v>53.3492</v>
      </c>
      <c r="H1302" s="3">
        <v>6.505</v>
      </c>
      <c r="K1302" s="4">
        <f>IFERROR(__xludf.DUMMYFUNCTION("""COMPUTED_VALUE"""),6.27)</f>
        <v>6.27</v>
      </c>
      <c r="L1302" s="4">
        <v>39.3058</v>
      </c>
      <c r="M1302" s="4" t="s">
        <v>13</v>
      </c>
      <c r="N1302" s="1">
        <v>56.4882295298502</v>
      </c>
      <c r="O1302" s="4">
        <v>-3.1390295298501982</v>
      </c>
      <c r="V1302" s="3">
        <v>29.9238</v>
      </c>
      <c r="W1302" s="3">
        <v>6.505</v>
      </c>
      <c r="Z1302" s="4">
        <f>IFERROR(__xludf.DUMMYFUNCTION("""COMPUTED_VALUE"""),6.27)</f>
        <v>6.27</v>
      </c>
      <c r="AA1302" s="4">
        <v>27.0579</v>
      </c>
      <c r="AB1302" s="4" t="s">
        <v>13</v>
      </c>
      <c r="AC1302" s="1">
        <v>49.1407322921308</v>
      </c>
      <c r="AD1302" s="4">
        <v>-19.2169322921308</v>
      </c>
    </row>
    <row r="1303">
      <c r="G1303" s="3">
        <v>53.5798</v>
      </c>
      <c r="H1303" s="3">
        <v>6.51</v>
      </c>
      <c r="K1303" s="4">
        <f>IFERROR(__xludf.DUMMYFUNCTION("""COMPUTED_VALUE"""),6.275)</f>
        <v>6.275</v>
      </c>
      <c r="L1303" s="4">
        <v>39.6547</v>
      </c>
      <c r="M1303" s="4" t="s">
        <v>13</v>
      </c>
      <c r="N1303" s="1">
        <v>56.4225264185691</v>
      </c>
      <c r="O1303" s="4">
        <v>-2.8427264185691</v>
      </c>
      <c r="V1303" s="3">
        <v>29.9881</v>
      </c>
      <c r="W1303" s="3">
        <v>6.51</v>
      </c>
      <c r="Z1303" s="4">
        <f>IFERROR(__xludf.DUMMYFUNCTION("""COMPUTED_VALUE"""),6.275)</f>
        <v>6.275</v>
      </c>
      <c r="AA1303" s="4">
        <v>27.102</v>
      </c>
      <c r="AB1303" s="4" t="s">
        <v>13</v>
      </c>
      <c r="AC1303" s="1">
        <v>49.1677154376586</v>
      </c>
      <c r="AD1303" s="4">
        <v>-19.1796154376586</v>
      </c>
    </row>
    <row r="1304">
      <c r="G1304" s="3">
        <v>53.8069</v>
      </c>
      <c r="H1304" s="3">
        <v>6.515</v>
      </c>
      <c r="K1304" s="4">
        <f>IFERROR(__xludf.DUMMYFUNCTION("""COMPUTED_VALUE"""),6.28)</f>
        <v>6.28</v>
      </c>
      <c r="L1304" s="4">
        <v>40.002</v>
      </c>
      <c r="M1304" s="4" t="s">
        <v>13</v>
      </c>
      <c r="N1304" s="1">
        <v>56.2577732517439</v>
      </c>
      <c r="O1304" s="4">
        <v>-2.4508732517439</v>
      </c>
      <c r="V1304" s="3">
        <v>30.0521</v>
      </c>
      <c r="W1304" s="3">
        <v>6.515</v>
      </c>
      <c r="Z1304" s="4">
        <f>IFERROR(__xludf.DUMMYFUNCTION("""COMPUTED_VALUE"""),6.28)</f>
        <v>6.28</v>
      </c>
      <c r="AA1304" s="4">
        <v>27.1473</v>
      </c>
      <c r="AB1304" s="4" t="s">
        <v>13</v>
      </c>
      <c r="AC1304" s="1">
        <v>49.2350308477668</v>
      </c>
      <c r="AD1304" s="4">
        <v>-19.1829308477668</v>
      </c>
    </row>
    <row r="1305">
      <c r="G1305" s="3">
        <v>54.0301</v>
      </c>
      <c r="H1305" s="3">
        <v>6.52</v>
      </c>
      <c r="K1305" s="4">
        <f>IFERROR(__xludf.DUMMYFUNCTION("""COMPUTED_VALUE"""),6.285)</f>
        <v>6.285</v>
      </c>
      <c r="L1305" s="4">
        <v>40.3476</v>
      </c>
      <c r="M1305" s="4" t="s">
        <v>13</v>
      </c>
      <c r="N1305" s="1">
        <v>56.0063877684412</v>
      </c>
      <c r="O1305" s="4">
        <v>-1.9762877684412032</v>
      </c>
      <c r="V1305" s="3">
        <v>30.116</v>
      </c>
      <c r="W1305" s="3">
        <v>6.52</v>
      </c>
      <c r="Z1305" s="4">
        <f>IFERROR(__xludf.DUMMYFUNCTION("""COMPUTED_VALUE"""),6.285)</f>
        <v>6.285</v>
      </c>
      <c r="AA1305" s="4">
        <v>27.1939</v>
      </c>
      <c r="AB1305" s="4" t="s">
        <v>13</v>
      </c>
      <c r="AC1305" s="1">
        <v>49.337108204703</v>
      </c>
      <c r="AD1305" s="4">
        <v>-19.221108204703</v>
      </c>
    </row>
    <row r="1306">
      <c r="G1306" s="3">
        <v>54.2497</v>
      </c>
      <c r="H1306" s="3">
        <v>6.525</v>
      </c>
      <c r="K1306" s="4">
        <f>IFERROR(__xludf.DUMMYFUNCTION("""COMPUTED_VALUE"""),6.29)</f>
        <v>6.29</v>
      </c>
      <c r="L1306" s="4">
        <v>40.6915</v>
      </c>
      <c r="M1306" s="4" t="s">
        <v>13</v>
      </c>
      <c r="N1306" s="1">
        <v>55.6807877077277</v>
      </c>
      <c r="O1306" s="4">
        <v>-1.4310877077277055</v>
      </c>
      <c r="V1306" s="3">
        <v>30.1797</v>
      </c>
      <c r="W1306" s="3">
        <v>6.525</v>
      </c>
      <c r="Z1306" s="4">
        <f>IFERROR(__xludf.DUMMYFUNCTION("""COMPUTED_VALUE"""),6.29)</f>
        <v>6.29</v>
      </c>
      <c r="AA1306" s="4">
        <v>27.2417</v>
      </c>
      <c r="AB1306" s="4" t="s">
        <v>13</v>
      </c>
      <c r="AC1306" s="1">
        <v>49.4683771907145</v>
      </c>
      <c r="AD1306" s="4">
        <v>-19.2886771907145</v>
      </c>
    </row>
    <row r="1307">
      <c r="G1307" s="3">
        <v>54.4655</v>
      </c>
      <c r="H1307" s="3">
        <v>6.53</v>
      </c>
      <c r="K1307" s="4">
        <f>IFERROR(__xludf.DUMMYFUNCTION("""COMPUTED_VALUE"""),6.295)</f>
        <v>6.295</v>
      </c>
      <c r="L1307" s="4">
        <v>41.0336</v>
      </c>
      <c r="M1307" s="4" t="s">
        <v>13</v>
      </c>
      <c r="N1307" s="1">
        <v>55.2933908086704</v>
      </c>
      <c r="O1307" s="4">
        <v>-0.8278908086704035</v>
      </c>
      <c r="V1307" s="3">
        <v>30.2432</v>
      </c>
      <c r="W1307" s="3">
        <v>6.53</v>
      </c>
      <c r="Z1307" s="4">
        <f>IFERROR(__xludf.DUMMYFUNCTION("""COMPUTED_VALUE"""),6.295)</f>
        <v>6.295</v>
      </c>
      <c r="AA1307" s="4">
        <v>27.2908</v>
      </c>
      <c r="AB1307" s="4" t="s">
        <v>13</v>
      </c>
      <c r="AC1307" s="1">
        <v>49.6232674880487</v>
      </c>
      <c r="AD1307" s="4">
        <v>-19.380067488048695</v>
      </c>
    </row>
    <row r="1308">
      <c r="G1308" s="3">
        <v>54.6774</v>
      </c>
      <c r="H1308" s="3">
        <v>6.535</v>
      </c>
      <c r="K1308" s="4">
        <f>IFERROR(__xludf.DUMMYFUNCTION("""COMPUTED_VALUE"""),6.3)</f>
        <v>6.3</v>
      </c>
      <c r="L1308" s="4">
        <v>41.374</v>
      </c>
      <c r="M1308" s="4" t="s">
        <v>13</v>
      </c>
      <c r="N1308" s="1">
        <v>54.8566148103358</v>
      </c>
      <c r="O1308" s="4">
        <v>-0.17921481033580022</v>
      </c>
      <c r="V1308" s="3">
        <v>30.3066</v>
      </c>
      <c r="W1308" s="3">
        <v>6.535</v>
      </c>
      <c r="Z1308" s="4">
        <f>IFERROR(__xludf.DUMMYFUNCTION("""COMPUTED_VALUE"""),6.3)</f>
        <v>6.3</v>
      </c>
      <c r="AA1308" s="4">
        <v>27.341</v>
      </c>
      <c r="AB1308" s="4" t="s">
        <v>13</v>
      </c>
      <c r="AC1308" s="1">
        <v>49.796208778953</v>
      </c>
      <c r="AD1308" s="4">
        <v>-19.489608778953002</v>
      </c>
    </row>
    <row r="1309">
      <c r="G1309" s="3">
        <v>54.8855</v>
      </c>
      <c r="H1309" s="3">
        <v>6.54</v>
      </c>
      <c r="K1309" s="4">
        <f>IFERROR(__xludf.DUMMYFUNCTION("""COMPUTED_VALUE"""),6.30434417799999)</f>
        <v>6.304344178</v>
      </c>
      <c r="L1309" s="4" t="s">
        <v>13</v>
      </c>
      <c r="M1309" s="4">
        <v>46.0570295847295</v>
      </c>
      <c r="N1309" s="1">
        <v>54.3828774517907</v>
      </c>
      <c r="O1309" s="4">
        <v>0.5026225482093025</v>
      </c>
      <c r="V1309" s="3">
        <v>30.3698</v>
      </c>
      <c r="W1309" s="3">
        <v>6.54</v>
      </c>
      <c r="Z1309" s="4">
        <f>IFERROR(__xludf.DUMMYFUNCTION("""COMPUTED_VALUE"""),6.30434417799999)</f>
        <v>6.304344178</v>
      </c>
      <c r="AA1309" s="4" t="s">
        <v>13</v>
      </c>
      <c r="AB1309" s="4">
        <v>52.3702698928594</v>
      </c>
      <c r="AC1309" s="1">
        <v>49.981630745675</v>
      </c>
      <c r="AD1309" s="4">
        <v>-19.611830745674997</v>
      </c>
    </row>
    <row r="1310">
      <c r="G1310" s="3">
        <v>55.0896</v>
      </c>
      <c r="H1310" s="3">
        <v>6.545</v>
      </c>
      <c r="K1310" s="4">
        <f>IFERROR(__xludf.DUMMYFUNCTION("""COMPUTED_VALUE"""),6.305)</f>
        <v>6.305</v>
      </c>
      <c r="L1310" s="4">
        <v>41.7126</v>
      </c>
      <c r="M1310" s="4" t="s">
        <v>13</v>
      </c>
      <c r="N1310" s="1">
        <v>53.8845964721019</v>
      </c>
      <c r="O1310" s="4">
        <v>1.2050035278981</v>
      </c>
      <c r="V1310" s="3">
        <v>30.4328</v>
      </c>
      <c r="W1310" s="3">
        <v>6.545</v>
      </c>
      <c r="Z1310" s="4">
        <f>IFERROR(__xludf.DUMMYFUNCTION("""COMPUTED_VALUE"""),6.305)</f>
        <v>6.305</v>
      </c>
      <c r="AA1310" s="4">
        <v>27.3924</v>
      </c>
      <c r="AB1310" s="4" t="s">
        <v>13</v>
      </c>
      <c r="AC1310" s="1">
        <v>50.1739630704619</v>
      </c>
      <c r="AD1310" s="4">
        <v>-19.7411630704619</v>
      </c>
    </row>
    <row r="1311">
      <c r="G1311" s="3">
        <v>55.2898</v>
      </c>
      <c r="H1311" s="3">
        <v>6.55</v>
      </c>
      <c r="K1311" s="4">
        <f>IFERROR(__xludf.DUMMYFUNCTION("""COMPUTED_VALUE"""),6.31)</f>
        <v>6.31</v>
      </c>
      <c r="L1311" s="4">
        <v>42.0494</v>
      </c>
      <c r="M1311" s="4" t="s">
        <v>13</v>
      </c>
      <c r="N1311" s="1">
        <v>53.3741896103359</v>
      </c>
      <c r="O1311" s="4">
        <v>1.9156103896641028</v>
      </c>
      <c r="V1311" s="3">
        <v>30.4956</v>
      </c>
      <c r="W1311" s="3">
        <v>6.55</v>
      </c>
      <c r="Z1311" s="4">
        <f>IFERROR(__xludf.DUMMYFUNCTION("""COMPUTED_VALUE"""),6.31)</f>
        <v>6.31</v>
      </c>
      <c r="AA1311" s="4">
        <v>27.4451</v>
      </c>
      <c r="AB1311" s="4" t="s">
        <v>13</v>
      </c>
      <c r="AC1311" s="1">
        <v>50.3676354355611</v>
      </c>
      <c r="AD1311" s="4">
        <v>-19.8720354355611</v>
      </c>
    </row>
    <row r="1312">
      <c r="G1312" s="3">
        <v>55.486</v>
      </c>
      <c r="H1312" s="3">
        <v>6.555</v>
      </c>
      <c r="K1312" s="4">
        <f>IFERROR(__xludf.DUMMYFUNCTION("""COMPUTED_VALUE"""),6.315)</f>
        <v>6.315</v>
      </c>
      <c r="L1312" s="4">
        <v>42.3842</v>
      </c>
      <c r="M1312" s="4" t="s">
        <v>13</v>
      </c>
      <c r="N1312" s="1">
        <v>52.8640746055597</v>
      </c>
      <c r="O1312" s="4">
        <v>2.6219253944402965</v>
      </c>
      <c r="V1312" s="3">
        <v>30.5583</v>
      </c>
      <c r="W1312" s="3">
        <v>6.555</v>
      </c>
      <c r="Z1312" s="4">
        <f>IFERROR(__xludf.DUMMYFUNCTION("""COMPUTED_VALUE"""),6.315)</f>
        <v>6.315</v>
      </c>
      <c r="AA1312" s="4">
        <v>27.4988</v>
      </c>
      <c r="AB1312" s="4" t="s">
        <v>13</v>
      </c>
      <c r="AC1312" s="1">
        <v>50.5570775232202</v>
      </c>
      <c r="AD1312" s="4">
        <v>-19.998777523220202</v>
      </c>
    </row>
    <row r="1313">
      <c r="G1313" s="3">
        <v>55.6781</v>
      </c>
      <c r="H1313" s="3">
        <v>6.56</v>
      </c>
      <c r="K1313" s="4">
        <f>IFERROR(__xludf.DUMMYFUNCTION("""COMPUTED_VALUE"""),6.32)</f>
        <v>6.32</v>
      </c>
      <c r="L1313" s="4">
        <v>42.7172</v>
      </c>
      <c r="M1313" s="4" t="s">
        <v>13</v>
      </c>
      <c r="N1313" s="1">
        <v>52.3666691968399</v>
      </c>
      <c r="O1313" s="4">
        <v>3.3114308031601</v>
      </c>
      <c r="V1313" s="3">
        <v>30.6208</v>
      </c>
      <c r="W1313" s="3">
        <v>6.56</v>
      </c>
      <c r="Z1313" s="4">
        <f>IFERROR(__xludf.DUMMYFUNCTION("""COMPUTED_VALUE"""),6.32)</f>
        <v>6.32</v>
      </c>
      <c r="AA1313" s="4">
        <v>27.5536</v>
      </c>
      <c r="AB1313" s="4" t="s">
        <v>13</v>
      </c>
      <c r="AC1313" s="1">
        <v>50.7367190156865</v>
      </c>
      <c r="AD1313" s="4">
        <v>-20.115919015686497</v>
      </c>
    </row>
    <row r="1314">
      <c r="G1314" s="3">
        <v>55.8662</v>
      </c>
      <c r="H1314" s="3">
        <v>6.565</v>
      </c>
      <c r="K1314" s="4">
        <f>IFERROR(__xludf.DUMMYFUNCTION("""COMPUTED_VALUE"""),6.325)</f>
        <v>6.325</v>
      </c>
      <c r="L1314" s="4">
        <v>43.0482</v>
      </c>
      <c r="M1314" s="4" t="s">
        <v>13</v>
      </c>
      <c r="N1314" s="1">
        <v>51.8943911232431</v>
      </c>
      <c r="O1314" s="4">
        <v>3.9718088767568958</v>
      </c>
      <c r="V1314" s="3">
        <v>30.6832</v>
      </c>
      <c r="W1314" s="3">
        <v>6.565</v>
      </c>
      <c r="Z1314" s="4">
        <f>IFERROR(__xludf.DUMMYFUNCTION("""COMPUTED_VALUE"""),6.325)</f>
        <v>6.325</v>
      </c>
      <c r="AA1314" s="4">
        <v>27.6095</v>
      </c>
      <c r="AB1314" s="4" t="s">
        <v>13</v>
      </c>
      <c r="AC1314" s="1">
        <v>50.9009895952075</v>
      </c>
      <c r="AD1314" s="4">
        <v>-20.2177895952075</v>
      </c>
    </row>
    <row r="1315">
      <c r="G1315" s="3">
        <v>56.0501</v>
      </c>
      <c r="H1315" s="3">
        <v>6.57</v>
      </c>
      <c r="K1315" s="4">
        <f>IFERROR(__xludf.DUMMYFUNCTION("""COMPUTED_VALUE"""),6.33)</f>
        <v>6.33</v>
      </c>
      <c r="L1315" s="4">
        <v>43.3774</v>
      </c>
      <c r="M1315" s="4" t="s">
        <v>13</v>
      </c>
      <c r="N1315" s="1">
        <v>51.4596581238363</v>
      </c>
      <c r="O1315" s="4">
        <v>4.590441876163702</v>
      </c>
      <c r="V1315" s="3">
        <v>30.7454</v>
      </c>
      <c r="W1315" s="3">
        <v>6.57</v>
      </c>
      <c r="Z1315" s="4">
        <f>IFERROR(__xludf.DUMMYFUNCTION("""COMPUTED_VALUE"""),6.33)</f>
        <v>6.33</v>
      </c>
      <c r="AA1315" s="4">
        <v>27.6664</v>
      </c>
      <c r="AB1315" s="4" t="s">
        <v>13</v>
      </c>
      <c r="AC1315" s="1">
        <v>51.0443189440305</v>
      </c>
      <c r="AD1315" s="4">
        <v>-20.2989189440305</v>
      </c>
    </row>
    <row r="1316">
      <c r="G1316" s="3">
        <v>56.23</v>
      </c>
      <c r="H1316" s="3">
        <v>6.575</v>
      </c>
      <c r="K1316" s="4">
        <f>IFERROR(__xludf.DUMMYFUNCTION("""COMPUTED_VALUE"""),6.335)</f>
        <v>6.335</v>
      </c>
      <c r="L1316" s="4">
        <v>43.7044</v>
      </c>
      <c r="M1316" s="4" t="s">
        <v>13</v>
      </c>
      <c r="N1316" s="1">
        <v>51.0748879376861</v>
      </c>
      <c r="O1316" s="4">
        <v>5.155112062313897</v>
      </c>
      <c r="V1316" s="3">
        <v>30.8075</v>
      </c>
      <c r="W1316" s="3">
        <v>6.575</v>
      </c>
      <c r="Z1316" s="4">
        <f>IFERROR(__xludf.DUMMYFUNCTION("""COMPUTED_VALUE"""),6.335)</f>
        <v>6.335</v>
      </c>
      <c r="AA1316" s="4">
        <v>27.7243</v>
      </c>
      <c r="AB1316" s="4" t="s">
        <v>13</v>
      </c>
      <c r="AC1316" s="1">
        <v>51.161136744403</v>
      </c>
      <c r="AD1316" s="4">
        <v>-20.353636744403</v>
      </c>
    </row>
    <row r="1317">
      <c r="G1317" s="3">
        <v>56.4056</v>
      </c>
      <c r="H1317" s="3">
        <v>6.58</v>
      </c>
      <c r="K1317" s="4">
        <f>IFERROR(__xludf.DUMMYFUNCTION("""COMPUTED_VALUE"""),6.34)</f>
        <v>6.34</v>
      </c>
      <c r="L1317" s="4">
        <v>44.0295</v>
      </c>
      <c r="M1317" s="4" t="s">
        <v>13</v>
      </c>
      <c r="N1317" s="1">
        <v>50.7524983038592</v>
      </c>
      <c r="O1317" s="4">
        <v>5.653101696140801</v>
      </c>
      <c r="V1317" s="3">
        <v>30.8693</v>
      </c>
      <c r="W1317" s="3">
        <v>6.58</v>
      </c>
      <c r="Z1317" s="4">
        <f>IFERROR(__xludf.DUMMYFUNCTION("""COMPUTED_VALUE"""),6.34)</f>
        <v>6.34</v>
      </c>
      <c r="AA1317" s="4">
        <v>27.783</v>
      </c>
      <c r="AB1317" s="4" t="s">
        <v>13</v>
      </c>
      <c r="AC1317" s="1">
        <v>51.2458726785723</v>
      </c>
      <c r="AD1317" s="4">
        <v>-20.3765726785723</v>
      </c>
    </row>
    <row r="1318">
      <c r="G1318" s="3">
        <v>56.5772</v>
      </c>
      <c r="H1318" s="3">
        <v>6.585</v>
      </c>
      <c r="K1318" s="4">
        <f>IFERROR(__xludf.DUMMYFUNCTION("""COMPUTED_VALUE"""),6.345)</f>
        <v>6.345</v>
      </c>
      <c r="L1318" s="4">
        <v>44.3525</v>
      </c>
      <c r="M1318" s="4" t="s">
        <v>13</v>
      </c>
      <c r="N1318" s="1">
        <v>50.5049069614224</v>
      </c>
      <c r="O1318" s="4">
        <v>6.072293038577598</v>
      </c>
      <c r="V1318" s="3">
        <v>30.931</v>
      </c>
      <c r="W1318" s="3">
        <v>6.585</v>
      </c>
      <c r="Z1318" s="4">
        <f>IFERROR(__xludf.DUMMYFUNCTION("""COMPUTED_VALUE"""),6.345)</f>
        <v>6.345</v>
      </c>
      <c r="AA1318" s="4">
        <v>27.8427</v>
      </c>
      <c r="AB1318" s="4" t="s">
        <v>13</v>
      </c>
      <c r="AC1318" s="1">
        <v>51.292956428786</v>
      </c>
      <c r="AD1318" s="4">
        <v>-20.361956428785998</v>
      </c>
    </row>
    <row r="1319">
      <c r="G1319" s="3">
        <v>56.7445</v>
      </c>
      <c r="H1319" s="3">
        <v>6.59</v>
      </c>
      <c r="K1319" s="4">
        <f>IFERROR(__xludf.DUMMYFUNCTION("""COMPUTED_VALUE"""),6.35)</f>
        <v>6.35</v>
      </c>
      <c r="L1319" s="4">
        <v>44.6733</v>
      </c>
      <c r="M1319" s="4" t="s">
        <v>13</v>
      </c>
      <c r="N1319" s="1">
        <v>50.3368694762549</v>
      </c>
      <c r="O1319" s="4">
        <v>6.407630523745105</v>
      </c>
      <c r="V1319" s="3">
        <v>30.9926</v>
      </c>
      <c r="W1319" s="3">
        <v>6.59</v>
      </c>
      <c r="Z1319" s="4">
        <f>IFERROR(__xludf.DUMMYFUNCTION("""COMPUTED_VALUE"""),6.35)</f>
        <v>6.35</v>
      </c>
      <c r="AA1319" s="4">
        <v>27.9032</v>
      </c>
      <c r="AB1319" s="4" t="s">
        <v>13</v>
      </c>
      <c r="AC1319" s="1">
        <v>51.3012160699461</v>
      </c>
      <c r="AD1319" s="4">
        <v>-20.3086160699461</v>
      </c>
    </row>
    <row r="1320">
      <c r="G1320" s="3">
        <v>56.9076</v>
      </c>
      <c r="H1320" s="3">
        <v>6.595</v>
      </c>
      <c r="K1320" s="4">
        <f>IFERROR(__xludf.DUMMYFUNCTION("""COMPUTED_VALUE"""),6.355)</f>
        <v>6.355</v>
      </c>
      <c r="L1320" s="4">
        <v>44.992</v>
      </c>
      <c r="M1320" s="4" t="s">
        <v>13</v>
      </c>
      <c r="N1320" s="1">
        <v>50.1950363086148</v>
      </c>
      <c r="O1320" s="4">
        <v>6.712563691385199</v>
      </c>
      <c r="V1320" s="3">
        <v>31.0539</v>
      </c>
      <c r="W1320" s="3">
        <v>6.595</v>
      </c>
      <c r="Z1320" s="4">
        <f>IFERROR(__xludf.DUMMYFUNCTION("""COMPUTED_VALUE"""),6.355)</f>
        <v>6.355</v>
      </c>
      <c r="AA1320" s="4">
        <v>27.9645</v>
      </c>
      <c r="AB1320" s="4" t="s">
        <v>13</v>
      </c>
      <c r="AC1320" s="1">
        <v>51.3020412831273</v>
      </c>
      <c r="AD1320" s="4">
        <v>-20.248141283127303</v>
      </c>
    </row>
    <row r="1321">
      <c r="G1321" s="3">
        <v>57.0665</v>
      </c>
      <c r="H1321" s="3">
        <v>6.6</v>
      </c>
      <c r="K1321" s="4">
        <f>IFERROR(__xludf.DUMMYFUNCTION("""COMPUTED_VALUE"""),6.36)</f>
        <v>6.36</v>
      </c>
      <c r="L1321" s="4">
        <v>45.3086</v>
      </c>
      <c r="M1321" s="4" t="s">
        <v>13</v>
      </c>
      <c r="N1321" s="1">
        <v>50.0655995898695</v>
      </c>
      <c r="O1321" s="4">
        <v>7.000900410130498</v>
      </c>
      <c r="V1321" s="3">
        <v>31.115</v>
      </c>
      <c r="W1321" s="3">
        <v>6.6</v>
      </c>
      <c r="Z1321" s="4">
        <f>IFERROR(__xludf.DUMMYFUNCTION("""COMPUTED_VALUE"""),6.36)</f>
        <v>6.36</v>
      </c>
      <c r="AA1321" s="4">
        <v>28.0265</v>
      </c>
      <c r="AB1321" s="4" t="s">
        <v>13</v>
      </c>
      <c r="AC1321" s="1">
        <v>51.3027221386383</v>
      </c>
      <c r="AD1321" s="4">
        <v>-20.187722138638303</v>
      </c>
    </row>
    <row r="1322">
      <c r="G1322" s="3">
        <v>57.2212</v>
      </c>
      <c r="H1322" s="3">
        <v>6.605</v>
      </c>
      <c r="K1322" s="4">
        <f>IFERROR(__xludf.DUMMYFUNCTION("""COMPUTED_VALUE"""),6.365)</f>
        <v>6.365</v>
      </c>
      <c r="L1322" s="4">
        <v>45.6229</v>
      </c>
      <c r="M1322" s="4" t="s">
        <v>13</v>
      </c>
      <c r="N1322" s="1">
        <v>49.9471979988622</v>
      </c>
      <c r="O1322" s="4">
        <v>7.274002001137802</v>
      </c>
      <c r="V1322" s="3">
        <v>31.176</v>
      </c>
      <c r="W1322" s="3">
        <v>6.605</v>
      </c>
      <c r="Z1322" s="4">
        <f>IFERROR(__xludf.DUMMYFUNCTION("""COMPUTED_VALUE"""),6.365)</f>
        <v>6.365</v>
      </c>
      <c r="AA1322" s="4">
        <v>28.0891</v>
      </c>
      <c r="AB1322" s="4" t="s">
        <v>13</v>
      </c>
      <c r="AC1322" s="1">
        <v>51.3032794648757</v>
      </c>
      <c r="AD1322" s="4">
        <v>-20.127279464875702</v>
      </c>
    </row>
    <row r="1323">
      <c r="G1323" s="3">
        <v>57.3717</v>
      </c>
      <c r="H1323" s="3">
        <v>6.61</v>
      </c>
      <c r="K1323" s="4">
        <f>IFERROR(__xludf.DUMMYFUNCTION("""COMPUTED_VALUE"""),6.37)</f>
        <v>6.37</v>
      </c>
      <c r="L1323" s="4">
        <v>45.935</v>
      </c>
      <c r="M1323" s="4" t="s">
        <v>13</v>
      </c>
      <c r="N1323" s="1">
        <v>49.8384702144363</v>
      </c>
      <c r="O1323" s="4">
        <v>7.533229785563698</v>
      </c>
      <c r="V1323" s="3">
        <v>31.2367</v>
      </c>
      <c r="W1323" s="3">
        <v>6.61</v>
      </c>
      <c r="Z1323" s="4">
        <f>IFERROR(__xludf.DUMMYFUNCTION("""COMPUTED_VALUE"""),6.37)</f>
        <v>6.37</v>
      </c>
      <c r="AA1323" s="4">
        <v>28.1524</v>
      </c>
      <c r="AB1323" s="4" t="s">
        <v>13</v>
      </c>
      <c r="AC1323" s="1">
        <v>51.3037340902359</v>
      </c>
      <c r="AD1323" s="4">
        <v>-20.0670340902359</v>
      </c>
    </row>
    <row r="1324">
      <c r="G1324" s="3">
        <v>57.518</v>
      </c>
      <c r="H1324" s="3">
        <v>6.615</v>
      </c>
      <c r="K1324" s="4">
        <f>IFERROR(__xludf.DUMMYFUNCTION("""COMPUTED_VALUE"""),6.371047974)</f>
        <v>6.371047974</v>
      </c>
      <c r="L1324" s="4" t="s">
        <v>13</v>
      </c>
      <c r="M1324" s="4">
        <v>56.4888770636721</v>
      </c>
      <c r="N1324" s="1">
        <v>49.7380549154351</v>
      </c>
      <c r="O1324" s="4">
        <v>7.7799450845649005</v>
      </c>
      <c r="V1324" s="3">
        <v>31.2972</v>
      </c>
      <c r="W1324" s="3">
        <v>6.615</v>
      </c>
      <c r="Z1324" s="4">
        <f>IFERROR(__xludf.DUMMYFUNCTION("""COMPUTED_VALUE"""),6.371047974)</f>
        <v>6.371047974</v>
      </c>
      <c r="AA1324" s="4" t="s">
        <v>13</v>
      </c>
      <c r="AB1324" s="4">
        <v>49.1404654471065</v>
      </c>
      <c r="AC1324" s="1">
        <v>51.3041068431155</v>
      </c>
      <c r="AD1324" s="4">
        <v>-20.006906843115498</v>
      </c>
    </row>
    <row r="1325">
      <c r="G1325" s="3">
        <v>57.66</v>
      </c>
      <c r="H1325" s="3">
        <v>6.62</v>
      </c>
      <c r="K1325" s="4">
        <f>IFERROR(__xludf.DUMMYFUNCTION("""COMPUTED_VALUE"""),6.375)</f>
        <v>6.375</v>
      </c>
      <c r="L1325" s="4">
        <v>46.2447</v>
      </c>
      <c r="M1325" s="4" t="s">
        <v>13</v>
      </c>
      <c r="N1325" s="1">
        <v>49.6445907807021</v>
      </c>
      <c r="O1325" s="4">
        <v>8.015409219297894</v>
      </c>
      <c r="V1325" s="3">
        <v>31.3574</v>
      </c>
      <c r="W1325" s="3">
        <v>6.62</v>
      </c>
      <c r="Z1325" s="4">
        <f>IFERROR(__xludf.DUMMYFUNCTION("""COMPUTED_VALUE"""),6.375)</f>
        <v>6.375</v>
      </c>
      <c r="AA1325" s="4">
        <v>28.2161</v>
      </c>
      <c r="AB1325" s="4" t="s">
        <v>13</v>
      </c>
      <c r="AC1325" s="1">
        <v>51.304418551911</v>
      </c>
      <c r="AD1325" s="4">
        <v>-19.947018551911</v>
      </c>
    </row>
    <row r="1326">
      <c r="G1326" s="3">
        <v>57.7979</v>
      </c>
      <c r="H1326" s="3">
        <v>6.625</v>
      </c>
      <c r="K1326" s="4">
        <f>IFERROR(__xludf.DUMMYFUNCTION("""COMPUTED_VALUE"""),6.38)</f>
        <v>6.38</v>
      </c>
      <c r="L1326" s="4">
        <v>46.5521</v>
      </c>
      <c r="M1326" s="4" t="s">
        <v>13</v>
      </c>
      <c r="N1326" s="1">
        <v>49.5567164890804</v>
      </c>
      <c r="O1326" s="4">
        <v>8.241183510919598</v>
      </c>
      <c r="V1326" s="3">
        <v>31.4174</v>
      </c>
      <c r="W1326" s="3">
        <v>6.625</v>
      </c>
      <c r="Z1326" s="4">
        <f>IFERROR(__xludf.DUMMYFUNCTION("""COMPUTED_VALUE"""),6.38)</f>
        <v>6.38</v>
      </c>
      <c r="AA1326" s="4">
        <v>28.2804</v>
      </c>
      <c r="AB1326" s="4" t="s">
        <v>13</v>
      </c>
      <c r="AC1326" s="1">
        <v>51.304690045019</v>
      </c>
      <c r="AD1326" s="4">
        <v>-19.887290045019</v>
      </c>
    </row>
    <row r="1327">
      <c r="G1327" s="3">
        <v>57.9315</v>
      </c>
      <c r="H1327" s="3">
        <v>6.63</v>
      </c>
      <c r="K1327" s="4">
        <f>IFERROR(__xludf.DUMMYFUNCTION("""COMPUTED_VALUE"""),6.385)</f>
        <v>6.385</v>
      </c>
      <c r="L1327" s="4">
        <v>46.8572</v>
      </c>
      <c r="M1327" s="4" t="s">
        <v>13</v>
      </c>
      <c r="N1327" s="1">
        <v>49.4730707194136</v>
      </c>
      <c r="O1327" s="4">
        <v>8.458429280586401</v>
      </c>
      <c r="V1327" s="3">
        <v>31.4771</v>
      </c>
      <c r="W1327" s="3">
        <v>6.63</v>
      </c>
      <c r="Z1327" s="4">
        <f>IFERROR(__xludf.DUMMYFUNCTION("""COMPUTED_VALUE"""),6.385)</f>
        <v>6.385</v>
      </c>
      <c r="AA1327" s="4">
        <v>28.3452</v>
      </c>
      <c r="AB1327" s="4" t="s">
        <v>13</v>
      </c>
      <c r="AC1327" s="1">
        <v>51.3049421508361</v>
      </c>
      <c r="AD1327" s="4">
        <v>-19.827842150836098</v>
      </c>
    </row>
    <row r="1328">
      <c r="G1328" s="3">
        <v>58.0611</v>
      </c>
      <c r="H1328" s="3">
        <v>6.635</v>
      </c>
      <c r="K1328" s="4">
        <f>IFERROR(__xludf.DUMMYFUNCTION("""COMPUTED_VALUE"""),6.39)</f>
        <v>6.39</v>
      </c>
      <c r="L1328" s="4">
        <v>47.1598</v>
      </c>
      <c r="M1328" s="4" t="s">
        <v>13</v>
      </c>
      <c r="N1328" s="1">
        <v>49.3922921505448</v>
      </c>
      <c r="O1328" s="4">
        <v>8.668807849455206</v>
      </c>
      <c r="V1328" s="3">
        <v>31.5364</v>
      </c>
      <c r="W1328" s="3">
        <v>6.635</v>
      </c>
      <c r="Z1328" s="4">
        <f>IFERROR(__xludf.DUMMYFUNCTION("""COMPUTED_VALUE"""),6.39)</f>
        <v>6.39</v>
      </c>
      <c r="AA1328" s="4">
        <v>28.4103</v>
      </c>
      <c r="AB1328" s="4" t="s">
        <v>13</v>
      </c>
      <c r="AC1328" s="1">
        <v>51.3051956977587</v>
      </c>
      <c r="AD1328" s="4">
        <v>-19.768795697758698</v>
      </c>
    </row>
    <row r="1329">
      <c r="G1329" s="3">
        <v>58.1865</v>
      </c>
      <c r="H1329" s="3">
        <v>6.64</v>
      </c>
      <c r="K1329" s="4">
        <f>IFERROR(__xludf.DUMMYFUNCTION("""COMPUTED_VALUE"""),6.395)</f>
        <v>6.395</v>
      </c>
      <c r="L1329" s="4">
        <v>47.46</v>
      </c>
      <c r="M1329" s="4" t="s">
        <v>13</v>
      </c>
      <c r="N1329" s="1">
        <v>49.3130194613174</v>
      </c>
      <c r="O1329" s="4">
        <v>8.8734805386826</v>
      </c>
      <c r="V1329" s="3">
        <v>31.5955</v>
      </c>
      <c r="W1329" s="3">
        <v>6.64</v>
      </c>
      <c r="Z1329" s="4">
        <f>IFERROR(__xludf.DUMMYFUNCTION("""COMPUTED_VALUE"""),6.395)</f>
        <v>6.395</v>
      </c>
      <c r="AA1329" s="4">
        <v>28.4757</v>
      </c>
      <c r="AB1329" s="4" t="s">
        <v>13</v>
      </c>
      <c r="AC1329" s="1">
        <v>51.3054715141835</v>
      </c>
      <c r="AD1329" s="4">
        <v>-19.7099715141835</v>
      </c>
    </row>
    <row r="1330">
      <c r="G1330" s="3">
        <v>58.3078</v>
      </c>
      <c r="H1330" s="3">
        <v>6.645</v>
      </c>
      <c r="K1330" s="4">
        <f>IFERROR(__xludf.DUMMYFUNCTION("""COMPUTED_VALUE"""),6.4)</f>
        <v>6.4</v>
      </c>
      <c r="L1330" s="4">
        <v>47.7576</v>
      </c>
      <c r="M1330" s="4" t="s">
        <v>13</v>
      </c>
      <c r="N1330" s="1">
        <v>49.2338913305749</v>
      </c>
      <c r="O1330" s="4">
        <v>9.073908669425101</v>
      </c>
      <c r="V1330" s="3">
        <v>31.6541</v>
      </c>
      <c r="W1330" s="3">
        <v>6.645</v>
      </c>
      <c r="Z1330" s="4">
        <f>IFERROR(__xludf.DUMMYFUNCTION("""COMPUTED_VALUE"""),6.4)</f>
        <v>6.4</v>
      </c>
      <c r="AA1330" s="4">
        <v>28.5415</v>
      </c>
      <c r="AB1330" s="4" t="s">
        <v>13</v>
      </c>
      <c r="AC1330" s="1">
        <v>51.3057904285069</v>
      </c>
      <c r="AD1330" s="4">
        <v>-19.651690428506903</v>
      </c>
    </row>
    <row r="1331">
      <c r="G1331" s="3">
        <v>58.425</v>
      </c>
      <c r="H1331" s="3">
        <v>6.65</v>
      </c>
      <c r="K1331" s="4">
        <f>IFERROR(__xludf.DUMMYFUNCTION("""COMPUTED_VALUE"""),6.405)</f>
        <v>6.405</v>
      </c>
      <c r="L1331" s="4">
        <v>48.0528</v>
      </c>
      <c r="M1331" s="4" t="s">
        <v>13</v>
      </c>
      <c r="N1331" s="1">
        <v>49.1535464371604</v>
      </c>
      <c r="O1331" s="4">
        <v>9.271453562839596</v>
      </c>
      <c r="V1331" s="3">
        <v>31.7124</v>
      </c>
      <c r="W1331" s="3">
        <v>6.65</v>
      </c>
      <c r="Z1331" s="4">
        <f>IFERROR(__xludf.DUMMYFUNCTION("""COMPUTED_VALUE"""),6.405)</f>
        <v>6.405</v>
      </c>
      <c r="AA1331" s="4">
        <v>28.6075</v>
      </c>
      <c r="AB1331" s="4" t="s">
        <v>13</v>
      </c>
      <c r="AC1331" s="1">
        <v>51.3061732691255</v>
      </c>
      <c r="AD1331" s="4">
        <v>-19.593773269125503</v>
      </c>
    </row>
    <row r="1332">
      <c r="G1332" s="3">
        <v>58.5382</v>
      </c>
      <c r="H1332" s="3">
        <v>6.655</v>
      </c>
      <c r="K1332" s="4">
        <f>IFERROR(__xludf.DUMMYFUNCTION("""COMPUTED_VALUE"""),6.41)</f>
        <v>6.41</v>
      </c>
      <c r="L1332" s="4">
        <v>48.3453</v>
      </c>
      <c r="M1332" s="4" t="s">
        <v>13</v>
      </c>
      <c r="N1332" s="1">
        <v>49.0706234599174</v>
      </c>
      <c r="O1332" s="4">
        <v>9.467576540082604</v>
      </c>
      <c r="V1332" s="3">
        <v>31.7703</v>
      </c>
      <c r="W1332" s="3">
        <v>6.655</v>
      </c>
      <c r="Z1332" s="4">
        <f>IFERROR(__xludf.DUMMYFUNCTION("""COMPUTED_VALUE"""),6.41)</f>
        <v>6.41</v>
      </c>
      <c r="AA1332" s="4">
        <v>28.6736</v>
      </c>
      <c r="AB1332" s="4" t="s">
        <v>13</v>
      </c>
      <c r="AC1332" s="1">
        <v>51.3066408644358</v>
      </c>
      <c r="AD1332" s="4">
        <v>-19.5363408644358</v>
      </c>
    </row>
    <row r="1333">
      <c r="G1333" s="3">
        <v>58.6475</v>
      </c>
      <c r="H1333" s="3">
        <v>6.66</v>
      </c>
      <c r="K1333" s="4">
        <f>IFERROR(__xludf.DUMMYFUNCTION("""COMPUTED_VALUE"""),6.415)</f>
        <v>6.415</v>
      </c>
      <c r="L1333" s="4">
        <v>48.6352</v>
      </c>
      <c r="M1333" s="4" t="s">
        <v>13</v>
      </c>
      <c r="N1333" s="1">
        <v>48.9837610776892</v>
      </c>
      <c r="O1333" s="4">
        <v>9.663738922310799</v>
      </c>
      <c r="V1333" s="3">
        <v>31.8277</v>
      </c>
      <c r="W1333" s="3">
        <v>6.66</v>
      </c>
      <c r="Z1333" s="4">
        <f>IFERROR(__xludf.DUMMYFUNCTION("""COMPUTED_VALUE"""),6.415)</f>
        <v>6.415</v>
      </c>
      <c r="AA1333" s="4">
        <v>28.7399</v>
      </c>
      <c r="AB1333" s="4" t="s">
        <v>13</v>
      </c>
      <c r="AC1333" s="1">
        <v>51.3072140428344</v>
      </c>
      <c r="AD1333" s="4">
        <v>-19.479514042834403</v>
      </c>
    </row>
    <row r="1334">
      <c r="G1334" s="3">
        <v>58.7527</v>
      </c>
      <c r="H1334" s="3">
        <v>6.665</v>
      </c>
      <c r="K1334" s="4">
        <f>IFERROR(__xludf.DUMMYFUNCTION("""COMPUTED_VALUE"""),6.42)</f>
        <v>6.42</v>
      </c>
      <c r="L1334" s="4">
        <v>48.9224</v>
      </c>
      <c r="M1334" s="4" t="s">
        <v>13</v>
      </c>
      <c r="N1334" s="1">
        <v>48.8915979693191</v>
      </c>
      <c r="O1334" s="4">
        <v>9.861102030680897</v>
      </c>
      <c r="V1334" s="3">
        <v>31.8847</v>
      </c>
      <c r="W1334" s="3">
        <v>6.665</v>
      </c>
      <c r="Z1334" s="4">
        <f>IFERROR(__xludf.DUMMYFUNCTION("""COMPUTED_VALUE"""),6.42)</f>
        <v>6.42</v>
      </c>
      <c r="AA1334" s="4">
        <v>28.8064</v>
      </c>
      <c r="AB1334" s="4" t="s">
        <v>13</v>
      </c>
      <c r="AC1334" s="1">
        <v>51.3079136327178</v>
      </c>
      <c r="AD1334" s="4">
        <v>-19.4232136327178</v>
      </c>
    </row>
    <row r="1335">
      <c r="G1335" s="3">
        <v>58.8541</v>
      </c>
      <c r="H1335" s="3">
        <v>6.67</v>
      </c>
      <c r="K1335" s="4">
        <f>IFERROR(__xludf.DUMMYFUNCTION("""COMPUTED_VALUE"""),6.425)</f>
        <v>6.425</v>
      </c>
      <c r="L1335" s="4">
        <v>49.207</v>
      </c>
      <c r="M1335" s="4" t="s">
        <v>13</v>
      </c>
      <c r="N1335" s="1">
        <v>48.7927728136504</v>
      </c>
      <c r="O1335" s="4">
        <v>10.061327186349601</v>
      </c>
      <c r="V1335" s="3">
        <v>31.9411</v>
      </c>
      <c r="W1335" s="3">
        <v>6.67</v>
      </c>
      <c r="Z1335" s="4">
        <f>IFERROR(__xludf.DUMMYFUNCTION("""COMPUTED_VALUE"""),6.425)</f>
        <v>6.425</v>
      </c>
      <c r="AA1335" s="4">
        <v>28.8728</v>
      </c>
      <c r="AB1335" s="4" t="s">
        <v>13</v>
      </c>
      <c r="AC1335" s="1">
        <v>51.3087604624826</v>
      </c>
      <c r="AD1335" s="4">
        <v>-19.367660462482604</v>
      </c>
    </row>
    <row r="1336">
      <c r="G1336" s="3">
        <v>58.9517</v>
      </c>
      <c r="H1336" s="3">
        <v>6.675</v>
      </c>
      <c r="K1336" s="4">
        <f>IFERROR(__xludf.DUMMYFUNCTION("""COMPUTED_VALUE"""),6.43)</f>
        <v>6.43</v>
      </c>
      <c r="L1336" s="4">
        <v>49.4887</v>
      </c>
      <c r="M1336" s="4" t="s">
        <v>13</v>
      </c>
      <c r="N1336" s="1">
        <v>48.684849841721</v>
      </c>
      <c r="O1336" s="4">
        <v>10.266850158279006</v>
      </c>
      <c r="V1336" s="3">
        <v>31.9969</v>
      </c>
      <c r="W1336" s="3">
        <v>6.675</v>
      </c>
      <c r="Z1336" s="4">
        <f>IFERROR(__xludf.DUMMYFUNCTION("""COMPUTED_VALUE"""),6.43)</f>
        <v>6.43</v>
      </c>
      <c r="AA1336" s="4">
        <v>28.9393</v>
      </c>
      <c r="AB1336" s="4" t="s">
        <v>13</v>
      </c>
      <c r="AC1336" s="1">
        <v>51.3135410462945</v>
      </c>
      <c r="AD1336" s="4">
        <v>-19.316641046294503</v>
      </c>
    </row>
    <row r="1337">
      <c r="G1337" s="3">
        <v>59.0455</v>
      </c>
      <c r="H1337" s="3">
        <v>6.68</v>
      </c>
      <c r="K1337" s="4">
        <f>IFERROR(__xludf.DUMMYFUNCTION("""COMPUTED_VALUE"""),6.435)</f>
        <v>6.435</v>
      </c>
      <c r="L1337" s="4">
        <v>49.7676</v>
      </c>
      <c r="M1337" s="4" t="s">
        <v>13</v>
      </c>
      <c r="N1337" s="1">
        <v>48.5657001199223</v>
      </c>
      <c r="O1337" s="4">
        <v>10.4797998800777</v>
      </c>
      <c r="V1337" s="3">
        <v>32.0522</v>
      </c>
      <c r="W1337" s="3">
        <v>6.68</v>
      </c>
      <c r="Z1337" s="4">
        <f>IFERROR(__xludf.DUMMYFUNCTION("""COMPUTED_VALUE"""),6.435)</f>
        <v>6.435</v>
      </c>
      <c r="AA1337" s="4">
        <v>29.0058</v>
      </c>
      <c r="AB1337" s="4" t="s">
        <v>13</v>
      </c>
      <c r="AC1337" s="1">
        <v>51.3304707750608</v>
      </c>
      <c r="AD1337" s="4">
        <v>-19.278270775060804</v>
      </c>
    </row>
    <row r="1338">
      <c r="G1338" s="3">
        <v>59.1355</v>
      </c>
      <c r="H1338" s="3">
        <v>6.685</v>
      </c>
      <c r="K1338" s="4">
        <f>IFERROR(__xludf.DUMMYFUNCTION("""COMPUTED_VALUE"""),6.44)</f>
        <v>6.44</v>
      </c>
      <c r="L1338" s="4">
        <v>50.0437</v>
      </c>
      <c r="M1338" s="4" t="s">
        <v>13</v>
      </c>
      <c r="N1338" s="1">
        <v>48.4373546000359</v>
      </c>
      <c r="O1338" s="4">
        <v>10.698145399964098</v>
      </c>
      <c r="V1338" s="3">
        <v>32.1069</v>
      </c>
      <c r="W1338" s="3">
        <v>6.685</v>
      </c>
      <c r="Z1338" s="4">
        <f>IFERROR(__xludf.DUMMYFUNCTION("""COMPUTED_VALUE"""),6.44)</f>
        <v>6.44</v>
      </c>
      <c r="AA1338" s="4">
        <v>29.0723</v>
      </c>
      <c r="AB1338" s="4" t="s">
        <v>13</v>
      </c>
      <c r="AC1338" s="1">
        <v>51.3582999653448</v>
      </c>
      <c r="AD1338" s="4">
        <v>-19.251399965344795</v>
      </c>
    </row>
    <row r="1339">
      <c r="G1339" s="3">
        <v>59.2219</v>
      </c>
      <c r="H1339" s="3">
        <v>6.69</v>
      </c>
      <c r="K1339" s="4">
        <f>IFERROR(__xludf.DUMMYFUNCTION("""COMPUTED_VALUE"""),6.445)</f>
        <v>6.445</v>
      </c>
      <c r="L1339" s="4">
        <v>50.3169</v>
      </c>
      <c r="M1339" s="4" t="s">
        <v>13</v>
      </c>
      <c r="N1339" s="1">
        <v>48.301993258366</v>
      </c>
      <c r="O1339" s="4">
        <v>10.919906741634001</v>
      </c>
      <c r="V1339" s="3">
        <v>32.1608</v>
      </c>
      <c r="W1339" s="3">
        <v>6.69</v>
      </c>
      <c r="Z1339" s="4">
        <f>IFERROR(__xludf.DUMMYFUNCTION("""COMPUTED_VALUE"""),6.445)</f>
        <v>6.445</v>
      </c>
      <c r="AA1339" s="4">
        <v>29.1386</v>
      </c>
      <c r="AB1339" s="4" t="s">
        <v>13</v>
      </c>
      <c r="AC1339" s="1">
        <v>51.3953642076851</v>
      </c>
      <c r="AD1339" s="4">
        <v>-19.234564207685096</v>
      </c>
    </row>
    <row r="1340">
      <c r="G1340" s="3">
        <v>59.3048</v>
      </c>
      <c r="H1340" s="3">
        <v>6.695</v>
      </c>
      <c r="K1340" s="4">
        <f>IFERROR(__xludf.DUMMYFUNCTION("""COMPUTED_VALUE"""),6.45)</f>
        <v>6.45</v>
      </c>
      <c r="L1340" s="4">
        <v>50.5871</v>
      </c>
      <c r="M1340" s="4" t="s">
        <v>13</v>
      </c>
      <c r="N1340" s="1">
        <v>48.1617960712171</v>
      </c>
      <c r="O1340" s="4">
        <v>11.143003928782903</v>
      </c>
      <c r="V1340" s="3">
        <v>32.2141</v>
      </c>
      <c r="W1340" s="3">
        <v>6.695</v>
      </c>
      <c r="Z1340" s="4">
        <f>IFERROR(__xludf.DUMMYFUNCTION("""COMPUTED_VALUE"""),6.45)</f>
        <v>6.45</v>
      </c>
      <c r="AA1340" s="4">
        <v>29.2049</v>
      </c>
      <c r="AB1340" s="4" t="s">
        <v>13</v>
      </c>
      <c r="AC1340" s="1">
        <v>51.4399990926206</v>
      </c>
      <c r="AD1340" s="4">
        <v>-19.2258990926206</v>
      </c>
    </row>
    <row r="1341">
      <c r="G1341" s="3">
        <v>59.384</v>
      </c>
      <c r="H1341" s="3">
        <v>6.7</v>
      </c>
      <c r="K1341" s="4">
        <f>IFERROR(__xludf.DUMMYFUNCTION("""COMPUTED_VALUE"""),6.455)</f>
        <v>6.455</v>
      </c>
      <c r="L1341" s="4">
        <v>50.8543</v>
      </c>
      <c r="M1341" s="4" t="s">
        <v>13</v>
      </c>
      <c r="N1341" s="1">
        <v>48.0189430148936</v>
      </c>
      <c r="O1341" s="4">
        <v>11.3650569851064</v>
      </c>
      <c r="V1341" s="3">
        <v>32.2666</v>
      </c>
      <c r="W1341" s="3">
        <v>6.7</v>
      </c>
      <c r="Z1341" s="4">
        <f>IFERROR(__xludf.DUMMYFUNCTION("""COMPUTED_VALUE"""),6.455)</f>
        <v>6.455</v>
      </c>
      <c r="AA1341" s="4">
        <v>29.2711</v>
      </c>
      <c r="AB1341" s="4" t="s">
        <v>13</v>
      </c>
      <c r="AC1341" s="1">
        <v>51.49054021069</v>
      </c>
      <c r="AD1341" s="4">
        <v>-19.223940210690003</v>
      </c>
    </row>
    <row r="1342">
      <c r="G1342" s="3">
        <v>59.4599</v>
      </c>
      <c r="H1342" s="3">
        <v>6.705</v>
      </c>
      <c r="K1342" s="4">
        <f>IFERROR(__xludf.DUMMYFUNCTION("""COMPUTED_VALUE"""),6.46)</f>
        <v>6.46</v>
      </c>
      <c r="L1342" s="4">
        <v>51.1184</v>
      </c>
      <c r="M1342" s="4" t="s">
        <v>13</v>
      </c>
      <c r="N1342" s="1">
        <v>47.8756140656998</v>
      </c>
      <c r="O1342" s="4">
        <v>11.584285934300198</v>
      </c>
      <c r="V1342" s="3">
        <v>32.3182</v>
      </c>
      <c r="W1342" s="3">
        <v>6.705</v>
      </c>
      <c r="Z1342" s="4">
        <f>IFERROR(__xludf.DUMMYFUNCTION("""COMPUTED_VALUE"""),6.46)</f>
        <v>6.46</v>
      </c>
      <c r="AA1342" s="4">
        <v>29.3371</v>
      </c>
      <c r="AB1342" s="4" t="s">
        <v>13</v>
      </c>
      <c r="AC1342" s="1">
        <v>51.545323152432</v>
      </c>
      <c r="AD1342" s="4">
        <v>-19.227123152432</v>
      </c>
    </row>
    <row r="1343">
      <c r="G1343" s="3">
        <v>59.5323</v>
      </c>
      <c r="H1343" s="3">
        <v>6.71</v>
      </c>
      <c r="K1343" s="4">
        <f>IFERROR(__xludf.DUMMYFUNCTION("""COMPUTED_VALUE"""),6.465)</f>
        <v>6.465</v>
      </c>
      <c r="L1343" s="4">
        <v>51.3794</v>
      </c>
      <c r="M1343" s="4" t="s">
        <v>13</v>
      </c>
      <c r="N1343" s="1">
        <v>47.7339891999401</v>
      </c>
      <c r="O1343" s="4">
        <v>11.798310800059902</v>
      </c>
      <c r="V1343" s="3">
        <v>32.3691</v>
      </c>
      <c r="W1343" s="3">
        <v>6.71</v>
      </c>
      <c r="Z1343" s="4">
        <f>IFERROR(__xludf.DUMMYFUNCTION("""COMPUTED_VALUE"""),6.465)</f>
        <v>6.465</v>
      </c>
      <c r="AA1343" s="4">
        <v>29.403</v>
      </c>
      <c r="AB1343" s="4" t="s">
        <v>13</v>
      </c>
      <c r="AC1343" s="1">
        <v>51.6026835083854</v>
      </c>
      <c r="AD1343" s="4">
        <v>-19.233583508385394</v>
      </c>
    </row>
    <row r="1344">
      <c r="G1344" s="3">
        <v>59.6015</v>
      </c>
      <c r="H1344" s="3">
        <v>6.715</v>
      </c>
      <c r="K1344" s="4">
        <f>IFERROR(__xludf.DUMMYFUNCTION("""COMPUTED_VALUE"""),6.47)</f>
        <v>6.47</v>
      </c>
      <c r="L1344" s="4">
        <v>51.6373</v>
      </c>
      <c r="M1344" s="4" t="s">
        <v>13</v>
      </c>
      <c r="N1344" s="1">
        <v>47.596248393919</v>
      </c>
      <c r="O1344" s="4">
        <v>12.005251606081004</v>
      </c>
      <c r="V1344" s="3">
        <v>32.419</v>
      </c>
      <c r="W1344" s="3">
        <v>6.715</v>
      </c>
      <c r="Z1344" s="4">
        <f>IFERROR(__xludf.DUMMYFUNCTION("""COMPUTED_VALUE"""),6.47)</f>
        <v>6.47</v>
      </c>
      <c r="AA1344" s="4">
        <v>29.4687</v>
      </c>
      <c r="AB1344" s="4" t="s">
        <v>13</v>
      </c>
      <c r="AC1344" s="1">
        <v>51.6609568690889</v>
      </c>
      <c r="AD1344" s="4">
        <v>-19.241956869088902</v>
      </c>
    </row>
    <row r="1345">
      <c r="G1345" s="3">
        <v>59.6674</v>
      </c>
      <c r="H1345" s="3">
        <v>6.72</v>
      </c>
      <c r="K1345" s="4">
        <f>IFERROR(__xludf.DUMMYFUNCTION("""COMPUTED_VALUE"""),6.475)</f>
        <v>6.475</v>
      </c>
      <c r="L1345" s="4">
        <v>51.8919</v>
      </c>
      <c r="M1345" s="4" t="s">
        <v>13</v>
      </c>
      <c r="N1345" s="1">
        <v>47.4645716239408</v>
      </c>
      <c r="O1345" s="4">
        <v>12.202828376059202</v>
      </c>
      <c r="V1345" s="3">
        <v>32.468</v>
      </c>
      <c r="W1345" s="3">
        <v>6.72</v>
      </c>
      <c r="Z1345" s="4">
        <f>IFERROR(__xludf.DUMMYFUNCTION("""COMPUTED_VALUE"""),6.475)</f>
        <v>6.475</v>
      </c>
      <c r="AA1345" s="4">
        <v>29.5343</v>
      </c>
      <c r="AB1345" s="4" t="s">
        <v>13</v>
      </c>
      <c r="AC1345" s="1">
        <v>51.7184788250812</v>
      </c>
      <c r="AD1345" s="4">
        <v>-19.250478825081196</v>
      </c>
    </row>
    <row r="1346">
      <c r="G1346" s="3">
        <v>59.7301</v>
      </c>
      <c r="H1346" s="3">
        <v>6.725</v>
      </c>
      <c r="K1346" s="4">
        <f>IFERROR(__xludf.DUMMYFUNCTION("""COMPUTED_VALUE"""),6.48)</f>
        <v>6.48</v>
      </c>
      <c r="L1346" s="4">
        <v>52.1433</v>
      </c>
      <c r="M1346" s="4" t="s">
        <v>13</v>
      </c>
      <c r="N1346" s="1">
        <v>47.3411388663098</v>
      </c>
      <c r="O1346" s="4">
        <v>12.388961133690202</v>
      </c>
      <c r="V1346" s="3">
        <v>32.5159</v>
      </c>
      <c r="W1346" s="3">
        <v>6.725</v>
      </c>
      <c r="Z1346" s="4">
        <f>IFERROR(__xludf.DUMMYFUNCTION("""COMPUTED_VALUE"""),6.48)</f>
        <v>6.48</v>
      </c>
      <c r="AA1346" s="4">
        <v>29.5997</v>
      </c>
      <c r="AB1346" s="4" t="s">
        <v>13</v>
      </c>
      <c r="AC1346" s="1">
        <v>51.7735849669012</v>
      </c>
      <c r="AD1346" s="4">
        <v>-19.257684966901195</v>
      </c>
    </row>
    <row r="1347">
      <c r="G1347" s="3">
        <v>59.7898</v>
      </c>
      <c r="H1347" s="3">
        <v>6.73</v>
      </c>
      <c r="K1347" s="4">
        <f>IFERROR(__xludf.DUMMYFUNCTION("""COMPUTED_VALUE"""),6.485)</f>
        <v>6.485</v>
      </c>
      <c r="L1347" s="4">
        <v>52.3913</v>
      </c>
      <c r="M1347" s="4" t="s">
        <v>13</v>
      </c>
      <c r="N1347" s="1">
        <v>47.2281300973305</v>
      </c>
      <c r="O1347" s="4">
        <v>12.5616699026695</v>
      </c>
      <c r="V1347" s="3">
        <v>32.5629</v>
      </c>
      <c r="W1347" s="3">
        <v>6.73</v>
      </c>
      <c r="Z1347" s="4">
        <f>IFERROR(__xludf.DUMMYFUNCTION("""COMPUTED_VALUE"""),6.485)</f>
        <v>6.485</v>
      </c>
      <c r="AA1347" s="4">
        <v>29.6649</v>
      </c>
      <c r="AB1347" s="4" t="s">
        <v>13</v>
      </c>
      <c r="AC1347" s="1">
        <v>51.8246108850875</v>
      </c>
      <c r="AD1347" s="4">
        <v>-19.261710885087503</v>
      </c>
    </row>
    <row r="1348">
      <c r="G1348" s="3">
        <v>59.8465</v>
      </c>
      <c r="H1348" s="3">
        <v>6.735</v>
      </c>
      <c r="K1348" s="4">
        <f>IFERROR(__xludf.DUMMYFUNCTION("""COMPUTED_VALUE"""),6.49)</f>
        <v>6.49</v>
      </c>
      <c r="L1348" s="4">
        <v>52.636</v>
      </c>
      <c r="M1348" s="4" t="s">
        <v>13</v>
      </c>
      <c r="N1348" s="1">
        <v>47.1277252933072</v>
      </c>
      <c r="O1348" s="4">
        <v>12.718774706692798</v>
      </c>
      <c r="V1348" s="3">
        <v>32.6087</v>
      </c>
      <c r="W1348" s="3">
        <v>6.735</v>
      </c>
      <c r="Z1348" s="4">
        <f>IFERROR(__xludf.DUMMYFUNCTION("""COMPUTED_VALUE"""),6.49)</f>
        <v>6.49</v>
      </c>
      <c r="AA1348" s="4">
        <v>29.7299</v>
      </c>
      <c r="AB1348" s="4" t="s">
        <v>13</v>
      </c>
      <c r="AC1348" s="1">
        <v>51.8698921701789</v>
      </c>
      <c r="AD1348" s="4">
        <v>-19.2611921701789</v>
      </c>
    </row>
    <row r="1349">
      <c r="G1349" s="3">
        <v>59.9003</v>
      </c>
      <c r="H1349" s="3">
        <v>6.74</v>
      </c>
      <c r="K1349" s="4">
        <f>IFERROR(__xludf.DUMMYFUNCTION("""COMPUTED_VALUE"""),6.495)</f>
        <v>6.495</v>
      </c>
      <c r="L1349" s="4">
        <v>52.8773</v>
      </c>
      <c r="M1349" s="4" t="s">
        <v>13</v>
      </c>
      <c r="N1349" s="1">
        <v>47.0421044305444</v>
      </c>
      <c r="O1349" s="4">
        <v>12.858195569455603</v>
      </c>
      <c r="V1349" s="3">
        <v>32.6534</v>
      </c>
      <c r="W1349" s="3">
        <v>6.74</v>
      </c>
      <c r="Z1349" s="4">
        <f>IFERROR(__xludf.DUMMYFUNCTION("""COMPUTED_VALUE"""),6.495)</f>
        <v>6.495</v>
      </c>
      <c r="AA1349" s="4">
        <v>29.7947</v>
      </c>
      <c r="AB1349" s="4" t="s">
        <v>13</v>
      </c>
      <c r="AC1349" s="1">
        <v>51.9077644127142</v>
      </c>
      <c r="AD1349" s="4">
        <v>-19.254364412714203</v>
      </c>
    </row>
    <row r="1350">
      <c r="G1350" s="3">
        <v>59.9512</v>
      </c>
      <c r="H1350" s="3">
        <v>6.745</v>
      </c>
      <c r="K1350" s="4">
        <f>IFERROR(__xludf.DUMMYFUNCTION("""COMPUTED_VALUE"""),6.5)</f>
        <v>6.5</v>
      </c>
      <c r="L1350" s="4">
        <v>53.115</v>
      </c>
      <c r="M1350" s="4" t="s">
        <v>13</v>
      </c>
      <c r="N1350" s="1">
        <v>46.9734474853463</v>
      </c>
      <c r="O1350" s="4">
        <v>12.977752514653702</v>
      </c>
      <c r="V1350" s="3">
        <v>32.6969</v>
      </c>
      <c r="W1350" s="3">
        <v>6.745</v>
      </c>
      <c r="Z1350" s="4">
        <f>IFERROR(__xludf.DUMMYFUNCTION("""COMPUTED_VALUE"""),6.5)</f>
        <v>6.5</v>
      </c>
      <c r="AA1350" s="4">
        <v>29.8594</v>
      </c>
      <c r="AB1350" s="4" t="s">
        <v>13</v>
      </c>
      <c r="AC1350" s="1">
        <v>51.9365632032321</v>
      </c>
      <c r="AD1350" s="4">
        <v>-19.239663203232098</v>
      </c>
    </row>
    <row r="1351">
      <c r="G1351" s="3">
        <v>59.9994</v>
      </c>
      <c r="H1351" s="3">
        <v>6.75</v>
      </c>
      <c r="K1351" s="4">
        <f>IFERROR(__xludf.DUMMYFUNCTION("""COMPUTED_VALUE"""),6.504463196)</f>
        <v>6.504463196</v>
      </c>
      <c r="L1351" s="4" t="s">
        <v>13</v>
      </c>
      <c r="M1351" s="4">
        <v>56.4888770636721</v>
      </c>
      <c r="N1351" s="1">
        <v>46.9239344340175</v>
      </c>
      <c r="O1351" s="4">
        <v>13.075465565982505</v>
      </c>
      <c r="V1351" s="3">
        <v>32.7391</v>
      </c>
      <c r="W1351" s="3">
        <v>6.75</v>
      </c>
      <c r="Z1351" s="4">
        <f>IFERROR(__xludf.DUMMYFUNCTION("""COMPUTED_VALUE"""),6.504463196)</f>
        <v>6.504463196</v>
      </c>
      <c r="AA1351" s="4" t="s">
        <v>13</v>
      </c>
      <c r="AB1351" s="4">
        <v>49.1404654471065</v>
      </c>
      <c r="AC1351" s="1">
        <v>51.9546241322713</v>
      </c>
      <c r="AD1351" s="4">
        <v>-19.215524132271298</v>
      </c>
    </row>
    <row r="1352">
      <c r="G1352" s="3">
        <v>60.0449</v>
      </c>
      <c r="H1352" s="3">
        <v>6.755</v>
      </c>
      <c r="K1352" s="4">
        <f>IFERROR(__xludf.DUMMYFUNCTION("""COMPUTED_VALUE"""),6.505)</f>
        <v>6.505</v>
      </c>
      <c r="L1352" s="4">
        <v>53.3492</v>
      </c>
      <c r="M1352" s="4" t="s">
        <v>13</v>
      </c>
      <c r="N1352" s="1">
        <v>46.895678397937</v>
      </c>
      <c r="O1352" s="4">
        <v>13.149221602063001</v>
      </c>
      <c r="V1352" s="3">
        <v>32.7801</v>
      </c>
      <c r="W1352" s="3">
        <v>6.755</v>
      </c>
      <c r="Z1352" s="4">
        <f>IFERROR(__xludf.DUMMYFUNCTION("""COMPUTED_VALUE"""),6.505)</f>
        <v>6.505</v>
      </c>
      <c r="AA1352" s="4">
        <v>29.9238</v>
      </c>
      <c r="AB1352" s="4" t="s">
        <v>13</v>
      </c>
      <c r="AC1352" s="1">
        <v>51.9603001702148</v>
      </c>
      <c r="AD1352" s="4">
        <v>-19.180200170214803</v>
      </c>
    </row>
    <row r="1353">
      <c r="G1353" s="3">
        <v>60.0879</v>
      </c>
      <c r="H1353" s="3">
        <v>6.76</v>
      </c>
      <c r="K1353" s="4">
        <f>IFERROR(__xludf.DUMMYFUNCTION("""COMPUTED_VALUE"""),6.51)</f>
        <v>6.51</v>
      </c>
      <c r="L1353" s="4">
        <v>53.5798</v>
      </c>
      <c r="M1353" s="4" t="s">
        <v>13</v>
      </c>
      <c r="N1353" s="1">
        <v>46.8779578676361</v>
      </c>
      <c r="O1353" s="4">
        <v>13.2099421323639</v>
      </c>
      <c r="V1353" s="3">
        <v>32.8197</v>
      </c>
      <c r="W1353" s="3">
        <v>6.76</v>
      </c>
      <c r="Z1353" s="4">
        <f>IFERROR(__xludf.DUMMYFUNCTION("""COMPUTED_VALUE"""),6.51)</f>
        <v>6.51</v>
      </c>
      <c r="AA1353" s="4">
        <v>29.9881</v>
      </c>
      <c r="AB1353" s="4" t="s">
        <v>13</v>
      </c>
      <c r="AC1353" s="1">
        <v>51.9556706731054</v>
      </c>
      <c r="AD1353" s="4">
        <v>-19.135970673105405</v>
      </c>
    </row>
    <row r="1354">
      <c r="G1354" s="3">
        <v>60.1282</v>
      </c>
      <c r="H1354" s="3">
        <v>6.765</v>
      </c>
      <c r="K1354" s="4">
        <f>IFERROR(__xludf.DUMMYFUNCTION("""COMPUTED_VALUE"""),6.515)</f>
        <v>6.515</v>
      </c>
      <c r="L1354" s="4">
        <v>53.8069</v>
      </c>
      <c r="M1354" s="4" t="s">
        <v>13</v>
      </c>
      <c r="N1354" s="1">
        <v>46.8617418059961</v>
      </c>
      <c r="O1354" s="4">
        <v>13.266458194003903</v>
      </c>
      <c r="V1354" s="3">
        <v>32.858</v>
      </c>
      <c r="W1354" s="3">
        <v>6.765</v>
      </c>
      <c r="Z1354" s="4">
        <f>IFERROR(__xludf.DUMMYFUNCTION("""COMPUTED_VALUE"""),6.515)</f>
        <v>6.515</v>
      </c>
      <c r="AA1354" s="4">
        <v>30.0521</v>
      </c>
      <c r="AB1354" s="4" t="s">
        <v>13</v>
      </c>
      <c r="AC1354" s="1">
        <v>51.9437123969663</v>
      </c>
      <c r="AD1354" s="4">
        <v>-19.0857123969663</v>
      </c>
    </row>
    <row r="1355">
      <c r="G1355" s="3">
        <v>60.1662</v>
      </c>
      <c r="H1355" s="3">
        <v>6.77</v>
      </c>
      <c r="K1355" s="4">
        <f>IFERROR(__xludf.DUMMYFUNCTION("""COMPUTED_VALUE"""),6.52)</f>
        <v>6.52</v>
      </c>
      <c r="L1355" s="4">
        <v>54.0301</v>
      </c>
      <c r="M1355" s="4" t="s">
        <v>13</v>
      </c>
      <c r="N1355" s="1">
        <v>46.8469212437524</v>
      </c>
      <c r="O1355" s="4">
        <v>13.319278756247606</v>
      </c>
      <c r="V1355" s="3">
        <v>32.8948</v>
      </c>
      <c r="W1355" s="3">
        <v>6.77</v>
      </c>
      <c r="Z1355" s="4">
        <f>IFERROR(__xludf.DUMMYFUNCTION("""COMPUTED_VALUE"""),6.52)</f>
        <v>6.52</v>
      </c>
      <c r="AA1355" s="4">
        <v>30.116</v>
      </c>
      <c r="AB1355" s="4" t="s">
        <v>13</v>
      </c>
      <c r="AC1355" s="1">
        <v>51.9253674434723</v>
      </c>
      <c r="AD1355" s="4">
        <v>-19.0305674434723</v>
      </c>
    </row>
    <row r="1356">
      <c r="G1356" s="3">
        <v>60.2018</v>
      </c>
      <c r="H1356" s="3">
        <v>6.775</v>
      </c>
      <c r="K1356" s="4">
        <f>IFERROR(__xludf.DUMMYFUNCTION("""COMPUTED_VALUE"""),6.525)</f>
        <v>6.525</v>
      </c>
      <c r="L1356" s="4">
        <v>54.2497</v>
      </c>
      <c r="M1356" s="4" t="s">
        <v>13</v>
      </c>
      <c r="N1356" s="1">
        <v>46.8333872116404</v>
      </c>
      <c r="O1356" s="4">
        <v>13.3684127883596</v>
      </c>
      <c r="V1356" s="3">
        <v>32.9302</v>
      </c>
      <c r="W1356" s="3">
        <v>6.775</v>
      </c>
      <c r="Z1356" s="4">
        <f>IFERROR(__xludf.DUMMYFUNCTION("""COMPUTED_VALUE"""),6.525)</f>
        <v>6.525</v>
      </c>
      <c r="AA1356" s="4">
        <v>30.1797</v>
      </c>
      <c r="AB1356" s="4" t="s">
        <v>13</v>
      </c>
      <c r="AC1356" s="1">
        <v>51.9015779142985</v>
      </c>
      <c r="AD1356" s="4">
        <v>-18.9713779142985</v>
      </c>
    </row>
    <row r="1357">
      <c r="G1357" s="3">
        <v>60.2351</v>
      </c>
      <c r="H1357" s="3">
        <v>6.78</v>
      </c>
      <c r="K1357" s="4">
        <f>IFERROR(__xludf.DUMMYFUNCTION("""COMPUTED_VALUE"""),6.53)</f>
        <v>6.53</v>
      </c>
      <c r="L1357" s="4">
        <v>54.4655</v>
      </c>
      <c r="M1357" s="4" t="s">
        <v>13</v>
      </c>
      <c r="N1357" s="1">
        <v>46.8210307403955</v>
      </c>
      <c r="O1357" s="4">
        <v>13.414069259604503</v>
      </c>
      <c r="V1357" s="3">
        <v>32.9642</v>
      </c>
      <c r="W1357" s="3">
        <v>6.78</v>
      </c>
      <c r="Z1357" s="4">
        <f>IFERROR(__xludf.DUMMYFUNCTION("""COMPUTED_VALUE"""),6.53)</f>
        <v>6.53</v>
      </c>
      <c r="AA1357" s="4">
        <v>30.2432</v>
      </c>
      <c r="AB1357" s="4" t="s">
        <v>13</v>
      </c>
      <c r="AC1357" s="1">
        <v>51.8732859111197</v>
      </c>
      <c r="AD1357" s="4">
        <v>-18.909085911119703</v>
      </c>
    </row>
    <row r="1358">
      <c r="G1358" s="3">
        <v>60.2663</v>
      </c>
      <c r="H1358" s="3">
        <v>6.785</v>
      </c>
      <c r="K1358" s="4">
        <f>IFERROR(__xludf.DUMMYFUNCTION("""COMPUTED_VALUE"""),6.535)</f>
        <v>6.535</v>
      </c>
      <c r="L1358" s="4">
        <v>54.6774</v>
      </c>
      <c r="M1358" s="4" t="s">
        <v>13</v>
      </c>
      <c r="N1358" s="1">
        <v>46.8097428607531</v>
      </c>
      <c r="O1358" s="4">
        <v>13.456557139246904</v>
      </c>
      <c r="V1358" s="3">
        <v>32.9966</v>
      </c>
      <c r="W1358" s="3">
        <v>6.785</v>
      </c>
      <c r="Z1358" s="4">
        <f>IFERROR(__xludf.DUMMYFUNCTION("""COMPUTED_VALUE"""),6.535)</f>
        <v>6.535</v>
      </c>
      <c r="AA1358" s="4">
        <v>30.3066</v>
      </c>
      <c r="AB1358" s="4" t="s">
        <v>13</v>
      </c>
      <c r="AC1358" s="1">
        <v>51.8414335356107</v>
      </c>
      <c r="AD1358" s="4">
        <v>-18.844833535610697</v>
      </c>
    </row>
    <row r="1359">
      <c r="G1359" s="3">
        <v>60.2952</v>
      </c>
      <c r="H1359" s="3">
        <v>6.79</v>
      </c>
      <c r="K1359" s="4">
        <f>IFERROR(__xludf.DUMMYFUNCTION("""COMPUTED_VALUE"""),6.54)</f>
        <v>6.54</v>
      </c>
      <c r="L1359" s="4">
        <v>54.8855</v>
      </c>
      <c r="M1359" s="4" t="s">
        <v>13</v>
      </c>
      <c r="N1359" s="1">
        <v>46.7994146034487</v>
      </c>
      <c r="O1359" s="4">
        <v>13.495785396551298</v>
      </c>
      <c r="V1359" s="3">
        <v>33.0275</v>
      </c>
      <c r="W1359" s="3">
        <v>6.79</v>
      </c>
      <c r="Z1359" s="4">
        <f>IFERROR(__xludf.DUMMYFUNCTION("""COMPUTED_VALUE"""),6.54)</f>
        <v>6.54</v>
      </c>
      <c r="AA1359" s="4">
        <v>30.3698</v>
      </c>
      <c r="AB1359" s="4" t="s">
        <v>13</v>
      </c>
      <c r="AC1359" s="1">
        <v>51.8069628894466</v>
      </c>
      <c r="AD1359" s="4">
        <v>-18.7794628894466</v>
      </c>
    </row>
    <row r="1360">
      <c r="G1360" s="3">
        <v>60.3222</v>
      </c>
      <c r="H1360" s="3">
        <v>6.795</v>
      </c>
      <c r="K1360" s="4">
        <f>IFERROR(__xludf.DUMMYFUNCTION("""COMPUTED_VALUE"""),6.545)</f>
        <v>6.545</v>
      </c>
      <c r="L1360" s="4">
        <v>55.0896</v>
      </c>
      <c r="M1360" s="4" t="s">
        <v>13</v>
      </c>
      <c r="N1360" s="1">
        <v>46.7899369992176</v>
      </c>
      <c r="O1360" s="4">
        <v>13.5322630007824</v>
      </c>
      <c r="V1360" s="3">
        <v>33.0567</v>
      </c>
      <c r="W1360" s="3">
        <v>6.795</v>
      </c>
      <c r="Z1360" s="4">
        <f>IFERROR(__xludf.DUMMYFUNCTION("""COMPUTED_VALUE"""),6.545)</f>
        <v>6.545</v>
      </c>
      <c r="AA1360" s="4">
        <v>30.4328</v>
      </c>
      <c r="AB1360" s="4" t="s">
        <v>13</v>
      </c>
      <c r="AC1360" s="1">
        <v>51.7708160743022</v>
      </c>
      <c r="AD1360" s="4">
        <v>-18.714116074302204</v>
      </c>
    </row>
    <row r="1361">
      <c r="G1361" s="3">
        <v>60.3472</v>
      </c>
      <c r="H1361" s="3">
        <v>6.8</v>
      </c>
      <c r="K1361" s="4">
        <f>IFERROR(__xludf.DUMMYFUNCTION("""COMPUTED_VALUE"""),6.55)</f>
        <v>6.55</v>
      </c>
      <c r="L1361" s="4">
        <v>55.2898</v>
      </c>
      <c r="M1361" s="4" t="s">
        <v>13</v>
      </c>
      <c r="N1361" s="1">
        <v>46.7812010787953</v>
      </c>
      <c r="O1361" s="4">
        <v>13.565998921204702</v>
      </c>
      <c r="V1361" s="3">
        <v>33.0844</v>
      </c>
      <c r="W1361" s="3">
        <v>6.8</v>
      </c>
      <c r="Z1361" s="4">
        <f>IFERROR(__xludf.DUMMYFUNCTION("""COMPUTED_VALUE"""),6.55)</f>
        <v>6.55</v>
      </c>
      <c r="AA1361" s="4">
        <v>30.4956</v>
      </c>
      <c r="AB1361" s="4" t="s">
        <v>13</v>
      </c>
      <c r="AC1361" s="1">
        <v>51.7339351918523</v>
      </c>
      <c r="AD1361" s="4">
        <v>-18.649535191852294</v>
      </c>
    </row>
    <row r="1362">
      <c r="G1362" s="3">
        <v>60.3703</v>
      </c>
      <c r="H1362" s="3">
        <v>6.805</v>
      </c>
      <c r="K1362" s="4">
        <f>IFERROR(__xludf.DUMMYFUNCTION("""COMPUTED_VALUE"""),6.555)</f>
        <v>6.555</v>
      </c>
      <c r="L1362" s="4">
        <v>55.486</v>
      </c>
      <c r="M1362" s="4" t="s">
        <v>13</v>
      </c>
      <c r="N1362" s="1">
        <v>46.7730978729171</v>
      </c>
      <c r="O1362" s="4">
        <v>13.597202127082902</v>
      </c>
      <c r="V1362" s="3">
        <v>33.1105</v>
      </c>
      <c r="W1362" s="3">
        <v>6.805</v>
      </c>
      <c r="Z1362" s="4">
        <f>IFERROR(__xludf.DUMMYFUNCTION("""COMPUTED_VALUE"""),6.555)</f>
        <v>6.555</v>
      </c>
      <c r="AA1362" s="4">
        <v>30.5583</v>
      </c>
      <c r="AB1362" s="4" t="s">
        <v>13</v>
      </c>
      <c r="AC1362" s="1">
        <v>51.697262343772</v>
      </c>
      <c r="AD1362" s="4">
        <v>-18.586762343772</v>
      </c>
    </row>
    <row r="1363">
      <c r="G1363" s="3">
        <v>60.3915</v>
      </c>
      <c r="H1363" s="3">
        <v>6.81</v>
      </c>
      <c r="K1363" s="4">
        <f>IFERROR(__xludf.DUMMYFUNCTION("""COMPUTED_VALUE"""),6.56)</f>
        <v>6.56</v>
      </c>
      <c r="L1363" s="4">
        <v>55.6781</v>
      </c>
      <c r="M1363" s="4" t="s">
        <v>13</v>
      </c>
      <c r="N1363" s="1">
        <v>46.7655184123186</v>
      </c>
      <c r="O1363" s="4">
        <v>13.625981587681402</v>
      </c>
      <c r="V1363" s="3">
        <v>33.135</v>
      </c>
      <c r="W1363" s="3">
        <v>6.81</v>
      </c>
      <c r="Z1363" s="4">
        <f>IFERROR(__xludf.DUMMYFUNCTION("""COMPUTED_VALUE"""),6.56)</f>
        <v>6.56</v>
      </c>
      <c r="AA1363" s="4">
        <v>30.6208</v>
      </c>
      <c r="AB1363" s="4" t="s">
        <v>13</v>
      </c>
      <c r="AC1363" s="1">
        <v>51.6617396317361</v>
      </c>
      <c r="AD1363" s="4">
        <v>-18.5267396317361</v>
      </c>
    </row>
    <row r="1364">
      <c r="G1364" s="3">
        <v>60.411</v>
      </c>
      <c r="H1364" s="3">
        <v>6.815</v>
      </c>
      <c r="K1364" s="4">
        <f>IFERROR(__xludf.DUMMYFUNCTION("""COMPUTED_VALUE"""),6.565)</f>
        <v>6.565</v>
      </c>
      <c r="L1364" s="4">
        <v>55.8662</v>
      </c>
      <c r="M1364" s="4" t="s">
        <v>13</v>
      </c>
      <c r="N1364" s="1">
        <v>46.758353727735</v>
      </c>
      <c r="O1364" s="4">
        <v>13.652646272265002</v>
      </c>
      <c r="V1364" s="3">
        <v>33.1578</v>
      </c>
      <c r="W1364" s="3">
        <v>6.815</v>
      </c>
      <c r="Z1364" s="4">
        <f>IFERROR(__xludf.DUMMYFUNCTION("""COMPUTED_VALUE"""),6.565)</f>
        <v>6.565</v>
      </c>
      <c r="AA1364" s="4">
        <v>30.6832</v>
      </c>
      <c r="AB1364" s="4" t="s">
        <v>13</v>
      </c>
      <c r="AC1364" s="1">
        <v>51.6283091574194</v>
      </c>
      <c r="AD1364" s="4">
        <v>-18.4705091574194</v>
      </c>
    </row>
    <row r="1365">
      <c r="G1365" s="3">
        <v>60.4288</v>
      </c>
      <c r="H1365" s="3">
        <v>6.82</v>
      </c>
      <c r="K1365" s="4">
        <f>IFERROR(__xludf.DUMMYFUNCTION("""COMPUTED_VALUE"""),6.57)</f>
        <v>6.57</v>
      </c>
      <c r="L1365" s="4">
        <v>56.0501</v>
      </c>
      <c r="M1365" s="4" t="s">
        <v>13</v>
      </c>
      <c r="N1365" s="1">
        <v>46.7514948499019</v>
      </c>
      <c r="O1365" s="4">
        <v>13.6773051500981</v>
      </c>
      <c r="V1365" s="3">
        <v>33.1789</v>
      </c>
      <c r="W1365" s="3">
        <v>6.82</v>
      </c>
      <c r="Z1365" s="4">
        <f>IFERROR(__xludf.DUMMYFUNCTION("""COMPUTED_VALUE"""),6.57)</f>
        <v>6.57</v>
      </c>
      <c r="AA1365" s="4">
        <v>30.7454</v>
      </c>
      <c r="AB1365" s="4" t="s">
        <v>13</v>
      </c>
      <c r="AC1365" s="1">
        <v>51.597913022497</v>
      </c>
      <c r="AD1365" s="4">
        <v>-18.419013022497005</v>
      </c>
    </row>
    <row r="1366">
      <c r="G1366" s="3">
        <v>60.445</v>
      </c>
      <c r="H1366" s="3">
        <v>6.825</v>
      </c>
      <c r="K1366" s="4">
        <f>IFERROR(__xludf.DUMMYFUNCTION("""COMPUTED_VALUE"""),6.575)</f>
        <v>6.575</v>
      </c>
      <c r="L1366" s="4">
        <v>56.23</v>
      </c>
      <c r="M1366" s="4" t="s">
        <v>13</v>
      </c>
      <c r="N1366" s="1">
        <v>46.7448328095546</v>
      </c>
      <c r="O1366" s="4">
        <v>13.700167190445399</v>
      </c>
      <c r="V1366" s="3">
        <v>33.1984</v>
      </c>
      <c r="W1366" s="3">
        <v>6.825</v>
      </c>
      <c r="Z1366" s="4">
        <f>IFERROR(__xludf.DUMMYFUNCTION("""COMPUTED_VALUE"""),6.575)</f>
        <v>6.575</v>
      </c>
      <c r="AA1366" s="4">
        <v>30.8075</v>
      </c>
      <c r="AB1366" s="4" t="s">
        <v>13</v>
      </c>
      <c r="AC1366" s="1">
        <v>51.5714933286437</v>
      </c>
      <c r="AD1366" s="4">
        <v>-18.373093328643698</v>
      </c>
    </row>
    <row r="1367">
      <c r="G1367" s="3">
        <v>60.4597</v>
      </c>
      <c r="H1367" s="3">
        <v>6.83</v>
      </c>
      <c r="K1367" s="4">
        <f>IFERROR(__xludf.DUMMYFUNCTION("""COMPUTED_VALUE"""),6.58)</f>
        <v>6.58</v>
      </c>
      <c r="L1367" s="4">
        <v>56.4056</v>
      </c>
      <c r="M1367" s="4" t="s">
        <v>13</v>
      </c>
      <c r="N1367" s="1">
        <v>46.7382586374286</v>
      </c>
      <c r="O1367" s="4">
        <v>13.721441362571397</v>
      </c>
      <c r="V1367" s="3">
        <v>33.2163</v>
      </c>
      <c r="W1367" s="3">
        <v>6.83</v>
      </c>
      <c r="Z1367" s="4">
        <f>IFERROR(__xludf.DUMMYFUNCTION("""COMPUTED_VALUE"""),6.58)</f>
        <v>6.58</v>
      </c>
      <c r="AA1367" s="4">
        <v>30.8693</v>
      </c>
      <c r="AB1367" s="4" t="s">
        <v>13</v>
      </c>
      <c r="AC1367" s="1">
        <v>51.5499921775344</v>
      </c>
      <c r="AD1367" s="4">
        <v>-18.333692177534402</v>
      </c>
    </row>
    <row r="1368">
      <c r="G1368" s="3">
        <v>60.4728</v>
      </c>
      <c r="H1368" s="3">
        <v>6.835</v>
      </c>
      <c r="K1368" s="4">
        <f>IFERROR(__xludf.DUMMYFUNCTION("""COMPUTED_VALUE"""),6.585)</f>
        <v>6.585</v>
      </c>
      <c r="L1368" s="4">
        <v>56.5772</v>
      </c>
      <c r="M1368" s="4" t="s">
        <v>13</v>
      </c>
      <c r="N1368" s="1">
        <v>46.7316633642592</v>
      </c>
      <c r="O1368" s="4">
        <v>13.741136635740801</v>
      </c>
      <c r="V1368" s="3">
        <v>33.2324</v>
      </c>
      <c r="W1368" s="3">
        <v>6.835</v>
      </c>
      <c r="Z1368" s="4">
        <f>IFERROR(__xludf.DUMMYFUNCTION("""COMPUTED_VALUE"""),6.585)</f>
        <v>6.585</v>
      </c>
      <c r="AA1368" s="4">
        <v>30.931</v>
      </c>
      <c r="AB1368" s="4" t="s">
        <v>13</v>
      </c>
      <c r="AC1368" s="1">
        <v>51.534351670844</v>
      </c>
      <c r="AD1368" s="4">
        <v>-18.301951670844005</v>
      </c>
    </row>
    <row r="1369">
      <c r="G1369" s="3">
        <v>60.4846</v>
      </c>
      <c r="H1369" s="3">
        <v>6.84</v>
      </c>
      <c r="K1369" s="4">
        <f>IFERROR(__xludf.DUMMYFUNCTION("""COMPUTED_VALUE"""),6.58783721999999)</f>
        <v>6.58783722</v>
      </c>
      <c r="L1369" s="4" t="s">
        <v>13</v>
      </c>
      <c r="M1369" s="4">
        <v>50.402403055748</v>
      </c>
      <c r="N1369" s="1">
        <v>46.7249515099782</v>
      </c>
      <c r="O1369" s="4">
        <v>13.759648490021803</v>
      </c>
      <c r="V1369" s="3">
        <v>33.247</v>
      </c>
      <c r="W1369" s="3">
        <v>6.84</v>
      </c>
      <c r="Z1369" s="4">
        <f>IFERROR(__xludf.DUMMYFUNCTION("""COMPUTED_VALUE"""),6.58783721999999)</f>
        <v>6.58783722</v>
      </c>
      <c r="AA1369" s="4" t="s">
        <v>13</v>
      </c>
      <c r="AB1369" s="4">
        <v>51.3008091554783</v>
      </c>
      <c r="AC1369" s="1">
        <v>51.5249660273658</v>
      </c>
      <c r="AD1369" s="4">
        <v>-18.2779660273658</v>
      </c>
    </row>
    <row r="1370">
      <c r="G1370" s="3">
        <v>60.4949</v>
      </c>
      <c r="H1370" s="3">
        <v>6.845</v>
      </c>
      <c r="K1370" s="4">
        <f>IFERROR(__xludf.DUMMYFUNCTION("""COMPUTED_VALUE"""),6.59)</f>
        <v>6.59</v>
      </c>
      <c r="L1370" s="4">
        <v>56.7445</v>
      </c>
      <c r="M1370" s="4" t="s">
        <v>13</v>
      </c>
      <c r="N1370" s="1">
        <v>46.7181782370991</v>
      </c>
      <c r="O1370" s="4">
        <v>13.776721762900898</v>
      </c>
      <c r="V1370" s="3">
        <v>33.2599</v>
      </c>
      <c r="W1370" s="3">
        <v>6.845</v>
      </c>
      <c r="Z1370" s="4">
        <f>IFERROR(__xludf.DUMMYFUNCTION("""COMPUTED_VALUE"""),6.59)</f>
        <v>6.59</v>
      </c>
      <c r="AA1370" s="4">
        <v>30.9926</v>
      </c>
      <c r="AB1370" s="4" t="s">
        <v>13</v>
      </c>
      <c r="AC1370" s="1">
        <v>51.5174347751535</v>
      </c>
      <c r="AD1370" s="4">
        <v>-18.257534775153495</v>
      </c>
    </row>
    <row r="1371">
      <c r="G1371" s="3">
        <v>60.504</v>
      </c>
      <c r="H1371" s="3">
        <v>6.85</v>
      </c>
      <c r="K1371" s="4">
        <f>IFERROR(__xludf.DUMMYFUNCTION("""COMPUTED_VALUE"""),6.595)</f>
        <v>6.595</v>
      </c>
      <c r="L1371" s="4">
        <v>56.9076</v>
      </c>
      <c r="M1371" s="4" t="s">
        <v>13</v>
      </c>
      <c r="N1371" s="1">
        <v>46.7113808166055</v>
      </c>
      <c r="O1371" s="4">
        <v>13.7926191833945</v>
      </c>
      <c r="V1371" s="3">
        <v>33.2711</v>
      </c>
      <c r="W1371" s="3">
        <v>6.85</v>
      </c>
      <c r="Z1371" s="4">
        <f>IFERROR(__xludf.DUMMYFUNCTION("""COMPUTED_VALUE"""),6.595)</f>
        <v>6.595</v>
      </c>
      <c r="AA1371" s="4">
        <v>31.0539</v>
      </c>
      <c r="AB1371" s="4" t="s">
        <v>13</v>
      </c>
      <c r="AC1371" s="1">
        <v>51.5105603436682</v>
      </c>
      <c r="AD1371" s="4">
        <v>-18.239460343668206</v>
      </c>
    </row>
    <row r="1372">
      <c r="G1372" s="3">
        <v>60.5119</v>
      </c>
      <c r="H1372" s="3">
        <v>6.855</v>
      </c>
      <c r="K1372" s="4">
        <f>IFERROR(__xludf.DUMMYFUNCTION("""COMPUTED_VALUE"""),6.6)</f>
        <v>6.6</v>
      </c>
      <c r="L1372" s="4">
        <v>57.0665</v>
      </c>
      <c r="M1372" s="4" t="s">
        <v>13</v>
      </c>
      <c r="N1372" s="1">
        <v>46.7045740558301</v>
      </c>
      <c r="O1372" s="4">
        <v>13.807325944169897</v>
      </c>
      <c r="V1372" s="3">
        <v>33.2808</v>
      </c>
      <c r="W1372" s="3">
        <v>6.855</v>
      </c>
      <c r="Z1372" s="4">
        <f>IFERROR(__xludf.DUMMYFUNCTION("""COMPUTED_VALUE"""),6.6)</f>
        <v>6.6</v>
      </c>
      <c r="AA1372" s="4">
        <v>31.115</v>
      </c>
      <c r="AB1372" s="4" t="s">
        <v>13</v>
      </c>
      <c r="AC1372" s="1">
        <v>51.50429836425</v>
      </c>
      <c r="AD1372" s="4">
        <v>-18.22349836425</v>
      </c>
    </row>
    <row r="1373">
      <c r="G1373" s="3">
        <v>60.5185</v>
      </c>
      <c r="H1373" s="3">
        <v>6.86</v>
      </c>
      <c r="K1373" s="4">
        <f>IFERROR(__xludf.DUMMYFUNCTION("""COMPUTED_VALUE"""),6.605)</f>
        <v>6.605</v>
      </c>
      <c r="L1373" s="4">
        <v>57.2212</v>
      </c>
      <c r="M1373" s="4" t="s">
        <v>13</v>
      </c>
      <c r="N1373" s="1">
        <v>46.6977727621058</v>
      </c>
      <c r="O1373" s="4">
        <v>13.820727237894204</v>
      </c>
      <c r="V1373" s="3">
        <v>33.2889</v>
      </c>
      <c r="W1373" s="3">
        <v>6.86</v>
      </c>
      <c r="Z1373" s="4">
        <f>IFERROR(__xludf.DUMMYFUNCTION("""COMPUTED_VALUE"""),6.605)</f>
        <v>6.605</v>
      </c>
      <c r="AA1373" s="4">
        <v>31.176</v>
      </c>
      <c r="AB1373" s="4" t="s">
        <v>13</v>
      </c>
      <c r="AC1373" s="1">
        <v>51.4986044682394</v>
      </c>
      <c r="AD1373" s="4">
        <v>-18.2097044682394</v>
      </c>
    </row>
    <row r="1374">
      <c r="G1374" s="3">
        <v>60.5241</v>
      </c>
      <c r="H1374" s="3">
        <v>6.865</v>
      </c>
      <c r="K1374" s="4">
        <f>IFERROR(__xludf.DUMMYFUNCTION("""COMPUTED_VALUE"""),6.61)</f>
        <v>6.61</v>
      </c>
      <c r="L1374" s="4">
        <v>57.3717</v>
      </c>
      <c r="M1374" s="4" t="s">
        <v>13</v>
      </c>
      <c r="N1374" s="1">
        <v>46.6909917427652</v>
      </c>
      <c r="O1374" s="4">
        <v>13.833108257234798</v>
      </c>
      <c r="V1374" s="3">
        <v>33.2955</v>
      </c>
      <c r="W1374" s="3">
        <v>6.865</v>
      </c>
      <c r="Z1374" s="4">
        <f>IFERROR(__xludf.DUMMYFUNCTION("""COMPUTED_VALUE"""),6.61)</f>
        <v>6.61</v>
      </c>
      <c r="AA1374" s="4">
        <v>31.2367</v>
      </c>
      <c r="AB1374" s="4" t="s">
        <v>13</v>
      </c>
      <c r="AC1374" s="1">
        <v>51.4934342869766</v>
      </c>
      <c r="AD1374" s="4">
        <v>-18.197934286976604</v>
      </c>
    </row>
    <row r="1375">
      <c r="G1375" s="3">
        <v>60.5286</v>
      </c>
      <c r="H1375" s="3">
        <v>6.87</v>
      </c>
      <c r="K1375" s="4">
        <f>IFERROR(__xludf.DUMMYFUNCTION("""COMPUTED_VALUE"""),6.615)</f>
        <v>6.615</v>
      </c>
      <c r="L1375" s="4">
        <v>57.518</v>
      </c>
      <c r="M1375" s="4" t="s">
        <v>13</v>
      </c>
      <c r="N1375" s="1">
        <v>46.6842458051411</v>
      </c>
      <c r="O1375" s="4">
        <v>13.844354194858894</v>
      </c>
      <c r="V1375" s="3">
        <v>33.3005</v>
      </c>
      <c r="W1375" s="3">
        <v>6.87</v>
      </c>
      <c r="Z1375" s="4">
        <f>IFERROR(__xludf.DUMMYFUNCTION("""COMPUTED_VALUE"""),6.615)</f>
        <v>6.615</v>
      </c>
      <c r="AA1375" s="4">
        <v>31.2972</v>
      </c>
      <c r="AB1375" s="4" t="s">
        <v>13</v>
      </c>
      <c r="AC1375" s="1">
        <v>51.488743451802</v>
      </c>
      <c r="AD1375" s="4">
        <v>-18.188243451802002</v>
      </c>
    </row>
    <row r="1376">
      <c r="G1376" s="3">
        <v>60.532</v>
      </c>
      <c r="H1376" s="3">
        <v>6.875</v>
      </c>
      <c r="K1376" s="4">
        <f>IFERROR(__xludf.DUMMYFUNCTION("""COMPUTED_VALUE"""),6.62)</f>
        <v>6.62</v>
      </c>
      <c r="L1376" s="4">
        <v>57.66</v>
      </c>
      <c r="M1376" s="4" t="s">
        <v>13</v>
      </c>
      <c r="N1376" s="1">
        <v>46.6775497565663</v>
      </c>
      <c r="O1376" s="4">
        <v>13.854450243433696</v>
      </c>
      <c r="V1376" s="3">
        <v>33.3041</v>
      </c>
      <c r="W1376" s="3">
        <v>6.875</v>
      </c>
      <c r="Z1376" s="4">
        <f>IFERROR(__xludf.DUMMYFUNCTION("""COMPUTED_VALUE"""),6.62)</f>
        <v>6.62</v>
      </c>
      <c r="AA1376" s="4">
        <v>31.3574</v>
      </c>
      <c r="AB1376" s="4" t="s">
        <v>13</v>
      </c>
      <c r="AC1376" s="1">
        <v>51.4844875940559</v>
      </c>
      <c r="AD1376" s="4">
        <v>-18.1803875940559</v>
      </c>
    </row>
    <row r="1377">
      <c r="G1377" s="3">
        <v>60.5345</v>
      </c>
      <c r="H1377" s="3">
        <v>6.88</v>
      </c>
      <c r="K1377" s="4">
        <f>IFERROR(__xludf.DUMMYFUNCTION("""COMPUTED_VALUE"""),6.625)</f>
        <v>6.625</v>
      </c>
      <c r="L1377" s="4">
        <v>57.7979</v>
      </c>
      <c r="M1377" s="4" t="s">
        <v>13</v>
      </c>
      <c r="N1377" s="1">
        <v>46.6709184043736</v>
      </c>
      <c r="O1377" s="4">
        <v>13.8635815956264</v>
      </c>
      <c r="V1377" s="3">
        <v>33.3062</v>
      </c>
      <c r="W1377" s="3">
        <v>6.88</v>
      </c>
      <c r="Z1377" s="4">
        <f>IFERROR(__xludf.DUMMYFUNCTION("""COMPUTED_VALUE"""),6.625)</f>
        <v>6.625</v>
      </c>
      <c r="AA1377" s="4">
        <v>31.4174</v>
      </c>
      <c r="AB1377" s="4" t="s">
        <v>13</v>
      </c>
      <c r="AC1377" s="1">
        <v>51.4806223450787</v>
      </c>
      <c r="AD1377" s="4">
        <v>-18.174422345078703</v>
      </c>
    </row>
    <row r="1378">
      <c r="G1378" s="3">
        <v>60.5361</v>
      </c>
      <c r="H1378" s="3">
        <v>6.885</v>
      </c>
      <c r="K1378" s="4">
        <f>IFERROR(__xludf.DUMMYFUNCTION("""COMPUTED_VALUE"""),6.63)</f>
        <v>6.63</v>
      </c>
      <c r="L1378" s="4">
        <v>57.9315</v>
      </c>
      <c r="M1378" s="4" t="s">
        <v>13</v>
      </c>
      <c r="N1378" s="1">
        <v>46.6643665558956</v>
      </c>
      <c r="O1378" s="4">
        <v>13.8717334441044</v>
      </c>
      <c r="V1378" s="3">
        <v>33.3069</v>
      </c>
      <c r="W1378" s="3">
        <v>6.885</v>
      </c>
      <c r="Z1378" s="4">
        <f>IFERROR(__xludf.DUMMYFUNCTION("""COMPUTED_VALUE"""),6.63)</f>
        <v>6.63</v>
      </c>
      <c r="AA1378" s="4">
        <v>31.4771</v>
      </c>
      <c r="AB1378" s="4" t="s">
        <v>13</v>
      </c>
      <c r="AC1378" s="1">
        <v>51.4771033362106</v>
      </c>
      <c r="AD1378" s="4">
        <v>-18.170203336210598</v>
      </c>
    </row>
    <row r="1379">
      <c r="G1379" s="3">
        <v>60.5368</v>
      </c>
      <c r="H1379" s="3">
        <v>6.89</v>
      </c>
      <c r="K1379" s="4">
        <f>IFERROR(__xludf.DUMMYFUNCTION("""COMPUTED_VALUE"""),6.635)</f>
        <v>6.635</v>
      </c>
      <c r="L1379" s="4">
        <v>58.0611</v>
      </c>
      <c r="M1379" s="4" t="s">
        <v>13</v>
      </c>
      <c r="N1379" s="1">
        <v>46.6579090184653</v>
      </c>
      <c r="O1379" s="4">
        <v>13.878890981534703</v>
      </c>
      <c r="V1379" s="3">
        <v>33.3063</v>
      </c>
      <c r="W1379" s="3">
        <v>6.89</v>
      </c>
      <c r="Z1379" s="4">
        <f>IFERROR(__xludf.DUMMYFUNCTION("""COMPUTED_VALUE"""),6.635)</f>
        <v>6.635</v>
      </c>
      <c r="AA1379" s="4">
        <v>31.5364</v>
      </c>
      <c r="AB1379" s="4" t="s">
        <v>13</v>
      </c>
      <c r="AC1379" s="1">
        <v>51.4738861987919</v>
      </c>
      <c r="AD1379" s="4">
        <v>-18.167586198791902</v>
      </c>
    </row>
    <row r="1380">
      <c r="G1380" s="3">
        <v>60.5368</v>
      </c>
      <c r="H1380" s="3">
        <v>6.895</v>
      </c>
      <c r="K1380" s="4">
        <f>IFERROR(__xludf.DUMMYFUNCTION("""COMPUTED_VALUE"""),6.64)</f>
        <v>6.64</v>
      </c>
      <c r="L1380" s="4">
        <v>58.1865</v>
      </c>
      <c r="M1380" s="4" t="s">
        <v>13</v>
      </c>
      <c r="N1380" s="1">
        <v>46.6515605994152</v>
      </c>
      <c r="O1380" s="4">
        <v>13.885239400584801</v>
      </c>
      <c r="V1380" s="3">
        <v>33.3044</v>
      </c>
      <c r="W1380" s="3">
        <v>6.895</v>
      </c>
      <c r="Z1380" s="4">
        <f>IFERROR(__xludf.DUMMYFUNCTION("""COMPUTED_VALUE"""),6.64)</f>
        <v>6.64</v>
      </c>
      <c r="AA1380" s="4">
        <v>31.5955</v>
      </c>
      <c r="AB1380" s="4" t="s">
        <v>13</v>
      </c>
      <c r="AC1380" s="1">
        <v>51.4709265641631</v>
      </c>
      <c r="AD1380" s="4">
        <v>-18.1665265641631</v>
      </c>
    </row>
    <row r="1381">
      <c r="G1381" s="3">
        <v>60.5359</v>
      </c>
      <c r="H1381" s="3">
        <v>6.9</v>
      </c>
      <c r="K1381" s="4">
        <f>IFERROR(__xludf.DUMMYFUNCTION("""COMPUTED_VALUE"""),6.645)</f>
        <v>6.645</v>
      </c>
      <c r="L1381" s="4">
        <v>58.3078</v>
      </c>
      <c r="M1381" s="4" t="s">
        <v>13</v>
      </c>
      <c r="N1381" s="1">
        <v>46.6453361060782</v>
      </c>
      <c r="O1381" s="4">
        <v>13.8905638939218</v>
      </c>
      <c r="V1381" s="3">
        <v>33.3012</v>
      </c>
      <c r="W1381" s="3">
        <v>6.9</v>
      </c>
      <c r="Z1381" s="4">
        <f>IFERROR(__xludf.DUMMYFUNCTION("""COMPUTED_VALUE"""),6.645)</f>
        <v>6.645</v>
      </c>
      <c r="AA1381" s="4">
        <v>31.6541</v>
      </c>
      <c r="AB1381" s="4" t="s">
        <v>13</v>
      </c>
      <c r="AC1381" s="1">
        <v>51.4681800636644</v>
      </c>
      <c r="AD1381" s="4">
        <v>-18.166980063664397</v>
      </c>
    </row>
    <row r="1382">
      <c r="G1382" s="3">
        <v>60.5343</v>
      </c>
      <c r="H1382" s="3">
        <v>6.905</v>
      </c>
      <c r="K1382" s="4">
        <f>IFERROR(__xludf.DUMMYFUNCTION("""COMPUTED_VALUE"""),6.65)</f>
        <v>6.65</v>
      </c>
      <c r="L1382" s="4">
        <v>58.425</v>
      </c>
      <c r="M1382" s="4" t="s">
        <v>13</v>
      </c>
      <c r="N1382" s="1">
        <v>46.639250345787</v>
      </c>
      <c r="O1382" s="4">
        <v>13.895049654213004</v>
      </c>
      <c r="V1382" s="3">
        <v>33.2969</v>
      </c>
      <c r="W1382" s="3">
        <v>6.905</v>
      </c>
      <c r="Z1382" s="4">
        <f>IFERROR(__xludf.DUMMYFUNCTION("""COMPUTED_VALUE"""),6.65)</f>
        <v>6.65</v>
      </c>
      <c r="AA1382" s="4">
        <v>31.7124</v>
      </c>
      <c r="AB1382" s="4" t="s">
        <v>13</v>
      </c>
      <c r="AC1382" s="1">
        <v>51.4656023286362</v>
      </c>
      <c r="AD1382" s="4">
        <v>-18.1687023286362</v>
      </c>
    </row>
    <row r="1383">
      <c r="G1383" s="3">
        <v>60.5321</v>
      </c>
      <c r="H1383" s="3">
        <v>6.91</v>
      </c>
      <c r="K1383" s="4">
        <f>IFERROR(__xludf.DUMMYFUNCTION("""COMPUTED_VALUE"""),6.655)</f>
        <v>6.655</v>
      </c>
      <c r="L1383" s="4">
        <v>58.5382</v>
      </c>
      <c r="M1383" s="4" t="s">
        <v>13</v>
      </c>
      <c r="N1383" s="1">
        <v>46.6333181258744</v>
      </c>
      <c r="O1383" s="4">
        <v>13.898781874125596</v>
      </c>
      <c r="V1383" s="3">
        <v>33.2914</v>
      </c>
      <c r="W1383" s="3">
        <v>6.91</v>
      </c>
      <c r="Z1383" s="4">
        <f>IFERROR(__xludf.DUMMYFUNCTION("""COMPUTED_VALUE"""),6.655)</f>
        <v>6.655</v>
      </c>
      <c r="AA1383" s="4">
        <v>31.7703</v>
      </c>
      <c r="AB1383" s="4" t="s">
        <v>13</v>
      </c>
      <c r="AC1383" s="1">
        <v>51.4631489904188</v>
      </c>
      <c r="AD1383" s="4">
        <v>-18.1717489904188</v>
      </c>
    </row>
    <row r="1384">
      <c r="G1384" s="3">
        <v>60.5293</v>
      </c>
      <c r="H1384" s="3">
        <v>6.915</v>
      </c>
      <c r="K1384" s="4">
        <f>IFERROR(__xludf.DUMMYFUNCTION("""COMPUTED_VALUE"""),6.66)</f>
        <v>6.66</v>
      </c>
      <c r="L1384" s="4">
        <v>58.6475</v>
      </c>
      <c r="M1384" s="4" t="s">
        <v>13</v>
      </c>
      <c r="N1384" s="1">
        <v>46.6275542536732</v>
      </c>
      <c r="O1384" s="4">
        <v>13.901745746326796</v>
      </c>
      <c r="V1384" s="3">
        <v>33.2849</v>
      </c>
      <c r="W1384" s="3">
        <v>6.915</v>
      </c>
      <c r="Z1384" s="4">
        <f>IFERROR(__xludf.DUMMYFUNCTION("""COMPUTED_VALUE"""),6.66)</f>
        <v>6.66</v>
      </c>
      <c r="AA1384" s="4">
        <v>31.8277</v>
      </c>
      <c r="AB1384" s="4" t="s">
        <v>13</v>
      </c>
      <c r="AC1384" s="1">
        <v>51.4607756803524</v>
      </c>
      <c r="AD1384" s="4">
        <v>-18.175875680352398</v>
      </c>
    </row>
    <row r="1385">
      <c r="G1385" s="3">
        <v>60.5258</v>
      </c>
      <c r="H1385" s="3">
        <v>6.92</v>
      </c>
      <c r="K1385" s="4">
        <f>IFERROR(__xludf.DUMMYFUNCTION("""COMPUTED_VALUE"""),6.665)</f>
        <v>6.665</v>
      </c>
      <c r="L1385" s="4">
        <v>58.7527</v>
      </c>
      <c r="M1385" s="4" t="s">
        <v>13</v>
      </c>
      <c r="N1385" s="1">
        <v>46.6219735365161</v>
      </c>
      <c r="O1385" s="4">
        <v>13.903826463483895</v>
      </c>
      <c r="V1385" s="3">
        <v>33.2774</v>
      </c>
      <c r="W1385" s="3">
        <v>6.92</v>
      </c>
      <c r="Z1385" s="4">
        <f>IFERROR(__xludf.DUMMYFUNCTION("""COMPUTED_VALUE"""),6.665)</f>
        <v>6.665</v>
      </c>
      <c r="AA1385" s="4">
        <v>31.8847</v>
      </c>
      <c r="AB1385" s="4" t="s">
        <v>13</v>
      </c>
      <c r="AC1385" s="1">
        <v>51.4584380297775</v>
      </c>
      <c r="AD1385" s="4">
        <v>-18.181038029777497</v>
      </c>
    </row>
    <row r="1386">
      <c r="G1386" s="3">
        <v>60.5218</v>
      </c>
      <c r="H1386" s="3">
        <v>6.925</v>
      </c>
      <c r="K1386" s="4">
        <f>IFERROR(__xludf.DUMMYFUNCTION("""COMPUTED_VALUE"""),6.67)</f>
        <v>6.67</v>
      </c>
      <c r="L1386" s="4">
        <v>58.8541</v>
      </c>
      <c r="M1386" s="4" t="s">
        <v>13</v>
      </c>
      <c r="N1386" s="1">
        <v>46.6165907817359</v>
      </c>
      <c r="O1386" s="4">
        <v>13.905209218264098</v>
      </c>
      <c r="V1386" s="3">
        <v>33.2689</v>
      </c>
      <c r="W1386" s="3">
        <v>6.925</v>
      </c>
      <c r="Z1386" s="4">
        <f>IFERROR(__xludf.DUMMYFUNCTION("""COMPUTED_VALUE"""),6.67)</f>
        <v>6.67</v>
      </c>
      <c r="AA1386" s="4">
        <v>31.9411</v>
      </c>
      <c r="AB1386" s="4" t="s">
        <v>13</v>
      </c>
      <c r="AC1386" s="1">
        <v>51.4560916700344</v>
      </c>
      <c r="AD1386" s="4">
        <v>-18.187191670034395</v>
      </c>
    </row>
    <row r="1387">
      <c r="G1387" s="3">
        <v>60.5172</v>
      </c>
      <c r="H1387" s="3">
        <v>6.93</v>
      </c>
      <c r="K1387" s="4">
        <f>IFERROR(__xludf.DUMMYFUNCTION("""COMPUTED_VALUE"""),6.671226502)</f>
        <v>6.671226502</v>
      </c>
      <c r="L1387" s="4" t="s">
        <v>13</v>
      </c>
      <c r="M1387" s="4">
        <v>48.7673578100836</v>
      </c>
      <c r="N1387" s="1">
        <v>46.6114207966652</v>
      </c>
      <c r="O1387" s="4">
        <v>13.905779203334802</v>
      </c>
      <c r="V1387" s="3">
        <v>33.2594</v>
      </c>
      <c r="W1387" s="3">
        <v>6.93</v>
      </c>
      <c r="Z1387" s="4">
        <f>IFERROR(__xludf.DUMMYFUNCTION("""COMPUTED_VALUE"""),6.671226502)</f>
        <v>6.671226502</v>
      </c>
      <c r="AA1387" s="4" t="s">
        <v>13</v>
      </c>
      <c r="AB1387" s="4">
        <v>51.308993061392</v>
      </c>
      <c r="AC1387" s="1">
        <v>51.4536922324633</v>
      </c>
      <c r="AD1387" s="4">
        <v>-18.194292232463297</v>
      </c>
    </row>
    <row r="1388">
      <c r="G1388" s="3">
        <v>60.5122</v>
      </c>
      <c r="H1388" s="3">
        <v>6.935</v>
      </c>
      <c r="K1388" s="4">
        <f>IFERROR(__xludf.DUMMYFUNCTION("""COMPUTED_VALUE"""),6.675)</f>
        <v>6.675</v>
      </c>
      <c r="L1388" s="4">
        <v>58.9517</v>
      </c>
      <c r="M1388" s="4" t="s">
        <v>13</v>
      </c>
      <c r="N1388" s="1">
        <v>46.606478388637</v>
      </c>
      <c r="O1388" s="4">
        <v>13.905721611363</v>
      </c>
      <c r="V1388" s="3">
        <v>33.2493</v>
      </c>
      <c r="W1388" s="3">
        <v>6.935</v>
      </c>
      <c r="Z1388" s="4">
        <f>IFERROR(__xludf.DUMMYFUNCTION("""COMPUTED_VALUE"""),6.675)</f>
        <v>6.675</v>
      </c>
      <c r="AA1388" s="4">
        <v>31.9969</v>
      </c>
      <c r="AB1388" s="4" t="s">
        <v>13</v>
      </c>
      <c r="AC1388" s="1">
        <v>51.4511953484046</v>
      </c>
      <c r="AD1388" s="4">
        <v>-18.201895348404605</v>
      </c>
    </row>
    <row r="1389">
      <c r="G1389" s="3">
        <v>60.5068</v>
      </c>
      <c r="H1389" s="3">
        <v>6.94</v>
      </c>
      <c r="K1389" s="4">
        <f>IFERROR(__xludf.DUMMYFUNCTION("""COMPUTED_VALUE"""),6.68)</f>
        <v>6.68</v>
      </c>
      <c r="L1389" s="4">
        <v>59.0455</v>
      </c>
      <c r="M1389" s="4" t="s">
        <v>13</v>
      </c>
      <c r="N1389" s="1">
        <v>46.6017783649839</v>
      </c>
      <c r="O1389" s="4">
        <v>13.905021635016098</v>
      </c>
      <c r="V1389" s="3">
        <v>33.2383</v>
      </c>
      <c r="W1389" s="3">
        <v>6.94</v>
      </c>
      <c r="Z1389" s="4">
        <f>IFERROR(__xludf.DUMMYFUNCTION("""COMPUTED_VALUE"""),6.68)</f>
        <v>6.68</v>
      </c>
      <c r="AA1389" s="4">
        <v>32.0522</v>
      </c>
      <c r="AB1389" s="4" t="s">
        <v>13</v>
      </c>
      <c r="AC1389" s="1">
        <v>51.4485566491987</v>
      </c>
      <c r="AD1389" s="4">
        <v>-18.210256649198698</v>
      </c>
    </row>
    <row r="1390">
      <c r="G1390" s="3">
        <v>60.5009</v>
      </c>
      <c r="H1390" s="3">
        <v>6.945</v>
      </c>
      <c r="K1390" s="4">
        <f>IFERROR(__xludf.DUMMYFUNCTION("""COMPUTED_VALUE"""),6.685)</f>
        <v>6.685</v>
      </c>
      <c r="L1390" s="4">
        <v>59.1355</v>
      </c>
      <c r="M1390" s="4" t="s">
        <v>13</v>
      </c>
      <c r="N1390" s="1">
        <v>46.5973355330387</v>
      </c>
      <c r="O1390" s="4">
        <v>13.9035644669613</v>
      </c>
      <c r="V1390" s="3">
        <v>33.2266</v>
      </c>
      <c r="W1390" s="3">
        <v>6.945</v>
      </c>
      <c r="Z1390" s="4">
        <f>IFERROR(__xludf.DUMMYFUNCTION("""COMPUTED_VALUE"""),6.685)</f>
        <v>6.685</v>
      </c>
      <c r="AA1390" s="4">
        <v>32.1069</v>
      </c>
      <c r="AB1390" s="4" t="s">
        <v>13</v>
      </c>
      <c r="AC1390" s="1">
        <v>51.4457317661858</v>
      </c>
      <c r="AD1390" s="4">
        <v>-18.219131766185804</v>
      </c>
    </row>
    <row r="1391">
      <c r="G1391" s="3">
        <v>60.4947</v>
      </c>
      <c r="H1391" s="3">
        <v>6.95</v>
      </c>
      <c r="K1391" s="4">
        <f>IFERROR(__xludf.DUMMYFUNCTION("""COMPUTED_VALUE"""),6.69)</f>
        <v>6.69</v>
      </c>
      <c r="L1391" s="4">
        <v>59.2219</v>
      </c>
      <c r="M1391" s="4" t="s">
        <v>13</v>
      </c>
      <c r="N1391" s="1">
        <v>46.5931647001342</v>
      </c>
      <c r="O1391" s="4">
        <v>13.901535299865799</v>
      </c>
      <c r="V1391" s="3">
        <v>33.2144</v>
      </c>
      <c r="W1391" s="3">
        <v>6.95</v>
      </c>
      <c r="Z1391" s="4">
        <f>IFERROR(__xludf.DUMMYFUNCTION("""COMPUTED_VALUE"""),6.69)</f>
        <v>6.69</v>
      </c>
      <c r="AA1391" s="4">
        <v>32.1608</v>
      </c>
      <c r="AB1391" s="4" t="s">
        <v>13</v>
      </c>
      <c r="AC1391" s="1">
        <v>51.4426763307063</v>
      </c>
      <c r="AD1391" s="4">
        <v>-18.2282763307063</v>
      </c>
    </row>
    <row r="1392">
      <c r="G1392" s="3">
        <v>60.4882</v>
      </c>
      <c r="H1392" s="3">
        <v>6.955</v>
      </c>
      <c r="K1392" s="4">
        <f>IFERROR(__xludf.DUMMYFUNCTION("""COMPUTED_VALUE"""),6.695)</f>
        <v>6.695</v>
      </c>
      <c r="L1392" s="4">
        <v>59.3048</v>
      </c>
      <c r="M1392" s="4" t="s">
        <v>13</v>
      </c>
      <c r="N1392" s="1">
        <v>46.5892806736031</v>
      </c>
      <c r="O1392" s="4">
        <v>13.8989193263969</v>
      </c>
      <c r="V1392" s="3">
        <v>33.2015</v>
      </c>
      <c r="W1392" s="3">
        <v>6.955</v>
      </c>
      <c r="Z1392" s="4">
        <f>IFERROR(__xludf.DUMMYFUNCTION("""COMPUTED_VALUE"""),6.695)</f>
        <v>6.695</v>
      </c>
      <c r="AA1392" s="4">
        <v>32.2141</v>
      </c>
      <c r="AB1392" s="4" t="s">
        <v>13</v>
      </c>
      <c r="AC1392" s="1">
        <v>51.4393459741005</v>
      </c>
      <c r="AD1392" s="4">
        <v>-18.237845974100495</v>
      </c>
    </row>
    <row r="1393">
      <c r="G1393" s="3">
        <v>60.4813</v>
      </c>
      <c r="H1393" s="3">
        <v>6.96</v>
      </c>
      <c r="K1393" s="4">
        <f>IFERROR(__xludf.DUMMYFUNCTION("""COMPUTED_VALUE"""),6.7)</f>
        <v>6.7</v>
      </c>
      <c r="L1393" s="4">
        <v>59.384</v>
      </c>
      <c r="M1393" s="4" t="s">
        <v>13</v>
      </c>
      <c r="N1393" s="1">
        <v>46.5856982607782</v>
      </c>
      <c r="O1393" s="4">
        <v>13.895601739221796</v>
      </c>
      <c r="V1393" s="3">
        <v>33.1882</v>
      </c>
      <c r="W1393" s="3">
        <v>6.96</v>
      </c>
      <c r="Z1393" s="4">
        <f>IFERROR(__xludf.DUMMYFUNCTION("""COMPUTED_VALUE"""),6.7)</f>
        <v>6.7</v>
      </c>
      <c r="AA1393" s="4">
        <v>32.2666</v>
      </c>
      <c r="AB1393" s="4" t="s">
        <v>13</v>
      </c>
      <c r="AC1393" s="1">
        <v>51.4356963277087</v>
      </c>
      <c r="AD1393" s="4">
        <v>-18.247496327708696</v>
      </c>
    </row>
    <row r="1394">
      <c r="G1394" s="3">
        <v>60.4742</v>
      </c>
      <c r="H1394" s="3">
        <v>6.965</v>
      </c>
      <c r="K1394" s="4">
        <f>IFERROR(__xludf.DUMMYFUNCTION("""COMPUTED_VALUE"""),6.705)</f>
        <v>6.705</v>
      </c>
      <c r="L1394" s="4">
        <v>59.4599</v>
      </c>
      <c r="M1394" s="4" t="s">
        <v>13</v>
      </c>
      <c r="N1394" s="1">
        <v>46.5824322689922</v>
      </c>
      <c r="O1394" s="4">
        <v>13.891767731007803</v>
      </c>
      <c r="V1394" s="3">
        <v>33.1744</v>
      </c>
      <c r="W1394" s="3">
        <v>6.965</v>
      </c>
      <c r="Z1394" s="4">
        <f>IFERROR(__xludf.DUMMYFUNCTION("""COMPUTED_VALUE"""),6.705)</f>
        <v>6.705</v>
      </c>
      <c r="AA1394" s="4">
        <v>32.3182</v>
      </c>
      <c r="AB1394" s="4" t="s">
        <v>13</v>
      </c>
      <c r="AC1394" s="1">
        <v>51.4316830228713</v>
      </c>
      <c r="AD1394" s="4">
        <v>-18.2572830228713</v>
      </c>
    </row>
    <row r="1395">
      <c r="G1395" s="3">
        <v>60.4669</v>
      </c>
      <c r="H1395" s="3">
        <v>6.97</v>
      </c>
      <c r="K1395" s="4">
        <f>IFERROR(__xludf.DUMMYFUNCTION("""COMPUTED_VALUE"""),6.71)</f>
        <v>6.71</v>
      </c>
      <c r="L1395" s="4">
        <v>59.5323</v>
      </c>
      <c r="M1395" s="4" t="s">
        <v>13</v>
      </c>
      <c r="N1395" s="1">
        <v>46.579497505578</v>
      </c>
      <c r="O1395" s="4">
        <v>13.887402494422005</v>
      </c>
      <c r="V1395" s="3">
        <v>33.1602</v>
      </c>
      <c r="W1395" s="3">
        <v>6.97</v>
      </c>
      <c r="Z1395" s="4">
        <f>IFERROR(__xludf.DUMMYFUNCTION("""COMPUTED_VALUE"""),6.71)</f>
        <v>6.71</v>
      </c>
      <c r="AA1395" s="4">
        <v>32.3691</v>
      </c>
      <c r="AB1395" s="4" t="s">
        <v>13</v>
      </c>
      <c r="AC1395" s="1">
        <v>51.4272616909286</v>
      </c>
      <c r="AD1395" s="4">
        <v>-18.2670616909286</v>
      </c>
    </row>
    <row r="1396">
      <c r="G1396" s="3">
        <v>60.4593</v>
      </c>
      <c r="H1396" s="3">
        <v>6.975</v>
      </c>
      <c r="K1396" s="4">
        <f>IFERROR(__xludf.DUMMYFUNCTION("""COMPUTED_VALUE"""),6.715)</f>
        <v>6.715</v>
      </c>
      <c r="L1396" s="4">
        <v>59.6015</v>
      </c>
      <c r="M1396" s="4" t="s">
        <v>13</v>
      </c>
      <c r="N1396" s="1">
        <v>46.5769087778681</v>
      </c>
      <c r="O1396" s="4">
        <v>13.8823912221319</v>
      </c>
      <c r="V1396" s="3">
        <v>33.1458</v>
      </c>
      <c r="W1396" s="3">
        <v>6.975</v>
      </c>
      <c r="Z1396" s="4">
        <f>IFERROR(__xludf.DUMMYFUNCTION("""COMPUTED_VALUE"""),6.715)</f>
        <v>6.715</v>
      </c>
      <c r="AA1396" s="4">
        <v>32.419</v>
      </c>
      <c r="AB1396" s="4" t="s">
        <v>13</v>
      </c>
      <c r="AC1396" s="1">
        <v>51.4223879632208</v>
      </c>
      <c r="AD1396" s="4">
        <v>-18.2765879632208</v>
      </c>
    </row>
    <row r="1397">
      <c r="G1397" s="3">
        <v>60.4516</v>
      </c>
      <c r="H1397" s="3">
        <v>6.98</v>
      </c>
      <c r="K1397" s="4">
        <f>IFERROR(__xludf.DUMMYFUNCTION("""COMPUTED_VALUE"""),6.72)</f>
        <v>6.72</v>
      </c>
      <c r="L1397" s="4">
        <v>59.6674</v>
      </c>
      <c r="M1397" s="4" t="s">
        <v>13</v>
      </c>
      <c r="N1397" s="1">
        <v>46.5746808931955</v>
      </c>
      <c r="O1397" s="4">
        <v>13.8769191068045</v>
      </c>
      <c r="V1397" s="3">
        <v>33.1311</v>
      </c>
      <c r="W1397" s="3">
        <v>6.98</v>
      </c>
      <c r="Z1397" s="4">
        <f>IFERROR(__xludf.DUMMYFUNCTION("""COMPUTED_VALUE"""),6.72)</f>
        <v>6.72</v>
      </c>
      <c r="AA1397" s="4">
        <v>32.468</v>
      </c>
      <c r="AB1397" s="4" t="s">
        <v>13</v>
      </c>
      <c r="AC1397" s="1">
        <v>51.4170174710884</v>
      </c>
      <c r="AD1397" s="4">
        <v>-18.285917471088396</v>
      </c>
    </row>
    <row r="1398">
      <c r="G1398" s="3">
        <v>60.4437</v>
      </c>
      <c r="H1398" s="3">
        <v>6.985</v>
      </c>
      <c r="K1398" s="4">
        <f>IFERROR(__xludf.DUMMYFUNCTION("""COMPUTED_VALUE"""),6.725)</f>
        <v>6.725</v>
      </c>
      <c r="L1398" s="4">
        <v>59.7301</v>
      </c>
      <c r="M1398" s="4" t="s">
        <v>13</v>
      </c>
      <c r="N1398" s="1">
        <v>46.5728286588929</v>
      </c>
      <c r="O1398" s="4">
        <v>13.870871341107097</v>
      </c>
      <c r="V1398" s="3">
        <v>33.1162</v>
      </c>
      <c r="W1398" s="3">
        <v>6.985</v>
      </c>
      <c r="Z1398" s="4">
        <f>IFERROR(__xludf.DUMMYFUNCTION("""COMPUTED_VALUE"""),6.725)</f>
        <v>6.725</v>
      </c>
      <c r="AA1398" s="4">
        <v>32.5159</v>
      </c>
      <c r="AB1398" s="4" t="s">
        <v>13</v>
      </c>
      <c r="AC1398" s="1">
        <v>51.4111058458717</v>
      </c>
      <c r="AD1398" s="4">
        <v>-18.294905845871703</v>
      </c>
    </row>
    <row r="1399">
      <c r="G1399" s="3">
        <v>60.4357</v>
      </c>
      <c r="H1399" s="3">
        <v>6.99</v>
      </c>
      <c r="K1399" s="4">
        <f>IFERROR(__xludf.DUMMYFUNCTION("""COMPUTED_VALUE"""),6.73)</f>
        <v>6.73</v>
      </c>
      <c r="L1399" s="4">
        <v>59.7898</v>
      </c>
      <c r="M1399" s="4" t="s">
        <v>13</v>
      </c>
      <c r="N1399" s="1">
        <v>46.571366882293</v>
      </c>
      <c r="O1399" s="4">
        <v>13.864333117706998</v>
      </c>
      <c r="V1399" s="3">
        <v>33.1012</v>
      </c>
      <c r="W1399" s="3">
        <v>6.99</v>
      </c>
      <c r="Z1399" s="4">
        <f>IFERROR(__xludf.DUMMYFUNCTION("""COMPUTED_VALUE"""),6.73)</f>
        <v>6.73</v>
      </c>
      <c r="AA1399" s="4">
        <v>32.5629</v>
      </c>
      <c r="AB1399" s="4" t="s">
        <v>13</v>
      </c>
      <c r="AC1399" s="1">
        <v>51.4046087189109</v>
      </c>
      <c r="AD1399" s="4">
        <v>-18.3034087189109</v>
      </c>
    </row>
    <row r="1400">
      <c r="G1400" s="3">
        <v>60.4276</v>
      </c>
      <c r="H1400" s="3">
        <v>6.995</v>
      </c>
      <c r="K1400" s="4">
        <f>IFERROR(__xludf.DUMMYFUNCTION("""COMPUTED_VALUE"""),6.735)</f>
        <v>6.735</v>
      </c>
      <c r="L1400" s="4">
        <v>59.8465</v>
      </c>
      <c r="M1400" s="4" t="s">
        <v>13</v>
      </c>
      <c r="N1400" s="1">
        <v>46.5703103707285</v>
      </c>
      <c r="O1400" s="4">
        <v>13.857289629271499</v>
      </c>
      <c r="V1400" s="3">
        <v>33.086</v>
      </c>
      <c r="W1400" s="3">
        <v>6.995</v>
      </c>
      <c r="Z1400" s="4">
        <f>IFERROR(__xludf.DUMMYFUNCTION("""COMPUTED_VALUE"""),6.735)</f>
        <v>6.735</v>
      </c>
      <c r="AA1400" s="4">
        <v>32.6087</v>
      </c>
      <c r="AB1400" s="4" t="s">
        <v>13</v>
      </c>
      <c r="AC1400" s="1">
        <v>51.3974817215464</v>
      </c>
      <c r="AD1400" s="4">
        <v>-18.3114817215464</v>
      </c>
    </row>
    <row r="1401">
      <c r="G1401" s="3">
        <v>60.4194</v>
      </c>
      <c r="H1401" s="3">
        <v>7.0</v>
      </c>
      <c r="K1401" s="4">
        <f>IFERROR(__xludf.DUMMYFUNCTION("""COMPUTED_VALUE"""),6.74)</f>
        <v>6.74</v>
      </c>
      <c r="L1401" s="4">
        <v>59.9003</v>
      </c>
      <c r="M1401" s="4" t="s">
        <v>13</v>
      </c>
      <c r="N1401" s="1">
        <v>46.5696739315324</v>
      </c>
      <c r="O1401" s="4">
        <v>13.849726068467604</v>
      </c>
      <c r="V1401" s="3">
        <v>33.0709</v>
      </c>
      <c r="W1401" s="3">
        <v>7.0</v>
      </c>
      <c r="Z1401" s="4">
        <f>IFERROR(__xludf.DUMMYFUNCTION("""COMPUTED_VALUE"""),6.74)</f>
        <v>6.74</v>
      </c>
      <c r="AA1401" s="4">
        <v>32.6534</v>
      </c>
      <c r="AB1401" s="4" t="s">
        <v>13</v>
      </c>
      <c r="AC1401" s="1">
        <v>51.3896804851186</v>
      </c>
      <c r="AD1401" s="4">
        <v>-18.3187804851186</v>
      </c>
    </row>
    <row r="1402">
      <c r="G1402" s="3">
        <v>60.4111</v>
      </c>
      <c r="H1402" s="3">
        <v>7.005</v>
      </c>
      <c r="K1402" s="4">
        <f>IFERROR(__xludf.DUMMYFUNCTION("""COMPUTED_VALUE"""),6.745)</f>
        <v>6.745</v>
      </c>
      <c r="L1402" s="4">
        <v>59.9512</v>
      </c>
      <c r="M1402" s="4" t="s">
        <v>13</v>
      </c>
      <c r="N1402" s="1">
        <v>46.5694904571584</v>
      </c>
      <c r="O1402" s="4">
        <v>13.841609542841596</v>
      </c>
      <c r="V1402" s="3">
        <v>33.0558</v>
      </c>
      <c r="W1402" s="3">
        <v>7.005</v>
      </c>
      <c r="Z1402" s="4">
        <f>IFERROR(__xludf.DUMMYFUNCTION("""COMPUTED_VALUE"""),6.745)</f>
        <v>6.745</v>
      </c>
      <c r="AA1402" s="4">
        <v>32.6969</v>
      </c>
      <c r="AB1402" s="4" t="s">
        <v>13</v>
      </c>
      <c r="AC1402" s="1">
        <v>51.3811464200038</v>
      </c>
      <c r="AD1402" s="4">
        <v>-18.325346420003804</v>
      </c>
    </row>
    <row r="1403">
      <c r="G1403" s="3">
        <v>60.4029</v>
      </c>
      <c r="H1403" s="3">
        <v>7.01</v>
      </c>
      <c r="K1403" s="4">
        <f>IFERROR(__xludf.DUMMYFUNCTION("""COMPUTED_VALUE"""),6.75)</f>
        <v>6.75</v>
      </c>
      <c r="L1403" s="4">
        <v>59.9994</v>
      </c>
      <c r="M1403" s="4" t="s">
        <v>13</v>
      </c>
      <c r="N1403" s="1">
        <v>46.5784694133889</v>
      </c>
      <c r="O1403" s="4">
        <v>13.8244305866111</v>
      </c>
      <c r="V1403" s="3">
        <v>33.0408</v>
      </c>
      <c r="W1403" s="3">
        <v>7.01</v>
      </c>
      <c r="Z1403" s="4">
        <f>IFERROR(__xludf.DUMMYFUNCTION("""COMPUTED_VALUE"""),6.75)</f>
        <v>6.75</v>
      </c>
      <c r="AA1403" s="4">
        <v>32.7391</v>
      </c>
      <c r="AB1403" s="4" t="s">
        <v>13</v>
      </c>
      <c r="AC1403" s="1">
        <v>51.3650336119825</v>
      </c>
      <c r="AD1403" s="4">
        <v>-18.3242336119825</v>
      </c>
    </row>
    <row r="1404">
      <c r="G1404" s="3">
        <v>60.3946</v>
      </c>
      <c r="H1404" s="3">
        <v>7.015</v>
      </c>
      <c r="K1404" s="4">
        <f>IFERROR(__xludf.DUMMYFUNCTION("""COMPUTED_VALUE"""),6.754608155)</f>
        <v>6.754608155</v>
      </c>
      <c r="L1404" s="4" t="s">
        <v>13</v>
      </c>
      <c r="M1404" s="4">
        <v>46.8971338951544</v>
      </c>
      <c r="N1404" s="1">
        <v>46.6020717556782</v>
      </c>
      <c r="O1404" s="4">
        <v>13.792528244321794</v>
      </c>
      <c r="V1404" s="3">
        <v>33.0259</v>
      </c>
      <c r="W1404" s="3">
        <v>7.015</v>
      </c>
      <c r="Z1404" s="4">
        <f>IFERROR(__xludf.DUMMYFUNCTION("""COMPUTED_VALUE"""),6.754608155)</f>
        <v>6.754608155</v>
      </c>
      <c r="AA1404" s="4" t="s">
        <v>13</v>
      </c>
      <c r="AB1404" s="4">
        <v>51.9603257231424</v>
      </c>
      <c r="AC1404" s="1">
        <v>51.3371796503134</v>
      </c>
      <c r="AD1404" s="4">
        <v>-18.311279650313402</v>
      </c>
    </row>
    <row r="1405">
      <c r="G1405" s="3">
        <v>60.3864</v>
      </c>
      <c r="H1405" s="3">
        <v>7.02</v>
      </c>
      <c r="K1405" s="4">
        <f>IFERROR(__xludf.DUMMYFUNCTION("""COMPUTED_VALUE"""),6.755)</f>
        <v>6.755</v>
      </c>
      <c r="L1405" s="4">
        <v>60.0449</v>
      </c>
      <c r="M1405" s="4" t="s">
        <v>13</v>
      </c>
      <c r="N1405" s="1">
        <v>46.637697686369</v>
      </c>
      <c r="O1405" s="4">
        <v>13.748702313631</v>
      </c>
      <c r="V1405" s="3">
        <v>33.0112</v>
      </c>
      <c r="W1405" s="3">
        <v>7.02</v>
      </c>
      <c r="Z1405" s="4">
        <f>IFERROR(__xludf.DUMMYFUNCTION("""COMPUTED_VALUE"""),6.755)</f>
        <v>6.755</v>
      </c>
      <c r="AA1405" s="4">
        <v>32.7801</v>
      </c>
      <c r="AB1405" s="4" t="s">
        <v>13</v>
      </c>
      <c r="AC1405" s="1">
        <v>51.2997899589</v>
      </c>
      <c r="AD1405" s="4">
        <v>-18.288589958899998</v>
      </c>
    </row>
    <row r="1406">
      <c r="G1406" s="3">
        <v>60.3782</v>
      </c>
      <c r="H1406" s="3">
        <v>7.025</v>
      </c>
      <c r="K1406" s="4">
        <f>IFERROR(__xludf.DUMMYFUNCTION("""COMPUTED_VALUE"""),6.76)</f>
        <v>6.76</v>
      </c>
      <c r="L1406" s="4">
        <v>60.0879</v>
      </c>
      <c r="M1406" s="4" t="s">
        <v>13</v>
      </c>
      <c r="N1406" s="1">
        <v>46.6827474078042</v>
      </c>
      <c r="O1406" s="4">
        <v>13.6954525921958</v>
      </c>
      <c r="V1406" s="3">
        <v>32.9966</v>
      </c>
      <c r="W1406" s="3">
        <v>7.025</v>
      </c>
      <c r="Z1406" s="4">
        <f>IFERROR(__xludf.DUMMYFUNCTION("""COMPUTED_VALUE"""),6.76)</f>
        <v>6.76</v>
      </c>
      <c r="AA1406" s="4">
        <v>32.8197</v>
      </c>
      <c r="AB1406" s="4" t="s">
        <v>13</v>
      </c>
      <c r="AC1406" s="1">
        <v>51.2550699616457</v>
      </c>
      <c r="AD1406" s="4">
        <v>-18.2584699616457</v>
      </c>
    </row>
    <row r="1407">
      <c r="G1407" s="3">
        <v>60.37</v>
      </c>
      <c r="H1407" s="3">
        <v>7.03</v>
      </c>
      <c r="K1407" s="4">
        <f>IFERROR(__xludf.DUMMYFUNCTION("""COMPUTED_VALUE"""),6.765)</f>
        <v>6.765</v>
      </c>
      <c r="L1407" s="4">
        <v>60.1282</v>
      </c>
      <c r="M1407" s="4" t="s">
        <v>13</v>
      </c>
      <c r="N1407" s="1">
        <v>46.7346211223267</v>
      </c>
      <c r="O1407" s="4">
        <v>13.635378877673297</v>
      </c>
      <c r="V1407" s="3">
        <v>32.9824</v>
      </c>
      <c r="W1407" s="3">
        <v>7.03</v>
      </c>
      <c r="Z1407" s="4">
        <f>IFERROR(__xludf.DUMMYFUNCTION("""COMPUTED_VALUE"""),6.765)</f>
        <v>6.765</v>
      </c>
      <c r="AA1407" s="4">
        <v>32.858</v>
      </c>
      <c r="AB1407" s="4" t="s">
        <v>13</v>
      </c>
      <c r="AC1407" s="1">
        <v>51.2052250824541</v>
      </c>
      <c r="AD1407" s="4">
        <v>-18.2228250824541</v>
      </c>
    </row>
    <row r="1408">
      <c r="G1408" s="3">
        <v>60.3619</v>
      </c>
      <c r="H1408" s="3">
        <v>7.035</v>
      </c>
      <c r="K1408" s="4">
        <f>IFERROR(__xludf.DUMMYFUNCTION("""COMPUTED_VALUE"""),6.77)</f>
        <v>6.77</v>
      </c>
      <c r="L1408" s="4">
        <v>60.1662</v>
      </c>
      <c r="M1408" s="4" t="s">
        <v>13</v>
      </c>
      <c r="N1408" s="1">
        <v>46.790719032279</v>
      </c>
      <c r="O1408" s="4">
        <v>13.571180967720998</v>
      </c>
      <c r="V1408" s="3">
        <v>32.9684</v>
      </c>
      <c r="W1408" s="3">
        <v>7.035</v>
      </c>
      <c r="Z1408" s="4">
        <f>IFERROR(__xludf.DUMMYFUNCTION("""COMPUTED_VALUE"""),6.77)</f>
        <v>6.77</v>
      </c>
      <c r="AA1408" s="4">
        <v>32.8948</v>
      </c>
      <c r="AB1408" s="4" t="s">
        <v>13</v>
      </c>
      <c r="AC1408" s="1">
        <v>51.1524607452287</v>
      </c>
      <c r="AD1408" s="4">
        <v>-18.1840607452287</v>
      </c>
    </row>
    <row r="1409">
      <c r="G1409" s="3">
        <v>60.354</v>
      </c>
      <c r="H1409" s="3">
        <v>7.04</v>
      </c>
      <c r="K1409" s="4">
        <f>IFERROR(__xludf.DUMMYFUNCTION("""COMPUTED_VALUE"""),6.775)</f>
        <v>6.775</v>
      </c>
      <c r="L1409" s="4">
        <v>60.2018</v>
      </c>
      <c r="M1409" s="4" t="s">
        <v>13</v>
      </c>
      <c r="N1409" s="1">
        <v>46.8484413400042</v>
      </c>
      <c r="O1409" s="4">
        <v>13.505558659995799</v>
      </c>
      <c r="V1409" s="3">
        <v>32.9548</v>
      </c>
      <c r="W1409" s="3">
        <v>7.04</v>
      </c>
      <c r="Z1409" s="4">
        <f>IFERROR(__xludf.DUMMYFUNCTION("""COMPUTED_VALUE"""),6.775)</f>
        <v>6.775</v>
      </c>
      <c r="AA1409" s="4">
        <v>32.9302</v>
      </c>
      <c r="AB1409" s="4" t="s">
        <v>13</v>
      </c>
      <c r="AC1409" s="1">
        <v>51.0989823738731</v>
      </c>
      <c r="AD1409" s="4">
        <v>-18.1441823738731</v>
      </c>
    </row>
    <row r="1410">
      <c r="G1410" s="3">
        <v>60.3461</v>
      </c>
      <c r="H1410" s="3">
        <v>7.045</v>
      </c>
      <c r="K1410" s="4">
        <f>IFERROR(__xludf.DUMMYFUNCTION("""COMPUTED_VALUE"""),6.78)</f>
        <v>6.78</v>
      </c>
      <c r="L1410" s="4">
        <v>60.2351</v>
      </c>
      <c r="M1410" s="4" t="s">
        <v>13</v>
      </c>
      <c r="N1410" s="1">
        <v>46.905188247845</v>
      </c>
      <c r="O1410" s="4">
        <v>13.440911752155003</v>
      </c>
      <c r="V1410" s="3">
        <v>32.9415</v>
      </c>
      <c r="W1410" s="3">
        <v>7.045</v>
      </c>
      <c r="Z1410" s="4">
        <f>IFERROR(__xludf.DUMMYFUNCTION("""COMPUTED_VALUE"""),6.78)</f>
        <v>6.78</v>
      </c>
      <c r="AA1410" s="4">
        <v>32.9642</v>
      </c>
      <c r="AB1410" s="4" t="s">
        <v>13</v>
      </c>
      <c r="AC1410" s="1">
        <v>51.0469953922906</v>
      </c>
      <c r="AD1410" s="4">
        <v>-18.1054953922906</v>
      </c>
    </row>
    <row r="1411">
      <c r="G1411" s="3">
        <v>60.3384</v>
      </c>
      <c r="H1411" s="3">
        <v>7.05</v>
      </c>
      <c r="K1411" s="4">
        <f>IFERROR(__xludf.DUMMYFUNCTION("""COMPUTED_VALUE"""),6.785)</f>
        <v>6.785</v>
      </c>
      <c r="L1411" s="4">
        <v>60.2663</v>
      </c>
      <c r="M1411" s="4" t="s">
        <v>13</v>
      </c>
      <c r="N1411" s="1">
        <v>46.9583599581441</v>
      </c>
      <c r="O1411" s="4">
        <v>13.3800400418559</v>
      </c>
      <c r="V1411" s="3">
        <v>32.9286</v>
      </c>
      <c r="W1411" s="3">
        <v>7.05</v>
      </c>
      <c r="Z1411" s="4">
        <f>IFERROR(__xludf.DUMMYFUNCTION("""COMPUTED_VALUE"""),6.785)</f>
        <v>6.785</v>
      </c>
      <c r="AA1411" s="4">
        <v>32.9966</v>
      </c>
      <c r="AB1411" s="4" t="s">
        <v>13</v>
      </c>
      <c r="AC1411" s="1">
        <v>50.9987052243848</v>
      </c>
      <c r="AD1411" s="4">
        <v>-18.070105224384797</v>
      </c>
    </row>
    <row r="1412">
      <c r="G1412" s="3">
        <v>60.3308</v>
      </c>
      <c r="H1412" s="3">
        <v>7.055</v>
      </c>
      <c r="K1412" s="4">
        <f>IFERROR(__xludf.DUMMYFUNCTION("""COMPUTED_VALUE"""),6.79)</f>
        <v>6.79</v>
      </c>
      <c r="L1412" s="4">
        <v>60.2952</v>
      </c>
      <c r="M1412" s="4" t="s">
        <v>13</v>
      </c>
      <c r="N1412" s="1">
        <v>47.0053566732444</v>
      </c>
      <c r="O1412" s="4">
        <v>13.325443326755604</v>
      </c>
      <c r="V1412" s="3">
        <v>32.9161</v>
      </c>
      <c r="W1412" s="3">
        <v>7.055</v>
      </c>
      <c r="Z1412" s="4">
        <f>IFERROR(__xludf.DUMMYFUNCTION("""COMPUTED_VALUE"""),6.79)</f>
        <v>6.79</v>
      </c>
      <c r="AA1412" s="4">
        <v>33.0275</v>
      </c>
      <c r="AB1412" s="4" t="s">
        <v>13</v>
      </c>
      <c r="AC1412" s="1">
        <v>50.9563172940592</v>
      </c>
      <c r="AD1412" s="4">
        <v>-18.040217294059197</v>
      </c>
    </row>
    <row r="1413">
      <c r="G1413" s="3">
        <v>60.3234</v>
      </c>
      <c r="H1413" s="3">
        <v>7.06</v>
      </c>
      <c r="K1413" s="4">
        <f>IFERROR(__xludf.DUMMYFUNCTION("""COMPUTED_VALUE"""),6.795)</f>
        <v>6.795</v>
      </c>
      <c r="L1413" s="4">
        <v>60.3222</v>
      </c>
      <c r="M1413" s="4" t="s">
        <v>13</v>
      </c>
      <c r="N1413" s="1">
        <v>47.0435785954887</v>
      </c>
      <c r="O1413" s="4">
        <v>13.279821404511303</v>
      </c>
      <c r="V1413" s="3">
        <v>32.904</v>
      </c>
      <c r="W1413" s="3">
        <v>7.06</v>
      </c>
      <c r="Z1413" s="4">
        <f>IFERROR(__xludf.DUMMYFUNCTION("""COMPUTED_VALUE"""),6.795)</f>
        <v>6.795</v>
      </c>
      <c r="AA1413" s="4">
        <v>33.0567</v>
      </c>
      <c r="AB1413" s="4" t="s">
        <v>13</v>
      </c>
      <c r="AC1413" s="1">
        <v>50.9220370252173</v>
      </c>
      <c r="AD1413" s="4">
        <v>-18.018037025217296</v>
      </c>
    </row>
    <row r="1414">
      <c r="G1414" s="3">
        <v>60.3162</v>
      </c>
      <c r="H1414" s="3">
        <v>7.065</v>
      </c>
      <c r="K1414" s="4">
        <f>IFERROR(__xludf.DUMMYFUNCTION("""COMPUTED_VALUE"""),6.8)</f>
        <v>6.8</v>
      </c>
      <c r="L1414" s="4">
        <v>60.3472</v>
      </c>
      <c r="M1414" s="4" t="s">
        <v>13</v>
      </c>
      <c r="N1414" s="1">
        <v>47.0704259272197</v>
      </c>
      <c r="O1414" s="4">
        <v>13.2457740727803</v>
      </c>
      <c r="V1414" s="3">
        <v>32.8924</v>
      </c>
      <c r="W1414" s="3">
        <v>7.065</v>
      </c>
      <c r="Z1414" s="4">
        <f>IFERROR(__xludf.DUMMYFUNCTION("""COMPUTED_VALUE"""),6.8)</f>
        <v>6.8</v>
      </c>
      <c r="AA1414" s="4">
        <v>33.0844</v>
      </c>
      <c r="AB1414" s="4" t="s">
        <v>13</v>
      </c>
      <c r="AC1414" s="1">
        <v>50.8980698417627</v>
      </c>
      <c r="AD1414" s="4">
        <v>-18.005669841762696</v>
      </c>
    </row>
    <row r="1415">
      <c r="G1415" s="3">
        <v>60.3092</v>
      </c>
      <c r="H1415" s="3">
        <v>7.07</v>
      </c>
      <c r="K1415" s="4">
        <f>IFERROR(__xludf.DUMMYFUNCTION("""COMPUTED_VALUE"""),6.805)</f>
        <v>6.805</v>
      </c>
      <c r="L1415" s="4">
        <v>60.3703</v>
      </c>
      <c r="M1415" s="4" t="s">
        <v>13</v>
      </c>
      <c r="N1415" s="1">
        <v>47.0832988707803</v>
      </c>
      <c r="O1415" s="4">
        <v>13.2259011292197</v>
      </c>
      <c r="V1415" s="3">
        <v>32.8813</v>
      </c>
      <c r="W1415" s="3">
        <v>7.07</v>
      </c>
      <c r="Z1415" s="4">
        <f>IFERROR(__xludf.DUMMYFUNCTION("""COMPUTED_VALUE"""),6.805)</f>
        <v>6.805</v>
      </c>
      <c r="AA1415" s="4">
        <v>33.1105</v>
      </c>
      <c r="AB1415" s="4" t="s">
        <v>13</v>
      </c>
      <c r="AC1415" s="1">
        <v>50.8866211675987</v>
      </c>
      <c r="AD1415" s="4">
        <v>-18.005321167598694</v>
      </c>
    </row>
    <row r="1416">
      <c r="G1416" s="3">
        <v>60.3024</v>
      </c>
      <c r="H1416" s="3">
        <v>7.075</v>
      </c>
      <c r="K1416" s="4">
        <f>IFERROR(__xludf.DUMMYFUNCTION("""COMPUTED_VALUE"""),6.81)</f>
        <v>6.81</v>
      </c>
      <c r="L1416" s="4">
        <v>60.3915</v>
      </c>
      <c r="M1416" s="4" t="s">
        <v>13</v>
      </c>
      <c r="N1416" s="1">
        <v>47.08404722</v>
      </c>
      <c r="O1416" s="4">
        <v>13.218352779999996</v>
      </c>
      <c r="V1416" s="3">
        <v>32.8707</v>
      </c>
      <c r="W1416" s="3">
        <v>7.075</v>
      </c>
      <c r="Z1416" s="4">
        <f>IFERROR(__xludf.DUMMYFUNCTION("""COMPUTED_VALUE"""),6.81)</f>
        <v>6.81</v>
      </c>
      <c r="AA1416" s="4">
        <v>33.135</v>
      </c>
      <c r="AB1416" s="4" t="s">
        <v>13</v>
      </c>
      <c r="AC1416" s="1">
        <v>50.88595726</v>
      </c>
      <c r="AD1416" s="4">
        <v>-18.01525726</v>
      </c>
    </row>
    <row r="1417">
      <c r="G1417" s="3">
        <v>60.2958</v>
      </c>
      <c r="H1417" s="3">
        <v>7.08</v>
      </c>
      <c r="K1417" s="4">
        <f>IFERROR(__xludf.DUMMYFUNCTION("""COMPUTED_VALUE"""),6.815)</f>
        <v>6.815</v>
      </c>
      <c r="L1417" s="4">
        <v>60.411</v>
      </c>
      <c r="M1417" s="4" t="s">
        <v>13</v>
      </c>
      <c r="N1417" s="1">
        <v>47.08404722</v>
      </c>
      <c r="O1417" s="4">
        <v>13.211752779999998</v>
      </c>
      <c r="V1417" s="3">
        <v>32.8606</v>
      </c>
      <c r="W1417" s="3">
        <v>7.08</v>
      </c>
      <c r="Z1417" s="4">
        <f>IFERROR(__xludf.DUMMYFUNCTION("""COMPUTED_VALUE"""),6.815)</f>
        <v>6.815</v>
      </c>
      <c r="AA1417" s="4">
        <v>33.1578</v>
      </c>
      <c r="AB1417" s="4" t="s">
        <v>13</v>
      </c>
      <c r="AC1417" s="1">
        <v>50.88595726</v>
      </c>
      <c r="AD1417" s="4">
        <v>-18.02535726</v>
      </c>
    </row>
    <row r="1418">
      <c r="G1418" s="3">
        <v>60.2894</v>
      </c>
      <c r="H1418" s="3">
        <v>7.085</v>
      </c>
      <c r="K1418" s="4">
        <f>IFERROR(__xludf.DUMMYFUNCTION("""COMPUTED_VALUE"""),6.82)</f>
        <v>6.82</v>
      </c>
      <c r="L1418" s="4">
        <v>60.4288</v>
      </c>
      <c r="M1418" s="4" t="s">
        <v>13</v>
      </c>
      <c r="N1418" s="1">
        <v>47.08404722</v>
      </c>
      <c r="O1418" s="4">
        <v>13.205352779999998</v>
      </c>
      <c r="V1418" s="3">
        <v>32.851</v>
      </c>
      <c r="W1418" s="3">
        <v>7.085</v>
      </c>
      <c r="Z1418" s="4">
        <f>IFERROR(__xludf.DUMMYFUNCTION("""COMPUTED_VALUE"""),6.82)</f>
        <v>6.82</v>
      </c>
      <c r="AA1418" s="4">
        <v>33.1789</v>
      </c>
      <c r="AB1418" s="4" t="s">
        <v>13</v>
      </c>
      <c r="AC1418" s="1">
        <v>50.88595726</v>
      </c>
      <c r="AD1418" s="4">
        <v>-18.03495726</v>
      </c>
    </row>
    <row r="1419">
      <c r="G1419" s="3">
        <v>60.2833</v>
      </c>
      <c r="H1419" s="3">
        <v>7.09</v>
      </c>
      <c r="K1419" s="4">
        <f>IFERROR(__xludf.DUMMYFUNCTION("""COMPUTED_VALUE"""),6.825)</f>
        <v>6.825</v>
      </c>
      <c r="L1419" s="4">
        <v>60.445</v>
      </c>
      <c r="M1419" s="4" t="s">
        <v>13</v>
      </c>
      <c r="N1419" s="1">
        <v>47.08404722</v>
      </c>
      <c r="O1419" s="4">
        <v>13.199252779999995</v>
      </c>
      <c r="V1419" s="3">
        <v>32.842</v>
      </c>
      <c r="W1419" s="3">
        <v>7.09</v>
      </c>
      <c r="Z1419" s="4">
        <f>IFERROR(__xludf.DUMMYFUNCTION("""COMPUTED_VALUE"""),6.825)</f>
        <v>6.825</v>
      </c>
      <c r="AA1419" s="4">
        <v>33.1984</v>
      </c>
      <c r="AB1419" s="4" t="s">
        <v>13</v>
      </c>
      <c r="AC1419" s="1">
        <v>50.88595726</v>
      </c>
      <c r="AD1419" s="4">
        <v>-18.04395726</v>
      </c>
    </row>
    <row r="1420">
      <c r="G1420" s="3">
        <v>60.2774</v>
      </c>
      <c r="H1420" s="3">
        <v>7.095</v>
      </c>
      <c r="K1420" s="4">
        <f>IFERROR(__xludf.DUMMYFUNCTION("""COMPUTED_VALUE"""),6.83)</f>
        <v>6.83</v>
      </c>
      <c r="L1420" s="4">
        <v>60.4597</v>
      </c>
      <c r="M1420" s="4" t="s">
        <v>13</v>
      </c>
      <c r="N1420" s="1">
        <v>47.08404722</v>
      </c>
      <c r="O1420" s="4">
        <v>13.193352779999998</v>
      </c>
      <c r="V1420" s="3">
        <v>32.8335</v>
      </c>
      <c r="W1420" s="3">
        <v>7.095</v>
      </c>
      <c r="Z1420" s="4">
        <f>IFERROR(__xludf.DUMMYFUNCTION("""COMPUTED_VALUE"""),6.83)</f>
        <v>6.83</v>
      </c>
      <c r="AA1420" s="4">
        <v>33.2163</v>
      </c>
      <c r="AB1420" s="4" t="s">
        <v>13</v>
      </c>
      <c r="AC1420" s="1">
        <v>50.88595726</v>
      </c>
      <c r="AD1420" s="4">
        <v>-18.052457259999997</v>
      </c>
    </row>
    <row r="1421">
      <c r="G1421" s="3">
        <v>60.2717</v>
      </c>
      <c r="H1421" s="3">
        <v>7.1</v>
      </c>
      <c r="K1421" s="4">
        <f>IFERROR(__xludf.DUMMYFUNCTION("""COMPUTED_VALUE"""),6.835)</f>
        <v>6.835</v>
      </c>
      <c r="L1421" s="4">
        <v>60.4728</v>
      </c>
      <c r="M1421" s="4" t="s">
        <v>13</v>
      </c>
      <c r="N1421" s="1">
        <v>47.08404722</v>
      </c>
      <c r="O1421" s="4">
        <v>13.18765278</v>
      </c>
      <c r="V1421" s="3">
        <v>32.8256</v>
      </c>
      <c r="W1421" s="3">
        <v>7.1</v>
      </c>
      <c r="Z1421" s="4">
        <f>IFERROR(__xludf.DUMMYFUNCTION("""COMPUTED_VALUE"""),6.835)</f>
        <v>6.835</v>
      </c>
      <c r="AA1421" s="4">
        <v>33.2324</v>
      </c>
      <c r="AB1421" s="4" t="s">
        <v>13</v>
      </c>
      <c r="AC1421" s="1">
        <v>50.88595726</v>
      </c>
      <c r="AD1421" s="4">
        <v>-18.060357259999996</v>
      </c>
    </row>
    <row r="1422">
      <c r="G1422" s="3">
        <v>60.2664</v>
      </c>
      <c r="H1422" s="3">
        <v>7.105</v>
      </c>
      <c r="K1422" s="4">
        <f>IFERROR(__xludf.DUMMYFUNCTION("""COMPUTED_VALUE"""),6.837989807)</f>
        <v>6.837989807</v>
      </c>
      <c r="L1422" s="4" t="s">
        <v>13</v>
      </c>
      <c r="M1422" s="4">
        <v>46.7276644814788</v>
      </c>
      <c r="N1422" s="1">
        <v>47.08404722</v>
      </c>
      <c r="O1422" s="4">
        <v>13.182352779999995</v>
      </c>
      <c r="V1422" s="3">
        <v>32.8182</v>
      </c>
      <c r="W1422" s="3">
        <v>7.105</v>
      </c>
      <c r="Z1422" s="4">
        <f>IFERROR(__xludf.DUMMYFUNCTION("""COMPUTED_VALUE"""),6.837989807)</f>
        <v>6.837989807</v>
      </c>
      <c r="AA1422" s="4" t="s">
        <v>13</v>
      </c>
      <c r="AB1422" s="4">
        <v>51.5281890091041</v>
      </c>
      <c r="AC1422" s="1">
        <v>50.88595726</v>
      </c>
      <c r="AD1422" s="4">
        <v>-18.06775726</v>
      </c>
    </row>
    <row r="1423">
      <c r="G1423" s="3">
        <v>60.2613</v>
      </c>
      <c r="H1423" s="3">
        <v>7.11</v>
      </c>
      <c r="K1423" s="4">
        <f>IFERROR(__xludf.DUMMYFUNCTION("""COMPUTED_VALUE"""),6.84)</f>
        <v>6.84</v>
      </c>
      <c r="L1423" s="4">
        <v>60.4846</v>
      </c>
      <c r="M1423" s="4" t="s">
        <v>13</v>
      </c>
      <c r="N1423" s="1">
        <v>47.08404722</v>
      </c>
      <c r="O1423" s="4">
        <v>13.177252779999996</v>
      </c>
      <c r="V1423" s="3">
        <v>32.8114</v>
      </c>
      <c r="W1423" s="3">
        <v>7.11</v>
      </c>
      <c r="Z1423" s="4">
        <f>IFERROR(__xludf.DUMMYFUNCTION("""COMPUTED_VALUE"""),6.84)</f>
        <v>6.84</v>
      </c>
      <c r="AA1423" s="4">
        <v>33.247</v>
      </c>
      <c r="AB1423" s="4" t="s">
        <v>13</v>
      </c>
      <c r="AC1423" s="1">
        <v>50.88595726</v>
      </c>
      <c r="AD1423" s="4">
        <v>-18.07455726</v>
      </c>
    </row>
    <row r="1424">
      <c r="G1424" s="3">
        <v>60.2564</v>
      </c>
      <c r="H1424" s="3">
        <v>7.115</v>
      </c>
      <c r="K1424" s="4">
        <f>IFERROR(__xludf.DUMMYFUNCTION("""COMPUTED_VALUE"""),6.845)</f>
        <v>6.845</v>
      </c>
      <c r="L1424" s="4">
        <v>60.4949</v>
      </c>
      <c r="M1424" s="4" t="s">
        <v>13</v>
      </c>
      <c r="N1424" s="1">
        <v>47.08404722</v>
      </c>
      <c r="O1424" s="4">
        <v>13.172352779999997</v>
      </c>
      <c r="V1424" s="3">
        <v>32.8052</v>
      </c>
      <c r="W1424" s="3">
        <v>7.115</v>
      </c>
      <c r="Z1424" s="4">
        <f>IFERROR(__xludf.DUMMYFUNCTION("""COMPUTED_VALUE"""),6.845)</f>
        <v>6.845</v>
      </c>
      <c r="AA1424" s="4">
        <v>33.2599</v>
      </c>
      <c r="AB1424" s="4" t="s">
        <v>13</v>
      </c>
      <c r="AC1424" s="1">
        <v>50.88595726</v>
      </c>
      <c r="AD1424" s="4">
        <v>-18.08075726</v>
      </c>
    </row>
    <row r="1425">
      <c r="G1425" s="3">
        <v>60.2519</v>
      </c>
      <c r="H1425" s="3">
        <v>7.12</v>
      </c>
      <c r="K1425" s="4">
        <f>IFERROR(__xludf.DUMMYFUNCTION("""COMPUTED_VALUE"""),6.85)</f>
        <v>6.85</v>
      </c>
      <c r="L1425" s="4">
        <v>60.504</v>
      </c>
      <c r="M1425" s="4" t="s">
        <v>13</v>
      </c>
      <c r="N1425" s="1">
        <v>47.08404722</v>
      </c>
      <c r="O1425" s="4">
        <v>13.167852779999997</v>
      </c>
      <c r="V1425" s="3">
        <v>32.7996</v>
      </c>
      <c r="W1425" s="3">
        <v>7.12</v>
      </c>
      <c r="Z1425" s="4">
        <f>IFERROR(__xludf.DUMMYFUNCTION("""COMPUTED_VALUE"""),6.85)</f>
        <v>6.85</v>
      </c>
      <c r="AA1425" s="4">
        <v>33.2711</v>
      </c>
      <c r="AB1425" s="4" t="s">
        <v>13</v>
      </c>
      <c r="AC1425" s="1">
        <v>50.88595726</v>
      </c>
      <c r="AD1425" s="4">
        <v>-18.08635726</v>
      </c>
    </row>
    <row r="1426">
      <c r="G1426" s="3">
        <v>60.2476</v>
      </c>
      <c r="H1426" s="3">
        <v>7.125</v>
      </c>
      <c r="K1426" s="4">
        <f>IFERROR(__xludf.DUMMYFUNCTION("""COMPUTED_VALUE"""),6.855)</f>
        <v>6.855</v>
      </c>
      <c r="L1426" s="4">
        <v>60.5119</v>
      </c>
      <c r="M1426" s="4" t="s">
        <v>13</v>
      </c>
      <c r="N1426" s="1">
        <v>47.08404722</v>
      </c>
      <c r="O1426" s="4">
        <v>13.163552779999996</v>
      </c>
      <c r="V1426" s="3">
        <v>32.7945</v>
      </c>
      <c r="W1426" s="3">
        <v>7.125</v>
      </c>
      <c r="Z1426" s="4">
        <f>IFERROR(__xludf.DUMMYFUNCTION("""COMPUTED_VALUE"""),6.855)</f>
        <v>6.855</v>
      </c>
      <c r="AA1426" s="4">
        <v>33.2808</v>
      </c>
      <c r="AB1426" s="4" t="s">
        <v>13</v>
      </c>
      <c r="AC1426" s="1">
        <v>50.88595726</v>
      </c>
      <c r="AD1426" s="4">
        <v>-18.09145726</v>
      </c>
    </row>
    <row r="1427">
      <c r="G1427" s="3">
        <v>60.2436</v>
      </c>
      <c r="H1427" s="3">
        <v>7.13</v>
      </c>
      <c r="K1427" s="4">
        <f>IFERROR(__xludf.DUMMYFUNCTION("""COMPUTED_VALUE"""),6.86)</f>
        <v>6.86</v>
      </c>
      <c r="L1427" s="4">
        <v>60.5185</v>
      </c>
      <c r="M1427" s="4" t="s">
        <v>13</v>
      </c>
      <c r="N1427" s="1">
        <v>47.08404722</v>
      </c>
      <c r="O1427" s="4">
        <v>13.159552779999999</v>
      </c>
      <c r="V1427" s="3">
        <v>32.79</v>
      </c>
      <c r="W1427" s="3">
        <v>7.13</v>
      </c>
      <c r="Z1427" s="4">
        <f>IFERROR(__xludf.DUMMYFUNCTION("""COMPUTED_VALUE"""),6.86)</f>
        <v>6.86</v>
      </c>
      <c r="AA1427" s="4">
        <v>33.2889</v>
      </c>
      <c r="AB1427" s="4" t="s">
        <v>13</v>
      </c>
      <c r="AC1427" s="1">
        <v>50.88595726</v>
      </c>
      <c r="AD1427" s="4">
        <v>-18.09595726</v>
      </c>
    </row>
    <row r="1428">
      <c r="G1428" s="3">
        <v>60.2399</v>
      </c>
      <c r="H1428" s="3">
        <v>7.135</v>
      </c>
      <c r="K1428" s="4">
        <f>IFERROR(__xludf.DUMMYFUNCTION("""COMPUTED_VALUE"""),6.865)</f>
        <v>6.865</v>
      </c>
      <c r="L1428" s="4">
        <v>60.5241</v>
      </c>
      <c r="M1428" s="4" t="s">
        <v>13</v>
      </c>
      <c r="N1428" s="1">
        <v>47.08404722</v>
      </c>
      <c r="O1428" s="4">
        <v>13.155852779999996</v>
      </c>
      <c r="V1428" s="3">
        <v>32.7861</v>
      </c>
      <c r="W1428" s="3">
        <v>7.135</v>
      </c>
      <c r="Z1428" s="4">
        <f>IFERROR(__xludf.DUMMYFUNCTION("""COMPUTED_VALUE"""),6.865)</f>
        <v>6.865</v>
      </c>
      <c r="AA1428" s="4">
        <v>33.2955</v>
      </c>
      <c r="AB1428" s="4" t="s">
        <v>13</v>
      </c>
      <c r="AC1428" s="1">
        <v>50.88595726</v>
      </c>
      <c r="AD1428" s="4">
        <v>-18.09985726</v>
      </c>
    </row>
    <row r="1429">
      <c r="G1429" s="3">
        <v>60.2365</v>
      </c>
      <c r="H1429" s="3">
        <v>7.14</v>
      </c>
      <c r="K1429" s="4">
        <f>IFERROR(__xludf.DUMMYFUNCTION("""COMPUTED_VALUE"""),6.87)</f>
        <v>6.87</v>
      </c>
      <c r="L1429" s="4">
        <v>60.5286</v>
      </c>
      <c r="M1429" s="4" t="s">
        <v>13</v>
      </c>
      <c r="N1429" s="1">
        <v>47.08404722</v>
      </c>
      <c r="O1429" s="4">
        <v>13.152452779999997</v>
      </c>
      <c r="V1429" s="3">
        <v>32.7828</v>
      </c>
      <c r="W1429" s="3">
        <v>7.14</v>
      </c>
      <c r="Z1429" s="4">
        <f>IFERROR(__xludf.DUMMYFUNCTION("""COMPUTED_VALUE"""),6.87)</f>
        <v>6.87</v>
      </c>
      <c r="AA1429" s="4">
        <v>33.3005</v>
      </c>
      <c r="AB1429" s="4" t="s">
        <v>13</v>
      </c>
      <c r="AC1429" s="1">
        <v>50.88595726</v>
      </c>
      <c r="AD1429" s="4">
        <v>-18.103157259999996</v>
      </c>
    </row>
    <row r="1430">
      <c r="G1430" s="3">
        <v>60.2334</v>
      </c>
      <c r="H1430" s="3">
        <v>7.145</v>
      </c>
      <c r="K1430" s="4">
        <f>IFERROR(__xludf.DUMMYFUNCTION("""COMPUTED_VALUE"""),6.875)</f>
        <v>6.875</v>
      </c>
      <c r="L1430" s="4">
        <v>60.532</v>
      </c>
      <c r="M1430" s="4" t="s">
        <v>13</v>
      </c>
      <c r="N1430" s="1">
        <v>47.08404722</v>
      </c>
      <c r="O1430" s="4">
        <v>13.149352780000001</v>
      </c>
      <c r="V1430" s="3">
        <v>32.78</v>
      </c>
      <c r="W1430" s="3">
        <v>7.145</v>
      </c>
      <c r="Z1430" s="4">
        <f>IFERROR(__xludf.DUMMYFUNCTION("""COMPUTED_VALUE"""),6.875)</f>
        <v>6.875</v>
      </c>
      <c r="AA1430" s="4">
        <v>33.3041</v>
      </c>
      <c r="AB1430" s="4" t="s">
        <v>13</v>
      </c>
      <c r="AC1430" s="1">
        <v>50.88595726</v>
      </c>
      <c r="AD1430" s="4">
        <v>-18.105957259999997</v>
      </c>
    </row>
    <row r="1431">
      <c r="G1431" s="3">
        <v>60.2306</v>
      </c>
      <c r="H1431" s="3">
        <v>7.15</v>
      </c>
      <c r="K1431" s="4">
        <f>IFERROR(__xludf.DUMMYFUNCTION("""COMPUTED_VALUE"""),6.88)</f>
        <v>6.88</v>
      </c>
      <c r="L1431" s="4">
        <v>60.5345</v>
      </c>
      <c r="M1431" s="4" t="s">
        <v>13</v>
      </c>
      <c r="N1431" s="1">
        <v>47.08404722</v>
      </c>
      <c r="O1431" s="4">
        <v>13.14655278</v>
      </c>
      <c r="V1431" s="3">
        <v>32.7777</v>
      </c>
      <c r="W1431" s="3">
        <v>7.15</v>
      </c>
      <c r="Z1431" s="4">
        <f>IFERROR(__xludf.DUMMYFUNCTION("""COMPUTED_VALUE"""),6.88)</f>
        <v>6.88</v>
      </c>
      <c r="AA1431" s="4">
        <v>33.3062</v>
      </c>
      <c r="AB1431" s="4" t="s">
        <v>13</v>
      </c>
      <c r="AC1431" s="1">
        <v>50.88595726</v>
      </c>
      <c r="AD1431" s="4">
        <v>-18.108257259999995</v>
      </c>
    </row>
    <row r="1432">
      <c r="G1432" s="3">
        <v>60.228</v>
      </c>
      <c r="H1432" s="3">
        <v>7.155</v>
      </c>
      <c r="K1432" s="4">
        <f>IFERROR(__xludf.DUMMYFUNCTION("""COMPUTED_VALUE"""),6.885)</f>
        <v>6.885</v>
      </c>
      <c r="L1432" s="4">
        <v>60.5361</v>
      </c>
      <c r="M1432" s="4" t="s">
        <v>13</v>
      </c>
      <c r="N1432" s="1">
        <v>47.08404722</v>
      </c>
      <c r="O1432" s="4">
        <v>13.14395278</v>
      </c>
      <c r="V1432" s="3">
        <v>32.776</v>
      </c>
      <c r="W1432" s="3">
        <v>7.155</v>
      </c>
      <c r="Z1432" s="4">
        <f>IFERROR(__xludf.DUMMYFUNCTION("""COMPUTED_VALUE"""),6.885)</f>
        <v>6.885</v>
      </c>
      <c r="AA1432" s="4">
        <v>33.3069</v>
      </c>
      <c r="AB1432" s="4" t="s">
        <v>13</v>
      </c>
      <c r="AC1432" s="1">
        <v>50.88595726</v>
      </c>
      <c r="AD1432" s="4">
        <v>-18.109957259999995</v>
      </c>
    </row>
    <row r="1433">
      <c r="G1433" s="3">
        <v>60.2257</v>
      </c>
      <c r="H1433" s="3">
        <v>7.16</v>
      </c>
      <c r="K1433" s="4">
        <f>IFERROR(__xludf.DUMMYFUNCTION("""COMPUTED_VALUE"""),6.89)</f>
        <v>6.89</v>
      </c>
      <c r="L1433" s="4">
        <v>60.5368</v>
      </c>
      <c r="M1433" s="4" t="s">
        <v>13</v>
      </c>
      <c r="N1433" s="1">
        <v>47.08404722</v>
      </c>
      <c r="O1433" s="4">
        <v>13.141652780000001</v>
      </c>
      <c r="V1433" s="3">
        <v>32.7748</v>
      </c>
      <c r="W1433" s="3">
        <v>7.16</v>
      </c>
      <c r="Z1433" s="4">
        <f>IFERROR(__xludf.DUMMYFUNCTION("""COMPUTED_VALUE"""),6.89)</f>
        <v>6.89</v>
      </c>
      <c r="AA1433" s="4">
        <v>33.3063</v>
      </c>
      <c r="AB1433" s="4" t="s">
        <v>13</v>
      </c>
      <c r="AC1433" s="1">
        <v>50.88595726</v>
      </c>
      <c r="AD1433" s="4">
        <v>-18.11115726</v>
      </c>
    </row>
    <row r="1434">
      <c r="G1434" s="3">
        <v>60.2237</v>
      </c>
      <c r="H1434" s="3">
        <v>7.165</v>
      </c>
      <c r="K1434" s="4">
        <f>IFERROR(__xludf.DUMMYFUNCTION("""COMPUTED_VALUE"""),6.895)</f>
        <v>6.895</v>
      </c>
      <c r="L1434" s="4">
        <v>60.5368</v>
      </c>
      <c r="M1434" s="4" t="s">
        <v>13</v>
      </c>
      <c r="N1434" s="1">
        <v>47.08404722</v>
      </c>
      <c r="O1434" s="4">
        <v>13.139652779999999</v>
      </c>
      <c r="V1434" s="3">
        <v>32.7742</v>
      </c>
      <c r="W1434" s="3">
        <v>7.165</v>
      </c>
      <c r="Z1434" s="4">
        <f>IFERROR(__xludf.DUMMYFUNCTION("""COMPUTED_VALUE"""),6.895)</f>
        <v>6.895</v>
      </c>
      <c r="AA1434" s="4">
        <v>33.3044</v>
      </c>
      <c r="AB1434" s="4" t="s">
        <v>13</v>
      </c>
      <c r="AC1434" s="1">
        <v>50.88595726</v>
      </c>
      <c r="AD1434" s="4">
        <v>-18.111757259999997</v>
      </c>
    </row>
    <row r="1435">
      <c r="G1435" s="3">
        <v>60.222</v>
      </c>
      <c r="H1435" s="3">
        <v>7.17</v>
      </c>
      <c r="K1435" s="4">
        <f>IFERROR(__xludf.DUMMYFUNCTION("""COMPUTED_VALUE"""),6.9)</f>
        <v>6.9</v>
      </c>
      <c r="L1435" s="4">
        <v>60.5359</v>
      </c>
      <c r="M1435" s="4" t="s">
        <v>13</v>
      </c>
      <c r="N1435" s="1">
        <v>47.08404722</v>
      </c>
      <c r="O1435" s="4">
        <v>13.137952779999999</v>
      </c>
      <c r="V1435" s="3">
        <v>32.774</v>
      </c>
      <c r="W1435" s="3">
        <v>7.17</v>
      </c>
      <c r="Z1435" s="4">
        <f>IFERROR(__xludf.DUMMYFUNCTION("""COMPUTED_VALUE"""),6.9)</f>
        <v>6.9</v>
      </c>
      <c r="AA1435" s="4">
        <v>33.3012</v>
      </c>
      <c r="AB1435" s="4" t="s">
        <v>13</v>
      </c>
      <c r="AC1435" s="1">
        <v>50.88595726</v>
      </c>
      <c r="AD1435" s="4">
        <v>-18.111957259999997</v>
      </c>
    </row>
    <row r="1436">
      <c r="G1436" s="3">
        <v>60.2205</v>
      </c>
      <c r="H1436" s="3">
        <v>7.175</v>
      </c>
      <c r="K1436" s="4">
        <f>IFERROR(__xludf.DUMMYFUNCTION("""COMPUTED_VALUE"""),6.905)</f>
        <v>6.905</v>
      </c>
      <c r="L1436" s="4">
        <v>60.5343</v>
      </c>
      <c r="M1436" s="4" t="s">
        <v>13</v>
      </c>
      <c r="N1436" s="1">
        <v>47.0896264066773</v>
      </c>
      <c r="O1436" s="4">
        <v>13.130873593322704</v>
      </c>
      <c r="V1436" s="3">
        <v>32.7743</v>
      </c>
      <c r="W1436" s="3">
        <v>7.175</v>
      </c>
      <c r="Z1436" s="4">
        <f>IFERROR(__xludf.DUMMYFUNCTION("""COMPUTED_VALUE"""),6.905)</f>
        <v>6.905</v>
      </c>
      <c r="AA1436" s="4">
        <v>33.2969</v>
      </c>
      <c r="AB1436" s="4" t="s">
        <v>13</v>
      </c>
      <c r="AC1436" s="1">
        <v>50.8835579982185</v>
      </c>
      <c r="AD1436" s="4">
        <v>-18.109257998218503</v>
      </c>
    </row>
    <row r="1437">
      <c r="G1437" s="3">
        <v>60.2193</v>
      </c>
      <c r="H1437" s="3">
        <v>7.18</v>
      </c>
      <c r="K1437" s="4">
        <f>IFERROR(__xludf.DUMMYFUNCTION("""COMPUTED_VALUE"""),6.91)</f>
        <v>6.91</v>
      </c>
      <c r="L1437" s="4">
        <v>60.5321</v>
      </c>
      <c r="M1437" s="4" t="s">
        <v>13</v>
      </c>
      <c r="N1437" s="1">
        <v>47.1167642689658</v>
      </c>
      <c r="O1437" s="4">
        <v>13.102535731034195</v>
      </c>
      <c r="V1437" s="3">
        <v>32.7751</v>
      </c>
      <c r="W1437" s="3">
        <v>7.18</v>
      </c>
      <c r="Z1437" s="4">
        <f>IFERROR(__xludf.DUMMYFUNCTION("""COMPUTED_VALUE"""),6.91)</f>
        <v>6.91</v>
      </c>
      <c r="AA1437" s="4">
        <v>33.2914</v>
      </c>
      <c r="AB1437" s="4" t="s">
        <v>13</v>
      </c>
      <c r="AC1437" s="1">
        <v>50.8718876886225</v>
      </c>
      <c r="AD1437" s="4">
        <v>-18.0967876886225</v>
      </c>
    </row>
    <row r="1438">
      <c r="G1438" s="3">
        <v>60.2183</v>
      </c>
      <c r="H1438" s="3">
        <v>7.185</v>
      </c>
      <c r="K1438" s="4">
        <f>IFERROR(__xludf.DUMMYFUNCTION("""COMPUTED_VALUE"""),6.915)</f>
        <v>6.915</v>
      </c>
      <c r="L1438" s="4">
        <v>60.5293</v>
      </c>
      <c r="M1438" s="4" t="s">
        <v>13</v>
      </c>
      <c r="N1438" s="1">
        <v>47.1645917109519</v>
      </c>
      <c r="O1438" s="4">
        <v>13.053708289048096</v>
      </c>
      <c r="V1438" s="3">
        <v>32.7763</v>
      </c>
      <c r="W1438" s="3">
        <v>7.185</v>
      </c>
      <c r="Z1438" s="4">
        <f>IFERROR(__xludf.DUMMYFUNCTION("""COMPUTED_VALUE"""),6.915)</f>
        <v>6.915</v>
      </c>
      <c r="AA1438" s="4">
        <v>33.2849</v>
      </c>
      <c r="AB1438" s="4" t="s">
        <v>13</v>
      </c>
      <c r="AC1438" s="1">
        <v>50.8513200754028</v>
      </c>
      <c r="AD1438" s="4">
        <v>-18.075020075402804</v>
      </c>
    </row>
    <row r="1439">
      <c r="G1439" s="3">
        <v>60.2176</v>
      </c>
      <c r="H1439" s="3">
        <v>7.19</v>
      </c>
      <c r="K1439" s="4">
        <f>IFERROR(__xludf.DUMMYFUNCTION("""COMPUTED_VALUE"""),6.92)</f>
        <v>6.92</v>
      </c>
      <c r="L1439" s="4">
        <v>60.5258</v>
      </c>
      <c r="M1439" s="4" t="s">
        <v>13</v>
      </c>
      <c r="N1439" s="1">
        <v>47.2310370687827</v>
      </c>
      <c r="O1439" s="4">
        <v>12.9865629312173</v>
      </c>
      <c r="V1439" s="3">
        <v>32.778</v>
      </c>
      <c r="W1439" s="3">
        <v>7.19</v>
      </c>
      <c r="Z1439" s="4">
        <f>IFERROR(__xludf.DUMMYFUNCTION("""COMPUTED_VALUE"""),6.92)</f>
        <v>6.92</v>
      </c>
      <c r="AA1439" s="4">
        <v>33.2774</v>
      </c>
      <c r="AB1439" s="4" t="s">
        <v>13</v>
      </c>
      <c r="AC1439" s="1">
        <v>50.8227460525539</v>
      </c>
      <c r="AD1439" s="4">
        <v>-18.044746052553904</v>
      </c>
    </row>
    <row r="1440">
      <c r="G1440" s="3">
        <v>60.2171</v>
      </c>
      <c r="H1440" s="3">
        <v>7.195</v>
      </c>
      <c r="K1440" s="4">
        <f>IFERROR(__xludf.DUMMYFUNCTION("""COMPUTED_VALUE"""),6.925)</f>
        <v>6.925</v>
      </c>
      <c r="L1440" s="4">
        <v>60.5218</v>
      </c>
      <c r="M1440" s="4" t="s">
        <v>13</v>
      </c>
      <c r="N1440" s="1">
        <v>47.3140286786054</v>
      </c>
      <c r="O1440" s="4">
        <v>12.903071321394599</v>
      </c>
      <c r="V1440" s="3">
        <v>32.7801</v>
      </c>
      <c r="W1440" s="3">
        <v>7.195</v>
      </c>
      <c r="Z1440" s="4">
        <f>IFERROR(__xludf.DUMMYFUNCTION("""COMPUTED_VALUE"""),6.925)</f>
        <v>6.925</v>
      </c>
      <c r="AA1440" s="4">
        <v>33.2689</v>
      </c>
      <c r="AB1440" s="4" t="s">
        <v>13</v>
      </c>
      <c r="AC1440" s="1">
        <v>50.7870565140706</v>
      </c>
      <c r="AD1440" s="4">
        <v>-18.006956514070602</v>
      </c>
    </row>
    <row r="1441">
      <c r="G1441" s="3">
        <v>60.2169</v>
      </c>
      <c r="H1441" s="3">
        <v>7.2</v>
      </c>
      <c r="K1441" s="4">
        <f>IFERROR(__xludf.DUMMYFUNCTION("""COMPUTED_VALUE"""),6.93)</f>
        <v>6.93</v>
      </c>
      <c r="L1441" s="4">
        <v>60.5172</v>
      </c>
      <c r="M1441" s="4" t="s">
        <v>13</v>
      </c>
      <c r="N1441" s="1">
        <v>47.4114948765674</v>
      </c>
      <c r="O1441" s="4">
        <v>12.8054051234326</v>
      </c>
      <c r="V1441" s="3">
        <v>32.7826</v>
      </c>
      <c r="W1441" s="3">
        <v>7.2</v>
      </c>
      <c r="Z1441" s="4">
        <f>IFERROR(__xludf.DUMMYFUNCTION("""COMPUTED_VALUE"""),6.93)</f>
        <v>6.93</v>
      </c>
      <c r="AA1441" s="4">
        <v>33.2594</v>
      </c>
      <c r="AB1441" s="4" t="s">
        <v>13</v>
      </c>
      <c r="AC1441" s="1">
        <v>50.7451423539475</v>
      </c>
      <c r="AD1441" s="4">
        <v>-17.962542353947498</v>
      </c>
    </row>
    <row r="1442">
      <c r="G1442" s="3">
        <v>60.2168</v>
      </c>
      <c r="H1442" s="3">
        <v>7.205</v>
      </c>
      <c r="K1442" s="4">
        <f>IFERROR(__xludf.DUMMYFUNCTION("""COMPUTED_VALUE"""),6.935)</f>
        <v>6.935</v>
      </c>
      <c r="L1442" s="4">
        <v>60.5122</v>
      </c>
      <c r="M1442" s="4" t="s">
        <v>13</v>
      </c>
      <c r="N1442" s="1">
        <v>47.5213639988158</v>
      </c>
      <c r="O1442" s="4">
        <v>12.695436001184198</v>
      </c>
      <c r="V1442" s="3">
        <v>32.7854</v>
      </c>
      <c r="W1442" s="3">
        <v>7.205</v>
      </c>
      <c r="Z1442" s="4">
        <f>IFERROR(__xludf.DUMMYFUNCTION("""COMPUTED_VALUE"""),6.935)</f>
        <v>6.935</v>
      </c>
      <c r="AA1442" s="4">
        <v>33.2493</v>
      </c>
      <c r="AB1442" s="4" t="s">
        <v>13</v>
      </c>
      <c r="AC1442" s="1">
        <v>50.6978944661792</v>
      </c>
      <c r="AD1442" s="4">
        <v>-17.912494466179197</v>
      </c>
    </row>
    <row r="1443">
      <c r="G1443" s="3">
        <v>60.217</v>
      </c>
      <c r="H1443" s="3">
        <v>7.21</v>
      </c>
      <c r="K1443" s="4">
        <f>IFERROR(__xludf.DUMMYFUNCTION("""COMPUTED_VALUE"""),6.94)</f>
        <v>6.94</v>
      </c>
      <c r="L1443" s="4">
        <v>60.5068</v>
      </c>
      <c r="M1443" s="4" t="s">
        <v>13</v>
      </c>
      <c r="N1443" s="1">
        <v>47.6415643814978</v>
      </c>
      <c r="O1443" s="4">
        <v>12.575435618502198</v>
      </c>
      <c r="V1443" s="3">
        <v>32.7887</v>
      </c>
      <c r="W1443" s="3">
        <v>7.21</v>
      </c>
      <c r="Z1443" s="4">
        <f>IFERROR(__xludf.DUMMYFUNCTION("""COMPUTED_VALUE"""),6.94)</f>
        <v>6.94</v>
      </c>
      <c r="AA1443" s="4">
        <v>33.2383</v>
      </c>
      <c r="AB1443" s="4" t="s">
        <v>13</v>
      </c>
      <c r="AC1443" s="1">
        <v>50.6462037447605</v>
      </c>
      <c r="AD1443" s="4">
        <v>-17.8575037447605</v>
      </c>
    </row>
    <row r="1444">
      <c r="G1444" s="3">
        <v>60.2174</v>
      </c>
      <c r="H1444" s="3">
        <v>7.215</v>
      </c>
      <c r="K1444" s="4">
        <f>IFERROR(__xludf.DUMMYFUNCTION("""COMPUTED_VALUE"""),6.945)</f>
        <v>6.945</v>
      </c>
      <c r="L1444" s="4">
        <v>60.5009</v>
      </c>
      <c r="M1444" s="4" t="s">
        <v>13</v>
      </c>
      <c r="N1444" s="1">
        <v>47.7700243607606</v>
      </c>
      <c r="O1444" s="4">
        <v>12.447375639239397</v>
      </c>
      <c r="V1444" s="3">
        <v>32.7922</v>
      </c>
      <c r="W1444" s="3">
        <v>7.215</v>
      </c>
      <c r="Z1444" s="4">
        <f>IFERROR(__xludf.DUMMYFUNCTION("""COMPUTED_VALUE"""),6.945)</f>
        <v>6.945</v>
      </c>
      <c r="AA1444" s="4">
        <v>33.2266</v>
      </c>
      <c r="AB1444" s="4" t="s">
        <v>13</v>
      </c>
      <c r="AC1444" s="1">
        <v>50.590961083686</v>
      </c>
      <c r="AD1444" s="4">
        <v>-17.798761083685996</v>
      </c>
    </row>
    <row r="1445">
      <c r="G1445" s="3">
        <v>60.2179</v>
      </c>
      <c r="H1445" s="3">
        <v>7.22</v>
      </c>
      <c r="K1445" s="4">
        <f>IFERROR(__xludf.DUMMYFUNCTION("""COMPUTED_VALUE"""),6.95)</f>
        <v>6.95</v>
      </c>
      <c r="L1445" s="4">
        <v>60.4947</v>
      </c>
      <c r="M1445" s="4" t="s">
        <v>13</v>
      </c>
      <c r="N1445" s="1">
        <v>47.9046722727516</v>
      </c>
      <c r="O1445" s="4">
        <v>12.313227727248403</v>
      </c>
      <c r="V1445" s="3">
        <v>32.796</v>
      </c>
      <c r="W1445" s="3">
        <v>7.22</v>
      </c>
      <c r="Z1445" s="4">
        <f>IFERROR(__xludf.DUMMYFUNCTION("""COMPUTED_VALUE"""),6.95)</f>
        <v>6.95</v>
      </c>
      <c r="AA1445" s="4">
        <v>33.2144</v>
      </c>
      <c r="AB1445" s="4" t="s">
        <v>13</v>
      </c>
      <c r="AC1445" s="1">
        <v>50.5330573769503</v>
      </c>
      <c r="AD1445" s="4">
        <v>-17.737057376950304</v>
      </c>
    </row>
    <row r="1446">
      <c r="G1446" s="3">
        <v>60.2186</v>
      </c>
      <c r="H1446" s="3">
        <v>7.225</v>
      </c>
      <c r="K1446" s="4">
        <f>IFERROR(__xludf.DUMMYFUNCTION("""COMPUTED_VALUE"""),6.955)</f>
        <v>6.955</v>
      </c>
      <c r="L1446" s="4">
        <v>60.4882</v>
      </c>
      <c r="M1446" s="4" t="s">
        <v>13</v>
      </c>
      <c r="N1446" s="1">
        <v>48.0434364536179</v>
      </c>
      <c r="O1446" s="4">
        <v>12.175163546382102</v>
      </c>
      <c r="V1446" s="3">
        <v>32.8001</v>
      </c>
      <c r="W1446" s="3">
        <v>7.225</v>
      </c>
      <c r="Z1446" s="4">
        <f>IFERROR(__xludf.DUMMYFUNCTION("""COMPUTED_VALUE"""),6.955)</f>
        <v>6.955</v>
      </c>
      <c r="AA1446" s="4">
        <v>33.2015</v>
      </c>
      <c r="AB1446" s="4" t="s">
        <v>13</v>
      </c>
      <c r="AC1446" s="1">
        <v>50.4733835185482</v>
      </c>
      <c r="AD1446" s="4">
        <v>-17.673283518548196</v>
      </c>
    </row>
    <row r="1447">
      <c r="G1447" s="3">
        <v>60.2195</v>
      </c>
      <c r="H1447" s="3">
        <v>7.23</v>
      </c>
      <c r="K1447" s="4">
        <f>IFERROR(__xludf.DUMMYFUNCTION("""COMPUTED_VALUE"""),6.96)</f>
        <v>6.96</v>
      </c>
      <c r="L1447" s="4">
        <v>60.4813</v>
      </c>
      <c r="M1447" s="4" t="s">
        <v>13</v>
      </c>
      <c r="N1447" s="1">
        <v>48.1842452395067</v>
      </c>
      <c r="O1447" s="4">
        <v>12.035254760493295</v>
      </c>
      <c r="V1447" s="3">
        <v>32.8045</v>
      </c>
      <c r="W1447" s="3">
        <v>7.23</v>
      </c>
      <c r="Z1447" s="4">
        <f>IFERROR(__xludf.DUMMYFUNCTION("""COMPUTED_VALUE"""),6.96)</f>
        <v>6.96</v>
      </c>
      <c r="AA1447" s="4">
        <v>33.1882</v>
      </c>
      <c r="AB1447" s="4" t="s">
        <v>13</v>
      </c>
      <c r="AC1447" s="1">
        <v>50.4128304024741</v>
      </c>
      <c r="AD1447" s="4">
        <v>-17.608330402474103</v>
      </c>
    </row>
    <row r="1448">
      <c r="G1448" s="3">
        <v>60.2206</v>
      </c>
      <c r="H1448" s="3">
        <v>7.235</v>
      </c>
      <c r="K1448" s="4">
        <f>IFERROR(__xludf.DUMMYFUNCTION("""COMPUTED_VALUE"""),6.965)</f>
        <v>6.965</v>
      </c>
      <c r="L1448" s="4">
        <v>60.4742</v>
      </c>
      <c r="M1448" s="4" t="s">
        <v>13</v>
      </c>
      <c r="N1448" s="1">
        <v>48.3250269665652</v>
      </c>
      <c r="O1448" s="4">
        <v>11.8955730334348</v>
      </c>
      <c r="V1448" s="3">
        <v>32.8091</v>
      </c>
      <c r="W1448" s="3">
        <v>7.235</v>
      </c>
      <c r="Z1448" s="4">
        <f>IFERROR(__xludf.DUMMYFUNCTION("""COMPUTED_VALUE"""),6.965)</f>
        <v>6.965</v>
      </c>
      <c r="AA1448" s="4">
        <v>33.1744</v>
      </c>
      <c r="AB1448" s="4" t="s">
        <v>13</v>
      </c>
      <c r="AC1448" s="1">
        <v>50.3522889227229</v>
      </c>
      <c r="AD1448" s="4">
        <v>-17.543188922722898</v>
      </c>
    </row>
    <row r="1449">
      <c r="G1449" s="3">
        <v>60.2217</v>
      </c>
      <c r="H1449" s="3">
        <v>7.24</v>
      </c>
      <c r="K1449" s="4">
        <f>IFERROR(__xludf.DUMMYFUNCTION("""COMPUTED_VALUE"""),6.97)</f>
        <v>6.97</v>
      </c>
      <c r="L1449" s="4">
        <v>60.4669</v>
      </c>
      <c r="M1449" s="4" t="s">
        <v>13</v>
      </c>
      <c r="N1449" s="1">
        <v>48.4637099709407</v>
      </c>
      <c r="O1449" s="4">
        <v>11.7579900290593</v>
      </c>
      <c r="V1449" s="3">
        <v>32.8139</v>
      </c>
      <c r="W1449" s="3">
        <v>7.24</v>
      </c>
      <c r="Z1449" s="4">
        <f>IFERROR(__xludf.DUMMYFUNCTION("""COMPUTED_VALUE"""),6.97)</f>
        <v>6.97</v>
      </c>
      <c r="AA1449" s="4">
        <v>33.1602</v>
      </c>
      <c r="AB1449" s="4" t="s">
        <v>13</v>
      </c>
      <c r="AC1449" s="1">
        <v>50.2926499732892</v>
      </c>
      <c r="AD1449" s="4">
        <v>-17.478749973289204</v>
      </c>
    </row>
    <row r="1450">
      <c r="G1450" s="3">
        <v>60.223</v>
      </c>
      <c r="H1450" s="3">
        <v>7.245</v>
      </c>
      <c r="K1450" s="4">
        <f>IFERROR(__xludf.DUMMYFUNCTION("""COMPUTED_VALUE"""),6.975)</f>
        <v>6.975</v>
      </c>
      <c r="L1450" s="4">
        <v>60.4593</v>
      </c>
      <c r="M1450" s="4" t="s">
        <v>13</v>
      </c>
      <c r="N1450" s="1">
        <v>48.5982225887804</v>
      </c>
      <c r="O1450" s="4">
        <v>11.624777411219597</v>
      </c>
      <c r="V1450" s="3">
        <v>32.8189</v>
      </c>
      <c r="W1450" s="3">
        <v>7.245</v>
      </c>
      <c r="Z1450" s="4">
        <f>IFERROR(__xludf.DUMMYFUNCTION("""COMPUTED_VALUE"""),6.975)</f>
        <v>6.975</v>
      </c>
      <c r="AA1450" s="4">
        <v>33.1458</v>
      </c>
      <c r="AB1450" s="4" t="s">
        <v>13</v>
      </c>
      <c r="AC1450" s="1">
        <v>50.2348044481677</v>
      </c>
      <c r="AD1450" s="4">
        <v>-17.4159044481677</v>
      </c>
    </row>
    <row r="1451">
      <c r="G1451" s="3">
        <v>60.2244</v>
      </c>
      <c r="H1451" s="3">
        <v>7.25</v>
      </c>
      <c r="K1451" s="4">
        <f>IFERROR(__xludf.DUMMYFUNCTION("""COMPUTED_VALUE"""),6.98)</f>
        <v>6.98</v>
      </c>
      <c r="L1451" s="4">
        <v>60.4516</v>
      </c>
      <c r="M1451" s="4" t="s">
        <v>13</v>
      </c>
      <c r="N1451" s="1">
        <v>48.7264931562316</v>
      </c>
      <c r="O1451" s="4">
        <v>11.497906843768405</v>
      </c>
      <c r="V1451" s="3">
        <v>32.824</v>
      </c>
      <c r="W1451" s="3">
        <v>7.25</v>
      </c>
      <c r="Z1451" s="4">
        <f>IFERROR(__xludf.DUMMYFUNCTION("""COMPUTED_VALUE"""),6.98)</f>
        <v>6.98</v>
      </c>
      <c r="AA1451" s="4">
        <v>33.1311</v>
      </c>
      <c r="AB1451" s="4" t="s">
        <v>13</v>
      </c>
      <c r="AC1451" s="1">
        <v>50.1796432413529</v>
      </c>
      <c r="AD1451" s="4">
        <v>-17.3556432413529</v>
      </c>
    </row>
    <row r="1452">
      <c r="G1452" s="3">
        <v>60.226</v>
      </c>
      <c r="H1452" s="3">
        <v>7.255</v>
      </c>
      <c r="K1452" s="4">
        <f>IFERROR(__xludf.DUMMYFUNCTION("""COMPUTED_VALUE"""),6.985)</f>
        <v>6.985</v>
      </c>
      <c r="L1452" s="4">
        <v>60.4437</v>
      </c>
      <c r="M1452" s="4" t="s">
        <v>13</v>
      </c>
      <c r="N1452" s="1">
        <v>48.8464500094414</v>
      </c>
      <c r="O1452" s="4">
        <v>11.379549990558601</v>
      </c>
      <c r="V1452" s="3">
        <v>32.8292</v>
      </c>
      <c r="W1452" s="3">
        <v>7.255</v>
      </c>
      <c r="Z1452" s="4">
        <f>IFERROR(__xludf.DUMMYFUNCTION("""COMPUTED_VALUE"""),6.985)</f>
        <v>6.985</v>
      </c>
      <c r="AA1452" s="4">
        <v>33.1162</v>
      </c>
      <c r="AB1452" s="4" t="s">
        <v>13</v>
      </c>
      <c r="AC1452" s="1">
        <v>50.1280572468396</v>
      </c>
      <c r="AD1452" s="4">
        <v>-17.298857246839603</v>
      </c>
    </row>
    <row r="1453">
      <c r="G1453" s="3">
        <v>60.2276</v>
      </c>
      <c r="H1453" s="3">
        <v>7.26</v>
      </c>
      <c r="K1453" s="4">
        <f>IFERROR(__xludf.DUMMYFUNCTION("""COMPUTED_VALUE"""),6.99)</f>
        <v>6.99</v>
      </c>
      <c r="L1453" s="4">
        <v>60.4357</v>
      </c>
      <c r="M1453" s="4" t="s">
        <v>13</v>
      </c>
      <c r="N1453" s="1">
        <v>48.956021484557</v>
      </c>
      <c r="O1453" s="4">
        <v>11.271578515443004</v>
      </c>
      <c r="V1453" s="3">
        <v>32.8345</v>
      </c>
      <c r="W1453" s="3">
        <v>7.26</v>
      </c>
      <c r="Z1453" s="4">
        <f>IFERROR(__xludf.DUMMYFUNCTION("""COMPUTED_VALUE"""),6.99)</f>
        <v>6.99</v>
      </c>
      <c r="AA1453" s="4">
        <v>33.1012</v>
      </c>
      <c r="AB1453" s="4" t="s">
        <v>13</v>
      </c>
      <c r="AC1453" s="1">
        <v>50.0809373586224</v>
      </c>
      <c r="AD1453" s="4">
        <v>-17.2464373586224</v>
      </c>
    </row>
    <row r="1454">
      <c r="G1454" s="3">
        <v>60.2293</v>
      </c>
      <c r="H1454" s="3">
        <v>7.265</v>
      </c>
      <c r="K1454" s="4">
        <f>IFERROR(__xludf.DUMMYFUNCTION("""COMPUTED_VALUE"""),6.995)</f>
        <v>6.995</v>
      </c>
      <c r="L1454" s="4">
        <v>60.4276</v>
      </c>
      <c r="M1454" s="4" t="s">
        <v>13</v>
      </c>
      <c r="N1454" s="1">
        <v>49.0531359177258</v>
      </c>
      <c r="O1454" s="4">
        <v>11.176164082274205</v>
      </c>
      <c r="V1454" s="3">
        <v>32.8399</v>
      </c>
      <c r="W1454" s="3">
        <v>7.265</v>
      </c>
      <c r="Z1454" s="4">
        <f>IFERROR(__xludf.DUMMYFUNCTION("""COMPUTED_VALUE"""),6.995)</f>
        <v>6.995</v>
      </c>
      <c r="AA1454" s="4">
        <v>33.086</v>
      </c>
      <c r="AB1454" s="4" t="s">
        <v>13</v>
      </c>
      <c r="AC1454" s="1">
        <v>50.039174470696</v>
      </c>
      <c r="AD1454" s="4">
        <v>-17.199274470695997</v>
      </c>
    </row>
    <row r="1455">
      <c r="G1455" s="3">
        <v>60.231</v>
      </c>
      <c r="H1455" s="3">
        <v>7.27</v>
      </c>
      <c r="K1455" s="4">
        <f>IFERROR(__xludf.DUMMYFUNCTION("""COMPUTED_VALUE"""),7.0)</f>
        <v>7</v>
      </c>
      <c r="L1455" s="4">
        <v>60.4194</v>
      </c>
      <c r="M1455" s="4" t="s">
        <v>13</v>
      </c>
      <c r="N1455" s="1">
        <v>49.1357216450948</v>
      </c>
      <c r="O1455" s="4">
        <v>11.095278354905204</v>
      </c>
      <c r="V1455" s="3">
        <v>32.8453</v>
      </c>
      <c r="W1455" s="3">
        <v>7.27</v>
      </c>
      <c r="Z1455" s="4">
        <f>IFERROR(__xludf.DUMMYFUNCTION("""COMPUTED_VALUE"""),7.0)</f>
        <v>7</v>
      </c>
      <c r="AA1455" s="4">
        <v>33.0709</v>
      </c>
      <c r="AB1455" s="4" t="s">
        <v>13</v>
      </c>
      <c r="AC1455" s="1">
        <v>50.003659477055</v>
      </c>
      <c r="AD1455" s="4">
        <v>-17.158359477055</v>
      </c>
    </row>
    <row r="1456">
      <c r="G1456" s="3">
        <v>60.2329</v>
      </c>
      <c r="H1456" s="3">
        <v>7.275</v>
      </c>
      <c r="K1456" s="4">
        <f>IFERROR(__xludf.DUMMYFUNCTION("""COMPUTED_VALUE"""),7.00476837199999)</f>
        <v>7.004768372</v>
      </c>
      <c r="L1456" s="4" t="s">
        <v>13</v>
      </c>
      <c r="M1456" s="4">
        <v>46.5694718949106</v>
      </c>
      <c r="N1456" s="1">
        <v>49.2017070028115</v>
      </c>
      <c r="O1456" s="4">
        <v>11.031192997188498</v>
      </c>
      <c r="V1456" s="3">
        <v>32.8507</v>
      </c>
      <c r="W1456" s="3">
        <v>7.275</v>
      </c>
      <c r="Z1456" s="4">
        <f>IFERROR(__xludf.DUMMYFUNCTION("""COMPUTED_VALUE"""),7.00476837199999)</f>
        <v>7.004768372</v>
      </c>
      <c r="AA1456" s="4" t="s">
        <v>13</v>
      </c>
      <c r="AB1456" s="4">
        <v>51.3815718394168</v>
      </c>
      <c r="AC1456" s="1">
        <v>49.9752832716941</v>
      </c>
      <c r="AD1456" s="4">
        <v>-17.1245832716941</v>
      </c>
    </row>
    <row r="1457">
      <c r="G1457" s="3">
        <v>60.2348</v>
      </c>
      <c r="H1457" s="3">
        <v>7.28</v>
      </c>
      <c r="K1457" s="4">
        <f>IFERROR(__xludf.DUMMYFUNCTION("""COMPUTED_VALUE"""),7.005)</f>
        <v>7.005</v>
      </c>
      <c r="L1457" s="4">
        <v>60.4111</v>
      </c>
      <c r="M1457" s="4" t="s">
        <v>13</v>
      </c>
      <c r="N1457" s="1">
        <v>49.2490203270228</v>
      </c>
      <c r="O1457" s="4">
        <v>10.985779672977202</v>
      </c>
      <c r="V1457" s="3">
        <v>32.8561</v>
      </c>
      <c r="W1457" s="3">
        <v>7.28</v>
      </c>
      <c r="Z1457" s="4">
        <f>IFERROR(__xludf.DUMMYFUNCTION("""COMPUTED_VALUE"""),7.005)</f>
        <v>7.005</v>
      </c>
      <c r="AA1457" s="4">
        <v>33.0558</v>
      </c>
      <c r="AB1457" s="4" t="s">
        <v>13</v>
      </c>
      <c r="AC1457" s="1">
        <v>49.9549367486079</v>
      </c>
      <c r="AD1457" s="4">
        <v>-17.0988367486079</v>
      </c>
    </row>
    <row r="1458">
      <c r="G1458" s="3">
        <v>60.2367</v>
      </c>
      <c r="H1458" s="3">
        <v>7.285</v>
      </c>
      <c r="K1458" s="4">
        <f>IFERROR(__xludf.DUMMYFUNCTION("""COMPUTED_VALUE"""),7.01)</f>
        <v>7.01</v>
      </c>
      <c r="L1458" s="4">
        <v>60.4029</v>
      </c>
      <c r="M1458" s="4" t="s">
        <v>13</v>
      </c>
      <c r="N1458" s="1">
        <v>49.2755899538762</v>
      </c>
      <c r="O1458" s="4">
        <v>10.9611100461238</v>
      </c>
      <c r="V1458" s="3">
        <v>32.8614</v>
      </c>
      <c r="W1458" s="3">
        <v>7.285</v>
      </c>
      <c r="Z1458" s="4">
        <f>IFERROR(__xludf.DUMMYFUNCTION("""COMPUTED_VALUE"""),7.01)</f>
        <v>7.01</v>
      </c>
      <c r="AA1458" s="4">
        <v>33.0408</v>
      </c>
      <c r="AB1458" s="4" t="s">
        <v>13</v>
      </c>
      <c r="AC1458" s="1">
        <v>49.9435108017912</v>
      </c>
      <c r="AD1458" s="4">
        <v>-17.082110801791195</v>
      </c>
    </row>
    <row r="1459">
      <c r="G1459" s="3">
        <v>60.2386</v>
      </c>
      <c r="H1459" s="3">
        <v>7.29</v>
      </c>
      <c r="K1459" s="4">
        <f>IFERROR(__xludf.DUMMYFUNCTION("""COMPUTED_VALUE"""),7.015)</f>
        <v>7.015</v>
      </c>
      <c r="L1459" s="4">
        <v>60.3946</v>
      </c>
      <c r="M1459" s="4" t="s">
        <v>13</v>
      </c>
      <c r="N1459" s="1">
        <v>49.2783670898013</v>
      </c>
      <c r="O1459" s="4">
        <v>10.960232910198698</v>
      </c>
      <c r="V1459" s="3">
        <v>32.8666</v>
      </c>
      <c r="W1459" s="3">
        <v>7.29</v>
      </c>
      <c r="Z1459" s="4">
        <f>IFERROR(__xludf.DUMMYFUNCTION("""COMPUTED_VALUE"""),7.015)</f>
        <v>7.015</v>
      </c>
      <c r="AA1459" s="4">
        <v>33.0259</v>
      </c>
      <c r="AB1459" s="4" t="s">
        <v>13</v>
      </c>
      <c r="AC1459" s="1">
        <v>49.9434068579582</v>
      </c>
      <c r="AD1459" s="4">
        <v>-17.076806857958204</v>
      </c>
    </row>
    <row r="1460">
      <c r="G1460" s="3">
        <v>60.2406</v>
      </c>
      <c r="H1460" s="3">
        <v>7.295</v>
      </c>
      <c r="K1460" s="4">
        <f>IFERROR(__xludf.DUMMYFUNCTION("""COMPUTED_VALUE"""),7.02)</f>
        <v>7.02</v>
      </c>
      <c r="L1460" s="4">
        <v>60.3864</v>
      </c>
      <c r="M1460" s="4" t="s">
        <v>13</v>
      </c>
      <c r="N1460" s="1">
        <v>49.2451081766826</v>
      </c>
      <c r="O1460" s="4">
        <v>10.995491823317401</v>
      </c>
      <c r="V1460" s="3">
        <v>32.8717</v>
      </c>
      <c r="W1460" s="3">
        <v>7.295</v>
      </c>
      <c r="Z1460" s="4">
        <f>IFERROR(__xludf.DUMMYFUNCTION("""COMPUTED_VALUE"""),7.02)</f>
        <v>7.02</v>
      </c>
      <c r="AA1460" s="4">
        <v>33.0112</v>
      </c>
      <c r="AB1460" s="4" t="s">
        <v>13</v>
      </c>
      <c r="AC1460" s="1">
        <v>49.9728389082892</v>
      </c>
      <c r="AD1460" s="4">
        <v>-17.1011389082892</v>
      </c>
    </row>
    <row r="1461">
      <c r="G1461" s="3">
        <v>60.2425</v>
      </c>
      <c r="H1461" s="3">
        <v>7.3</v>
      </c>
      <c r="K1461" s="4">
        <f>IFERROR(__xludf.DUMMYFUNCTION("""COMPUTED_VALUE"""),7.025)</f>
        <v>7.025</v>
      </c>
      <c r="L1461" s="4">
        <v>60.3782</v>
      </c>
      <c r="M1461" s="4" t="s">
        <v>13</v>
      </c>
      <c r="N1461" s="1">
        <v>49.1764718280214</v>
      </c>
      <c r="O1461" s="4">
        <v>11.066028171978601</v>
      </c>
      <c r="V1461" s="3">
        <v>32.8768</v>
      </c>
      <c r="W1461" s="3">
        <v>7.3</v>
      </c>
      <c r="Z1461" s="4">
        <f>IFERROR(__xludf.DUMMYFUNCTION("""COMPUTED_VALUE"""),7.025)</f>
        <v>7.025</v>
      </c>
      <c r="AA1461" s="4">
        <v>32.9966</v>
      </c>
      <c r="AB1461" s="4" t="s">
        <v>13</v>
      </c>
      <c r="AC1461" s="1">
        <v>50.0334301790218</v>
      </c>
      <c r="AD1461" s="4">
        <v>-17.156630179021796</v>
      </c>
    </row>
    <row r="1462">
      <c r="G1462" s="3">
        <v>60.2445</v>
      </c>
      <c r="H1462" s="3">
        <v>7.305</v>
      </c>
      <c r="K1462" s="4">
        <f>IFERROR(__xludf.DUMMYFUNCTION("""COMPUTED_VALUE"""),7.03)</f>
        <v>7.03</v>
      </c>
      <c r="L1462" s="4">
        <v>60.37</v>
      </c>
      <c r="M1462" s="4" t="s">
        <v>13</v>
      </c>
      <c r="N1462" s="1">
        <v>49.077297368723</v>
      </c>
      <c r="O1462" s="4">
        <v>11.167202631277</v>
      </c>
      <c r="V1462" s="3">
        <v>32.8816</v>
      </c>
      <c r="W1462" s="3">
        <v>7.305</v>
      </c>
      <c r="Z1462" s="4">
        <f>IFERROR(__xludf.DUMMYFUNCTION("""COMPUTED_VALUE"""),7.03)</f>
        <v>7.03</v>
      </c>
      <c r="AA1462" s="4">
        <v>32.9824</v>
      </c>
      <c r="AB1462" s="4" t="s">
        <v>13</v>
      </c>
      <c r="AC1462" s="1">
        <v>50.1207286154411</v>
      </c>
      <c r="AD1462" s="4">
        <v>-17.239128615441103</v>
      </c>
    </row>
    <row r="1463">
      <c r="G1463" s="3">
        <v>60.2465</v>
      </c>
      <c r="H1463" s="3">
        <v>7.31</v>
      </c>
      <c r="K1463" s="4">
        <f>IFERROR(__xludf.DUMMYFUNCTION("""COMPUTED_VALUE"""),7.035)</f>
        <v>7.035</v>
      </c>
      <c r="L1463" s="4">
        <v>60.3619</v>
      </c>
      <c r="M1463" s="4" t="s">
        <v>13</v>
      </c>
      <c r="N1463" s="1">
        <v>48.9524241236928</v>
      </c>
      <c r="O1463" s="4">
        <v>11.294075876307197</v>
      </c>
      <c r="V1463" s="3">
        <v>32.8862</v>
      </c>
      <c r="W1463" s="3">
        <v>7.31</v>
      </c>
      <c r="Z1463" s="4">
        <f>IFERROR(__xludf.DUMMYFUNCTION("""COMPUTED_VALUE"""),7.035)</f>
        <v>7.035</v>
      </c>
      <c r="AA1463" s="4">
        <v>32.9684</v>
      </c>
      <c r="AB1463" s="4" t="s">
        <v>13</v>
      </c>
      <c r="AC1463" s="1">
        <v>50.2302821628322</v>
      </c>
      <c r="AD1463" s="4">
        <v>-17.344082162832194</v>
      </c>
    </row>
    <row r="1464">
      <c r="G1464" s="3">
        <v>60.2485</v>
      </c>
      <c r="H1464" s="3">
        <v>7.315</v>
      </c>
      <c r="K1464" s="4">
        <f>IFERROR(__xludf.DUMMYFUNCTION("""COMPUTED_VALUE"""),7.04)</f>
        <v>7.04</v>
      </c>
      <c r="L1464" s="4">
        <v>60.354</v>
      </c>
      <c r="M1464" s="4" t="s">
        <v>13</v>
      </c>
      <c r="N1464" s="1">
        <v>48.8066914178363</v>
      </c>
      <c r="O1464" s="4">
        <v>11.441808582163702</v>
      </c>
      <c r="V1464" s="3">
        <v>32.8906</v>
      </c>
      <c r="W1464" s="3">
        <v>7.315</v>
      </c>
      <c r="Z1464" s="4">
        <f>IFERROR(__xludf.DUMMYFUNCTION("""COMPUTED_VALUE"""),7.04)</f>
        <v>7.04</v>
      </c>
      <c r="AA1464" s="4">
        <v>32.9548</v>
      </c>
      <c r="AB1464" s="4" t="s">
        <v>13</v>
      </c>
      <c r="AC1464" s="1">
        <v>50.3576387664801</v>
      </c>
      <c r="AD1464" s="4">
        <v>-17.4670387664801</v>
      </c>
    </row>
    <row r="1465">
      <c r="G1465" s="3">
        <v>60.2504</v>
      </c>
      <c r="H1465" s="3">
        <v>7.32</v>
      </c>
      <c r="K1465" s="4">
        <f>IFERROR(__xludf.DUMMYFUNCTION("""COMPUTED_VALUE"""),7.045)</f>
        <v>7.045</v>
      </c>
      <c r="L1465" s="4">
        <v>60.3461</v>
      </c>
      <c r="M1465" s="4" t="s">
        <v>13</v>
      </c>
      <c r="N1465" s="1">
        <v>48.6449385760589</v>
      </c>
      <c r="O1465" s="4">
        <v>11.605461423941101</v>
      </c>
      <c r="V1465" s="3">
        <v>32.8949</v>
      </c>
      <c r="W1465" s="3">
        <v>7.32</v>
      </c>
      <c r="Z1465" s="4">
        <f>IFERROR(__xludf.DUMMYFUNCTION("""COMPUTED_VALUE"""),7.045)</f>
        <v>7.045</v>
      </c>
      <c r="AA1465" s="4">
        <v>32.9415</v>
      </c>
      <c r="AB1465" s="4" t="s">
        <v>13</v>
      </c>
      <c r="AC1465" s="1">
        <v>50.4983463716701</v>
      </c>
      <c r="AD1465" s="4">
        <v>-17.603446371670103</v>
      </c>
    </row>
    <row r="1466">
      <c r="G1466" s="3">
        <v>60.2523</v>
      </c>
      <c r="H1466" s="3">
        <v>7.325</v>
      </c>
      <c r="K1466" s="4">
        <f>IFERROR(__xludf.DUMMYFUNCTION("""COMPUTED_VALUE"""),7.05)</f>
        <v>7.05</v>
      </c>
      <c r="L1466" s="4">
        <v>60.3384</v>
      </c>
      <c r="M1466" s="4" t="s">
        <v>13</v>
      </c>
      <c r="N1466" s="1">
        <v>48.472004923266</v>
      </c>
      <c r="O1466" s="4">
        <v>11.780295076734</v>
      </c>
      <c r="V1466" s="3">
        <v>32.8988</v>
      </c>
      <c r="W1466" s="3">
        <v>7.325</v>
      </c>
      <c r="Z1466" s="4">
        <f>IFERROR(__xludf.DUMMYFUNCTION("""COMPUTED_VALUE"""),7.05)</f>
        <v>7.05</v>
      </c>
      <c r="AA1466" s="4">
        <v>32.9286</v>
      </c>
      <c r="AB1466" s="4" t="s">
        <v>13</v>
      </c>
      <c r="AC1466" s="1">
        <v>50.6479529236872</v>
      </c>
      <c r="AD1466" s="4">
        <v>-17.7491529236872</v>
      </c>
    </row>
    <row r="1467">
      <c r="G1467" s="3">
        <v>60.2542</v>
      </c>
      <c r="H1467" s="3">
        <v>7.33</v>
      </c>
      <c r="K1467" s="4">
        <f>IFERROR(__xludf.DUMMYFUNCTION("""COMPUTED_VALUE"""),7.055)</f>
        <v>7.055</v>
      </c>
      <c r="L1467" s="4">
        <v>60.3308</v>
      </c>
      <c r="M1467" s="4" t="s">
        <v>13</v>
      </c>
      <c r="N1467" s="1">
        <v>48.292729784363</v>
      </c>
      <c r="O1467" s="4">
        <v>11.961470215637</v>
      </c>
      <c r="V1467" s="3">
        <v>32.9025</v>
      </c>
      <c r="W1467" s="3">
        <v>7.33</v>
      </c>
      <c r="Z1467" s="4">
        <f>IFERROR(__xludf.DUMMYFUNCTION("""COMPUTED_VALUE"""),7.055)</f>
        <v>7.055</v>
      </c>
      <c r="AA1467" s="4">
        <v>32.9161</v>
      </c>
      <c r="AB1467" s="4" t="s">
        <v>13</v>
      </c>
      <c r="AC1467" s="1">
        <v>50.8020063678166</v>
      </c>
      <c r="AD1467" s="4">
        <v>-17.8995063678166</v>
      </c>
    </row>
    <row r="1468">
      <c r="G1468" s="3">
        <v>60.256</v>
      </c>
      <c r="H1468" s="3">
        <v>7.335</v>
      </c>
      <c r="K1468" s="4">
        <f>IFERROR(__xludf.DUMMYFUNCTION("""COMPUTED_VALUE"""),7.06)</f>
        <v>7.06</v>
      </c>
      <c r="L1468" s="4">
        <v>60.3234</v>
      </c>
      <c r="M1468" s="4" t="s">
        <v>13</v>
      </c>
      <c r="N1468" s="1">
        <v>48.1119524842554</v>
      </c>
      <c r="O1468" s="4">
        <v>12.144047515744603</v>
      </c>
      <c r="V1468" s="3">
        <v>32.9059</v>
      </c>
      <c r="W1468" s="3">
        <v>7.335</v>
      </c>
      <c r="Z1468" s="4">
        <f>IFERROR(__xludf.DUMMYFUNCTION("""COMPUTED_VALUE"""),7.06)</f>
        <v>7.06</v>
      </c>
      <c r="AA1468" s="4">
        <v>32.904</v>
      </c>
      <c r="AB1468" s="4" t="s">
        <v>13</v>
      </c>
      <c r="AC1468" s="1">
        <v>50.9560546493433</v>
      </c>
      <c r="AD1468" s="4">
        <v>-18.0501546493433</v>
      </c>
    </row>
    <row r="1469">
      <c r="G1469" s="3">
        <v>60.2578</v>
      </c>
      <c r="H1469" s="3">
        <v>7.34</v>
      </c>
      <c r="K1469" s="4">
        <f>IFERROR(__xludf.DUMMYFUNCTION("""COMPUTED_VALUE"""),7.065)</f>
        <v>7.065</v>
      </c>
      <c r="L1469" s="4">
        <v>60.3162</v>
      </c>
      <c r="M1469" s="4" t="s">
        <v>13</v>
      </c>
      <c r="N1469" s="1">
        <v>47.9345123478485</v>
      </c>
      <c r="O1469" s="4">
        <v>12.323287652151507</v>
      </c>
      <c r="V1469" s="3">
        <v>32.9091</v>
      </c>
      <c r="W1469" s="3">
        <v>7.34</v>
      </c>
      <c r="Z1469" s="4">
        <f>IFERROR(__xludf.DUMMYFUNCTION("""COMPUTED_VALUE"""),7.065)</f>
        <v>7.065</v>
      </c>
      <c r="AA1469" s="4">
        <v>32.8924</v>
      </c>
      <c r="AB1469" s="4" t="s">
        <v>13</v>
      </c>
      <c r="AC1469" s="1">
        <v>51.1056457135524</v>
      </c>
      <c r="AD1469" s="4">
        <v>-18.196545713552396</v>
      </c>
    </row>
    <row r="1470">
      <c r="G1470" s="3">
        <v>60.2596</v>
      </c>
      <c r="H1470" s="3">
        <v>7.345</v>
      </c>
      <c r="K1470" s="4">
        <f>IFERROR(__xludf.DUMMYFUNCTION("""COMPUTED_VALUE"""),7.07)</f>
        <v>7.07</v>
      </c>
      <c r="L1470" s="4">
        <v>60.3092</v>
      </c>
      <c r="M1470" s="4" t="s">
        <v>13</v>
      </c>
      <c r="N1470" s="1">
        <v>47.7652487000478</v>
      </c>
      <c r="O1470" s="4">
        <v>12.4943512999522</v>
      </c>
      <c r="V1470" s="3">
        <v>32.9119</v>
      </c>
      <c r="W1470" s="3">
        <v>7.345</v>
      </c>
      <c r="Z1470" s="4">
        <f>IFERROR(__xludf.DUMMYFUNCTION("""COMPUTED_VALUE"""),7.07)</f>
        <v>7.07</v>
      </c>
      <c r="AA1470" s="4">
        <v>32.8813</v>
      </c>
      <c r="AB1470" s="4" t="s">
        <v>13</v>
      </c>
      <c r="AC1470" s="1">
        <v>51.2463275057292</v>
      </c>
      <c r="AD1470" s="4">
        <v>-18.334427505729195</v>
      </c>
    </row>
    <row r="1471">
      <c r="G1471" s="3">
        <v>60.2613</v>
      </c>
      <c r="H1471" s="3">
        <v>7.35</v>
      </c>
      <c r="K1471" s="4">
        <f>IFERROR(__xludf.DUMMYFUNCTION("""COMPUTED_VALUE"""),7.071479798)</f>
        <v>7.071479798</v>
      </c>
      <c r="L1471" s="4" t="s">
        <v>13</v>
      </c>
      <c r="M1471" s="4">
        <v>47.0840472240163</v>
      </c>
      <c r="N1471" s="1">
        <v>47.6090008657587</v>
      </c>
      <c r="O1471" s="4">
        <v>12.652299134241296</v>
      </c>
      <c r="V1471" s="3">
        <v>32.9144</v>
      </c>
      <c r="W1471" s="3">
        <v>7.35</v>
      </c>
      <c r="Z1471" s="4">
        <f>IFERROR(__xludf.DUMMYFUNCTION("""COMPUTED_VALUE"""),7.071479798)</f>
        <v>7.071479798</v>
      </c>
      <c r="AA1471" s="4" t="s">
        <v>13</v>
      </c>
      <c r="AB1471" s="4">
        <v>50.8859572593281</v>
      </c>
      <c r="AC1471" s="1">
        <v>51.3736479711586</v>
      </c>
      <c r="AD1471" s="4">
        <v>-18.459247971158597</v>
      </c>
    </row>
    <row r="1472">
      <c r="G1472" s="3">
        <v>60.263</v>
      </c>
      <c r="H1472" s="3">
        <v>7.355</v>
      </c>
      <c r="K1472" s="4">
        <f>IFERROR(__xludf.DUMMYFUNCTION("""COMPUTED_VALUE"""),7.075)</f>
        <v>7.075</v>
      </c>
      <c r="L1472" s="4">
        <v>60.3024</v>
      </c>
      <c r="M1472" s="4" t="s">
        <v>13</v>
      </c>
      <c r="N1472" s="1">
        <v>47.4706081698866</v>
      </c>
      <c r="O1472" s="4">
        <v>12.792391830113395</v>
      </c>
      <c r="V1472" s="3">
        <v>32.9165</v>
      </c>
      <c r="W1472" s="3">
        <v>7.355</v>
      </c>
      <c r="Z1472" s="4">
        <f>IFERROR(__xludf.DUMMYFUNCTION("""COMPUTED_VALUE"""),7.075)</f>
        <v>7.075</v>
      </c>
      <c r="AA1472" s="4">
        <v>32.8707</v>
      </c>
      <c r="AB1472" s="4" t="s">
        <v>13</v>
      </c>
      <c r="AC1472" s="1">
        <v>51.4831550551259</v>
      </c>
      <c r="AD1472" s="4">
        <v>-18.5666550551259</v>
      </c>
    </row>
    <row r="1473">
      <c r="G1473" s="3">
        <v>60.2646</v>
      </c>
      <c r="H1473" s="3">
        <v>7.36</v>
      </c>
      <c r="K1473" s="4">
        <f>IFERROR(__xludf.DUMMYFUNCTION("""COMPUTED_VALUE"""),7.08)</f>
        <v>7.08</v>
      </c>
      <c r="L1473" s="4">
        <v>60.2958</v>
      </c>
      <c r="M1473" s="4" t="s">
        <v>13</v>
      </c>
      <c r="N1473" s="1">
        <v>47.3549099373369</v>
      </c>
      <c r="O1473" s="4">
        <v>12.909690062663103</v>
      </c>
      <c r="V1473" s="3">
        <v>32.9184</v>
      </c>
      <c r="W1473" s="3">
        <v>7.36</v>
      </c>
      <c r="Z1473" s="4">
        <f>IFERROR(__xludf.DUMMYFUNCTION("""COMPUTED_VALUE"""),7.08)</f>
        <v>7.08</v>
      </c>
      <c r="AA1473" s="4">
        <v>32.8606</v>
      </c>
      <c r="AB1473" s="4" t="s">
        <v>13</v>
      </c>
      <c r="AC1473" s="1">
        <v>51.570396702916</v>
      </c>
      <c r="AD1473" s="4">
        <v>-18.651996702916</v>
      </c>
    </row>
    <row r="1474">
      <c r="G1474" s="3">
        <v>60.2661</v>
      </c>
      <c r="H1474" s="3">
        <v>7.365</v>
      </c>
      <c r="K1474" s="4">
        <f>IFERROR(__xludf.DUMMYFUNCTION("""COMPUTED_VALUE"""),7.085)</f>
        <v>7.085</v>
      </c>
      <c r="L1474" s="4">
        <v>60.2894</v>
      </c>
      <c r="M1474" s="4" t="s">
        <v>13</v>
      </c>
      <c r="N1474" s="1">
        <v>47.266745493015</v>
      </c>
      <c r="O1474" s="4">
        <v>12.999354506985</v>
      </c>
      <c r="V1474" s="3">
        <v>32.9199</v>
      </c>
      <c r="W1474" s="3">
        <v>7.365</v>
      </c>
      <c r="Z1474" s="4">
        <f>IFERROR(__xludf.DUMMYFUNCTION("""COMPUTED_VALUE"""),7.085)</f>
        <v>7.085</v>
      </c>
      <c r="AA1474" s="4">
        <v>32.851</v>
      </c>
      <c r="AB1474" s="4" t="s">
        <v>13</v>
      </c>
      <c r="AC1474" s="1">
        <v>51.6309208598142</v>
      </c>
      <c r="AD1474" s="4">
        <v>-18.711020859814205</v>
      </c>
    </row>
    <row r="1475">
      <c r="G1475" s="3">
        <v>60.2676</v>
      </c>
      <c r="H1475" s="3">
        <v>7.37</v>
      </c>
      <c r="K1475" s="4">
        <f>IFERROR(__xludf.DUMMYFUNCTION("""COMPUTED_VALUE"""),7.09)</f>
        <v>7.09</v>
      </c>
      <c r="L1475" s="4">
        <v>60.2833</v>
      </c>
      <c r="M1475" s="4" t="s">
        <v>13</v>
      </c>
      <c r="N1475" s="1">
        <v>47.2109541618264</v>
      </c>
      <c r="O1475" s="4">
        <v>13.056645838173601</v>
      </c>
      <c r="V1475" s="3">
        <v>32.921</v>
      </c>
      <c r="W1475" s="3">
        <v>7.37</v>
      </c>
      <c r="Z1475" s="4">
        <f>IFERROR(__xludf.DUMMYFUNCTION("""COMPUTED_VALUE"""),7.09)</f>
        <v>7.09</v>
      </c>
      <c r="AA1475" s="4">
        <v>32.842</v>
      </c>
      <c r="AB1475" s="4" t="s">
        <v>13</v>
      </c>
      <c r="AC1475" s="1">
        <v>51.6602754711056</v>
      </c>
      <c r="AD1475" s="4">
        <v>-18.7392754711056</v>
      </c>
    </row>
    <row r="1476">
      <c r="G1476" s="3">
        <v>60.2691</v>
      </c>
      <c r="H1476" s="3">
        <v>7.375</v>
      </c>
      <c r="K1476" s="4">
        <f>IFERROR(__xludf.DUMMYFUNCTION("""COMPUTED_VALUE"""),7.095)</f>
        <v>7.095</v>
      </c>
      <c r="L1476" s="4">
        <v>60.2774</v>
      </c>
      <c r="M1476" s="4" t="s">
        <v>13</v>
      </c>
      <c r="N1476" s="1">
        <v>47.1838452381979</v>
      </c>
      <c r="O1476" s="4">
        <v>13.085254761802105</v>
      </c>
      <c r="V1476" s="3">
        <v>32.9218</v>
      </c>
      <c r="W1476" s="3">
        <v>7.375</v>
      </c>
      <c r="Z1476" s="4">
        <f>IFERROR(__xludf.DUMMYFUNCTION("""COMPUTED_VALUE"""),7.095)</f>
        <v>7.095</v>
      </c>
      <c r="AA1476" s="4">
        <v>32.8335</v>
      </c>
      <c r="AB1476" s="4" t="s">
        <v>13</v>
      </c>
      <c r="AC1476" s="1">
        <v>51.6592329734471</v>
      </c>
      <c r="AD1476" s="4">
        <v>-18.7374329734471</v>
      </c>
    </row>
    <row r="1477">
      <c r="G1477" s="3">
        <v>60.2705</v>
      </c>
      <c r="H1477" s="3">
        <v>7.38</v>
      </c>
      <c r="K1477" s="4">
        <f>IFERROR(__xludf.DUMMYFUNCTION("""COMPUTED_VALUE"""),7.1)</f>
        <v>7.1</v>
      </c>
      <c r="L1477" s="4">
        <v>60.2717</v>
      </c>
      <c r="M1477" s="4" t="s">
        <v>13</v>
      </c>
      <c r="N1477" s="1">
        <v>47.1599056125814</v>
      </c>
      <c r="O1477" s="4">
        <v>13.110594387418601</v>
      </c>
      <c r="V1477" s="3">
        <v>32.9222</v>
      </c>
      <c r="W1477" s="3">
        <v>7.38</v>
      </c>
      <c r="Z1477" s="4">
        <f>IFERROR(__xludf.DUMMYFUNCTION("""COMPUTED_VALUE"""),7.1)</f>
        <v>7.1</v>
      </c>
      <c r="AA1477" s="4">
        <v>32.8256</v>
      </c>
      <c r="AB1477" s="4" t="s">
        <v>13</v>
      </c>
      <c r="AC1477" s="1">
        <v>51.6432094320354</v>
      </c>
      <c r="AD1477" s="4">
        <v>-18.7210094320354</v>
      </c>
    </row>
    <row r="1478">
      <c r="G1478" s="3">
        <v>60.2718</v>
      </c>
      <c r="H1478" s="3">
        <v>7.385</v>
      </c>
      <c r="K1478" s="4">
        <f>IFERROR(__xludf.DUMMYFUNCTION("""COMPUTED_VALUE"""),7.105)</f>
        <v>7.105</v>
      </c>
      <c r="L1478" s="4">
        <v>60.2664</v>
      </c>
      <c r="M1478" s="4" t="s">
        <v>13</v>
      </c>
      <c r="N1478" s="1">
        <v>47.1370679225667</v>
      </c>
      <c r="O1478" s="4">
        <v>13.134732077433299</v>
      </c>
      <c r="V1478" s="3">
        <v>32.9223</v>
      </c>
      <c r="W1478" s="3">
        <v>7.385</v>
      </c>
      <c r="Z1478" s="4">
        <f>IFERROR(__xludf.DUMMYFUNCTION("""COMPUTED_VALUE"""),7.105)</f>
        <v>7.105</v>
      </c>
      <c r="AA1478" s="4">
        <v>32.8182</v>
      </c>
      <c r="AB1478" s="4" t="s">
        <v>13</v>
      </c>
      <c r="AC1478" s="1">
        <v>51.6147050407584</v>
      </c>
      <c r="AD1478" s="4">
        <v>-18.692405040758402</v>
      </c>
    </row>
    <row r="1479">
      <c r="G1479" s="3">
        <v>60.2731</v>
      </c>
      <c r="H1479" s="3">
        <v>7.39</v>
      </c>
      <c r="K1479" s="4">
        <f>IFERROR(__xludf.DUMMYFUNCTION("""COMPUTED_VALUE"""),7.11)</f>
        <v>7.11</v>
      </c>
      <c r="L1479" s="4">
        <v>60.2613</v>
      </c>
      <c r="M1479" s="4" t="s">
        <v>13</v>
      </c>
      <c r="N1479" s="1">
        <v>47.1153930075267</v>
      </c>
      <c r="O1479" s="4">
        <v>13.157706992473301</v>
      </c>
      <c r="V1479" s="3">
        <v>32.922</v>
      </c>
      <c r="W1479" s="3">
        <v>7.39</v>
      </c>
      <c r="Z1479" s="4">
        <f>IFERROR(__xludf.DUMMYFUNCTION("""COMPUTED_VALUE"""),7.11)</f>
        <v>7.11</v>
      </c>
      <c r="AA1479" s="4">
        <v>32.8114</v>
      </c>
      <c r="AB1479" s="4" t="s">
        <v>13</v>
      </c>
      <c r="AC1479" s="1">
        <v>51.574969269395</v>
      </c>
      <c r="AD1479" s="4">
        <v>-18.652969269395</v>
      </c>
    </row>
    <row r="1480">
      <c r="G1480" s="3">
        <v>60.2743</v>
      </c>
      <c r="H1480" s="3">
        <v>7.395</v>
      </c>
      <c r="K1480" s="4">
        <f>IFERROR(__xludf.DUMMYFUNCTION("""COMPUTED_VALUE"""),7.115)</f>
        <v>7.115</v>
      </c>
      <c r="L1480" s="4">
        <v>60.2564</v>
      </c>
      <c r="M1480" s="4" t="s">
        <v>13</v>
      </c>
      <c r="N1480" s="1">
        <v>47.094941706834</v>
      </c>
      <c r="O1480" s="4">
        <v>13.179358293165997</v>
      </c>
      <c r="V1480" s="3">
        <v>32.9214</v>
      </c>
      <c r="W1480" s="3">
        <v>7.395</v>
      </c>
      <c r="Z1480" s="4">
        <f>IFERROR(__xludf.DUMMYFUNCTION("""COMPUTED_VALUE"""),7.115)</f>
        <v>7.115</v>
      </c>
      <c r="AA1480" s="4">
        <v>32.8052</v>
      </c>
      <c r="AB1480" s="4" t="s">
        <v>13</v>
      </c>
      <c r="AC1480" s="1">
        <v>51.525251587724</v>
      </c>
      <c r="AD1480" s="4">
        <v>-18.603851587724</v>
      </c>
    </row>
    <row r="1481">
      <c r="G1481" s="3">
        <v>60.2755</v>
      </c>
      <c r="H1481" s="3">
        <v>7.4</v>
      </c>
      <c r="K1481" s="4">
        <f>IFERROR(__xludf.DUMMYFUNCTION("""COMPUTED_VALUE"""),7.12)</f>
        <v>7.12</v>
      </c>
      <c r="L1481" s="4">
        <v>60.2519</v>
      </c>
      <c r="M1481" s="4" t="s">
        <v>13</v>
      </c>
      <c r="N1481" s="1">
        <v>47.0757748598613</v>
      </c>
      <c r="O1481" s="4">
        <v>13.199725140138703</v>
      </c>
      <c r="V1481" s="3">
        <v>32.9205</v>
      </c>
      <c r="W1481" s="3">
        <v>7.4</v>
      </c>
      <c r="Z1481" s="4">
        <f>IFERROR(__xludf.DUMMYFUNCTION("""COMPUTED_VALUE"""),7.12)</f>
        <v>7.12</v>
      </c>
      <c r="AA1481" s="4">
        <v>32.7996</v>
      </c>
      <c r="AB1481" s="4" t="s">
        <v>13</v>
      </c>
      <c r="AC1481" s="1">
        <v>51.4668014655242</v>
      </c>
      <c r="AD1481" s="4">
        <v>-18.546301465524202</v>
      </c>
    </row>
    <row r="1482">
      <c r="G1482" s="3">
        <v>60.2767</v>
      </c>
      <c r="H1482" s="3">
        <v>7.405</v>
      </c>
      <c r="K1482" s="4">
        <f>IFERROR(__xludf.DUMMYFUNCTION("""COMPUTED_VALUE"""),7.125)</f>
        <v>7.125</v>
      </c>
      <c r="L1482" s="4">
        <v>60.2476</v>
      </c>
      <c r="M1482" s="4" t="s">
        <v>13</v>
      </c>
      <c r="N1482" s="1">
        <v>47.0579533059814</v>
      </c>
      <c r="O1482" s="4">
        <v>13.218746694018598</v>
      </c>
      <c r="V1482" s="3">
        <v>32.9192</v>
      </c>
      <c r="W1482" s="3">
        <v>7.405</v>
      </c>
      <c r="Z1482" s="4">
        <f>IFERROR(__xludf.DUMMYFUNCTION("""COMPUTED_VALUE"""),7.125)</f>
        <v>7.125</v>
      </c>
      <c r="AA1482" s="4">
        <v>32.7945</v>
      </c>
      <c r="AB1482" s="4" t="s">
        <v>13</v>
      </c>
      <c r="AC1482" s="1">
        <v>51.4008683725744</v>
      </c>
      <c r="AD1482" s="4">
        <v>-18.481668372574404</v>
      </c>
    </row>
    <row r="1483">
      <c r="G1483" s="3">
        <v>60.2778</v>
      </c>
      <c r="H1483" s="3">
        <v>7.41</v>
      </c>
      <c r="K1483" s="4">
        <f>IFERROR(__xludf.DUMMYFUNCTION("""COMPUTED_VALUE"""),7.13)</f>
        <v>7.13</v>
      </c>
      <c r="L1483" s="4">
        <v>60.2436</v>
      </c>
      <c r="M1483" s="4" t="s">
        <v>13</v>
      </c>
      <c r="N1483" s="1">
        <v>47.0415378845669</v>
      </c>
      <c r="O1483" s="4">
        <v>13.2362621154331</v>
      </c>
      <c r="V1483" s="3">
        <v>32.9176</v>
      </c>
      <c r="W1483" s="3">
        <v>7.41</v>
      </c>
      <c r="Z1483" s="4">
        <f>IFERROR(__xludf.DUMMYFUNCTION("""COMPUTED_VALUE"""),7.13)</f>
        <v>7.13</v>
      </c>
      <c r="AA1483" s="4">
        <v>32.79</v>
      </c>
      <c r="AB1483" s="4" t="s">
        <v>13</v>
      </c>
      <c r="AC1483" s="1">
        <v>51.3287017786534</v>
      </c>
      <c r="AD1483" s="4">
        <v>-18.411101778653396</v>
      </c>
    </row>
    <row r="1484">
      <c r="G1484" s="3">
        <v>60.2789</v>
      </c>
      <c r="H1484" s="3">
        <v>7.415</v>
      </c>
      <c r="K1484" s="4">
        <f>IFERROR(__xludf.DUMMYFUNCTION("""COMPUTED_VALUE"""),7.135)</f>
        <v>7.135</v>
      </c>
      <c r="L1484" s="4">
        <v>60.2399</v>
      </c>
      <c r="M1484" s="4" t="s">
        <v>13</v>
      </c>
      <c r="N1484" s="1">
        <v>47.0265894349906</v>
      </c>
      <c r="O1484" s="4">
        <v>13.252310565009402</v>
      </c>
      <c r="V1484" s="3">
        <v>32.9157</v>
      </c>
      <c r="W1484" s="3">
        <v>7.415</v>
      </c>
      <c r="Z1484" s="4">
        <f>IFERROR(__xludf.DUMMYFUNCTION("""COMPUTED_VALUE"""),7.135)</f>
        <v>7.135</v>
      </c>
      <c r="AA1484" s="4">
        <v>32.7861</v>
      </c>
      <c r="AB1484" s="4" t="s">
        <v>13</v>
      </c>
      <c r="AC1484" s="1">
        <v>51.25155115354</v>
      </c>
      <c r="AD1484" s="4">
        <v>-18.33585115354</v>
      </c>
    </row>
    <row r="1485">
      <c r="G1485" s="3">
        <v>60.2799</v>
      </c>
      <c r="H1485" s="3">
        <v>7.42</v>
      </c>
      <c r="K1485" s="4">
        <f>IFERROR(__xludf.DUMMYFUNCTION("""COMPUTED_VALUE"""),7.14)</f>
        <v>7.14</v>
      </c>
      <c r="L1485" s="4">
        <v>60.2365</v>
      </c>
      <c r="M1485" s="4" t="s">
        <v>13</v>
      </c>
      <c r="N1485" s="1">
        <v>47.0131687966251</v>
      </c>
      <c r="O1485" s="4">
        <v>13.266731203374896</v>
      </c>
      <c r="V1485" s="3">
        <v>32.9135</v>
      </c>
      <c r="W1485" s="3">
        <v>7.42</v>
      </c>
      <c r="Z1485" s="4">
        <f>IFERROR(__xludf.DUMMYFUNCTION("""COMPUTED_VALUE"""),7.14)</f>
        <v>7.14</v>
      </c>
      <c r="AA1485" s="4">
        <v>32.7828</v>
      </c>
      <c r="AB1485" s="4" t="s">
        <v>13</v>
      </c>
      <c r="AC1485" s="1">
        <v>51.170665967013</v>
      </c>
      <c r="AD1485" s="4">
        <v>-18.257165967013</v>
      </c>
    </row>
    <row r="1486">
      <c r="G1486" s="3">
        <v>60.2809</v>
      </c>
      <c r="H1486" s="3">
        <v>7.425</v>
      </c>
      <c r="K1486" s="4">
        <f>IFERROR(__xludf.DUMMYFUNCTION("""COMPUTED_VALUE"""),7.145)</f>
        <v>7.145</v>
      </c>
      <c r="L1486" s="4">
        <v>60.2334</v>
      </c>
      <c r="M1486" s="4" t="s">
        <v>13</v>
      </c>
      <c r="N1486" s="1">
        <v>47.0013368088433</v>
      </c>
      <c r="O1486" s="4">
        <v>13.279563191156704</v>
      </c>
      <c r="V1486" s="3">
        <v>32.911</v>
      </c>
      <c r="W1486" s="3">
        <v>7.425</v>
      </c>
      <c r="Z1486" s="4">
        <f>IFERROR(__xludf.DUMMYFUNCTION("""COMPUTED_VALUE"""),7.145)</f>
        <v>7.145</v>
      </c>
      <c r="AA1486" s="4">
        <v>32.78</v>
      </c>
      <c r="AB1486" s="4" t="s">
        <v>13</v>
      </c>
      <c r="AC1486" s="1">
        <v>51.0872956888512</v>
      </c>
      <c r="AD1486" s="4">
        <v>-18.176295688851198</v>
      </c>
    </row>
    <row r="1487">
      <c r="G1487" s="3">
        <v>60.2819</v>
      </c>
      <c r="H1487" s="3">
        <v>7.43</v>
      </c>
      <c r="K1487" s="4">
        <f>IFERROR(__xludf.DUMMYFUNCTION("""COMPUTED_VALUE"""),7.15)</f>
        <v>7.15</v>
      </c>
      <c r="L1487" s="4">
        <v>60.2306</v>
      </c>
      <c r="M1487" s="4" t="s">
        <v>13</v>
      </c>
      <c r="N1487" s="1">
        <v>46.9911543110177</v>
      </c>
      <c r="O1487" s="4">
        <v>13.290745688982298</v>
      </c>
      <c r="V1487" s="3">
        <v>32.9082</v>
      </c>
      <c r="W1487" s="3">
        <v>7.43</v>
      </c>
      <c r="Z1487" s="4">
        <f>IFERROR(__xludf.DUMMYFUNCTION("""COMPUTED_VALUE"""),7.15)</f>
        <v>7.15</v>
      </c>
      <c r="AA1487" s="4">
        <v>32.7777</v>
      </c>
      <c r="AB1487" s="4" t="s">
        <v>13</v>
      </c>
      <c r="AC1487" s="1">
        <v>51.0026897888334</v>
      </c>
      <c r="AD1487" s="4">
        <v>-18.0944897888334</v>
      </c>
    </row>
    <row r="1488">
      <c r="G1488" s="3">
        <v>60.2828</v>
      </c>
      <c r="H1488" s="3">
        <v>7.435</v>
      </c>
      <c r="K1488" s="4">
        <f>IFERROR(__xludf.DUMMYFUNCTION("""COMPUTED_VALUE"""),7.155)</f>
        <v>7.155</v>
      </c>
      <c r="L1488" s="4">
        <v>60.228</v>
      </c>
      <c r="M1488" s="4" t="s">
        <v>13</v>
      </c>
      <c r="N1488" s="1">
        <v>46.9826821425211</v>
      </c>
      <c r="O1488" s="4">
        <v>13.300117857478902</v>
      </c>
      <c r="V1488" s="3">
        <v>32.9052</v>
      </c>
      <c r="W1488" s="3">
        <v>7.435</v>
      </c>
      <c r="Z1488" s="4">
        <f>IFERROR(__xludf.DUMMYFUNCTION("""COMPUTED_VALUE"""),7.155)</f>
        <v>7.155</v>
      </c>
      <c r="AA1488" s="4">
        <v>32.776</v>
      </c>
      <c r="AB1488" s="4" t="s">
        <v>13</v>
      </c>
      <c r="AC1488" s="1">
        <v>50.9180977367383</v>
      </c>
      <c r="AD1488" s="4">
        <v>-18.012897736738296</v>
      </c>
    </row>
    <row r="1489">
      <c r="G1489" s="3">
        <v>60.2837</v>
      </c>
      <c r="H1489" s="3">
        <v>7.44</v>
      </c>
      <c r="K1489" s="4">
        <f>IFERROR(__xludf.DUMMYFUNCTION("""COMPUTED_VALUE"""),7.16)</f>
        <v>7.16</v>
      </c>
      <c r="L1489" s="4">
        <v>60.2257</v>
      </c>
      <c r="M1489" s="4" t="s">
        <v>13</v>
      </c>
      <c r="N1489" s="1">
        <v>46.9759811427262</v>
      </c>
      <c r="O1489" s="4">
        <v>13.307718857273805</v>
      </c>
      <c r="V1489" s="3">
        <v>32.9019</v>
      </c>
      <c r="W1489" s="3">
        <v>7.44</v>
      </c>
      <c r="Z1489" s="4">
        <f>IFERROR(__xludf.DUMMYFUNCTION("""COMPUTED_VALUE"""),7.16)</f>
        <v>7.16</v>
      </c>
      <c r="AA1489" s="4">
        <v>32.7748</v>
      </c>
      <c r="AB1489" s="4" t="s">
        <v>13</v>
      </c>
      <c r="AC1489" s="1">
        <v>50.8347690023449</v>
      </c>
      <c r="AD1489" s="4">
        <v>-17.9328690023449</v>
      </c>
    </row>
    <row r="1490">
      <c r="G1490" s="3">
        <v>60.2846</v>
      </c>
      <c r="H1490" s="3">
        <v>7.445</v>
      </c>
      <c r="K1490" s="4">
        <f>IFERROR(__xludf.DUMMYFUNCTION("""COMPUTED_VALUE"""),7.165)</f>
        <v>7.165</v>
      </c>
      <c r="L1490" s="4">
        <v>60.2237</v>
      </c>
      <c r="M1490" s="4" t="s">
        <v>13</v>
      </c>
      <c r="N1490" s="1">
        <v>46.9711121510057</v>
      </c>
      <c r="O1490" s="4">
        <v>13.3134878489943</v>
      </c>
      <c r="V1490" s="3">
        <v>32.8984</v>
      </c>
      <c r="W1490" s="3">
        <v>7.445</v>
      </c>
      <c r="Z1490" s="4">
        <f>IFERROR(__xludf.DUMMYFUNCTION("""COMPUTED_VALUE"""),7.165)</f>
        <v>7.165</v>
      </c>
      <c r="AA1490" s="4">
        <v>32.7742</v>
      </c>
      <c r="AB1490" s="4" t="s">
        <v>13</v>
      </c>
      <c r="AC1490" s="1">
        <v>50.753953055432</v>
      </c>
      <c r="AD1490" s="4">
        <v>-17.855553055431997</v>
      </c>
    </row>
    <row r="1491">
      <c r="G1491" s="3">
        <v>60.2855</v>
      </c>
      <c r="H1491" s="3">
        <v>7.45</v>
      </c>
      <c r="K1491" s="4">
        <f>IFERROR(__xludf.DUMMYFUNCTION("""COMPUTED_VALUE"""),7.17)</f>
        <v>7.17</v>
      </c>
      <c r="L1491" s="4">
        <v>60.222</v>
      </c>
      <c r="M1491" s="4" t="s">
        <v>13</v>
      </c>
      <c r="N1491" s="1">
        <v>46.9681360067324</v>
      </c>
      <c r="O1491" s="4">
        <v>13.317363993267598</v>
      </c>
      <c r="V1491" s="3">
        <v>32.8947</v>
      </c>
      <c r="W1491" s="3">
        <v>7.45</v>
      </c>
      <c r="Z1491" s="4">
        <f>IFERROR(__xludf.DUMMYFUNCTION("""COMPUTED_VALUE"""),7.17)</f>
        <v>7.17</v>
      </c>
      <c r="AA1491" s="4">
        <v>32.774</v>
      </c>
      <c r="AB1491" s="4" t="s">
        <v>13</v>
      </c>
      <c r="AC1491" s="1">
        <v>50.6768993657782</v>
      </c>
      <c r="AD1491" s="4">
        <v>-17.782199365778197</v>
      </c>
    </row>
    <row r="1492">
      <c r="G1492" s="3">
        <v>60.2864</v>
      </c>
      <c r="H1492" s="3">
        <v>7.455</v>
      </c>
      <c r="K1492" s="4">
        <f>IFERROR(__xludf.DUMMYFUNCTION("""COMPUTED_VALUE"""),7.171569825)</f>
        <v>7.171569825</v>
      </c>
      <c r="L1492" s="4" t="s">
        <v>13</v>
      </c>
      <c r="M1492" s="4">
        <v>47.0840472240163</v>
      </c>
      <c r="N1492" s="1">
        <v>46.9671135492789</v>
      </c>
      <c r="O1492" s="4">
        <v>13.319286450721101</v>
      </c>
      <c r="V1492" s="3">
        <v>32.8908</v>
      </c>
      <c r="W1492" s="3">
        <v>7.455</v>
      </c>
      <c r="Z1492" s="4">
        <f>IFERROR(__xludf.DUMMYFUNCTION("""COMPUTED_VALUE"""),7.171569825)</f>
        <v>7.171569825</v>
      </c>
      <c r="AA1492" s="4" t="s">
        <v>13</v>
      </c>
      <c r="AB1492" s="4">
        <v>50.8859572593281</v>
      </c>
      <c r="AC1492" s="1">
        <v>50.6048574031624</v>
      </c>
      <c r="AD1492" s="4">
        <v>-17.7140574031624</v>
      </c>
    </row>
    <row r="1493">
      <c r="G1493" s="3">
        <v>60.2873</v>
      </c>
      <c r="H1493" s="3">
        <v>7.46</v>
      </c>
      <c r="K1493" s="4">
        <f>IFERROR(__xludf.DUMMYFUNCTION("""COMPUTED_VALUE"""),7.175)</f>
        <v>7.175</v>
      </c>
      <c r="L1493" s="4">
        <v>60.2205</v>
      </c>
      <c r="M1493" s="4" t="s">
        <v>13</v>
      </c>
      <c r="N1493" s="1">
        <v>46.9685150437384</v>
      </c>
      <c r="O1493" s="4">
        <v>13.318784956261602</v>
      </c>
      <c r="V1493" s="3">
        <v>32.8868</v>
      </c>
      <c r="W1493" s="3">
        <v>7.46</v>
      </c>
      <c r="Z1493" s="4">
        <f>IFERROR(__xludf.DUMMYFUNCTION("""COMPUTED_VALUE"""),7.175)</f>
        <v>7.175</v>
      </c>
      <c r="AA1493" s="4">
        <v>32.7743</v>
      </c>
      <c r="AB1493" s="4" t="s">
        <v>13</v>
      </c>
      <c r="AC1493" s="1">
        <v>50.535108685916</v>
      </c>
      <c r="AD1493" s="4">
        <v>-17.648308685916</v>
      </c>
    </row>
    <row r="1494">
      <c r="G1494" s="3">
        <v>60.2881</v>
      </c>
      <c r="H1494" s="3">
        <v>7.465</v>
      </c>
      <c r="K1494" s="4">
        <f>IFERROR(__xludf.DUMMYFUNCTION("""COMPUTED_VALUE"""),7.18)</f>
        <v>7.18</v>
      </c>
      <c r="L1494" s="4">
        <v>60.2193</v>
      </c>
      <c r="M1494" s="4" t="s">
        <v>13</v>
      </c>
      <c r="N1494" s="1">
        <v>46.9726626651561</v>
      </c>
      <c r="O1494" s="4">
        <v>13.3154373348439</v>
      </c>
      <c r="V1494" s="3">
        <v>32.8826</v>
      </c>
      <c r="W1494" s="3">
        <v>7.465</v>
      </c>
      <c r="Z1494" s="4">
        <f>IFERROR(__xludf.DUMMYFUNCTION("""COMPUTED_VALUE"""),7.18)</f>
        <v>7.18</v>
      </c>
      <c r="AA1494" s="4">
        <v>32.7751</v>
      </c>
      <c r="AB1494" s="4" t="s">
        <v>13</v>
      </c>
      <c r="AC1494" s="1">
        <v>50.4639709829178</v>
      </c>
      <c r="AD1494" s="4">
        <v>-17.581370982917804</v>
      </c>
    </row>
    <row r="1495">
      <c r="G1495" s="3">
        <v>60.289</v>
      </c>
      <c r="H1495" s="3">
        <v>7.47</v>
      </c>
      <c r="K1495" s="4">
        <f>IFERROR(__xludf.DUMMYFUNCTION("""COMPUTED_VALUE"""),7.185)</f>
        <v>7.185</v>
      </c>
      <c r="L1495" s="4">
        <v>60.2183</v>
      </c>
      <c r="M1495" s="4" t="s">
        <v>13</v>
      </c>
      <c r="N1495" s="1">
        <v>46.9793605930011</v>
      </c>
      <c r="O1495" s="4">
        <v>13.309639406998905</v>
      </c>
      <c r="V1495" s="3">
        <v>32.8783</v>
      </c>
      <c r="W1495" s="3">
        <v>7.47</v>
      </c>
      <c r="Z1495" s="4">
        <f>IFERROR(__xludf.DUMMYFUNCTION("""COMPUTED_VALUE"""),7.185)</f>
        <v>7.185</v>
      </c>
      <c r="AA1495" s="4">
        <v>32.7763</v>
      </c>
      <c r="AB1495" s="4" t="s">
        <v>13</v>
      </c>
      <c r="AC1495" s="1">
        <v>50.391537158383</v>
      </c>
      <c r="AD1495" s="4">
        <v>-17.513237158383</v>
      </c>
    </row>
    <row r="1496">
      <c r="G1496" s="3">
        <v>60.2899</v>
      </c>
      <c r="H1496" s="3">
        <v>7.475</v>
      </c>
      <c r="K1496" s="4">
        <f>IFERROR(__xludf.DUMMYFUNCTION("""COMPUTED_VALUE"""),7.19)</f>
        <v>7.19</v>
      </c>
      <c r="L1496" s="4">
        <v>60.2176</v>
      </c>
      <c r="M1496" s="4" t="s">
        <v>13</v>
      </c>
      <c r="N1496" s="1">
        <v>46.9884129335928</v>
      </c>
      <c r="O1496" s="4">
        <v>13.301487066407205</v>
      </c>
      <c r="V1496" s="3">
        <v>32.8739</v>
      </c>
      <c r="W1496" s="3">
        <v>7.475</v>
      </c>
      <c r="Z1496" s="4">
        <f>IFERROR(__xludf.DUMMYFUNCTION("""COMPUTED_VALUE"""),7.19)</f>
        <v>7.19</v>
      </c>
      <c r="AA1496" s="4">
        <v>32.778</v>
      </c>
      <c r="AB1496" s="4" t="s">
        <v>13</v>
      </c>
      <c r="AC1496" s="1">
        <v>50.3179006894402</v>
      </c>
      <c r="AD1496" s="4">
        <v>-17.4440006894402</v>
      </c>
    </row>
    <row r="1497">
      <c r="G1497" s="3">
        <v>60.2908</v>
      </c>
      <c r="H1497" s="3">
        <v>7.48</v>
      </c>
      <c r="K1497" s="4">
        <f>IFERROR(__xludf.DUMMYFUNCTION("""COMPUTED_VALUE"""),7.195)</f>
        <v>7.195</v>
      </c>
      <c r="L1497" s="4">
        <v>60.2171</v>
      </c>
      <c r="M1497" s="4" t="s">
        <v>13</v>
      </c>
      <c r="N1497" s="1">
        <v>46.9996237932507</v>
      </c>
      <c r="O1497" s="4">
        <v>13.291176206749299</v>
      </c>
      <c r="V1497" s="3">
        <v>32.8694</v>
      </c>
      <c r="W1497" s="3">
        <v>7.48</v>
      </c>
      <c r="Z1497" s="4">
        <f>IFERROR(__xludf.DUMMYFUNCTION("""COMPUTED_VALUE"""),7.195)</f>
        <v>7.195</v>
      </c>
      <c r="AA1497" s="4">
        <v>32.7801</v>
      </c>
      <c r="AB1497" s="4" t="s">
        <v>13</v>
      </c>
      <c r="AC1497" s="1">
        <v>50.2431550532179</v>
      </c>
      <c r="AD1497" s="4">
        <v>-17.3737550532179</v>
      </c>
    </row>
    <row r="1498">
      <c r="G1498" s="3">
        <v>60.2916</v>
      </c>
      <c r="H1498" s="3">
        <v>7.485</v>
      </c>
      <c r="K1498" s="4">
        <f>IFERROR(__xludf.DUMMYFUNCTION("""COMPUTED_VALUE"""),7.2)</f>
        <v>7.2</v>
      </c>
      <c r="L1498" s="4">
        <v>60.2169</v>
      </c>
      <c r="M1498" s="4" t="s">
        <v>13</v>
      </c>
      <c r="N1498" s="1">
        <v>47.0127972782943</v>
      </c>
      <c r="O1498" s="4">
        <v>13.278802721705702</v>
      </c>
      <c r="V1498" s="3">
        <v>32.8649</v>
      </c>
      <c r="W1498" s="3">
        <v>7.485</v>
      </c>
      <c r="Z1498" s="4">
        <f>IFERROR(__xludf.DUMMYFUNCTION("""COMPUTED_VALUE"""),7.2)</f>
        <v>7.2</v>
      </c>
      <c r="AA1498" s="4">
        <v>32.7826</v>
      </c>
      <c r="AB1498" s="4" t="s">
        <v>13</v>
      </c>
      <c r="AC1498" s="1">
        <v>50.1673937268448</v>
      </c>
      <c r="AD1498" s="4">
        <v>-17.3024937268448</v>
      </c>
    </row>
    <row r="1499">
      <c r="G1499" s="3">
        <v>60.2925</v>
      </c>
      <c r="H1499" s="3">
        <v>7.49</v>
      </c>
      <c r="K1499" s="4">
        <f>IFERROR(__xludf.DUMMYFUNCTION("""COMPUTED_VALUE"""),7.205)</f>
        <v>7.205</v>
      </c>
      <c r="L1499" s="4">
        <v>60.2168</v>
      </c>
      <c r="M1499" s="4" t="s">
        <v>13</v>
      </c>
      <c r="N1499" s="1">
        <v>47.0277374950429</v>
      </c>
      <c r="O1499" s="4">
        <v>13.264762504957098</v>
      </c>
      <c r="V1499" s="3">
        <v>32.8604</v>
      </c>
      <c r="W1499" s="3">
        <v>7.49</v>
      </c>
      <c r="Z1499" s="4">
        <f>IFERROR(__xludf.DUMMYFUNCTION("""COMPUTED_VALUE"""),7.205)</f>
        <v>7.205</v>
      </c>
      <c r="AA1499" s="4">
        <v>32.7854</v>
      </c>
      <c r="AB1499" s="4" t="s">
        <v>13</v>
      </c>
      <c r="AC1499" s="1">
        <v>50.0907101874494</v>
      </c>
      <c r="AD1499" s="4">
        <v>-17.230310187449405</v>
      </c>
    </row>
    <row r="1500">
      <c r="G1500" s="3">
        <v>60.2934</v>
      </c>
      <c r="H1500" s="3">
        <v>7.495</v>
      </c>
      <c r="K1500" s="4">
        <f>IFERROR(__xludf.DUMMYFUNCTION("""COMPUTED_VALUE"""),7.21)</f>
        <v>7.21</v>
      </c>
      <c r="L1500" s="4">
        <v>60.217</v>
      </c>
      <c r="M1500" s="4" t="s">
        <v>13</v>
      </c>
      <c r="N1500" s="1">
        <v>47.044248549816</v>
      </c>
      <c r="O1500" s="4">
        <v>13.249151450184002</v>
      </c>
      <c r="V1500" s="3">
        <v>32.8559</v>
      </c>
      <c r="W1500" s="3">
        <v>7.495</v>
      </c>
      <c r="Z1500" s="4">
        <f>IFERROR(__xludf.DUMMYFUNCTION("""COMPUTED_VALUE"""),7.21)</f>
        <v>7.21</v>
      </c>
      <c r="AA1500" s="4">
        <v>32.7887</v>
      </c>
      <c r="AB1500" s="4" t="s">
        <v>13</v>
      </c>
      <c r="AC1500" s="1">
        <v>50.0131979121603</v>
      </c>
      <c r="AD1500" s="4">
        <v>-17.157297912160303</v>
      </c>
    </row>
    <row r="1501">
      <c r="G1501" s="3">
        <v>60.2942</v>
      </c>
      <c r="H1501" s="3">
        <v>7.5</v>
      </c>
      <c r="K1501" s="4">
        <f>IFERROR(__xludf.DUMMYFUNCTION("""COMPUTED_VALUE"""),7.215)</f>
        <v>7.215</v>
      </c>
      <c r="L1501" s="4">
        <v>60.2174</v>
      </c>
      <c r="M1501" s="4" t="s">
        <v>13</v>
      </c>
      <c r="N1501" s="1">
        <v>47.0621345489331</v>
      </c>
      <c r="O1501" s="4">
        <v>13.232065451066894</v>
      </c>
      <c r="V1501" s="3">
        <v>32.8514</v>
      </c>
      <c r="W1501" s="3">
        <v>7.5</v>
      </c>
      <c r="Z1501" s="4">
        <f>IFERROR(__xludf.DUMMYFUNCTION("""COMPUTED_VALUE"""),7.215)</f>
        <v>7.215</v>
      </c>
      <c r="AA1501" s="4">
        <v>32.7922</v>
      </c>
      <c r="AB1501" s="4" t="s">
        <v>13</v>
      </c>
      <c r="AC1501" s="1">
        <v>49.9349503781061</v>
      </c>
      <c r="AD1501" s="4">
        <v>-17.083550378106104</v>
      </c>
    </row>
    <row r="1502">
      <c r="G1502" s="3">
        <v>60.2952</v>
      </c>
      <c r="H1502" s="3">
        <v>7.505</v>
      </c>
      <c r="K1502" s="4">
        <f>IFERROR(__xludf.DUMMYFUNCTION("""COMPUTED_VALUE"""),7.22)</f>
        <v>7.22</v>
      </c>
      <c r="L1502" s="4">
        <v>60.2179</v>
      </c>
      <c r="M1502" s="4" t="s">
        <v>13</v>
      </c>
      <c r="N1502" s="1">
        <v>47.0811995987135</v>
      </c>
      <c r="O1502" s="4">
        <v>13.214000401286498</v>
      </c>
      <c r="V1502" s="3">
        <v>32.847</v>
      </c>
      <c r="W1502" s="3">
        <v>7.505</v>
      </c>
      <c r="Z1502" s="4">
        <f>IFERROR(__xludf.DUMMYFUNCTION("""COMPUTED_VALUE"""),7.22)</f>
        <v>7.22</v>
      </c>
      <c r="AA1502" s="4">
        <v>32.796</v>
      </c>
      <c r="AB1502" s="4" t="s">
        <v>13</v>
      </c>
      <c r="AC1502" s="1">
        <v>49.8560610624153</v>
      </c>
      <c r="AD1502" s="4">
        <v>-17.0090610624153</v>
      </c>
    </row>
    <row r="1503">
      <c r="G1503" s="3">
        <v>60.2961</v>
      </c>
      <c r="H1503" s="3">
        <v>7.51</v>
      </c>
      <c r="K1503" s="4">
        <f>IFERROR(__xludf.DUMMYFUNCTION("""COMPUTED_VALUE"""),7.225)</f>
        <v>7.225</v>
      </c>
      <c r="L1503" s="4">
        <v>60.2186</v>
      </c>
      <c r="M1503" s="4" t="s">
        <v>13</v>
      </c>
      <c r="N1503" s="1">
        <v>47.1012478054768</v>
      </c>
      <c r="O1503" s="4">
        <v>13.1948521945232</v>
      </c>
      <c r="V1503" s="3">
        <v>32.8427</v>
      </c>
      <c r="W1503" s="3">
        <v>7.51</v>
      </c>
      <c r="Z1503" s="4">
        <f>IFERROR(__xludf.DUMMYFUNCTION("""COMPUTED_VALUE"""),7.225)</f>
        <v>7.225</v>
      </c>
      <c r="AA1503" s="4">
        <v>32.8001</v>
      </c>
      <c r="AB1503" s="4" t="s">
        <v>13</v>
      </c>
      <c r="AC1503" s="1">
        <v>49.7766234422165</v>
      </c>
      <c r="AD1503" s="4">
        <v>-16.933923442216496</v>
      </c>
    </row>
    <row r="1504">
      <c r="G1504" s="3">
        <v>60.2969</v>
      </c>
      <c r="H1504" s="3">
        <v>7.515</v>
      </c>
      <c r="K1504" s="4">
        <f>IFERROR(__xludf.DUMMYFUNCTION("""COMPUTED_VALUE"""),7.23)</f>
        <v>7.23</v>
      </c>
      <c r="L1504" s="4">
        <v>60.2195</v>
      </c>
      <c r="M1504" s="4" t="s">
        <v>13</v>
      </c>
      <c r="N1504" s="1">
        <v>47.1220832755424</v>
      </c>
      <c r="O1504" s="4">
        <v>13.1748167244576</v>
      </c>
      <c r="V1504" s="3">
        <v>32.8385</v>
      </c>
      <c r="W1504" s="3">
        <v>7.515</v>
      </c>
      <c r="Z1504" s="4">
        <f>IFERROR(__xludf.DUMMYFUNCTION("""COMPUTED_VALUE"""),7.23)</f>
        <v>7.23</v>
      </c>
      <c r="AA1504" s="4">
        <v>32.8045</v>
      </c>
      <c r="AB1504" s="4" t="s">
        <v>13</v>
      </c>
      <c r="AC1504" s="1">
        <v>49.6967309946383</v>
      </c>
      <c r="AD1504" s="4">
        <v>-16.858230994638298</v>
      </c>
    </row>
    <row r="1505">
      <c r="G1505" s="3">
        <v>60.2978</v>
      </c>
      <c r="H1505" s="3">
        <v>7.52</v>
      </c>
      <c r="K1505" s="4">
        <f>IFERROR(__xludf.DUMMYFUNCTION("""COMPUTED_VALUE"""),7.235)</f>
        <v>7.235</v>
      </c>
      <c r="L1505" s="4">
        <v>60.2206</v>
      </c>
      <c r="M1505" s="4" t="s">
        <v>13</v>
      </c>
      <c r="N1505" s="1">
        <v>47.1435101152297</v>
      </c>
      <c r="O1505" s="4">
        <v>13.1542898847703</v>
      </c>
      <c r="V1505" s="3">
        <v>32.8344</v>
      </c>
      <c r="W1505" s="3">
        <v>7.52</v>
      </c>
      <c r="Z1505" s="4">
        <f>IFERROR(__xludf.DUMMYFUNCTION("""COMPUTED_VALUE"""),7.235)</f>
        <v>7.235</v>
      </c>
      <c r="AA1505" s="4">
        <v>32.8091</v>
      </c>
      <c r="AB1505" s="4" t="s">
        <v>13</v>
      </c>
      <c r="AC1505" s="1">
        <v>49.6164771968093</v>
      </c>
      <c r="AD1505" s="4">
        <v>-16.782077196809297</v>
      </c>
    </row>
    <row r="1506">
      <c r="G1506" s="3">
        <v>60.2987</v>
      </c>
      <c r="H1506" s="3">
        <v>7.525</v>
      </c>
      <c r="K1506" s="4">
        <f>IFERROR(__xludf.DUMMYFUNCTION("""COMPUTED_VALUE"""),7.24)</f>
        <v>7.24</v>
      </c>
      <c r="L1506" s="4">
        <v>60.2217</v>
      </c>
      <c r="M1506" s="4" t="s">
        <v>13</v>
      </c>
      <c r="N1506" s="1">
        <v>47.1653324308582</v>
      </c>
      <c r="O1506" s="4">
        <v>13.133367569141797</v>
      </c>
      <c r="V1506" s="3">
        <v>32.8304</v>
      </c>
      <c r="W1506" s="3">
        <v>7.525</v>
      </c>
      <c r="Z1506" s="4">
        <f>IFERROR(__xludf.DUMMYFUNCTION("""COMPUTED_VALUE"""),7.24)</f>
        <v>7.24</v>
      </c>
      <c r="AA1506" s="4">
        <v>32.8139</v>
      </c>
      <c r="AB1506" s="4" t="s">
        <v>13</v>
      </c>
      <c r="AC1506" s="1">
        <v>49.535955525858</v>
      </c>
      <c r="AD1506" s="4">
        <v>-16.705555525858003</v>
      </c>
    </row>
    <row r="1507">
      <c r="G1507" s="3">
        <v>60.2996</v>
      </c>
      <c r="H1507" s="3">
        <v>7.53</v>
      </c>
      <c r="K1507" s="4">
        <f>IFERROR(__xludf.DUMMYFUNCTION("""COMPUTED_VALUE"""),7.245)</f>
        <v>7.245</v>
      </c>
      <c r="L1507" s="4">
        <v>60.223</v>
      </c>
      <c r="M1507" s="4" t="s">
        <v>13</v>
      </c>
      <c r="N1507" s="1">
        <v>47.1873543287473</v>
      </c>
      <c r="O1507" s="4">
        <v>13.112245671252701</v>
      </c>
      <c r="V1507" s="3">
        <v>32.8266</v>
      </c>
      <c r="W1507" s="3">
        <v>7.53</v>
      </c>
      <c r="Z1507" s="4">
        <f>IFERROR(__xludf.DUMMYFUNCTION("""COMPUTED_VALUE"""),7.245)</f>
        <v>7.245</v>
      </c>
      <c r="AA1507" s="4">
        <v>32.8189</v>
      </c>
      <c r="AB1507" s="4" t="s">
        <v>13</v>
      </c>
      <c r="AC1507" s="1">
        <v>49.455259458913</v>
      </c>
      <c r="AD1507" s="4">
        <v>-16.628659458913</v>
      </c>
    </row>
    <row r="1508">
      <c r="G1508" s="3">
        <v>60.3005</v>
      </c>
      <c r="H1508" s="3">
        <v>7.535</v>
      </c>
      <c r="K1508" s="4">
        <f>IFERROR(__xludf.DUMMYFUNCTION("""COMPUTED_VALUE"""),7.25)</f>
        <v>7.25</v>
      </c>
      <c r="L1508" s="4">
        <v>60.2244</v>
      </c>
      <c r="M1508" s="4" t="s">
        <v>13</v>
      </c>
      <c r="N1508" s="1">
        <v>47.2093799152165</v>
      </c>
      <c r="O1508" s="4">
        <v>13.091120084783498</v>
      </c>
      <c r="V1508" s="3">
        <v>32.8231</v>
      </c>
      <c r="W1508" s="3">
        <v>7.535</v>
      </c>
      <c r="Z1508" s="4">
        <f>IFERROR(__xludf.DUMMYFUNCTION("""COMPUTED_VALUE"""),7.25)</f>
        <v>7.25</v>
      </c>
      <c r="AA1508" s="4">
        <v>32.824</v>
      </c>
      <c r="AB1508" s="4" t="s">
        <v>13</v>
      </c>
      <c r="AC1508" s="1">
        <v>49.3744824731029</v>
      </c>
      <c r="AD1508" s="4">
        <v>-16.551382473102905</v>
      </c>
    </row>
    <row r="1509">
      <c r="G1509" s="3">
        <v>60.3013</v>
      </c>
      <c r="H1509" s="3">
        <v>7.54</v>
      </c>
      <c r="K1509" s="4">
        <f>IFERROR(__xludf.DUMMYFUNCTION("""COMPUTED_VALUE"""),7.255)</f>
        <v>7.255</v>
      </c>
      <c r="L1509" s="4">
        <v>60.226</v>
      </c>
      <c r="M1509" s="4" t="s">
        <v>13</v>
      </c>
      <c r="N1509" s="1">
        <v>47.2312132965851</v>
      </c>
      <c r="O1509" s="4">
        <v>13.070086703414894</v>
      </c>
      <c r="V1509" s="3">
        <v>32.8197</v>
      </c>
      <c r="W1509" s="3">
        <v>7.54</v>
      </c>
      <c r="Z1509" s="4">
        <f>IFERROR(__xludf.DUMMYFUNCTION("""COMPUTED_VALUE"""),7.255)</f>
        <v>7.255</v>
      </c>
      <c r="AA1509" s="4">
        <v>32.8292</v>
      </c>
      <c r="AB1509" s="4" t="s">
        <v>13</v>
      </c>
      <c r="AC1509" s="1">
        <v>49.2937180455563</v>
      </c>
      <c r="AD1509" s="4">
        <v>-16.4740180455563</v>
      </c>
    </row>
    <row r="1510">
      <c r="G1510" s="3">
        <v>60.3022</v>
      </c>
      <c r="H1510" s="3">
        <v>7.545</v>
      </c>
      <c r="K1510" s="4">
        <f>IFERROR(__xludf.DUMMYFUNCTION("""COMPUTED_VALUE"""),7.26)</f>
        <v>7.26</v>
      </c>
      <c r="L1510" s="4">
        <v>60.2276</v>
      </c>
      <c r="M1510" s="4" t="s">
        <v>13</v>
      </c>
      <c r="N1510" s="1">
        <v>47.2526585791727</v>
      </c>
      <c r="O1510" s="4">
        <v>13.049541420827296</v>
      </c>
      <c r="V1510" s="3">
        <v>32.8165</v>
      </c>
      <c r="W1510" s="3">
        <v>7.545</v>
      </c>
      <c r="Z1510" s="4">
        <f>IFERROR(__xludf.DUMMYFUNCTION("""COMPUTED_VALUE"""),7.26)</f>
        <v>7.26</v>
      </c>
      <c r="AA1510" s="4">
        <v>32.8345</v>
      </c>
      <c r="AB1510" s="4" t="s">
        <v>13</v>
      </c>
      <c r="AC1510" s="1">
        <v>49.2130596534017</v>
      </c>
      <c r="AD1510" s="4">
        <v>-16.396559653401702</v>
      </c>
    </row>
    <row r="1511">
      <c r="G1511" s="3">
        <v>60.303</v>
      </c>
      <c r="H1511" s="3">
        <v>7.55</v>
      </c>
      <c r="K1511" s="4">
        <f>IFERROR(__xludf.DUMMYFUNCTION("""COMPUTED_VALUE"""),7.265)</f>
        <v>7.265</v>
      </c>
      <c r="L1511" s="4">
        <v>60.2293</v>
      </c>
      <c r="M1511" s="4" t="s">
        <v>13</v>
      </c>
      <c r="N1511" s="1">
        <v>47.2735198692987</v>
      </c>
      <c r="O1511" s="4">
        <v>13.029480130701295</v>
      </c>
      <c r="V1511" s="3">
        <v>32.8136</v>
      </c>
      <c r="W1511" s="3">
        <v>7.55</v>
      </c>
      <c r="Z1511" s="4">
        <f>IFERROR(__xludf.DUMMYFUNCTION("""COMPUTED_VALUE"""),7.265)</f>
        <v>7.265</v>
      </c>
      <c r="AA1511" s="4">
        <v>32.8399</v>
      </c>
      <c r="AB1511" s="4" t="s">
        <v>13</v>
      </c>
      <c r="AC1511" s="1">
        <v>49.1326007737678</v>
      </c>
      <c r="AD1511" s="4">
        <v>-16.319000773767797</v>
      </c>
    </row>
    <row r="1512">
      <c r="G1512" s="3">
        <v>60.3037</v>
      </c>
      <c r="H1512" s="3">
        <v>7.555</v>
      </c>
      <c r="K1512" s="4">
        <f>IFERROR(__xludf.DUMMYFUNCTION("""COMPUTED_VALUE"""),7.27)</f>
        <v>7.27</v>
      </c>
      <c r="L1512" s="4">
        <v>60.231</v>
      </c>
      <c r="M1512" s="4" t="s">
        <v>13</v>
      </c>
      <c r="N1512" s="1">
        <v>47.2936012732826</v>
      </c>
      <c r="O1512" s="4">
        <v>13.010098726717402</v>
      </c>
      <c r="V1512" s="3">
        <v>32.8109</v>
      </c>
      <c r="W1512" s="3">
        <v>7.555</v>
      </c>
      <c r="Z1512" s="4">
        <f>IFERROR(__xludf.DUMMYFUNCTION("""COMPUTED_VALUE"""),7.27)</f>
        <v>7.27</v>
      </c>
      <c r="AA1512" s="4">
        <v>32.8453</v>
      </c>
      <c r="AB1512" s="4" t="s">
        <v>13</v>
      </c>
      <c r="AC1512" s="1">
        <v>49.052434883783</v>
      </c>
      <c r="AD1512" s="4">
        <v>-16.241534883783004</v>
      </c>
    </row>
    <row r="1513">
      <c r="G1513" s="3">
        <v>60.3045</v>
      </c>
      <c r="H1513" s="3">
        <v>7.56</v>
      </c>
      <c r="K1513" s="4">
        <f>IFERROR(__xludf.DUMMYFUNCTION("""COMPUTED_VALUE"""),7.275)</f>
        <v>7.275</v>
      </c>
      <c r="L1513" s="4">
        <v>60.2329</v>
      </c>
      <c r="M1513" s="4" t="s">
        <v>13</v>
      </c>
      <c r="N1513" s="1">
        <v>47.3127068974437</v>
      </c>
      <c r="O1513" s="4">
        <v>12.9917931025563</v>
      </c>
      <c r="V1513" s="3">
        <v>32.8085</v>
      </c>
      <c r="W1513" s="3">
        <v>7.56</v>
      </c>
      <c r="Z1513" s="4">
        <f>IFERROR(__xludf.DUMMYFUNCTION("""COMPUTED_VALUE"""),7.275)</f>
        <v>7.275</v>
      </c>
      <c r="AA1513" s="4">
        <v>32.8507</v>
      </c>
      <c r="AB1513" s="4" t="s">
        <v>13</v>
      </c>
      <c r="AC1513" s="1">
        <v>48.9726554605761</v>
      </c>
      <c r="AD1513" s="4">
        <v>-16.164155460576097</v>
      </c>
    </row>
    <row r="1514">
      <c r="G1514" s="3">
        <v>60.3051</v>
      </c>
      <c r="H1514" s="3">
        <v>7.565</v>
      </c>
      <c r="K1514" s="4">
        <f>IFERROR(__xludf.DUMMYFUNCTION("""COMPUTED_VALUE"""),7.28)</f>
        <v>7.28</v>
      </c>
      <c r="L1514" s="4">
        <v>60.2348</v>
      </c>
      <c r="M1514" s="4" t="s">
        <v>13</v>
      </c>
      <c r="N1514" s="1">
        <v>47.3306408481015</v>
      </c>
      <c r="O1514" s="4">
        <v>12.9744591518985</v>
      </c>
      <c r="V1514" s="3">
        <v>32.8063</v>
      </c>
      <c r="W1514" s="3">
        <v>7.565</v>
      </c>
      <c r="Z1514" s="4">
        <f>IFERROR(__xludf.DUMMYFUNCTION("""COMPUTED_VALUE"""),7.28)</f>
        <v>7.28</v>
      </c>
      <c r="AA1514" s="4">
        <v>32.8561</v>
      </c>
      <c r="AB1514" s="4" t="s">
        <v>13</v>
      </c>
      <c r="AC1514" s="1">
        <v>48.8933559812754</v>
      </c>
      <c r="AD1514" s="4">
        <v>-16.087055981275398</v>
      </c>
    </row>
    <row r="1515">
      <c r="G1515" s="3">
        <v>60.3057</v>
      </c>
      <c r="H1515" s="3">
        <v>7.57</v>
      </c>
      <c r="K1515" s="4">
        <f>IFERROR(__xludf.DUMMYFUNCTION("""COMPUTED_VALUE"""),7.285)</f>
        <v>7.285</v>
      </c>
      <c r="L1515" s="4">
        <v>60.2367</v>
      </c>
      <c r="M1515" s="4" t="s">
        <v>13</v>
      </c>
      <c r="N1515" s="1">
        <v>47.3472072315755</v>
      </c>
      <c r="O1515" s="4">
        <v>12.958492768424499</v>
      </c>
      <c r="V1515" s="3">
        <v>32.8044</v>
      </c>
      <c r="W1515" s="3">
        <v>7.57</v>
      </c>
      <c r="Z1515" s="4">
        <f>IFERROR(__xludf.DUMMYFUNCTION("""COMPUTED_VALUE"""),7.285)</f>
        <v>7.285</v>
      </c>
      <c r="AA1515" s="4">
        <v>32.8614</v>
      </c>
      <c r="AB1515" s="4" t="s">
        <v>13</v>
      </c>
      <c r="AC1515" s="1">
        <v>48.8146299230097</v>
      </c>
      <c r="AD1515" s="4">
        <v>-16.010229923009696</v>
      </c>
    </row>
    <row r="1516">
      <c r="G1516" s="3">
        <v>60.3063</v>
      </c>
      <c r="H1516" s="3">
        <v>7.575</v>
      </c>
      <c r="K1516" s="4">
        <f>IFERROR(__xludf.DUMMYFUNCTION("""COMPUTED_VALUE"""),7.288299561)</f>
        <v>7.288299561</v>
      </c>
      <c r="L1516" s="4" t="s">
        <v>13</v>
      </c>
      <c r="M1516" s="4">
        <v>49.2807562699282</v>
      </c>
      <c r="N1516" s="1">
        <v>47.3622101541851</v>
      </c>
      <c r="O1516" s="4">
        <v>12.9440898458149</v>
      </c>
      <c r="V1516" s="3">
        <v>32.8028</v>
      </c>
      <c r="W1516" s="3">
        <v>7.575</v>
      </c>
      <c r="Z1516" s="4">
        <f>IFERROR(__xludf.DUMMYFUNCTION("""COMPUTED_VALUE"""),7.288299561)</f>
        <v>7.288299561</v>
      </c>
      <c r="AA1516" s="4" t="s">
        <v>13</v>
      </c>
      <c r="AB1516" s="4">
        <v>49.9412890891459</v>
      </c>
      <c r="AC1516" s="1">
        <v>48.7365707629075</v>
      </c>
      <c r="AD1516" s="4">
        <v>-15.9337707629075</v>
      </c>
    </row>
    <row r="1517">
      <c r="G1517" s="3">
        <v>60.3067</v>
      </c>
      <c r="H1517" s="3">
        <v>7.58</v>
      </c>
      <c r="K1517" s="4">
        <f>IFERROR(__xludf.DUMMYFUNCTION("""COMPUTED_VALUE"""),7.29)</f>
        <v>7.29</v>
      </c>
      <c r="L1517" s="4">
        <v>60.2386</v>
      </c>
      <c r="M1517" s="4" t="s">
        <v>13</v>
      </c>
      <c r="N1517" s="1">
        <v>47.3754537222497</v>
      </c>
      <c r="O1517" s="4">
        <v>12.931246277750297</v>
      </c>
      <c r="V1517" s="3">
        <v>32.8014</v>
      </c>
      <c r="W1517" s="3">
        <v>7.58</v>
      </c>
      <c r="Z1517" s="4">
        <f>IFERROR(__xludf.DUMMYFUNCTION("""COMPUTED_VALUE"""),7.29)</f>
        <v>7.29</v>
      </c>
      <c r="AA1517" s="4">
        <v>32.8666</v>
      </c>
      <c r="AB1517" s="4" t="s">
        <v>13</v>
      </c>
      <c r="AC1517" s="1">
        <v>48.6592719780974</v>
      </c>
      <c r="AD1517" s="4">
        <v>-15.8578719780974</v>
      </c>
    </row>
    <row r="1518">
      <c r="G1518" s="3">
        <v>60.3071</v>
      </c>
      <c r="H1518" s="3">
        <v>7.585</v>
      </c>
      <c r="K1518" s="4">
        <f>IFERROR(__xludf.DUMMYFUNCTION("""COMPUTED_VALUE"""),7.295)</f>
        <v>7.295</v>
      </c>
      <c r="L1518" s="4">
        <v>60.2406</v>
      </c>
      <c r="M1518" s="4" t="s">
        <v>13</v>
      </c>
      <c r="N1518" s="1">
        <v>47.3867420420888</v>
      </c>
      <c r="O1518" s="4">
        <v>12.9203579579112</v>
      </c>
      <c r="V1518" s="3">
        <v>32.8004</v>
      </c>
      <c r="W1518" s="3">
        <v>7.585</v>
      </c>
      <c r="Z1518" s="4">
        <f>IFERROR(__xludf.DUMMYFUNCTION("""COMPUTED_VALUE"""),7.295)</f>
        <v>7.295</v>
      </c>
      <c r="AA1518" s="4">
        <v>32.8717</v>
      </c>
      <c r="AB1518" s="4" t="s">
        <v>13</v>
      </c>
      <c r="AC1518" s="1">
        <v>48.5828270457079</v>
      </c>
      <c r="AD1518" s="4">
        <v>-15.782427045707898</v>
      </c>
    </row>
    <row r="1519">
      <c r="G1519" s="3">
        <v>60.3073</v>
      </c>
      <c r="H1519" s="3">
        <v>7.59</v>
      </c>
      <c r="K1519" s="4">
        <f>IFERROR(__xludf.DUMMYFUNCTION("""COMPUTED_VALUE"""),7.3)</f>
        <v>7.3</v>
      </c>
      <c r="L1519" s="4">
        <v>60.2425</v>
      </c>
      <c r="M1519" s="4" t="s">
        <v>13</v>
      </c>
      <c r="N1519" s="1">
        <v>47.3958792200219</v>
      </c>
      <c r="O1519" s="4">
        <v>12.911420779978101</v>
      </c>
      <c r="V1519" s="3">
        <v>32.7995</v>
      </c>
      <c r="W1519" s="3">
        <v>7.59</v>
      </c>
      <c r="Z1519" s="4">
        <f>IFERROR(__xludf.DUMMYFUNCTION("""COMPUTED_VALUE"""),7.3)</f>
        <v>7.3</v>
      </c>
      <c r="AA1519" s="4">
        <v>32.8768</v>
      </c>
      <c r="AB1519" s="4" t="s">
        <v>13</v>
      </c>
      <c r="AC1519" s="1">
        <v>48.5073294428676</v>
      </c>
      <c r="AD1519" s="4">
        <v>-15.707829442867599</v>
      </c>
    </row>
    <row r="1520">
      <c r="G1520" s="3">
        <v>60.3075</v>
      </c>
      <c r="H1520" s="3">
        <v>7.595</v>
      </c>
      <c r="K1520" s="4">
        <f>IFERROR(__xludf.DUMMYFUNCTION("""COMPUTED_VALUE"""),7.305)</f>
        <v>7.305</v>
      </c>
      <c r="L1520" s="4">
        <v>60.2445</v>
      </c>
      <c r="M1520" s="4" t="s">
        <v>13</v>
      </c>
      <c r="N1520" s="1">
        <v>47.4026693623683</v>
      </c>
      <c r="O1520" s="4">
        <v>12.904830637631697</v>
      </c>
      <c r="V1520" s="3">
        <v>32.799</v>
      </c>
      <c r="W1520" s="3">
        <v>7.595</v>
      </c>
      <c r="Z1520" s="4">
        <f>IFERROR(__xludf.DUMMYFUNCTION("""COMPUTED_VALUE"""),7.305)</f>
        <v>7.305</v>
      </c>
      <c r="AA1520" s="4">
        <v>32.8816</v>
      </c>
      <c r="AB1520" s="4" t="s">
        <v>13</v>
      </c>
      <c r="AC1520" s="1">
        <v>48.4328726467052</v>
      </c>
      <c r="AD1520" s="4">
        <v>-15.6338726467052</v>
      </c>
    </row>
    <row r="1521">
      <c r="G1521" s="3">
        <v>60.3075</v>
      </c>
      <c r="H1521" s="3">
        <v>7.6</v>
      </c>
      <c r="K1521" s="4">
        <f>IFERROR(__xludf.DUMMYFUNCTION("""COMPUTED_VALUE"""),7.31)</f>
        <v>7.31</v>
      </c>
      <c r="L1521" s="4">
        <v>60.2465</v>
      </c>
      <c r="M1521" s="4" t="s">
        <v>13</v>
      </c>
      <c r="N1521" s="1">
        <v>47.4069165754476</v>
      </c>
      <c r="O1521" s="4">
        <v>12.900583424552394</v>
      </c>
      <c r="V1521" s="3">
        <v>32.7987</v>
      </c>
      <c r="W1521" s="3">
        <v>7.6</v>
      </c>
      <c r="Z1521" s="4">
        <f>IFERROR(__xludf.DUMMYFUNCTION("""COMPUTED_VALUE"""),7.31)</f>
        <v>7.31</v>
      </c>
      <c r="AA1521" s="4">
        <v>32.8862</v>
      </c>
      <c r="AB1521" s="4" t="s">
        <v>13</v>
      </c>
      <c r="AC1521" s="1">
        <v>48.3595501343491</v>
      </c>
      <c r="AD1521" s="4">
        <v>-15.560850134349103</v>
      </c>
    </row>
    <row r="1522">
      <c r="G1522" s="3">
        <v>60.3074</v>
      </c>
      <c r="H1522" s="3">
        <v>7.605</v>
      </c>
      <c r="K1522" s="4">
        <f>IFERROR(__xludf.DUMMYFUNCTION("""COMPUTED_VALUE"""),7.315)</f>
        <v>7.315</v>
      </c>
      <c r="L1522" s="4">
        <v>60.2485</v>
      </c>
      <c r="M1522" s="4" t="s">
        <v>13</v>
      </c>
      <c r="N1522" s="1">
        <v>47.4084249655792</v>
      </c>
      <c r="O1522" s="4">
        <v>12.8989750344208</v>
      </c>
      <c r="V1522" s="3">
        <v>32.7987</v>
      </c>
      <c r="W1522" s="3">
        <v>7.605</v>
      </c>
      <c r="Z1522" s="4">
        <f>IFERROR(__xludf.DUMMYFUNCTION("""COMPUTED_VALUE"""),7.315)</f>
        <v>7.315</v>
      </c>
      <c r="AA1522" s="4">
        <v>32.8906</v>
      </c>
      <c r="AB1522" s="4" t="s">
        <v>13</v>
      </c>
      <c r="AC1522" s="1">
        <v>48.2874553829279</v>
      </c>
      <c r="AD1522" s="4">
        <v>-15.488755382927906</v>
      </c>
    </row>
    <row r="1523">
      <c r="G1523" s="3">
        <v>60.3071</v>
      </c>
      <c r="H1523" s="3">
        <v>7.61</v>
      </c>
      <c r="K1523" s="4">
        <f>IFERROR(__xludf.DUMMYFUNCTION("""COMPUTED_VALUE"""),7.32)</f>
        <v>7.32</v>
      </c>
      <c r="L1523" s="4">
        <v>60.2504</v>
      </c>
      <c r="M1523" s="4" t="s">
        <v>13</v>
      </c>
      <c r="N1523" s="1">
        <v>47.4046585350568</v>
      </c>
      <c r="O1523" s="4">
        <v>12.902441464943202</v>
      </c>
      <c r="V1523" s="3">
        <v>32.799</v>
      </c>
      <c r="W1523" s="3">
        <v>7.61</v>
      </c>
      <c r="Z1523" s="4">
        <f>IFERROR(__xludf.DUMMYFUNCTION("""COMPUTED_VALUE"""),7.32)</f>
        <v>7.32</v>
      </c>
      <c r="AA1523" s="4">
        <v>32.8949</v>
      </c>
      <c r="AB1523" s="4" t="s">
        <v>13</v>
      </c>
      <c r="AC1523" s="1">
        <v>48.2161520447179</v>
      </c>
      <c r="AD1523" s="4">
        <v>-15.417152044717902</v>
      </c>
    </row>
    <row r="1524">
      <c r="G1524" s="3">
        <v>60.3066</v>
      </c>
      <c r="H1524" s="3">
        <v>7.615</v>
      </c>
      <c r="K1524" s="4">
        <f>IFERROR(__xludf.DUMMYFUNCTION("""COMPUTED_VALUE"""),7.325)</f>
        <v>7.325</v>
      </c>
      <c r="L1524" s="4">
        <v>60.2523</v>
      </c>
      <c r="M1524" s="4" t="s">
        <v>13</v>
      </c>
      <c r="N1524" s="1">
        <v>47.3933236585839</v>
      </c>
      <c r="O1524" s="4">
        <v>12.9132763414161</v>
      </c>
      <c r="V1524" s="3">
        <v>32.7995</v>
      </c>
      <c r="W1524" s="3">
        <v>7.615</v>
      </c>
      <c r="Z1524" s="4">
        <f>IFERROR(__xludf.DUMMYFUNCTION("""COMPUTED_VALUE"""),7.325)</f>
        <v>7.325</v>
      </c>
      <c r="AA1524" s="4">
        <v>32.8988</v>
      </c>
      <c r="AB1524" s="4" t="s">
        <v>13</v>
      </c>
      <c r="AC1524" s="1">
        <v>48.1451019036334</v>
      </c>
      <c r="AD1524" s="4">
        <v>-15.345601903633401</v>
      </c>
    </row>
    <row r="1525">
      <c r="G1525" s="3">
        <v>60.306</v>
      </c>
      <c r="H1525" s="3">
        <v>7.62</v>
      </c>
      <c r="K1525" s="4">
        <f>IFERROR(__xludf.DUMMYFUNCTION("""COMPUTED_VALUE"""),7.33)</f>
        <v>7.33</v>
      </c>
      <c r="L1525" s="4">
        <v>60.2542</v>
      </c>
      <c r="M1525" s="4" t="s">
        <v>13</v>
      </c>
      <c r="N1525" s="1">
        <v>47.3749685683228</v>
      </c>
      <c r="O1525" s="4">
        <v>12.931031431677198</v>
      </c>
      <c r="V1525" s="3">
        <v>32.8003</v>
      </c>
      <c r="W1525" s="3">
        <v>7.62</v>
      </c>
      <c r="Z1525" s="4">
        <f>IFERROR(__xludf.DUMMYFUNCTION("""COMPUTED_VALUE"""),7.33)</f>
        <v>7.33</v>
      </c>
      <c r="AA1525" s="4">
        <v>32.9025</v>
      </c>
      <c r="AB1525" s="4" t="s">
        <v>13</v>
      </c>
      <c r="AC1525" s="1">
        <v>48.0743258132035</v>
      </c>
      <c r="AD1525" s="4">
        <v>-15.274025813203501</v>
      </c>
    </row>
    <row r="1526">
      <c r="G1526" s="3">
        <v>60.3051</v>
      </c>
      <c r="H1526" s="3">
        <v>7.625</v>
      </c>
      <c r="K1526" s="4">
        <f>IFERROR(__xludf.DUMMYFUNCTION("""COMPUTED_VALUE"""),7.335)</f>
        <v>7.335</v>
      </c>
      <c r="L1526" s="4">
        <v>60.256</v>
      </c>
      <c r="M1526" s="4" t="s">
        <v>13</v>
      </c>
      <c r="N1526" s="1">
        <v>47.3501431240068</v>
      </c>
      <c r="O1526" s="4">
        <v>12.954956875993204</v>
      </c>
      <c r="V1526" s="3">
        <v>32.8014</v>
      </c>
      <c r="W1526" s="3">
        <v>7.625</v>
      </c>
      <c r="Z1526" s="4">
        <f>IFERROR(__xludf.DUMMYFUNCTION("""COMPUTED_VALUE"""),7.335)</f>
        <v>7.335</v>
      </c>
      <c r="AA1526" s="4">
        <v>32.9059</v>
      </c>
      <c r="AB1526" s="4" t="s">
        <v>13</v>
      </c>
      <c r="AC1526" s="1">
        <v>48.0038449701673</v>
      </c>
      <c r="AD1526" s="4">
        <v>-15.2024449701673</v>
      </c>
    </row>
    <row r="1527">
      <c r="G1527" s="3">
        <v>60.304</v>
      </c>
      <c r="H1527" s="3">
        <v>7.63</v>
      </c>
      <c r="K1527" s="4">
        <f>IFERROR(__xludf.DUMMYFUNCTION("""COMPUTED_VALUE"""),7.34)</f>
        <v>7.34</v>
      </c>
      <c r="L1527" s="4">
        <v>60.2578</v>
      </c>
      <c r="M1527" s="4" t="s">
        <v>13</v>
      </c>
      <c r="N1527" s="1">
        <v>47.3193971853696</v>
      </c>
      <c r="O1527" s="4">
        <v>12.9846028146304</v>
      </c>
      <c r="V1527" s="3">
        <v>32.8027</v>
      </c>
      <c r="W1527" s="3">
        <v>7.63</v>
      </c>
      <c r="Z1527" s="4">
        <f>IFERROR(__xludf.DUMMYFUNCTION("""COMPUTED_VALUE"""),7.34)</f>
        <v>7.34</v>
      </c>
      <c r="AA1527" s="4">
        <v>32.9091</v>
      </c>
      <c r="AB1527" s="4" t="s">
        <v>13</v>
      </c>
      <c r="AC1527" s="1">
        <v>47.933680571264</v>
      </c>
      <c r="AD1527" s="4">
        <v>-15.130980571263997</v>
      </c>
    </row>
    <row r="1528">
      <c r="G1528" s="3">
        <v>60.3027</v>
      </c>
      <c r="H1528" s="3">
        <v>7.635</v>
      </c>
      <c r="K1528" s="4">
        <f>IFERROR(__xludf.DUMMYFUNCTION("""COMPUTED_VALUE"""),7.345)</f>
        <v>7.345</v>
      </c>
      <c r="L1528" s="4">
        <v>60.2596</v>
      </c>
      <c r="M1528" s="4" t="s">
        <v>13</v>
      </c>
      <c r="N1528" s="1">
        <v>47.2832806121447</v>
      </c>
      <c r="O1528" s="4">
        <v>13.0194193878553</v>
      </c>
      <c r="V1528" s="3">
        <v>32.8042</v>
      </c>
      <c r="W1528" s="3">
        <v>7.635</v>
      </c>
      <c r="Z1528" s="4">
        <f>IFERROR(__xludf.DUMMYFUNCTION("""COMPUTED_VALUE"""),7.345)</f>
        <v>7.345</v>
      </c>
      <c r="AA1528" s="4">
        <v>32.9119</v>
      </c>
      <c r="AB1528" s="4" t="s">
        <v>13</v>
      </c>
      <c r="AC1528" s="1">
        <v>47.8638538132327</v>
      </c>
      <c r="AD1528" s="4">
        <v>-15.0596538132327</v>
      </c>
    </row>
    <row r="1529">
      <c r="G1529" s="3">
        <v>60.3011</v>
      </c>
      <c r="H1529" s="3">
        <v>7.64</v>
      </c>
      <c r="K1529" s="4">
        <f>IFERROR(__xludf.DUMMYFUNCTION("""COMPUTED_VALUE"""),7.35)</f>
        <v>7.35</v>
      </c>
      <c r="L1529" s="4">
        <v>60.2613</v>
      </c>
      <c r="M1529" s="4" t="s">
        <v>13</v>
      </c>
      <c r="N1529" s="1">
        <v>47.2423432640656</v>
      </c>
      <c r="O1529" s="4">
        <v>13.058756735934395</v>
      </c>
      <c r="V1529" s="3">
        <v>32.806</v>
      </c>
      <c r="W1529" s="3">
        <v>7.64</v>
      </c>
      <c r="Z1529" s="4">
        <f>IFERROR(__xludf.DUMMYFUNCTION("""COMPUTED_VALUE"""),7.35)</f>
        <v>7.35</v>
      </c>
      <c r="AA1529" s="4">
        <v>32.9144</v>
      </c>
      <c r="AB1529" s="4" t="s">
        <v>13</v>
      </c>
      <c r="AC1529" s="1">
        <v>47.7943858928125</v>
      </c>
      <c r="AD1529" s="4">
        <v>-14.988385892812502</v>
      </c>
    </row>
    <row r="1530">
      <c r="G1530" s="3">
        <v>60.2992</v>
      </c>
      <c r="H1530" s="3">
        <v>7.645</v>
      </c>
      <c r="K1530" s="4">
        <f>IFERROR(__xludf.DUMMYFUNCTION("""COMPUTED_VALUE"""),7.355)</f>
        <v>7.355</v>
      </c>
      <c r="L1530" s="4">
        <v>60.263</v>
      </c>
      <c r="M1530" s="4" t="s">
        <v>13</v>
      </c>
      <c r="N1530" s="1">
        <v>47.1971350008659</v>
      </c>
      <c r="O1530" s="4">
        <v>13.1020649991341</v>
      </c>
      <c r="V1530" s="3">
        <v>32.808</v>
      </c>
      <c r="W1530" s="3">
        <v>7.645</v>
      </c>
      <c r="Z1530" s="4">
        <f>IFERROR(__xludf.DUMMYFUNCTION("""COMPUTED_VALUE"""),7.355)</f>
        <v>7.355</v>
      </c>
      <c r="AA1530" s="4">
        <v>32.9165</v>
      </c>
      <c r="AB1530" s="4" t="s">
        <v>13</v>
      </c>
      <c r="AC1530" s="1">
        <v>47.7252980067427</v>
      </c>
      <c r="AD1530" s="4">
        <v>-14.917298006742698</v>
      </c>
    </row>
    <row r="1531">
      <c r="G1531" s="3">
        <v>60.2971</v>
      </c>
      <c r="H1531" s="3">
        <v>7.65</v>
      </c>
      <c r="K1531" s="4">
        <f>IFERROR(__xludf.DUMMYFUNCTION("""COMPUTED_VALUE"""),7.36)</f>
        <v>7.36</v>
      </c>
      <c r="L1531" s="4">
        <v>60.2646</v>
      </c>
      <c r="M1531" s="4" t="s">
        <v>13</v>
      </c>
      <c r="N1531" s="1">
        <v>47.1482056822791</v>
      </c>
      <c r="O1531" s="4">
        <v>13.148894317720902</v>
      </c>
      <c r="V1531" s="3">
        <v>32.8102</v>
      </c>
      <c r="W1531" s="3">
        <v>7.65</v>
      </c>
      <c r="Z1531" s="4">
        <f>IFERROR(__xludf.DUMMYFUNCTION("""COMPUTED_VALUE"""),7.36)</f>
        <v>7.36</v>
      </c>
      <c r="AA1531" s="4">
        <v>32.9184</v>
      </c>
      <c r="AB1531" s="4" t="s">
        <v>13</v>
      </c>
      <c r="AC1531" s="1">
        <v>47.6566113517624</v>
      </c>
      <c r="AD1531" s="4">
        <v>-14.846411351762399</v>
      </c>
    </row>
    <row r="1532">
      <c r="G1532" s="3">
        <v>60.2946</v>
      </c>
      <c r="H1532" s="3">
        <v>7.655</v>
      </c>
      <c r="K1532" s="4">
        <f>IFERROR(__xludf.DUMMYFUNCTION("""COMPUTED_VALUE"""),7.365)</f>
        <v>7.365</v>
      </c>
      <c r="L1532" s="4">
        <v>60.2661</v>
      </c>
      <c r="M1532" s="4" t="s">
        <v>13</v>
      </c>
      <c r="N1532" s="1">
        <v>47.0961051680387</v>
      </c>
      <c r="O1532" s="4">
        <v>13.198494831961305</v>
      </c>
      <c r="V1532" s="3">
        <v>32.8127</v>
      </c>
      <c r="W1532" s="3">
        <v>7.655</v>
      </c>
      <c r="Z1532" s="4">
        <f>IFERROR(__xludf.DUMMYFUNCTION("""COMPUTED_VALUE"""),7.365)</f>
        <v>7.365</v>
      </c>
      <c r="AA1532" s="4">
        <v>32.9199</v>
      </c>
      <c r="AB1532" s="4" t="s">
        <v>13</v>
      </c>
      <c r="AC1532" s="1">
        <v>47.5883471246107</v>
      </c>
      <c r="AD1532" s="4">
        <v>-14.7756471246107</v>
      </c>
    </row>
    <row r="1533">
      <c r="G1533" s="3">
        <v>60.2918</v>
      </c>
      <c r="H1533" s="3">
        <v>7.66</v>
      </c>
      <c r="K1533" s="4">
        <f>IFERROR(__xludf.DUMMYFUNCTION("""COMPUTED_VALUE"""),7.37)</f>
        <v>7.37</v>
      </c>
      <c r="L1533" s="4">
        <v>60.2676</v>
      </c>
      <c r="M1533" s="4" t="s">
        <v>13</v>
      </c>
      <c r="N1533" s="1">
        <v>47.0413833178782</v>
      </c>
      <c r="O1533" s="4">
        <v>13.250416682121802</v>
      </c>
      <c r="V1533" s="3">
        <v>32.8154</v>
      </c>
      <c r="W1533" s="3">
        <v>7.66</v>
      </c>
      <c r="Z1533" s="4">
        <f>IFERROR(__xludf.DUMMYFUNCTION("""COMPUTED_VALUE"""),7.37)</f>
        <v>7.37</v>
      </c>
      <c r="AA1533" s="4">
        <v>32.921</v>
      </c>
      <c r="AB1533" s="4" t="s">
        <v>13</v>
      </c>
      <c r="AC1533" s="1">
        <v>47.5205265220267</v>
      </c>
      <c r="AD1533" s="4">
        <v>-14.705126522026703</v>
      </c>
    </row>
    <row r="1534">
      <c r="G1534" s="3">
        <v>60.2886</v>
      </c>
      <c r="H1534" s="3">
        <v>7.665</v>
      </c>
      <c r="K1534" s="4">
        <f>IFERROR(__xludf.DUMMYFUNCTION("""COMPUTED_VALUE"""),7.37168884299999)</f>
        <v>7.371688843</v>
      </c>
      <c r="L1534" s="4" t="s">
        <v>13</v>
      </c>
      <c r="M1534" s="4">
        <v>47.2002755921707</v>
      </c>
      <c r="N1534" s="1">
        <v>46.9845899915313</v>
      </c>
      <c r="O1534" s="4">
        <v>13.304010008468701</v>
      </c>
      <c r="V1534" s="3">
        <v>32.8183</v>
      </c>
      <c r="W1534" s="3">
        <v>7.665</v>
      </c>
      <c r="Z1534" s="4">
        <f>IFERROR(__xludf.DUMMYFUNCTION("""COMPUTED_VALUE"""),7.37168884299999)</f>
        <v>7.371688843</v>
      </c>
      <c r="AA1534" s="4" t="s">
        <v>13</v>
      </c>
      <c r="AB1534" s="4">
        <v>51.6623646520802</v>
      </c>
      <c r="AC1534" s="1">
        <v>47.4531707407497</v>
      </c>
      <c r="AD1534" s="4">
        <v>-14.634870740749697</v>
      </c>
    </row>
    <row r="1535">
      <c r="G1535" s="3">
        <v>60.2851</v>
      </c>
      <c r="H1535" s="3">
        <v>7.67</v>
      </c>
      <c r="K1535" s="4">
        <f>IFERROR(__xludf.DUMMYFUNCTION("""COMPUTED_VALUE"""),7.375)</f>
        <v>7.375</v>
      </c>
      <c r="L1535" s="4">
        <v>60.2691</v>
      </c>
      <c r="M1535" s="4" t="s">
        <v>13</v>
      </c>
      <c r="N1535" s="1">
        <v>46.9262750487314</v>
      </c>
      <c r="O1535" s="4">
        <v>13.358824951268602</v>
      </c>
      <c r="V1535" s="3">
        <v>32.8215</v>
      </c>
      <c r="W1535" s="3">
        <v>7.67</v>
      </c>
      <c r="Z1535" s="4">
        <f>IFERROR(__xludf.DUMMYFUNCTION("""COMPUTED_VALUE"""),7.375)</f>
        <v>7.375</v>
      </c>
      <c r="AA1535" s="4">
        <v>32.9218</v>
      </c>
      <c r="AB1535" s="4" t="s">
        <v>13</v>
      </c>
      <c r="AC1535" s="1">
        <v>47.3863009775188</v>
      </c>
      <c r="AD1535" s="4">
        <v>-14.5648009775188</v>
      </c>
    </row>
    <row r="1536">
      <c r="G1536" s="3">
        <v>60.2811</v>
      </c>
      <c r="H1536" s="3">
        <v>7.675</v>
      </c>
      <c r="K1536" s="4">
        <f>IFERROR(__xludf.DUMMYFUNCTION("""COMPUTED_VALUE"""),7.38)</f>
        <v>7.38</v>
      </c>
      <c r="L1536" s="4">
        <v>60.2705</v>
      </c>
      <c r="M1536" s="4" t="s">
        <v>13</v>
      </c>
      <c r="N1536" s="1">
        <v>46.866988349212</v>
      </c>
      <c r="O1536" s="4">
        <v>13.414111650788001</v>
      </c>
      <c r="V1536" s="3">
        <v>32.8249</v>
      </c>
      <c r="W1536" s="3">
        <v>7.675</v>
      </c>
      <c r="Z1536" s="4">
        <f>IFERROR(__xludf.DUMMYFUNCTION("""COMPUTED_VALUE"""),7.38)</f>
        <v>7.38</v>
      </c>
      <c r="AA1536" s="4">
        <v>32.9222</v>
      </c>
      <c r="AB1536" s="4" t="s">
        <v>13</v>
      </c>
      <c r="AC1536" s="1">
        <v>47.3199384290731</v>
      </c>
      <c r="AD1536" s="4">
        <v>-14.495038429073098</v>
      </c>
    </row>
    <row r="1537">
      <c r="G1537" s="3">
        <v>60.2768</v>
      </c>
      <c r="H1537" s="3">
        <v>7.68</v>
      </c>
      <c r="K1537" s="4">
        <f>IFERROR(__xludf.DUMMYFUNCTION("""COMPUTED_VALUE"""),7.385)</f>
        <v>7.385</v>
      </c>
      <c r="L1537" s="4">
        <v>60.2718</v>
      </c>
      <c r="M1537" s="4" t="s">
        <v>13</v>
      </c>
      <c r="N1537" s="1">
        <v>46.8072797527068</v>
      </c>
      <c r="O1537" s="4">
        <v>13.469520247293204</v>
      </c>
      <c r="V1537" s="3">
        <v>32.8286</v>
      </c>
      <c r="W1537" s="3">
        <v>7.68</v>
      </c>
      <c r="Z1537" s="4">
        <f>IFERROR(__xludf.DUMMYFUNCTION("""COMPUTED_VALUE"""),7.385)</f>
        <v>7.385</v>
      </c>
      <c r="AA1537" s="4">
        <v>32.9223</v>
      </c>
      <c r="AB1537" s="4" t="s">
        <v>13</v>
      </c>
      <c r="AC1537" s="1">
        <v>47.2541042921517</v>
      </c>
      <c r="AD1537" s="4">
        <v>-14.4255042921517</v>
      </c>
    </row>
    <row r="1538">
      <c r="G1538" s="3">
        <v>60.272</v>
      </c>
      <c r="H1538" s="3">
        <v>7.685</v>
      </c>
      <c r="K1538" s="4">
        <f>IFERROR(__xludf.DUMMYFUNCTION("""COMPUTED_VALUE"""),7.39)</f>
        <v>7.39</v>
      </c>
      <c r="L1538" s="4">
        <v>60.2731</v>
      </c>
      <c r="M1538" s="4" t="s">
        <v>13</v>
      </c>
      <c r="N1538" s="1">
        <v>46.7476991189492</v>
      </c>
      <c r="O1538" s="4">
        <v>13.524300881050799</v>
      </c>
      <c r="V1538" s="3">
        <v>32.8325</v>
      </c>
      <c r="W1538" s="3">
        <v>7.685</v>
      </c>
      <c r="Z1538" s="4">
        <f>IFERROR(__xludf.DUMMYFUNCTION("""COMPUTED_VALUE"""),7.39)</f>
        <v>7.39</v>
      </c>
      <c r="AA1538" s="4">
        <v>32.922</v>
      </c>
      <c r="AB1538" s="4" t="s">
        <v>13</v>
      </c>
      <c r="AC1538" s="1">
        <v>47.1888197634939</v>
      </c>
      <c r="AD1538" s="4">
        <v>-14.3563197634939</v>
      </c>
    </row>
    <row r="1539">
      <c r="G1539" s="3">
        <v>60.2667</v>
      </c>
      <c r="H1539" s="3">
        <v>7.69</v>
      </c>
      <c r="K1539" s="4">
        <f>IFERROR(__xludf.DUMMYFUNCTION("""COMPUTED_VALUE"""),7.395)</f>
        <v>7.395</v>
      </c>
      <c r="L1539" s="4">
        <v>60.2743</v>
      </c>
      <c r="M1539" s="4" t="s">
        <v>13</v>
      </c>
      <c r="N1539" s="1">
        <v>46.6887963076728</v>
      </c>
      <c r="O1539" s="4">
        <v>13.577903692327197</v>
      </c>
      <c r="V1539" s="3">
        <v>32.8366</v>
      </c>
      <c r="W1539" s="3">
        <v>7.69</v>
      </c>
      <c r="Z1539" s="4">
        <f>IFERROR(__xludf.DUMMYFUNCTION("""COMPUTED_VALUE"""),7.395)</f>
        <v>7.395</v>
      </c>
      <c r="AA1539" s="4">
        <v>32.9214</v>
      </c>
      <c r="AB1539" s="4" t="s">
        <v>13</v>
      </c>
      <c r="AC1539" s="1">
        <v>47.1241060398387</v>
      </c>
      <c r="AD1539" s="4">
        <v>-14.287506039838703</v>
      </c>
    </row>
    <row r="1540">
      <c r="G1540" s="3">
        <v>60.261</v>
      </c>
      <c r="H1540" s="3">
        <v>7.695</v>
      </c>
      <c r="K1540" s="4">
        <f>IFERROR(__xludf.DUMMYFUNCTION("""COMPUTED_VALUE"""),7.4)</f>
        <v>7.4</v>
      </c>
      <c r="L1540" s="4">
        <v>60.2755</v>
      </c>
      <c r="M1540" s="4" t="s">
        <v>13</v>
      </c>
      <c r="N1540" s="1">
        <v>46.6311211786112</v>
      </c>
      <c r="O1540" s="4">
        <v>13.6298788213888</v>
      </c>
      <c r="V1540" s="3">
        <v>32.8411</v>
      </c>
      <c r="W1540" s="3">
        <v>7.695</v>
      </c>
      <c r="Z1540" s="4">
        <f>IFERROR(__xludf.DUMMYFUNCTION("""COMPUTED_VALUE"""),7.4)</f>
        <v>7.4</v>
      </c>
      <c r="AA1540" s="4">
        <v>32.9205</v>
      </c>
      <c r="AB1540" s="4" t="s">
        <v>13</v>
      </c>
      <c r="AC1540" s="1">
        <v>47.0599843179254</v>
      </c>
      <c r="AD1540" s="4">
        <v>-14.2188843179254</v>
      </c>
    </row>
    <row r="1541">
      <c r="G1541" s="3">
        <v>60.2547</v>
      </c>
      <c r="H1541" s="3">
        <v>7.7</v>
      </c>
      <c r="K1541" s="4">
        <f>IFERROR(__xludf.DUMMYFUNCTION("""COMPUTED_VALUE"""),7.405)</f>
        <v>7.405</v>
      </c>
      <c r="L1541" s="4">
        <v>60.2767</v>
      </c>
      <c r="M1541" s="4" t="s">
        <v>13</v>
      </c>
      <c r="N1541" s="1">
        <v>46.5752235914977</v>
      </c>
      <c r="O1541" s="4">
        <v>13.679476408502296</v>
      </c>
      <c r="V1541" s="3">
        <v>32.8458</v>
      </c>
      <c r="W1541" s="3">
        <v>7.7</v>
      </c>
      <c r="Z1541" s="4">
        <f>IFERROR(__xludf.DUMMYFUNCTION("""COMPUTED_VALUE"""),7.405)</f>
        <v>7.405</v>
      </c>
      <c r="AA1541" s="4">
        <v>32.9192</v>
      </c>
      <c r="AB1541" s="4" t="s">
        <v>13</v>
      </c>
      <c r="AC1541" s="1">
        <v>46.9964757944931</v>
      </c>
      <c r="AD1541" s="4">
        <v>-14.150675794493104</v>
      </c>
    </row>
    <row r="1542">
      <c r="G1542" s="3">
        <v>60.248</v>
      </c>
      <c r="H1542" s="3">
        <v>7.705</v>
      </c>
      <c r="K1542" s="4">
        <f>IFERROR(__xludf.DUMMYFUNCTION("""COMPUTED_VALUE"""),7.41)</f>
        <v>7.41</v>
      </c>
      <c r="L1542" s="4">
        <v>60.2778</v>
      </c>
      <c r="M1542" s="4" t="s">
        <v>13</v>
      </c>
      <c r="N1542" s="1">
        <v>46.5216534060661</v>
      </c>
      <c r="O1542" s="4">
        <v>13.726346593933897</v>
      </c>
      <c r="V1542" s="3">
        <v>32.8508</v>
      </c>
      <c r="W1542" s="3">
        <v>7.705</v>
      </c>
      <c r="Z1542" s="4">
        <f>IFERROR(__xludf.DUMMYFUNCTION("""COMPUTED_VALUE"""),7.41)</f>
        <v>7.41</v>
      </c>
      <c r="AA1542" s="4">
        <v>32.9176</v>
      </c>
      <c r="AB1542" s="4" t="s">
        <v>13</v>
      </c>
      <c r="AC1542" s="1">
        <v>46.9336016662809</v>
      </c>
      <c r="AD1542" s="4">
        <v>-14.0828016662809</v>
      </c>
    </row>
    <row r="1543">
      <c r="G1543" s="3">
        <v>60.2406</v>
      </c>
      <c r="H1543" s="3">
        <v>7.71</v>
      </c>
      <c r="K1543" s="4">
        <f>IFERROR(__xludf.DUMMYFUNCTION("""COMPUTED_VALUE"""),7.415)</f>
        <v>7.415</v>
      </c>
      <c r="L1543" s="4">
        <v>60.2789</v>
      </c>
      <c r="M1543" s="4" t="s">
        <v>13</v>
      </c>
      <c r="N1543" s="1">
        <v>46.4709604820498</v>
      </c>
      <c r="O1543" s="4">
        <v>13.769639517950203</v>
      </c>
      <c r="V1543" s="3">
        <v>32.856</v>
      </c>
      <c r="W1543" s="3">
        <v>7.71</v>
      </c>
      <c r="Z1543" s="4">
        <f>IFERROR(__xludf.DUMMYFUNCTION("""COMPUTED_VALUE"""),7.415)</f>
        <v>7.415</v>
      </c>
      <c r="AA1543" s="4">
        <v>32.9157</v>
      </c>
      <c r="AB1543" s="4" t="s">
        <v>13</v>
      </c>
      <c r="AC1543" s="1">
        <v>46.8713831300279</v>
      </c>
      <c r="AD1543" s="4">
        <v>-14.0153831300279</v>
      </c>
    </row>
    <row r="1544">
      <c r="G1544" s="3">
        <v>60.2327</v>
      </c>
      <c r="H1544" s="3">
        <v>7.715</v>
      </c>
      <c r="K1544" s="4">
        <f>IFERROR(__xludf.DUMMYFUNCTION("""COMPUTED_VALUE"""),7.42)</f>
        <v>7.42</v>
      </c>
      <c r="L1544" s="4">
        <v>60.2799</v>
      </c>
      <c r="M1544" s="4" t="s">
        <v>13</v>
      </c>
      <c r="N1544" s="1">
        <v>46.4236946791823</v>
      </c>
      <c r="O1544" s="4">
        <v>13.809005320817704</v>
      </c>
      <c r="V1544" s="3">
        <v>32.8616</v>
      </c>
      <c r="W1544" s="3">
        <v>7.715</v>
      </c>
      <c r="Z1544" s="4">
        <f>IFERROR(__xludf.DUMMYFUNCTION("""COMPUTED_VALUE"""),7.42)</f>
        <v>7.42</v>
      </c>
      <c r="AA1544" s="4">
        <v>32.9135</v>
      </c>
      <c r="AB1544" s="4" t="s">
        <v>13</v>
      </c>
      <c r="AC1544" s="1">
        <v>46.8098413824734</v>
      </c>
      <c r="AD1544" s="4">
        <v>-13.948241382473398</v>
      </c>
    </row>
    <row r="1545">
      <c r="G1545" s="3">
        <v>60.2242</v>
      </c>
      <c r="H1545" s="3">
        <v>7.72</v>
      </c>
      <c r="K1545" s="4">
        <f>IFERROR(__xludf.DUMMYFUNCTION("""COMPUTED_VALUE"""),7.425)</f>
        <v>7.425</v>
      </c>
      <c r="L1545" s="4">
        <v>60.2809</v>
      </c>
      <c r="M1545" s="4" t="s">
        <v>13</v>
      </c>
      <c r="N1545" s="1">
        <v>46.3804058571973</v>
      </c>
      <c r="O1545" s="4">
        <v>13.8437941428027</v>
      </c>
      <c r="V1545" s="3">
        <v>32.8676</v>
      </c>
      <c r="W1545" s="3">
        <v>7.72</v>
      </c>
      <c r="Z1545" s="4">
        <f>IFERROR(__xludf.DUMMYFUNCTION("""COMPUTED_VALUE"""),7.425)</f>
        <v>7.425</v>
      </c>
      <c r="AA1545" s="4">
        <v>32.911</v>
      </c>
      <c r="AB1545" s="4" t="s">
        <v>13</v>
      </c>
      <c r="AC1545" s="1">
        <v>46.7489976203565</v>
      </c>
      <c r="AD1545" s="4">
        <v>-13.881397620356495</v>
      </c>
    </row>
    <row r="1546">
      <c r="G1546" s="3">
        <v>60.215</v>
      </c>
      <c r="H1546" s="3">
        <v>7.725</v>
      </c>
      <c r="K1546" s="4">
        <f>IFERROR(__xludf.DUMMYFUNCTION("""COMPUTED_VALUE"""),7.43)</f>
        <v>7.43</v>
      </c>
      <c r="L1546" s="4">
        <v>60.2819</v>
      </c>
      <c r="M1546" s="4" t="s">
        <v>13</v>
      </c>
      <c r="N1546" s="1">
        <v>46.341339647862</v>
      </c>
      <c r="O1546" s="4">
        <v>13.873660352138003</v>
      </c>
      <c r="V1546" s="3">
        <v>32.8738</v>
      </c>
      <c r="W1546" s="3">
        <v>7.725</v>
      </c>
      <c r="Z1546" s="4">
        <f>IFERROR(__xludf.DUMMYFUNCTION("""COMPUTED_VALUE"""),7.43)</f>
        <v>7.43</v>
      </c>
      <c r="AA1546" s="4">
        <v>32.9082</v>
      </c>
      <c r="AB1546" s="4" t="s">
        <v>13</v>
      </c>
      <c r="AC1546" s="1">
        <v>46.6880083993575</v>
      </c>
      <c r="AD1546" s="4">
        <v>-13.814208399357497</v>
      </c>
    </row>
    <row r="1547">
      <c r="G1547" s="3">
        <v>60.2052</v>
      </c>
      <c r="H1547" s="3">
        <v>7.73</v>
      </c>
      <c r="K1547" s="4">
        <f>IFERROR(__xludf.DUMMYFUNCTION("""COMPUTED_VALUE"""),7.435)</f>
        <v>7.435</v>
      </c>
      <c r="L1547" s="4">
        <v>60.2828</v>
      </c>
      <c r="M1547" s="4" t="s">
        <v>13</v>
      </c>
      <c r="N1547" s="1">
        <v>46.3054974654791</v>
      </c>
      <c r="O1547" s="4">
        <v>13.899702534520898</v>
      </c>
      <c r="V1547" s="3">
        <v>32.8804</v>
      </c>
      <c r="W1547" s="3">
        <v>7.73</v>
      </c>
      <c r="Z1547" s="4">
        <f>IFERROR(__xludf.DUMMYFUNCTION("""COMPUTED_VALUE"""),7.435)</f>
        <v>7.435</v>
      </c>
      <c r="AA1547" s="4">
        <v>32.9052</v>
      </c>
      <c r="AB1547" s="4" t="s">
        <v>13</v>
      </c>
      <c r="AC1547" s="1">
        <v>46.6239028301733</v>
      </c>
      <c r="AD1547" s="4">
        <v>-13.743502830173298</v>
      </c>
    </row>
    <row r="1548">
      <c r="G1548" s="3">
        <v>60.1948</v>
      </c>
      <c r="H1548" s="3">
        <v>7.735</v>
      </c>
      <c r="K1548" s="4">
        <f>IFERROR(__xludf.DUMMYFUNCTION("""COMPUTED_VALUE"""),7.44)</f>
        <v>7.44</v>
      </c>
      <c r="L1548" s="4">
        <v>60.2837</v>
      </c>
      <c r="M1548" s="4" t="s">
        <v>13</v>
      </c>
      <c r="N1548" s="1">
        <v>46.2724048856582</v>
      </c>
      <c r="O1548" s="4">
        <v>13.922395114341803</v>
      </c>
      <c r="V1548" s="3">
        <v>32.8874</v>
      </c>
      <c r="W1548" s="3">
        <v>7.735</v>
      </c>
      <c r="Z1548" s="4">
        <f>IFERROR(__xludf.DUMMYFUNCTION("""COMPUTED_VALUE"""),7.44)</f>
        <v>7.44</v>
      </c>
      <c r="AA1548" s="4">
        <v>32.9019</v>
      </c>
      <c r="AB1548" s="4" t="s">
        <v>13</v>
      </c>
      <c r="AC1548" s="1">
        <v>46.5569084754622</v>
      </c>
      <c r="AD1548" s="4">
        <v>-13.669508475462202</v>
      </c>
    </row>
    <row r="1549">
      <c r="G1549" s="3">
        <v>60.1836</v>
      </c>
      <c r="H1549" s="3">
        <v>7.74</v>
      </c>
      <c r="K1549" s="4">
        <f>IFERROR(__xludf.DUMMYFUNCTION("""COMPUTED_VALUE"""),7.445)</f>
        <v>7.445</v>
      </c>
      <c r="L1549" s="4">
        <v>60.2846</v>
      </c>
      <c r="M1549" s="4" t="s">
        <v>13</v>
      </c>
      <c r="N1549" s="1">
        <v>46.2416730288884</v>
      </c>
      <c r="O1549" s="4">
        <v>13.941926971111599</v>
      </c>
      <c r="V1549" s="3">
        <v>32.8948</v>
      </c>
      <c r="W1549" s="3">
        <v>7.74</v>
      </c>
      <c r="Z1549" s="4">
        <f>IFERROR(__xludf.DUMMYFUNCTION("""COMPUTED_VALUE"""),7.445)</f>
        <v>7.445</v>
      </c>
      <c r="AA1549" s="4">
        <v>32.8984</v>
      </c>
      <c r="AB1549" s="4" t="s">
        <v>13</v>
      </c>
      <c r="AC1549" s="1">
        <v>46.4875698486692</v>
      </c>
      <c r="AD1549" s="4">
        <v>-13.592769848669207</v>
      </c>
    </row>
    <row r="1550">
      <c r="G1550" s="3">
        <v>60.1717</v>
      </c>
      <c r="H1550" s="3">
        <v>7.745</v>
      </c>
      <c r="K1550" s="4">
        <f>IFERROR(__xludf.DUMMYFUNCTION("""COMPUTED_VALUE"""),7.45)</f>
        <v>7.45</v>
      </c>
      <c r="L1550" s="4">
        <v>60.2855</v>
      </c>
      <c r="M1550" s="4" t="s">
        <v>13</v>
      </c>
      <c r="N1550" s="1">
        <v>46.2129130156591</v>
      </c>
      <c r="O1550" s="4">
        <v>13.958786984340904</v>
      </c>
      <c r="V1550" s="3">
        <v>32.9025</v>
      </c>
      <c r="W1550" s="3">
        <v>7.745</v>
      </c>
      <c r="Z1550" s="4">
        <f>IFERROR(__xludf.DUMMYFUNCTION("""COMPUTED_VALUE"""),7.45)</f>
        <v>7.45</v>
      </c>
      <c r="AA1550" s="4">
        <v>32.8947</v>
      </c>
      <c r="AB1550" s="4" t="s">
        <v>13</v>
      </c>
      <c r="AC1550" s="1">
        <v>46.4164314632395</v>
      </c>
      <c r="AD1550" s="4">
        <v>-13.513931463239494</v>
      </c>
    </row>
    <row r="1551">
      <c r="G1551" s="3">
        <v>60.1591</v>
      </c>
      <c r="H1551" s="3">
        <v>7.75</v>
      </c>
      <c r="K1551" s="4">
        <f>IFERROR(__xludf.DUMMYFUNCTION("""COMPUTED_VALUE"""),7.455)</f>
        <v>7.455</v>
      </c>
      <c r="L1551" s="4">
        <v>60.2864</v>
      </c>
      <c r="M1551" s="4" t="s">
        <v>13</v>
      </c>
      <c r="N1551" s="1">
        <v>46.1857359664594</v>
      </c>
      <c r="O1551" s="4">
        <v>13.973364033540605</v>
      </c>
      <c r="V1551" s="3">
        <v>32.9107</v>
      </c>
      <c r="W1551" s="3">
        <v>7.75</v>
      </c>
      <c r="Z1551" s="4">
        <f>IFERROR(__xludf.DUMMYFUNCTION("""COMPUTED_VALUE"""),7.455)</f>
        <v>7.455</v>
      </c>
      <c r="AA1551" s="4">
        <v>32.8908</v>
      </c>
      <c r="AB1551" s="4" t="s">
        <v>13</v>
      </c>
      <c r="AC1551" s="1">
        <v>46.3440378326182</v>
      </c>
      <c r="AD1551" s="4">
        <v>-13.4333378326182</v>
      </c>
    </row>
    <row r="1552">
      <c r="G1552" s="3">
        <v>60.1456</v>
      </c>
      <c r="H1552" s="3">
        <v>7.755</v>
      </c>
      <c r="K1552" s="4">
        <f>IFERROR(__xludf.DUMMYFUNCTION("""COMPUTED_VALUE"""),7.455062867)</f>
        <v>7.455062867</v>
      </c>
      <c r="L1552" s="4" t="s">
        <v>13</v>
      </c>
      <c r="M1552" s="4">
        <v>46.967113388506</v>
      </c>
      <c r="N1552" s="1">
        <v>46.1597530017785</v>
      </c>
      <c r="O1552" s="4">
        <v>13.985846998221504</v>
      </c>
      <c r="V1552" s="3">
        <v>32.9193</v>
      </c>
      <c r="W1552" s="3">
        <v>7.755</v>
      </c>
      <c r="Z1552" s="4">
        <f>IFERROR(__xludf.DUMMYFUNCTION("""COMPUTED_VALUE"""),7.455062867)</f>
        <v>7.455062867</v>
      </c>
      <c r="AA1552" s="4" t="s">
        <v>13</v>
      </c>
      <c r="AB1552" s="4">
        <v>50.603988826575</v>
      </c>
      <c r="AC1552" s="1">
        <v>46.2709334702505</v>
      </c>
      <c r="AD1552" s="4">
        <v>-13.351633470250498</v>
      </c>
    </row>
    <row r="1553">
      <c r="G1553" s="3">
        <v>60.1314</v>
      </c>
      <c r="H1553" s="3">
        <v>7.76</v>
      </c>
      <c r="K1553" s="4">
        <f>IFERROR(__xludf.DUMMYFUNCTION("""COMPUTED_VALUE"""),7.46)</f>
        <v>7.46</v>
      </c>
      <c r="L1553" s="4">
        <v>60.2873</v>
      </c>
      <c r="M1553" s="4" t="s">
        <v>13</v>
      </c>
      <c r="N1553" s="1">
        <v>46.1345752421058</v>
      </c>
      <c r="O1553" s="4">
        <v>13.996824757894203</v>
      </c>
      <c r="V1553" s="3">
        <v>32.9284</v>
      </c>
      <c r="W1553" s="3">
        <v>7.76</v>
      </c>
      <c r="Z1553" s="4">
        <f>IFERROR(__xludf.DUMMYFUNCTION("""COMPUTED_VALUE"""),7.46)</f>
        <v>7.46</v>
      </c>
      <c r="AA1553" s="4">
        <v>32.8868</v>
      </c>
      <c r="AB1553" s="4" t="s">
        <v>13</v>
      </c>
      <c r="AC1553" s="1">
        <v>46.1976628895815</v>
      </c>
      <c r="AD1553" s="4">
        <v>-13.269262889581498</v>
      </c>
    </row>
    <row r="1554">
      <c r="G1554" s="3">
        <v>60.1163</v>
      </c>
      <c r="H1554" s="3">
        <v>7.765</v>
      </c>
      <c r="K1554" s="4">
        <f>IFERROR(__xludf.DUMMYFUNCTION("""COMPUTED_VALUE"""),7.465)</f>
        <v>7.465</v>
      </c>
      <c r="L1554" s="4">
        <v>60.2881</v>
      </c>
      <c r="M1554" s="4" t="s">
        <v>13</v>
      </c>
      <c r="N1554" s="1">
        <v>46.1098138079304</v>
      </c>
      <c r="O1554" s="4">
        <v>14.006486192069602</v>
      </c>
      <c r="V1554" s="3">
        <v>32.9379</v>
      </c>
      <c r="W1554" s="3">
        <v>7.765</v>
      </c>
      <c r="Z1554" s="4">
        <f>IFERROR(__xludf.DUMMYFUNCTION("""COMPUTED_VALUE"""),7.465)</f>
        <v>7.465</v>
      </c>
      <c r="AA1554" s="4">
        <v>32.8826</v>
      </c>
      <c r="AB1554" s="4" t="s">
        <v>13</v>
      </c>
      <c r="AC1554" s="1">
        <v>46.1247706040563</v>
      </c>
      <c r="AD1554" s="4">
        <v>-13.186870604056303</v>
      </c>
    </row>
    <row r="1555">
      <c r="G1555" s="3">
        <v>60.1004</v>
      </c>
      <c r="H1555" s="3">
        <v>7.77</v>
      </c>
      <c r="K1555" s="4">
        <f>IFERROR(__xludf.DUMMYFUNCTION("""COMPUTED_VALUE"""),7.47)</f>
        <v>7.47</v>
      </c>
      <c r="L1555" s="4">
        <v>60.289</v>
      </c>
      <c r="M1555" s="4" t="s">
        <v>13</v>
      </c>
      <c r="N1555" s="1">
        <v>46.0850798197417</v>
      </c>
      <c r="O1555" s="4">
        <v>14.0153201802583</v>
      </c>
      <c r="V1555" s="3">
        <v>32.9479</v>
      </c>
      <c r="W1555" s="3">
        <v>7.77</v>
      </c>
      <c r="Z1555" s="4">
        <f>IFERROR(__xludf.DUMMYFUNCTION("""COMPUTED_VALUE"""),7.47)</f>
        <v>7.47</v>
      </c>
      <c r="AA1555" s="4">
        <v>32.8783</v>
      </c>
      <c r="AB1555" s="4" t="s">
        <v>13</v>
      </c>
      <c r="AC1555" s="1">
        <v>46.0528011271201</v>
      </c>
      <c r="AD1555" s="4">
        <v>-13.104901127120101</v>
      </c>
    </row>
    <row r="1556">
      <c r="G1556" s="3">
        <v>60.0836</v>
      </c>
      <c r="H1556" s="3">
        <v>7.775</v>
      </c>
      <c r="K1556" s="4">
        <f>IFERROR(__xludf.DUMMYFUNCTION("""COMPUTED_VALUE"""),7.475)</f>
        <v>7.475</v>
      </c>
      <c r="L1556" s="4">
        <v>60.2899</v>
      </c>
      <c r="M1556" s="4" t="s">
        <v>13</v>
      </c>
      <c r="N1556" s="1">
        <v>46.0599843980288</v>
      </c>
      <c r="O1556" s="4">
        <v>14.023615601971194</v>
      </c>
      <c r="V1556" s="3">
        <v>32.9584</v>
      </c>
      <c r="W1556" s="3">
        <v>7.775</v>
      </c>
      <c r="Z1556" s="4">
        <f>IFERROR(__xludf.DUMMYFUNCTION("""COMPUTED_VALUE"""),7.475)</f>
        <v>7.475</v>
      </c>
      <c r="AA1556" s="4">
        <v>32.8739</v>
      </c>
      <c r="AB1556" s="4" t="s">
        <v>13</v>
      </c>
      <c r="AC1556" s="1">
        <v>45.9822989722179</v>
      </c>
      <c r="AD1556" s="4">
        <v>-13.0238989722179</v>
      </c>
    </row>
    <row r="1557">
      <c r="G1557" s="3">
        <v>60.0659</v>
      </c>
      <c r="H1557" s="3">
        <v>7.78</v>
      </c>
      <c r="K1557" s="4">
        <f>IFERROR(__xludf.DUMMYFUNCTION("""COMPUTED_VALUE"""),7.48)</f>
        <v>7.48</v>
      </c>
      <c r="L1557" s="4">
        <v>60.2908</v>
      </c>
      <c r="M1557" s="4" t="s">
        <v>13</v>
      </c>
      <c r="N1557" s="1">
        <v>46.034138663281</v>
      </c>
      <c r="O1557" s="4">
        <v>14.031761336719</v>
      </c>
      <c r="V1557" s="3">
        <v>32.9694</v>
      </c>
      <c r="W1557" s="3">
        <v>7.78</v>
      </c>
      <c r="Z1557" s="4">
        <f>IFERROR(__xludf.DUMMYFUNCTION("""COMPUTED_VALUE"""),7.48)</f>
        <v>7.48</v>
      </c>
      <c r="AA1557" s="4">
        <v>32.8694</v>
      </c>
      <c r="AB1557" s="4" t="s">
        <v>13</v>
      </c>
      <c r="AC1557" s="1">
        <v>45.9138086527951</v>
      </c>
      <c r="AD1557" s="4">
        <v>-12.944408652795097</v>
      </c>
    </row>
    <row r="1558">
      <c r="G1558" s="3">
        <v>60.0472</v>
      </c>
      <c r="H1558" s="3">
        <v>7.785</v>
      </c>
      <c r="K1558" s="4">
        <f>IFERROR(__xludf.DUMMYFUNCTION("""COMPUTED_VALUE"""),7.485)</f>
        <v>7.485</v>
      </c>
      <c r="L1558" s="4">
        <v>60.2916</v>
      </c>
      <c r="M1558" s="4" t="s">
        <v>13</v>
      </c>
      <c r="N1558" s="1">
        <v>46.0071537359876</v>
      </c>
      <c r="O1558" s="4">
        <v>14.040046264012396</v>
      </c>
      <c r="V1558" s="3">
        <v>32.9809</v>
      </c>
      <c r="W1558" s="3">
        <v>7.785</v>
      </c>
      <c r="Z1558" s="4">
        <f>IFERROR(__xludf.DUMMYFUNCTION("""COMPUTED_VALUE"""),7.485)</f>
        <v>7.485</v>
      </c>
      <c r="AA1558" s="4">
        <v>32.8649</v>
      </c>
      <c r="AB1558" s="4" t="s">
        <v>13</v>
      </c>
      <c r="AC1558" s="1">
        <v>45.8478746822966</v>
      </c>
      <c r="AD1558" s="4">
        <v>-12.8669746822966</v>
      </c>
    </row>
    <row r="1559">
      <c r="G1559" s="3">
        <v>60.0275</v>
      </c>
      <c r="H1559" s="3">
        <v>7.79</v>
      </c>
      <c r="K1559" s="4">
        <f>IFERROR(__xludf.DUMMYFUNCTION("""COMPUTED_VALUE"""),7.49)</f>
        <v>7.49</v>
      </c>
      <c r="L1559" s="4">
        <v>60.2925</v>
      </c>
      <c r="M1559" s="4" t="s">
        <v>13</v>
      </c>
      <c r="N1559" s="1">
        <v>45.9786407366377</v>
      </c>
      <c r="O1559" s="4">
        <v>14.048859263362303</v>
      </c>
      <c r="V1559" s="3">
        <v>32.993</v>
      </c>
      <c r="W1559" s="3">
        <v>7.79</v>
      </c>
      <c r="Z1559" s="4">
        <f>IFERROR(__xludf.DUMMYFUNCTION("""COMPUTED_VALUE"""),7.49)</f>
        <v>7.49</v>
      </c>
      <c r="AA1559" s="4">
        <v>32.8604</v>
      </c>
      <c r="AB1559" s="4" t="s">
        <v>13</v>
      </c>
      <c r="AC1559" s="1">
        <v>45.7850415741676</v>
      </c>
      <c r="AD1559" s="4">
        <v>-12.792041574167598</v>
      </c>
    </row>
    <row r="1560">
      <c r="G1560" s="3">
        <v>60.0069</v>
      </c>
      <c r="H1560" s="3">
        <v>7.795</v>
      </c>
      <c r="K1560" s="4">
        <f>IFERROR(__xludf.DUMMYFUNCTION("""COMPUTED_VALUE"""),7.495)</f>
        <v>7.495</v>
      </c>
      <c r="L1560" s="4">
        <v>60.2934</v>
      </c>
      <c r="M1560" s="4" t="s">
        <v>13</v>
      </c>
      <c r="N1560" s="1">
        <v>45.9482107857207</v>
      </c>
      <c r="O1560" s="4">
        <v>14.058689214279305</v>
      </c>
      <c r="V1560" s="3">
        <v>33.0056</v>
      </c>
      <c r="W1560" s="3">
        <v>7.795</v>
      </c>
      <c r="Z1560" s="4">
        <f>IFERROR(__xludf.DUMMYFUNCTION("""COMPUTED_VALUE"""),7.495)</f>
        <v>7.495</v>
      </c>
      <c r="AA1560" s="4">
        <v>32.8559</v>
      </c>
      <c r="AB1560" s="4" t="s">
        <v>13</v>
      </c>
      <c r="AC1560" s="1">
        <v>45.7258538418533</v>
      </c>
      <c r="AD1560" s="4">
        <v>-12.7202538418533</v>
      </c>
    </row>
    <row r="1561">
      <c r="G1561" s="3">
        <v>59.9852</v>
      </c>
      <c r="H1561" s="3">
        <v>7.8</v>
      </c>
      <c r="K1561" s="4">
        <f>IFERROR(__xludf.DUMMYFUNCTION("""COMPUTED_VALUE"""),7.5)</f>
        <v>7.5</v>
      </c>
      <c r="L1561" s="4">
        <v>60.2942</v>
      </c>
      <c r="M1561" s="4" t="s">
        <v>13</v>
      </c>
      <c r="N1561" s="1">
        <v>45.9154750037258</v>
      </c>
      <c r="O1561" s="4">
        <v>14.069724996274196</v>
      </c>
      <c r="V1561" s="3">
        <v>33.0187</v>
      </c>
      <c r="W1561" s="3">
        <v>7.8</v>
      </c>
      <c r="Z1561" s="4">
        <f>IFERROR(__xludf.DUMMYFUNCTION("""COMPUTED_VALUE"""),7.5)</f>
        <v>7.5</v>
      </c>
      <c r="AA1561" s="4">
        <v>32.8514</v>
      </c>
      <c r="AB1561" s="4" t="s">
        <v>13</v>
      </c>
      <c r="AC1561" s="1">
        <v>45.6708559987988</v>
      </c>
      <c r="AD1561" s="4">
        <v>-12.652155998798797</v>
      </c>
    </row>
    <row r="1562">
      <c r="G1562" s="3">
        <v>59.9626</v>
      </c>
      <c r="H1562" s="3">
        <v>7.805</v>
      </c>
      <c r="K1562" s="4">
        <f>IFERROR(__xludf.DUMMYFUNCTION("""COMPUTED_VALUE"""),7.505)</f>
        <v>7.505</v>
      </c>
      <c r="L1562" s="4">
        <v>60.2952</v>
      </c>
      <c r="M1562" s="4" t="s">
        <v>13</v>
      </c>
      <c r="N1562" s="1">
        <v>45.8800445111421</v>
      </c>
      <c r="O1562" s="4">
        <v>14.0825554888579</v>
      </c>
      <c r="V1562" s="3">
        <v>33.0324</v>
      </c>
      <c r="W1562" s="3">
        <v>7.805</v>
      </c>
      <c r="Z1562" s="4">
        <f>IFERROR(__xludf.DUMMYFUNCTION("""COMPUTED_VALUE"""),7.505)</f>
        <v>7.505</v>
      </c>
      <c r="AA1562" s="4">
        <v>32.847</v>
      </c>
      <c r="AB1562" s="4" t="s">
        <v>13</v>
      </c>
      <c r="AC1562" s="1">
        <v>45.6205925584493</v>
      </c>
      <c r="AD1562" s="4">
        <v>-12.5881925584493</v>
      </c>
    </row>
    <row r="1563">
      <c r="G1563" s="3">
        <v>59.9388</v>
      </c>
      <c r="H1563" s="3">
        <v>7.81</v>
      </c>
      <c r="K1563" s="4">
        <f>IFERROR(__xludf.DUMMYFUNCTION("""COMPUTED_VALUE"""),7.51)</f>
        <v>7.51</v>
      </c>
      <c r="L1563" s="4">
        <v>60.2961</v>
      </c>
      <c r="M1563" s="4" t="s">
        <v>13</v>
      </c>
      <c r="N1563" s="1">
        <v>45.8415304284591</v>
      </c>
      <c r="O1563" s="4">
        <v>14.097269571540899</v>
      </c>
      <c r="V1563" s="3">
        <v>33.0466</v>
      </c>
      <c r="W1563" s="3">
        <v>7.81</v>
      </c>
      <c r="Z1563" s="4">
        <f>IFERROR(__xludf.DUMMYFUNCTION("""COMPUTED_VALUE"""),7.51)</f>
        <v>7.51</v>
      </c>
      <c r="AA1563" s="4">
        <v>32.8427</v>
      </c>
      <c r="AB1563" s="4" t="s">
        <v>13</v>
      </c>
      <c r="AC1563" s="1">
        <v>45.5756080342498</v>
      </c>
      <c r="AD1563" s="4">
        <v>-12.529008034249799</v>
      </c>
    </row>
    <row r="1564">
      <c r="G1564" s="3">
        <v>59.9139</v>
      </c>
      <c r="H1564" s="3">
        <v>7.815</v>
      </c>
      <c r="K1564" s="4">
        <f>IFERROR(__xludf.DUMMYFUNCTION("""COMPUTED_VALUE"""),7.515)</f>
        <v>7.515</v>
      </c>
      <c r="L1564" s="4">
        <v>60.2969</v>
      </c>
      <c r="M1564" s="4" t="s">
        <v>13</v>
      </c>
      <c r="N1564" s="1">
        <v>45.7995438761658</v>
      </c>
      <c r="O1564" s="4">
        <v>14.114356123834199</v>
      </c>
      <c r="V1564" s="3">
        <v>33.0614</v>
      </c>
      <c r="W1564" s="3">
        <v>7.815</v>
      </c>
      <c r="Z1564" s="4">
        <f>IFERROR(__xludf.DUMMYFUNCTION("""COMPUTED_VALUE"""),7.515)</f>
        <v>7.515</v>
      </c>
      <c r="AA1564" s="4">
        <v>32.8385</v>
      </c>
      <c r="AB1564" s="4" t="s">
        <v>13</v>
      </c>
      <c r="AC1564" s="1">
        <v>45.5364469396455</v>
      </c>
      <c r="AD1564" s="4">
        <v>-12.475046939645502</v>
      </c>
    </row>
    <row r="1565">
      <c r="G1565" s="3">
        <v>59.8879</v>
      </c>
      <c r="H1565" s="3">
        <v>7.82</v>
      </c>
      <c r="K1565" s="4">
        <f>IFERROR(__xludf.DUMMYFUNCTION("""COMPUTED_VALUE"""),7.52)</f>
        <v>7.52</v>
      </c>
      <c r="L1565" s="4">
        <v>60.2978</v>
      </c>
      <c r="M1565" s="4" t="s">
        <v>13</v>
      </c>
      <c r="N1565" s="1">
        <v>45.7536959747516</v>
      </c>
      <c r="O1565" s="4">
        <v>14.134204025248401</v>
      </c>
      <c r="V1565" s="3">
        <v>33.0767</v>
      </c>
      <c r="W1565" s="3">
        <v>7.82</v>
      </c>
      <c r="Z1565" s="4">
        <f>IFERROR(__xludf.DUMMYFUNCTION("""COMPUTED_VALUE"""),7.52)</f>
        <v>7.52</v>
      </c>
      <c r="AA1565" s="4">
        <v>32.8344</v>
      </c>
      <c r="AB1565" s="4" t="s">
        <v>13</v>
      </c>
      <c r="AC1565" s="1">
        <v>45.5036537880815</v>
      </c>
      <c r="AD1565" s="4">
        <v>-12.426953788081498</v>
      </c>
    </row>
    <row r="1566">
      <c r="G1566" s="3">
        <v>59.8607</v>
      </c>
      <c r="H1566" s="3">
        <v>7.825</v>
      </c>
      <c r="K1566" s="4">
        <f>IFERROR(__xludf.DUMMYFUNCTION("""COMPUTED_VALUE"""),7.525)</f>
        <v>7.525</v>
      </c>
      <c r="L1566" s="4">
        <v>60.2987</v>
      </c>
      <c r="M1566" s="4" t="s">
        <v>13</v>
      </c>
      <c r="N1566" s="1">
        <v>45.7035978447057</v>
      </c>
      <c r="O1566" s="4">
        <v>14.157102155294304</v>
      </c>
      <c r="V1566" s="3">
        <v>33.0925</v>
      </c>
      <c r="W1566" s="3">
        <v>7.825</v>
      </c>
      <c r="Z1566" s="4">
        <f>IFERROR(__xludf.DUMMYFUNCTION("""COMPUTED_VALUE"""),7.525)</f>
        <v>7.525</v>
      </c>
      <c r="AA1566" s="4">
        <v>32.8304</v>
      </c>
      <c r="AB1566" s="4" t="s">
        <v>13</v>
      </c>
      <c r="AC1566" s="1">
        <v>45.4777730930031</v>
      </c>
      <c r="AD1566" s="4">
        <v>-12.3852730930031</v>
      </c>
    </row>
    <row r="1567">
      <c r="G1567" s="3">
        <v>59.8323</v>
      </c>
      <c r="H1567" s="3">
        <v>7.83</v>
      </c>
      <c r="K1567" s="4">
        <f>IFERROR(__xludf.DUMMYFUNCTION("""COMPUTED_VALUE"""),7.53)</f>
        <v>7.53</v>
      </c>
      <c r="L1567" s="4">
        <v>60.2996</v>
      </c>
      <c r="M1567" s="4" t="s">
        <v>13</v>
      </c>
      <c r="N1567" s="1">
        <v>45.6488606065173</v>
      </c>
      <c r="O1567" s="4">
        <v>14.183439393482693</v>
      </c>
      <c r="V1567" s="3">
        <v>33.109</v>
      </c>
      <c r="W1567" s="3">
        <v>7.83</v>
      </c>
      <c r="Z1567" s="4">
        <f>IFERROR(__xludf.DUMMYFUNCTION("""COMPUTED_VALUE"""),7.53)</f>
        <v>7.53</v>
      </c>
      <c r="AA1567" s="4">
        <v>32.8266</v>
      </c>
      <c r="AB1567" s="4" t="s">
        <v>13</v>
      </c>
      <c r="AC1567" s="1">
        <v>45.4593493678552</v>
      </c>
      <c r="AD1567" s="4">
        <v>-12.350349367855195</v>
      </c>
    </row>
    <row r="1568">
      <c r="G1568" s="3">
        <v>59.8028</v>
      </c>
      <c r="H1568" s="3">
        <v>7.835</v>
      </c>
      <c r="K1568" s="4">
        <f>IFERROR(__xludf.DUMMYFUNCTION("""COMPUTED_VALUE"""),7.535)</f>
        <v>7.535</v>
      </c>
      <c r="L1568" s="4">
        <v>60.3005</v>
      </c>
      <c r="M1568" s="4" t="s">
        <v>13</v>
      </c>
      <c r="N1568" s="1">
        <v>45.5890953806757</v>
      </c>
      <c r="O1568" s="4">
        <v>14.213704619324297</v>
      </c>
      <c r="V1568" s="3">
        <v>33.1259</v>
      </c>
      <c r="W1568" s="3">
        <v>7.835</v>
      </c>
      <c r="Z1568" s="4">
        <f>IFERROR(__xludf.DUMMYFUNCTION("""COMPUTED_VALUE"""),7.535)</f>
        <v>7.535</v>
      </c>
      <c r="AA1568" s="4">
        <v>32.8231</v>
      </c>
      <c r="AB1568" s="4" t="s">
        <v>13</v>
      </c>
      <c r="AC1568" s="1">
        <v>45.4489271260831</v>
      </c>
      <c r="AD1568" s="4">
        <v>-12.323027126083097</v>
      </c>
    </row>
    <row r="1569">
      <c r="G1569" s="3">
        <v>59.772</v>
      </c>
      <c r="H1569" s="3">
        <v>7.84</v>
      </c>
      <c r="K1569" s="4">
        <f>IFERROR(__xludf.DUMMYFUNCTION("""COMPUTED_VALUE"""),7.54)</f>
        <v>7.54</v>
      </c>
      <c r="L1569" s="4">
        <v>60.3013</v>
      </c>
      <c r="M1569" s="4" t="s">
        <v>13</v>
      </c>
      <c r="N1569" s="1">
        <v>45.520313673818</v>
      </c>
      <c r="O1569" s="4">
        <v>14.251686326181996</v>
      </c>
      <c r="V1569" s="3">
        <v>33.1433</v>
      </c>
      <c r="W1569" s="3">
        <v>7.84</v>
      </c>
      <c r="Z1569" s="4">
        <f>IFERROR(__xludf.DUMMYFUNCTION("""COMPUTED_VALUE"""),7.54)</f>
        <v>7.54</v>
      </c>
      <c r="AA1569" s="4">
        <v>32.8197</v>
      </c>
      <c r="AB1569" s="4" t="s">
        <v>13</v>
      </c>
      <c r="AC1569" s="1">
        <v>45.4476748463517</v>
      </c>
      <c r="AD1569" s="4">
        <v>-12.304374846351699</v>
      </c>
    </row>
    <row r="1570">
      <c r="G1570" s="3">
        <v>59.7399</v>
      </c>
      <c r="H1570" s="3">
        <v>7.845</v>
      </c>
      <c r="K1570" s="4">
        <f>IFERROR(__xludf.DUMMYFUNCTION("""COMPUTED_VALUE"""),7.545)</f>
        <v>7.545</v>
      </c>
      <c r="L1570" s="4">
        <v>60.3022</v>
      </c>
      <c r="M1570" s="4" t="s">
        <v>13</v>
      </c>
      <c r="N1570" s="1">
        <v>45.382081757283</v>
      </c>
      <c r="O1570" s="4">
        <v>14.357818242717002</v>
      </c>
      <c r="V1570" s="3">
        <v>33.1613</v>
      </c>
      <c r="W1570" s="3">
        <v>7.845</v>
      </c>
      <c r="Z1570" s="4">
        <f>IFERROR(__xludf.DUMMYFUNCTION("""COMPUTED_VALUE"""),7.545)</f>
        <v>7.545</v>
      </c>
      <c r="AA1570" s="4">
        <v>32.8165</v>
      </c>
      <c r="AB1570" s="4" t="s">
        <v>13</v>
      </c>
      <c r="AC1570" s="1">
        <v>45.4661491550923</v>
      </c>
      <c r="AD1570" s="4">
        <v>-12.304849155092306</v>
      </c>
    </row>
    <row r="1571">
      <c r="G1571" s="3">
        <v>59.7066</v>
      </c>
      <c r="H1571" s="3">
        <v>7.85</v>
      </c>
      <c r="K1571" s="4">
        <f>IFERROR(__xludf.DUMMYFUNCTION("""COMPUTED_VALUE"""),7.55)</f>
        <v>7.55</v>
      </c>
      <c r="L1571" s="4">
        <v>60.303</v>
      </c>
      <c r="M1571" s="4" t="s">
        <v>13</v>
      </c>
      <c r="N1571" s="1">
        <v>45.1579215272762</v>
      </c>
      <c r="O1571" s="4">
        <v>14.5486784727238</v>
      </c>
      <c r="V1571" s="3">
        <v>33.1798</v>
      </c>
      <c r="W1571" s="3">
        <v>7.85</v>
      </c>
      <c r="Z1571" s="4">
        <f>IFERROR(__xludf.DUMMYFUNCTION("""COMPUTED_VALUE"""),7.55)</f>
        <v>7.55</v>
      </c>
      <c r="AA1571" s="4">
        <v>32.8136</v>
      </c>
      <c r="AB1571" s="4" t="s">
        <v>13</v>
      </c>
      <c r="AC1571" s="1">
        <v>45.5063683514786</v>
      </c>
      <c r="AD1571" s="4">
        <v>-12.326568351478599</v>
      </c>
    </row>
    <row r="1572">
      <c r="G1572" s="3">
        <v>59.6719</v>
      </c>
      <c r="H1572" s="3">
        <v>7.855</v>
      </c>
      <c r="K1572" s="4">
        <f>IFERROR(__xludf.DUMMYFUNCTION("""COMPUTED_VALUE"""),7.555)</f>
        <v>7.555</v>
      </c>
      <c r="L1572" s="4">
        <v>60.3037</v>
      </c>
      <c r="M1572" s="4" t="s">
        <v>13</v>
      </c>
      <c r="N1572" s="1">
        <v>44.8543614297914</v>
      </c>
      <c r="O1572" s="4">
        <v>14.817538570208598</v>
      </c>
      <c r="V1572" s="3">
        <v>33.1988</v>
      </c>
      <c r="W1572" s="3">
        <v>7.855</v>
      </c>
      <c r="Z1572" s="4">
        <f>IFERROR(__xludf.DUMMYFUNCTION("""COMPUTED_VALUE"""),7.555)</f>
        <v>7.555</v>
      </c>
      <c r="AA1572" s="4">
        <v>32.8109</v>
      </c>
      <c r="AB1572" s="4" t="s">
        <v>13</v>
      </c>
      <c r="AC1572" s="1">
        <v>45.5662406344295</v>
      </c>
      <c r="AD1572" s="4">
        <v>-12.3674406344295</v>
      </c>
    </row>
    <row r="1573">
      <c r="G1573" s="3">
        <v>59.636</v>
      </c>
      <c r="H1573" s="3">
        <v>7.86</v>
      </c>
      <c r="K1573" s="4">
        <f>IFERROR(__xludf.DUMMYFUNCTION("""COMPUTED_VALUE"""),7.56)</f>
        <v>7.56</v>
      </c>
      <c r="L1573" s="4">
        <v>60.3045</v>
      </c>
      <c r="M1573" s="4" t="s">
        <v>13</v>
      </c>
      <c r="N1573" s="1">
        <v>44.4779299108225</v>
      </c>
      <c r="O1573" s="4">
        <v>15.1580700891775</v>
      </c>
      <c r="V1573" s="3">
        <v>33.2182</v>
      </c>
      <c r="W1573" s="3">
        <v>7.86</v>
      </c>
      <c r="Z1573" s="4">
        <f>IFERROR(__xludf.DUMMYFUNCTION("""COMPUTED_VALUE"""),7.56)</f>
        <v>7.56</v>
      </c>
      <c r="AA1573" s="4">
        <v>32.8085</v>
      </c>
      <c r="AB1573" s="4" t="s">
        <v>13</v>
      </c>
      <c r="AC1573" s="1">
        <v>45.6436742028639</v>
      </c>
      <c r="AD1573" s="4">
        <v>-12.425474202863896</v>
      </c>
    </row>
    <row r="1574">
      <c r="G1574" s="3">
        <v>59.5986</v>
      </c>
      <c r="H1574" s="3">
        <v>7.865</v>
      </c>
      <c r="K1574" s="4">
        <f>IFERROR(__xludf.DUMMYFUNCTION("""COMPUTED_VALUE"""),7.565)</f>
        <v>7.565</v>
      </c>
      <c r="L1574" s="4">
        <v>60.3051</v>
      </c>
      <c r="M1574" s="4" t="s">
        <v>13</v>
      </c>
      <c r="N1574" s="1">
        <v>44.0351554163634</v>
      </c>
      <c r="O1574" s="4">
        <v>15.563444583636596</v>
      </c>
      <c r="V1574" s="3">
        <v>33.2381</v>
      </c>
      <c r="W1574" s="3">
        <v>7.865</v>
      </c>
      <c r="Z1574" s="4">
        <f>IFERROR(__xludf.DUMMYFUNCTION("""COMPUTED_VALUE"""),7.565)</f>
        <v>7.565</v>
      </c>
      <c r="AA1574" s="4">
        <v>32.8063</v>
      </c>
      <c r="AB1574" s="4" t="s">
        <v>13</v>
      </c>
      <c r="AC1574" s="1">
        <v>45.7365772557007</v>
      </c>
      <c r="AD1574" s="4">
        <v>-12.4984772557007</v>
      </c>
    </row>
    <row r="1575">
      <c r="G1575" s="3">
        <v>59.5599</v>
      </c>
      <c r="H1575" s="3">
        <v>7.87</v>
      </c>
      <c r="K1575" s="4">
        <f>IFERROR(__xludf.DUMMYFUNCTION("""COMPUTED_VALUE"""),7.57)</f>
        <v>7.57</v>
      </c>
      <c r="L1575" s="4">
        <v>60.3057</v>
      </c>
      <c r="M1575" s="4" t="s">
        <v>13</v>
      </c>
      <c r="N1575" s="1">
        <v>43.5325663924079</v>
      </c>
      <c r="O1575" s="4">
        <v>16.027333607592098</v>
      </c>
      <c r="V1575" s="3">
        <v>33.2584</v>
      </c>
      <c r="W1575" s="3">
        <v>7.87</v>
      </c>
      <c r="Z1575" s="4">
        <f>IFERROR(__xludf.DUMMYFUNCTION("""COMPUTED_VALUE"""),7.57)</f>
        <v>7.57</v>
      </c>
      <c r="AA1575" s="4">
        <v>32.8044</v>
      </c>
      <c r="AB1575" s="4" t="s">
        <v>13</v>
      </c>
      <c r="AC1575" s="1">
        <v>45.8428579918588</v>
      </c>
      <c r="AD1575" s="4">
        <v>-12.584457991858798</v>
      </c>
    </row>
    <row r="1576">
      <c r="G1576" s="3">
        <v>59.5198</v>
      </c>
      <c r="H1576" s="3">
        <v>7.875</v>
      </c>
      <c r="K1576" s="4">
        <f>IFERROR(__xludf.DUMMYFUNCTION("""COMPUTED_VALUE"""),7.575)</f>
        <v>7.575</v>
      </c>
      <c r="L1576" s="4">
        <v>60.3063</v>
      </c>
      <c r="M1576" s="4" t="s">
        <v>13</v>
      </c>
      <c r="N1576" s="1">
        <v>42.9766912849501</v>
      </c>
      <c r="O1576" s="4">
        <v>16.543108715049897</v>
      </c>
      <c r="V1576" s="3">
        <v>33.2792</v>
      </c>
      <c r="W1576" s="3">
        <v>7.875</v>
      </c>
      <c r="Z1576" s="4">
        <f>IFERROR(__xludf.DUMMYFUNCTION("""COMPUTED_VALUE"""),7.575)</f>
        <v>7.575</v>
      </c>
      <c r="AA1576" s="4">
        <v>32.8028</v>
      </c>
      <c r="AB1576" s="4" t="s">
        <v>13</v>
      </c>
      <c r="AC1576" s="1">
        <v>45.9604246102572</v>
      </c>
      <c r="AD1576" s="4">
        <v>-12.681224610257196</v>
      </c>
    </row>
    <row r="1577">
      <c r="G1577" s="3">
        <v>59.4783</v>
      </c>
      <c r="H1577" s="3">
        <v>7.88</v>
      </c>
      <c r="K1577" s="4">
        <f>IFERROR(__xludf.DUMMYFUNCTION("""COMPUTED_VALUE"""),7.58)</f>
        <v>7.58</v>
      </c>
      <c r="L1577" s="4">
        <v>60.3067</v>
      </c>
      <c r="M1577" s="4" t="s">
        <v>13</v>
      </c>
      <c r="N1577" s="1">
        <v>42.3740585399838</v>
      </c>
      <c r="O1577" s="4">
        <v>17.104241460016198</v>
      </c>
      <c r="V1577" s="3">
        <v>33.3003</v>
      </c>
      <c r="W1577" s="3">
        <v>7.88</v>
      </c>
      <c r="Z1577" s="4">
        <f>IFERROR(__xludf.DUMMYFUNCTION("""COMPUTED_VALUE"""),7.58)</f>
        <v>7.58</v>
      </c>
      <c r="AA1577" s="4">
        <v>32.8014</v>
      </c>
      <c r="AB1577" s="4" t="s">
        <v>13</v>
      </c>
      <c r="AC1577" s="1">
        <v>46.0871853098148</v>
      </c>
      <c r="AD1577" s="4">
        <v>-12.7868853098148</v>
      </c>
    </row>
    <row r="1578">
      <c r="G1578" s="3">
        <v>59.4355</v>
      </c>
      <c r="H1578" s="3">
        <v>7.885</v>
      </c>
      <c r="K1578" s="4">
        <f>IFERROR(__xludf.DUMMYFUNCTION("""COMPUTED_VALUE"""),7.585)</f>
        <v>7.585</v>
      </c>
      <c r="L1578" s="4">
        <v>60.3071</v>
      </c>
      <c r="M1578" s="4" t="s">
        <v>13</v>
      </c>
      <c r="N1578" s="1">
        <v>41.7311966035028</v>
      </c>
      <c r="O1578" s="4">
        <v>17.704303396497195</v>
      </c>
      <c r="V1578" s="3">
        <v>33.3218</v>
      </c>
      <c r="W1578" s="3">
        <v>7.885</v>
      </c>
      <c r="Z1578" s="4">
        <f>IFERROR(__xludf.DUMMYFUNCTION("""COMPUTED_VALUE"""),7.585)</f>
        <v>7.585</v>
      </c>
      <c r="AA1578" s="4">
        <v>32.8004</v>
      </c>
      <c r="AB1578" s="4" t="s">
        <v>13</v>
      </c>
      <c r="AC1578" s="1">
        <v>46.2210482894505</v>
      </c>
      <c r="AD1578" s="4">
        <v>-12.899248289450497</v>
      </c>
    </row>
    <row r="1579">
      <c r="G1579" s="3">
        <v>59.3911</v>
      </c>
      <c r="H1579" s="3">
        <v>7.89</v>
      </c>
      <c r="K1579" s="4">
        <f>IFERROR(__xludf.DUMMYFUNCTION("""COMPUTED_VALUE"""),7.59)</f>
        <v>7.59</v>
      </c>
      <c r="L1579" s="4">
        <v>60.3073</v>
      </c>
      <c r="M1579" s="4" t="s">
        <v>13</v>
      </c>
      <c r="N1579" s="1">
        <v>41.0546339215011</v>
      </c>
      <c r="O1579" s="4">
        <v>18.3364660784989</v>
      </c>
      <c r="V1579" s="3">
        <v>33.3437</v>
      </c>
      <c r="W1579" s="3">
        <v>7.89</v>
      </c>
      <c r="Z1579" s="4">
        <f>IFERROR(__xludf.DUMMYFUNCTION("""COMPUTED_VALUE"""),7.59)</f>
        <v>7.59</v>
      </c>
      <c r="AA1579" s="4">
        <v>32.7995</v>
      </c>
      <c r="AB1579" s="4" t="s">
        <v>13</v>
      </c>
      <c r="AC1579" s="1">
        <v>46.3599217480833</v>
      </c>
      <c r="AD1579" s="4">
        <v>-13.016221748083304</v>
      </c>
    </row>
    <row r="1580">
      <c r="G1580" s="3">
        <v>59.3453</v>
      </c>
      <c r="H1580" s="3">
        <v>7.895</v>
      </c>
      <c r="K1580" s="4">
        <f>IFERROR(__xludf.DUMMYFUNCTION("""COMPUTED_VALUE"""),7.595)</f>
        <v>7.595</v>
      </c>
      <c r="L1580" s="4">
        <v>60.3075</v>
      </c>
      <c r="M1580" s="4" t="s">
        <v>13</v>
      </c>
      <c r="N1580" s="1">
        <v>40.3508989399726</v>
      </c>
      <c r="O1580" s="4">
        <v>18.9944010600274</v>
      </c>
      <c r="V1580" s="3">
        <v>33.3658</v>
      </c>
      <c r="W1580" s="3">
        <v>7.895</v>
      </c>
      <c r="Z1580" s="4">
        <f>IFERROR(__xludf.DUMMYFUNCTION("""COMPUTED_VALUE"""),7.595)</f>
        <v>7.595</v>
      </c>
      <c r="AA1580" s="4">
        <v>32.799</v>
      </c>
      <c r="AB1580" s="4" t="s">
        <v>13</v>
      </c>
      <c r="AC1580" s="1">
        <v>46.501713884632</v>
      </c>
      <c r="AD1580" s="4">
        <v>-13.135913884631996</v>
      </c>
    </row>
    <row r="1581">
      <c r="G1581" s="3">
        <v>59.298</v>
      </c>
      <c r="H1581" s="3">
        <v>7.9</v>
      </c>
      <c r="K1581" s="4">
        <f>IFERROR(__xludf.DUMMYFUNCTION("""COMPUTED_VALUE"""),7.6)</f>
        <v>7.6</v>
      </c>
      <c r="L1581" s="4">
        <v>60.3075</v>
      </c>
      <c r="M1581" s="4" t="s">
        <v>13</v>
      </c>
      <c r="N1581" s="1">
        <v>39.626520104911</v>
      </c>
      <c r="O1581" s="4">
        <v>19.671479895089</v>
      </c>
      <c r="V1581" s="3">
        <v>33.3883</v>
      </c>
      <c r="W1581" s="3">
        <v>7.9</v>
      </c>
      <c r="Z1581" s="4">
        <f>IFERROR(__xludf.DUMMYFUNCTION("""COMPUTED_VALUE"""),7.6)</f>
        <v>7.6</v>
      </c>
      <c r="AA1581" s="4">
        <v>32.7987</v>
      </c>
      <c r="AB1581" s="4" t="s">
        <v>13</v>
      </c>
      <c r="AC1581" s="1">
        <v>46.6443328980157</v>
      </c>
      <c r="AD1581" s="4">
        <v>-13.256032898015697</v>
      </c>
    </row>
    <row r="1582">
      <c r="G1582" s="3">
        <v>59.2493</v>
      </c>
      <c r="H1582" s="3">
        <v>7.905</v>
      </c>
      <c r="K1582" s="4">
        <f>IFERROR(__xludf.DUMMYFUNCTION("""COMPUTED_VALUE"""),7.605)</f>
        <v>7.605</v>
      </c>
      <c r="L1582" s="4">
        <v>60.3074</v>
      </c>
      <c r="M1582" s="4" t="s">
        <v>13</v>
      </c>
      <c r="N1582" s="1">
        <v>38.8880258623105</v>
      </c>
      <c r="O1582" s="4">
        <v>20.3612741376895</v>
      </c>
      <c r="V1582" s="3">
        <v>33.411</v>
      </c>
      <c r="W1582" s="3">
        <v>7.905</v>
      </c>
      <c r="Z1582" s="4">
        <f>IFERROR(__xludf.DUMMYFUNCTION("""COMPUTED_VALUE"""),7.605)</f>
        <v>7.605</v>
      </c>
      <c r="AA1582" s="4">
        <v>32.7987</v>
      </c>
      <c r="AB1582" s="4" t="s">
        <v>13</v>
      </c>
      <c r="AC1582" s="1">
        <v>46.7856869871532</v>
      </c>
      <c r="AD1582" s="4">
        <v>-13.374686987153197</v>
      </c>
    </row>
    <row r="1583">
      <c r="G1583" s="3">
        <v>59.199</v>
      </c>
      <c r="H1583" s="3">
        <v>7.91</v>
      </c>
      <c r="K1583" s="4">
        <f>IFERROR(__xludf.DUMMYFUNCTION("""COMPUTED_VALUE"""),7.60512542799999)</f>
        <v>7.605125428</v>
      </c>
      <c r="L1583" s="4" t="s">
        <v>13</v>
      </c>
      <c r="M1583" s="4">
        <v>47.4084258930833</v>
      </c>
      <c r="N1583" s="1">
        <v>38.1419446581648</v>
      </c>
      <c r="O1583" s="4">
        <v>21.057055341835195</v>
      </c>
      <c r="V1583" s="3">
        <v>33.4339</v>
      </c>
      <c r="W1583" s="3">
        <v>7.91</v>
      </c>
      <c r="Z1583" s="4">
        <f>IFERROR(__xludf.DUMMYFUNCTION("""COMPUTED_VALUE"""),7.60512542799999)</f>
        <v>7.605125428</v>
      </c>
      <c r="AA1583" s="4" t="s">
        <v>13</v>
      </c>
      <c r="AB1583" s="4">
        <v>48.2856634395626</v>
      </c>
      <c r="AC1583" s="1">
        <v>46.9236843509634</v>
      </c>
      <c r="AD1583" s="4">
        <v>-13.489784350963397</v>
      </c>
    </row>
    <row r="1584">
      <c r="G1584" s="3">
        <v>59.1473</v>
      </c>
      <c r="H1584" s="3">
        <v>7.915</v>
      </c>
      <c r="K1584" s="4">
        <f>IFERROR(__xludf.DUMMYFUNCTION("""COMPUTED_VALUE"""),7.61)</f>
        <v>7.61</v>
      </c>
      <c r="L1584" s="4">
        <v>60.3071</v>
      </c>
      <c r="M1584" s="4" t="s">
        <v>13</v>
      </c>
      <c r="N1584" s="1">
        <v>37.3948049384679</v>
      </c>
      <c r="O1584" s="4">
        <v>21.7524950615321</v>
      </c>
      <c r="V1584" s="3">
        <v>33.457</v>
      </c>
      <c r="W1584" s="3">
        <v>7.915</v>
      </c>
      <c r="Z1584" s="4">
        <f>IFERROR(__xludf.DUMMYFUNCTION("""COMPUTED_VALUE"""),7.61)</f>
        <v>7.61</v>
      </c>
      <c r="AA1584" s="4">
        <v>32.799</v>
      </c>
      <c r="AB1584" s="4" t="s">
        <v>13</v>
      </c>
      <c r="AC1584" s="1">
        <v>47.0562331883654</v>
      </c>
      <c r="AD1584" s="4">
        <v>-13.599233188365396</v>
      </c>
    </row>
    <row r="1585">
      <c r="G1585" s="3">
        <v>59.094</v>
      </c>
      <c r="H1585" s="3">
        <v>7.92</v>
      </c>
      <c r="K1585" s="4">
        <f>IFERROR(__xludf.DUMMYFUNCTION("""COMPUTED_VALUE"""),7.615)</f>
        <v>7.615</v>
      </c>
      <c r="L1585" s="4">
        <v>60.3066</v>
      </c>
      <c r="M1585" s="4" t="s">
        <v>13</v>
      </c>
      <c r="N1585" s="1">
        <v>36.6531351492137</v>
      </c>
      <c r="O1585" s="4">
        <v>22.440864850786298</v>
      </c>
      <c r="V1585" s="3">
        <v>33.4803</v>
      </c>
      <c r="W1585" s="3">
        <v>7.92</v>
      </c>
      <c r="Z1585" s="4">
        <f>IFERROR(__xludf.DUMMYFUNCTION("""COMPUTED_VALUE"""),7.615)</f>
        <v>7.615</v>
      </c>
      <c r="AA1585" s="4">
        <v>32.7995</v>
      </c>
      <c r="AB1585" s="4" t="s">
        <v>13</v>
      </c>
      <c r="AC1585" s="1">
        <v>47.1812416982779</v>
      </c>
      <c r="AD1585" s="4">
        <v>-13.700941698277902</v>
      </c>
    </row>
    <row r="1586">
      <c r="G1586" s="3">
        <v>59.0392</v>
      </c>
      <c r="H1586" s="3">
        <v>7.925</v>
      </c>
      <c r="K1586" s="4">
        <f>IFERROR(__xludf.DUMMYFUNCTION("""COMPUTED_VALUE"""),7.62)</f>
        <v>7.62</v>
      </c>
      <c r="L1586" s="4">
        <v>60.306</v>
      </c>
      <c r="M1586" s="4" t="s">
        <v>13</v>
      </c>
      <c r="N1586" s="1">
        <v>35.9234637363959</v>
      </c>
      <c r="O1586" s="4">
        <v>23.1157362636041</v>
      </c>
      <c r="V1586" s="3">
        <v>33.5037</v>
      </c>
      <c r="W1586" s="3">
        <v>7.925</v>
      </c>
      <c r="Z1586" s="4">
        <f>IFERROR(__xludf.DUMMYFUNCTION("""COMPUTED_VALUE"""),7.62)</f>
        <v>7.62</v>
      </c>
      <c r="AA1586" s="4">
        <v>32.8003</v>
      </c>
      <c r="AB1586" s="4" t="s">
        <v>13</v>
      </c>
      <c r="AC1586" s="1">
        <v>47.2966180796199</v>
      </c>
      <c r="AD1586" s="4">
        <v>-13.792918079619895</v>
      </c>
    </row>
    <row r="1587">
      <c r="G1587" s="3">
        <v>58.9829</v>
      </c>
      <c r="H1587" s="3">
        <v>7.93</v>
      </c>
      <c r="K1587" s="4">
        <f>IFERROR(__xludf.DUMMYFUNCTION("""COMPUTED_VALUE"""),7.625)</f>
        <v>7.625</v>
      </c>
      <c r="L1587" s="4">
        <v>60.3051</v>
      </c>
      <c r="M1587" s="4" t="s">
        <v>13</v>
      </c>
      <c r="N1587" s="1">
        <v>35.2123191460087</v>
      </c>
      <c r="O1587" s="4">
        <v>23.770580853991298</v>
      </c>
      <c r="V1587" s="3">
        <v>33.5271</v>
      </c>
      <c r="W1587" s="3">
        <v>7.93</v>
      </c>
      <c r="Z1587" s="4">
        <f>IFERROR(__xludf.DUMMYFUNCTION("""COMPUTED_VALUE"""),7.625)</f>
        <v>7.625</v>
      </c>
      <c r="AA1587" s="4">
        <v>32.8014</v>
      </c>
      <c r="AB1587" s="4" t="s">
        <v>13</v>
      </c>
      <c r="AC1587" s="1">
        <v>47.4002705313105</v>
      </c>
      <c r="AD1587" s="4">
        <v>-13.8731705313105</v>
      </c>
    </row>
    <row r="1588">
      <c r="G1588" s="3">
        <v>58.9251</v>
      </c>
      <c r="H1588" s="3">
        <v>7.935</v>
      </c>
      <c r="K1588" s="4">
        <f>IFERROR(__xludf.DUMMYFUNCTION("""COMPUTED_VALUE"""),7.63)</f>
        <v>7.63</v>
      </c>
      <c r="L1588" s="4">
        <v>60.304</v>
      </c>
      <c r="M1588" s="4" t="s">
        <v>13</v>
      </c>
      <c r="N1588" s="1">
        <v>34.5262298240457</v>
      </c>
      <c r="O1588" s="4">
        <v>24.3988701759543</v>
      </c>
      <c r="V1588" s="3">
        <v>33.5507</v>
      </c>
      <c r="W1588" s="3">
        <v>7.935</v>
      </c>
      <c r="Z1588" s="4">
        <f>IFERROR(__xludf.DUMMYFUNCTION("""COMPUTED_VALUE"""),7.63)</f>
        <v>7.63</v>
      </c>
      <c r="AA1588" s="4">
        <v>32.8027</v>
      </c>
      <c r="AB1588" s="4" t="s">
        <v>13</v>
      </c>
      <c r="AC1588" s="1">
        <v>47.4901072522683</v>
      </c>
      <c r="AD1588" s="4">
        <v>-13.939407252268303</v>
      </c>
    </row>
    <row r="1589">
      <c r="G1589" s="3">
        <v>58.8658</v>
      </c>
      <c r="H1589" s="3">
        <v>7.94</v>
      </c>
      <c r="K1589" s="4">
        <f>IFERROR(__xludf.DUMMYFUNCTION("""COMPUTED_VALUE"""),7.635)</f>
        <v>7.635</v>
      </c>
      <c r="L1589" s="4">
        <v>60.3027</v>
      </c>
      <c r="M1589" s="4" t="s">
        <v>13</v>
      </c>
      <c r="N1589" s="1">
        <v>33.8717242165009</v>
      </c>
      <c r="O1589" s="4">
        <v>24.9940757834991</v>
      </c>
      <c r="V1589" s="3">
        <v>33.5742</v>
      </c>
      <c r="W1589" s="3">
        <v>7.94</v>
      </c>
      <c r="Z1589" s="4">
        <f>IFERROR(__xludf.DUMMYFUNCTION("""COMPUTED_VALUE"""),7.635)</f>
        <v>7.635</v>
      </c>
      <c r="AA1589" s="4">
        <v>32.8042</v>
      </c>
      <c r="AB1589" s="4" t="s">
        <v>13</v>
      </c>
      <c r="AC1589" s="1">
        <v>47.5640364414126</v>
      </c>
      <c r="AD1589" s="4">
        <v>-13.9898364414126</v>
      </c>
    </row>
    <row r="1590">
      <c r="G1590" s="3">
        <v>58.8048</v>
      </c>
      <c r="H1590" s="3">
        <v>7.945</v>
      </c>
      <c r="K1590" s="4">
        <f>IFERROR(__xludf.DUMMYFUNCTION("""COMPUTED_VALUE"""),7.64)</f>
        <v>7.64</v>
      </c>
      <c r="L1590" s="4">
        <v>60.3011</v>
      </c>
      <c r="M1590" s="4" t="s">
        <v>13</v>
      </c>
      <c r="N1590" s="1">
        <v>33.2553307693683</v>
      </c>
      <c r="O1590" s="4">
        <v>25.5494692306317</v>
      </c>
      <c r="V1590" s="3">
        <v>33.5977</v>
      </c>
      <c r="W1590" s="3">
        <v>7.945</v>
      </c>
      <c r="Z1590" s="4">
        <f>IFERROR(__xludf.DUMMYFUNCTION("""COMPUTED_VALUE"""),7.64)</f>
        <v>7.64</v>
      </c>
      <c r="AA1590" s="4">
        <v>32.806</v>
      </c>
      <c r="AB1590" s="4" t="s">
        <v>13</v>
      </c>
      <c r="AC1590" s="1">
        <v>47.619966297662</v>
      </c>
      <c r="AD1590" s="4">
        <v>-14.022266297662</v>
      </c>
    </row>
    <row r="1591">
      <c r="G1591" s="3">
        <v>58.7424</v>
      </c>
      <c r="H1591" s="3">
        <v>7.95</v>
      </c>
      <c r="K1591" s="4">
        <f>IFERROR(__xludf.DUMMYFUNCTION("""COMPUTED_VALUE"""),7.645)</f>
        <v>7.645</v>
      </c>
      <c r="L1591" s="4">
        <v>60.2992</v>
      </c>
      <c r="M1591" s="4" t="s">
        <v>13</v>
      </c>
      <c r="N1591" s="1">
        <v>32.6835779286418</v>
      </c>
      <c r="O1591" s="4">
        <v>26.0588220713582</v>
      </c>
      <c r="V1591" s="3">
        <v>33.6212</v>
      </c>
      <c r="W1591" s="3">
        <v>7.95</v>
      </c>
      <c r="Z1591" s="4">
        <f>IFERROR(__xludf.DUMMYFUNCTION("""COMPUTED_VALUE"""),7.645)</f>
        <v>7.645</v>
      </c>
      <c r="AA1591" s="4">
        <v>32.808</v>
      </c>
      <c r="AB1591" s="4" t="s">
        <v>13</v>
      </c>
      <c r="AC1591" s="1">
        <v>47.6558050199356</v>
      </c>
      <c r="AD1591" s="4">
        <v>-14.034605019935597</v>
      </c>
    </row>
    <row r="1592">
      <c r="G1592" s="3">
        <v>58.6784</v>
      </c>
      <c r="H1592" s="3">
        <v>7.955</v>
      </c>
      <c r="K1592" s="4">
        <f>IFERROR(__xludf.DUMMYFUNCTION("""COMPUTED_VALUE"""),7.65)</f>
        <v>7.65</v>
      </c>
      <c r="L1592" s="4">
        <v>60.2971</v>
      </c>
      <c r="M1592" s="4" t="s">
        <v>13</v>
      </c>
      <c r="N1592" s="1">
        <v>32.1629941403151</v>
      </c>
      <c r="O1592" s="4">
        <v>26.515405859684904</v>
      </c>
      <c r="V1592" s="3">
        <v>33.6445</v>
      </c>
      <c r="W1592" s="3">
        <v>7.955</v>
      </c>
      <c r="Z1592" s="4">
        <f>IFERROR(__xludf.DUMMYFUNCTION("""COMPUTED_VALUE"""),7.65)</f>
        <v>7.65</v>
      </c>
      <c r="AA1592" s="4">
        <v>32.8102</v>
      </c>
      <c r="AB1592" s="4" t="s">
        <v>13</v>
      </c>
      <c r="AC1592" s="1">
        <v>47.6694608071523</v>
      </c>
      <c r="AD1592" s="4">
        <v>-14.024960807152297</v>
      </c>
    </row>
    <row r="1593">
      <c r="G1593" s="3">
        <v>58.6129</v>
      </c>
      <c r="H1593" s="3">
        <v>7.96</v>
      </c>
      <c r="K1593" s="4">
        <f>IFERROR(__xludf.DUMMYFUNCTION("""COMPUTED_VALUE"""),7.655)</f>
        <v>7.655</v>
      </c>
      <c r="L1593" s="4">
        <v>60.2946</v>
      </c>
      <c r="M1593" s="4" t="s">
        <v>13</v>
      </c>
      <c r="N1593" s="1">
        <v>31.672546344871</v>
      </c>
      <c r="O1593" s="4">
        <v>26.940353655129</v>
      </c>
      <c r="V1593" s="3">
        <v>33.6677</v>
      </c>
      <c r="W1593" s="3">
        <v>7.96</v>
      </c>
      <c r="Z1593" s="4">
        <f>IFERROR(__xludf.DUMMYFUNCTION("""COMPUTED_VALUE"""),7.655)</f>
        <v>7.655</v>
      </c>
      <c r="AA1593" s="4">
        <v>32.8127</v>
      </c>
      <c r="AB1593" s="4" t="s">
        <v>13</v>
      </c>
      <c r="AC1593" s="1">
        <v>47.6689888312808</v>
      </c>
      <c r="AD1593" s="4">
        <v>-14.001288831280796</v>
      </c>
    </row>
    <row r="1594">
      <c r="G1594" s="3">
        <v>58.5458</v>
      </c>
      <c r="H1594" s="3">
        <v>7.965</v>
      </c>
      <c r="K1594" s="4">
        <f>IFERROR(__xludf.DUMMYFUNCTION("""COMPUTED_VALUE"""),7.66)</f>
        <v>7.66</v>
      </c>
      <c r="L1594" s="4">
        <v>60.2918</v>
      </c>
      <c r="M1594" s="4" t="s">
        <v>13</v>
      </c>
      <c r="N1594" s="1">
        <v>31.1782185737769</v>
      </c>
      <c r="O1594" s="4">
        <v>27.3675814262231</v>
      </c>
      <c r="V1594" s="3">
        <v>33.6907</v>
      </c>
      <c r="W1594" s="3">
        <v>7.965</v>
      </c>
      <c r="Z1594" s="4">
        <f>IFERROR(__xludf.DUMMYFUNCTION("""COMPUTED_VALUE"""),7.66)</f>
        <v>7.66</v>
      </c>
      <c r="AA1594" s="4">
        <v>32.8154</v>
      </c>
      <c r="AB1594" s="4" t="s">
        <v>13</v>
      </c>
      <c r="AC1594" s="1">
        <v>47.6671915894472</v>
      </c>
      <c r="AD1594" s="4">
        <v>-13.9764915894472</v>
      </c>
    </row>
    <row r="1595">
      <c r="G1595" s="3">
        <v>58.4771</v>
      </c>
      <c r="H1595" s="3">
        <v>7.97</v>
      </c>
      <c r="K1595" s="4">
        <f>IFERROR(__xludf.DUMMYFUNCTION("""COMPUTED_VALUE"""),7.665)</f>
        <v>7.665</v>
      </c>
      <c r="L1595" s="4">
        <v>60.2886</v>
      </c>
      <c r="M1595" s="4" t="s">
        <v>13</v>
      </c>
      <c r="N1595" s="1">
        <v>30.6804515404785</v>
      </c>
      <c r="O1595" s="4">
        <v>27.7966484595215</v>
      </c>
      <c r="V1595" s="3">
        <v>33.7134</v>
      </c>
      <c r="W1595" s="3">
        <v>7.97</v>
      </c>
      <c r="Z1595" s="4">
        <f>IFERROR(__xludf.DUMMYFUNCTION("""COMPUTED_VALUE"""),7.665)</f>
        <v>7.665</v>
      </c>
      <c r="AA1595" s="4">
        <v>32.8183</v>
      </c>
      <c r="AB1595" s="4" t="s">
        <v>13</v>
      </c>
      <c r="AC1595" s="1">
        <v>47.6641659772011</v>
      </c>
      <c r="AD1595" s="4">
        <v>-13.950765977201101</v>
      </c>
    </row>
    <row r="1596">
      <c r="G1596" s="3">
        <v>58.4069</v>
      </c>
      <c r="H1596" s="3">
        <v>7.975</v>
      </c>
      <c r="K1596" s="4">
        <f>IFERROR(__xludf.DUMMYFUNCTION("""COMPUTED_VALUE"""),7.67)</f>
        <v>7.67</v>
      </c>
      <c r="L1596" s="4">
        <v>60.2851</v>
      </c>
      <c r="M1596" s="4" t="s">
        <v>13</v>
      </c>
      <c r="N1596" s="1">
        <v>30.1798701613027</v>
      </c>
      <c r="O1596" s="4">
        <v>28.2270298386973</v>
      </c>
      <c r="V1596" s="3">
        <v>33.7359</v>
      </c>
      <c r="W1596" s="3">
        <v>7.975</v>
      </c>
      <c r="Z1596" s="4">
        <f>IFERROR(__xludf.DUMMYFUNCTION("""COMPUTED_VALUE"""),7.67)</f>
        <v>7.67</v>
      </c>
      <c r="AA1596" s="4">
        <v>32.8215</v>
      </c>
      <c r="AB1596" s="4" t="s">
        <v>13</v>
      </c>
      <c r="AC1596" s="1">
        <v>47.6599410229144</v>
      </c>
      <c r="AD1596" s="4">
        <v>-13.924041022914402</v>
      </c>
    </row>
    <row r="1597">
      <c r="G1597" s="3">
        <v>58.3351</v>
      </c>
      <c r="H1597" s="3">
        <v>7.98</v>
      </c>
      <c r="K1597" s="4">
        <f>IFERROR(__xludf.DUMMYFUNCTION("""COMPUTED_VALUE"""),7.675)</f>
        <v>7.675</v>
      </c>
      <c r="L1597" s="4">
        <v>60.2811</v>
      </c>
      <c r="M1597" s="4" t="s">
        <v>13</v>
      </c>
      <c r="N1597" s="1">
        <v>29.6770993525762</v>
      </c>
      <c r="O1597" s="4">
        <v>28.658000647423798</v>
      </c>
      <c r="V1597" s="3">
        <v>33.7581</v>
      </c>
      <c r="W1597" s="3">
        <v>7.98</v>
      </c>
      <c r="Z1597" s="4">
        <f>IFERROR(__xludf.DUMMYFUNCTION("""COMPUTED_VALUE"""),7.675)</f>
        <v>7.675</v>
      </c>
      <c r="AA1597" s="4">
        <v>32.8249</v>
      </c>
      <c r="AB1597" s="4" t="s">
        <v>13</v>
      </c>
      <c r="AC1597" s="1">
        <v>47.6545457549588</v>
      </c>
      <c r="AD1597" s="4">
        <v>-13.896445754958798</v>
      </c>
    </row>
    <row r="1598">
      <c r="G1598" s="3">
        <v>58.2618</v>
      </c>
      <c r="H1598" s="3">
        <v>7.985</v>
      </c>
      <c r="K1598" s="4">
        <f>IFERROR(__xludf.DUMMYFUNCTION("""COMPUTED_VALUE"""),7.68)</f>
        <v>7.68</v>
      </c>
      <c r="L1598" s="4">
        <v>60.2768</v>
      </c>
      <c r="M1598" s="4" t="s">
        <v>13</v>
      </c>
      <c r="N1598" s="1">
        <v>29.1727640306261</v>
      </c>
      <c r="O1598" s="4">
        <v>29.0890359693739</v>
      </c>
      <c r="V1598" s="3">
        <v>33.78</v>
      </c>
      <c r="W1598" s="3">
        <v>7.985</v>
      </c>
      <c r="Z1598" s="4">
        <f>IFERROR(__xludf.DUMMYFUNCTION("""COMPUTED_VALUE"""),7.68)</f>
        <v>7.68</v>
      </c>
      <c r="AA1598" s="4">
        <v>32.8286</v>
      </c>
      <c r="AB1598" s="4" t="s">
        <v>13</v>
      </c>
      <c r="AC1598" s="1">
        <v>47.6480092017059</v>
      </c>
      <c r="AD1598" s="4">
        <v>-13.868009201705895</v>
      </c>
    </row>
    <row r="1599">
      <c r="G1599" s="3">
        <v>58.1869</v>
      </c>
      <c r="H1599" s="3">
        <v>7.99</v>
      </c>
      <c r="K1599" s="4">
        <f>IFERROR(__xludf.DUMMYFUNCTION("""COMPUTED_VALUE"""),7.685)</f>
        <v>7.685</v>
      </c>
      <c r="L1599" s="4">
        <v>60.272</v>
      </c>
      <c r="M1599" s="4" t="s">
        <v>13</v>
      </c>
      <c r="N1599" s="1">
        <v>28.6674891117791</v>
      </c>
      <c r="O1599" s="4">
        <v>29.5194108882209</v>
      </c>
      <c r="V1599" s="3">
        <v>33.8014</v>
      </c>
      <c r="W1599" s="3">
        <v>7.99</v>
      </c>
      <c r="Z1599" s="4">
        <f>IFERROR(__xludf.DUMMYFUNCTION("""COMPUTED_VALUE"""),7.685)</f>
        <v>7.685</v>
      </c>
      <c r="AA1599" s="4">
        <v>32.8325</v>
      </c>
      <c r="AB1599" s="4" t="s">
        <v>13</v>
      </c>
      <c r="AC1599" s="1">
        <v>47.6403603915274</v>
      </c>
      <c r="AD1599" s="4">
        <v>-13.8389603915274</v>
      </c>
    </row>
    <row r="1600">
      <c r="G1600" s="3">
        <v>58.1104</v>
      </c>
      <c r="H1600" s="3">
        <v>7.995</v>
      </c>
      <c r="K1600" s="4">
        <f>IFERROR(__xludf.DUMMYFUNCTION("""COMPUTED_VALUE"""),7.69)</f>
        <v>7.69</v>
      </c>
      <c r="L1600" s="4">
        <v>60.2667</v>
      </c>
      <c r="M1600" s="4" t="s">
        <v>13</v>
      </c>
      <c r="N1600" s="1">
        <v>28.1618995123622</v>
      </c>
      <c r="O1600" s="4">
        <v>29.948500487637798</v>
      </c>
      <c r="V1600" s="3">
        <v>33.8224</v>
      </c>
      <c r="W1600" s="3">
        <v>7.995</v>
      </c>
      <c r="Z1600" s="4">
        <f>IFERROR(__xludf.DUMMYFUNCTION("""COMPUTED_VALUE"""),7.69)</f>
        <v>7.69</v>
      </c>
      <c r="AA1600" s="4">
        <v>32.8366</v>
      </c>
      <c r="AB1600" s="4" t="s">
        <v>13</v>
      </c>
      <c r="AC1600" s="1">
        <v>47.6316283527951</v>
      </c>
      <c r="AD1600" s="4">
        <v>-13.809228352795095</v>
      </c>
    </row>
    <row r="1601">
      <c r="G1601" s="3">
        <v>58.0323</v>
      </c>
      <c r="H1601" s="3">
        <v>8.0</v>
      </c>
      <c r="K1601" s="4">
        <f>IFERROR(__xludf.DUMMYFUNCTION("""COMPUTED_VALUE"""),7.695)</f>
        <v>7.695</v>
      </c>
      <c r="L1601" s="4">
        <v>60.261</v>
      </c>
      <c r="M1601" s="4" t="s">
        <v>13</v>
      </c>
      <c r="N1601" s="1">
        <v>27.6566201487023</v>
      </c>
      <c r="O1601" s="4">
        <v>30.3756798512977</v>
      </c>
      <c r="V1601" s="3">
        <v>33.8429</v>
      </c>
      <c r="W1601" s="3">
        <v>8.0</v>
      </c>
      <c r="Z1601" s="4">
        <f>IFERROR(__xludf.DUMMYFUNCTION("""COMPUTED_VALUE"""),7.695)</f>
        <v>7.695</v>
      </c>
      <c r="AA1601" s="4">
        <v>32.8411</v>
      </c>
      <c r="AB1601" s="4" t="s">
        <v>13</v>
      </c>
      <c r="AC1601" s="1">
        <v>47.6218421138806</v>
      </c>
      <c r="AD1601" s="4">
        <v>-13.778942113880596</v>
      </c>
    </row>
    <row r="1602">
      <c r="G1602" s="3">
        <v>57.9527</v>
      </c>
      <c r="H1602" s="3">
        <v>8.005</v>
      </c>
      <c r="K1602" s="4">
        <f>IFERROR(__xludf.DUMMYFUNCTION("""COMPUTED_VALUE"""),7.7)</f>
        <v>7.7</v>
      </c>
      <c r="L1602" s="4">
        <v>60.2547</v>
      </c>
      <c r="M1602" s="4" t="s">
        <v>13</v>
      </c>
      <c r="N1602" s="1">
        <v>27.152275937126</v>
      </c>
      <c r="O1602" s="4">
        <v>30.800424062874</v>
      </c>
      <c r="V1602" s="3">
        <v>33.8628</v>
      </c>
      <c r="W1602" s="3">
        <v>8.005</v>
      </c>
      <c r="Z1602" s="4">
        <f>IFERROR(__xludf.DUMMYFUNCTION("""COMPUTED_VALUE"""),7.7)</f>
        <v>7.7</v>
      </c>
      <c r="AA1602" s="4">
        <v>32.8458</v>
      </c>
      <c r="AB1602" s="4" t="s">
        <v>13</v>
      </c>
      <c r="AC1602" s="1">
        <v>47.6110307031556</v>
      </c>
      <c r="AD1602" s="4">
        <v>-13.748230703155599</v>
      </c>
    </row>
    <row r="1603">
      <c r="G1603" s="3">
        <v>57.8714</v>
      </c>
      <c r="H1603" s="3">
        <v>8.01</v>
      </c>
      <c r="K1603" s="4">
        <f>IFERROR(__xludf.DUMMYFUNCTION("""COMPUTED_VALUE"""),7.705)</f>
        <v>7.705</v>
      </c>
      <c r="L1603" s="4">
        <v>60.248</v>
      </c>
      <c r="M1603" s="4" t="s">
        <v>13</v>
      </c>
      <c r="N1603" s="1">
        <v>26.6494917939605</v>
      </c>
      <c r="O1603" s="4">
        <v>31.2219082060395</v>
      </c>
      <c r="V1603" s="3">
        <v>33.8822</v>
      </c>
      <c r="W1603" s="3">
        <v>8.01</v>
      </c>
      <c r="Z1603" s="4">
        <f>IFERROR(__xludf.DUMMYFUNCTION("""COMPUTED_VALUE"""),7.705)</f>
        <v>7.705</v>
      </c>
      <c r="AA1603" s="4">
        <v>32.8508</v>
      </c>
      <c r="AB1603" s="4" t="s">
        <v>13</v>
      </c>
      <c r="AC1603" s="1">
        <v>47.5992231489918</v>
      </c>
      <c r="AD1603" s="4">
        <v>-13.7170231489918</v>
      </c>
    </row>
    <row r="1604">
      <c r="G1604" s="3">
        <v>57.7885</v>
      </c>
      <c r="H1604" s="3">
        <v>8.015</v>
      </c>
      <c r="K1604" s="4">
        <f>IFERROR(__xludf.DUMMYFUNCTION("""COMPUTED_VALUE"""),7.71)</f>
        <v>7.71</v>
      </c>
      <c r="L1604" s="4">
        <v>60.2406</v>
      </c>
      <c r="M1604" s="4" t="s">
        <v>13</v>
      </c>
      <c r="N1604" s="1">
        <v>26.1488926355324</v>
      </c>
      <c r="O1604" s="4">
        <v>31.6396073644676</v>
      </c>
      <c r="V1604" s="3">
        <v>33.901</v>
      </c>
      <c r="W1604" s="3">
        <v>8.015</v>
      </c>
      <c r="Z1604" s="4">
        <f>IFERROR(__xludf.DUMMYFUNCTION("""COMPUTED_VALUE"""),7.71)</f>
        <v>7.71</v>
      </c>
      <c r="AA1604" s="4">
        <v>32.856</v>
      </c>
      <c r="AB1604" s="4" t="s">
        <v>13</v>
      </c>
      <c r="AC1604" s="1">
        <v>47.5864484797609</v>
      </c>
      <c r="AD1604" s="4">
        <v>-13.685448479760893</v>
      </c>
    </row>
    <row r="1605">
      <c r="G1605" s="3">
        <v>57.704</v>
      </c>
      <c r="H1605" s="3">
        <v>8.02</v>
      </c>
      <c r="K1605" s="4">
        <f>IFERROR(__xludf.DUMMYFUNCTION("""COMPUTED_VALUE"""),7.715)</f>
        <v>7.715</v>
      </c>
      <c r="L1605" s="4">
        <v>60.2327</v>
      </c>
      <c r="M1605" s="4" t="s">
        <v>13</v>
      </c>
      <c r="N1605" s="1">
        <v>25.6511033781689</v>
      </c>
      <c r="O1605" s="4">
        <v>32.052896621831096</v>
      </c>
      <c r="V1605" s="3">
        <v>33.9191</v>
      </c>
      <c r="W1605" s="3">
        <v>8.02</v>
      </c>
      <c r="Z1605" s="4">
        <f>IFERROR(__xludf.DUMMYFUNCTION("""COMPUTED_VALUE"""),7.715)</f>
        <v>7.715</v>
      </c>
      <c r="AA1605" s="4">
        <v>32.8616</v>
      </c>
      <c r="AB1605" s="4" t="s">
        <v>13</v>
      </c>
      <c r="AC1605" s="1">
        <v>47.5727357238346</v>
      </c>
      <c r="AD1605" s="4">
        <v>-13.653635723834597</v>
      </c>
    </row>
    <row r="1606">
      <c r="G1606" s="3">
        <v>57.6178</v>
      </c>
      <c r="H1606" s="3">
        <v>8.025</v>
      </c>
      <c r="K1606" s="4">
        <f>IFERROR(__xludf.DUMMYFUNCTION("""COMPUTED_VALUE"""),7.72)</f>
        <v>7.72</v>
      </c>
      <c r="L1606" s="4">
        <v>60.2242</v>
      </c>
      <c r="M1606" s="4" t="s">
        <v>13</v>
      </c>
      <c r="N1606" s="1">
        <v>25.1567489381964</v>
      </c>
      <c r="O1606" s="4">
        <v>32.4610510618036</v>
      </c>
      <c r="V1606" s="3">
        <v>33.9364</v>
      </c>
      <c r="W1606" s="3">
        <v>8.025</v>
      </c>
      <c r="Z1606" s="4">
        <f>IFERROR(__xludf.DUMMYFUNCTION("""COMPUTED_VALUE"""),7.72)</f>
        <v>7.72</v>
      </c>
      <c r="AA1606" s="4">
        <v>32.8676</v>
      </c>
      <c r="AB1606" s="4" t="s">
        <v>13</v>
      </c>
      <c r="AC1606" s="1">
        <v>47.5581139095846</v>
      </c>
      <c r="AD1606" s="4">
        <v>-13.6217139095846</v>
      </c>
    </row>
    <row r="1607">
      <c r="G1607" s="3">
        <v>57.53</v>
      </c>
      <c r="H1607" s="3">
        <v>8.03</v>
      </c>
      <c r="K1607" s="4">
        <f>IFERROR(__xludf.DUMMYFUNCTION("""COMPUTED_VALUE"""),7.721862793)</f>
        <v>7.721862793</v>
      </c>
      <c r="L1607" s="4" t="s">
        <v>13</v>
      </c>
      <c r="M1607" s="4">
        <v>46.3654062516968</v>
      </c>
      <c r="N1607" s="1">
        <v>24.6664542319423</v>
      </c>
      <c r="O1607" s="4">
        <v>32.863545768057705</v>
      </c>
      <c r="V1607" s="3">
        <v>33.953</v>
      </c>
      <c r="W1607" s="3">
        <v>8.03</v>
      </c>
      <c r="Z1607" s="4">
        <f>IFERROR(__xludf.DUMMYFUNCTION("""COMPUTED_VALUE"""),7.721862793)</f>
        <v>7.721862793</v>
      </c>
      <c r="AA1607" s="4" t="s">
        <v>13</v>
      </c>
      <c r="AB1607" s="4">
        <v>46.726512497522</v>
      </c>
      <c r="AC1607" s="1">
        <v>47.5426120653826</v>
      </c>
      <c r="AD1607" s="4">
        <v>-13.589612065382596</v>
      </c>
    </row>
    <row r="1608">
      <c r="G1608" s="3">
        <v>57.4405</v>
      </c>
      <c r="H1608" s="3">
        <v>8.035</v>
      </c>
      <c r="K1608" s="4">
        <f>IFERROR(__xludf.DUMMYFUNCTION("""COMPUTED_VALUE"""),7.725)</f>
        <v>7.725</v>
      </c>
      <c r="L1608" s="4">
        <v>60.215</v>
      </c>
      <c r="M1608" s="4" t="s">
        <v>13</v>
      </c>
      <c r="N1608" s="1">
        <v>24.180844175733</v>
      </c>
      <c r="O1608" s="4">
        <v>33.259655824267</v>
      </c>
      <c r="V1608" s="3">
        <v>33.9688</v>
      </c>
      <c r="W1608" s="3">
        <v>8.035</v>
      </c>
      <c r="Z1608" s="4">
        <f>IFERROR(__xludf.DUMMYFUNCTION("""COMPUTED_VALUE"""),7.725)</f>
        <v>7.725</v>
      </c>
      <c r="AA1608" s="4">
        <v>32.8738</v>
      </c>
      <c r="AB1608" s="4" t="s">
        <v>13</v>
      </c>
      <c r="AC1608" s="1">
        <v>47.5262592196003</v>
      </c>
      <c r="AD1608" s="4">
        <v>-13.557459219600297</v>
      </c>
    </row>
    <row r="1609">
      <c r="G1609" s="3">
        <v>57.3493</v>
      </c>
      <c r="H1609" s="3">
        <v>8.04</v>
      </c>
      <c r="K1609" s="4">
        <f>IFERROR(__xludf.DUMMYFUNCTION("""COMPUTED_VALUE"""),7.73)</f>
        <v>7.73</v>
      </c>
      <c r="L1609" s="4">
        <v>60.2052</v>
      </c>
      <c r="M1609" s="4" t="s">
        <v>13</v>
      </c>
      <c r="N1609" s="1">
        <v>23.7005436858957</v>
      </c>
      <c r="O1609" s="4">
        <v>33.648756314104304</v>
      </c>
      <c r="V1609" s="3">
        <v>33.9837</v>
      </c>
      <c r="W1609" s="3">
        <v>8.04</v>
      </c>
      <c r="Z1609" s="4">
        <f>IFERROR(__xludf.DUMMYFUNCTION("""COMPUTED_VALUE"""),7.73)</f>
        <v>7.73</v>
      </c>
      <c r="AA1609" s="4">
        <v>32.8804</v>
      </c>
      <c r="AB1609" s="4" t="s">
        <v>13</v>
      </c>
      <c r="AC1609" s="1">
        <v>47.5090844006094</v>
      </c>
      <c r="AD1609" s="4">
        <v>-13.525384400609404</v>
      </c>
    </row>
    <row r="1610">
      <c r="G1610" s="3">
        <v>57.2564</v>
      </c>
      <c r="H1610" s="3">
        <v>8.045</v>
      </c>
      <c r="K1610" s="4">
        <f>IFERROR(__xludf.DUMMYFUNCTION("""COMPUTED_VALUE"""),7.735)</f>
        <v>7.735</v>
      </c>
      <c r="L1610" s="4">
        <v>60.1948</v>
      </c>
      <c r="M1610" s="4" t="s">
        <v>13</v>
      </c>
      <c r="N1610" s="1">
        <v>23.2261776787571</v>
      </c>
      <c r="O1610" s="4">
        <v>34.0302223212429</v>
      </c>
      <c r="V1610" s="3">
        <v>33.9977</v>
      </c>
      <c r="W1610" s="3">
        <v>8.045</v>
      </c>
      <c r="Z1610" s="4">
        <f>IFERROR(__xludf.DUMMYFUNCTION("""COMPUTED_VALUE"""),7.735)</f>
        <v>7.735</v>
      </c>
      <c r="AA1610" s="4">
        <v>32.8874</v>
      </c>
      <c r="AB1610" s="4" t="s">
        <v>13</v>
      </c>
      <c r="AC1610" s="1">
        <v>47.4911166367815</v>
      </c>
      <c r="AD1610" s="4">
        <v>-13.493416636781497</v>
      </c>
    </row>
    <row r="1611">
      <c r="G1611" s="3">
        <v>57.1618</v>
      </c>
      <c r="H1611" s="3">
        <v>8.05</v>
      </c>
      <c r="K1611" s="4">
        <f>IFERROR(__xludf.DUMMYFUNCTION("""COMPUTED_VALUE"""),7.74)</f>
        <v>7.74</v>
      </c>
      <c r="L1611" s="4">
        <v>60.1836</v>
      </c>
      <c r="M1611" s="4" t="s">
        <v>13</v>
      </c>
      <c r="N1611" s="1">
        <v>22.758371070644</v>
      </c>
      <c r="O1611" s="4">
        <v>34.403428929356</v>
      </c>
      <c r="V1611" s="3">
        <v>34.0107</v>
      </c>
      <c r="W1611" s="3">
        <v>8.05</v>
      </c>
      <c r="Z1611" s="4">
        <f>IFERROR(__xludf.DUMMYFUNCTION("""COMPUTED_VALUE"""),7.74)</f>
        <v>7.74</v>
      </c>
      <c r="AA1611" s="4">
        <v>32.8948</v>
      </c>
      <c r="AB1611" s="4" t="s">
        <v>13</v>
      </c>
      <c r="AC1611" s="1">
        <v>47.4723849564884</v>
      </c>
      <c r="AD1611" s="4">
        <v>-13.461684956488398</v>
      </c>
    </row>
    <row r="1612">
      <c r="G1612" s="3">
        <v>57.0654</v>
      </c>
      <c r="H1612" s="3">
        <v>8.055</v>
      </c>
      <c r="K1612" s="4">
        <f>IFERROR(__xludf.DUMMYFUNCTION("""COMPUTED_VALUE"""),7.745)</f>
        <v>7.745</v>
      </c>
      <c r="L1612" s="4">
        <v>60.1717</v>
      </c>
      <c r="M1612" s="4" t="s">
        <v>13</v>
      </c>
      <c r="N1612" s="1">
        <v>22.2977487778836</v>
      </c>
      <c r="O1612" s="4">
        <v>34.7676512221164</v>
      </c>
      <c r="V1612" s="3">
        <v>34.0227</v>
      </c>
      <c r="W1612" s="3">
        <v>8.055</v>
      </c>
      <c r="Z1612" s="4">
        <f>IFERROR(__xludf.DUMMYFUNCTION("""COMPUTED_VALUE"""),7.745)</f>
        <v>7.745</v>
      </c>
      <c r="AA1612" s="4">
        <v>32.9025</v>
      </c>
      <c r="AB1612" s="4" t="s">
        <v>13</v>
      </c>
      <c r="AC1612" s="1">
        <v>47.4529183881017</v>
      </c>
      <c r="AD1612" s="4">
        <v>-13.4302183881017</v>
      </c>
    </row>
    <row r="1613">
      <c r="G1613" s="3">
        <v>56.9672</v>
      </c>
      <c r="H1613" s="3">
        <v>8.06</v>
      </c>
      <c r="K1613" s="4">
        <f>IFERROR(__xludf.DUMMYFUNCTION("""COMPUTED_VALUE"""),7.75)</f>
        <v>7.75</v>
      </c>
      <c r="L1613" s="4">
        <v>60.1591</v>
      </c>
      <c r="M1613" s="4" t="s">
        <v>13</v>
      </c>
      <c r="N1613" s="1">
        <v>21.8449357168024</v>
      </c>
      <c r="O1613" s="4">
        <v>35.122264283197595</v>
      </c>
      <c r="V1613" s="3">
        <v>34.0336</v>
      </c>
      <c r="W1613" s="3">
        <v>8.06</v>
      </c>
      <c r="Z1613" s="4">
        <f>IFERROR(__xludf.DUMMYFUNCTION("""COMPUTED_VALUE"""),7.75)</f>
        <v>7.75</v>
      </c>
      <c r="AA1613" s="4">
        <v>32.9107</v>
      </c>
      <c r="AB1613" s="4" t="s">
        <v>13</v>
      </c>
      <c r="AC1613" s="1">
        <v>47.4327459599933</v>
      </c>
      <c r="AD1613" s="4">
        <v>-13.399145959993298</v>
      </c>
    </row>
    <row r="1614">
      <c r="G1614" s="3">
        <v>56.8673</v>
      </c>
      <c r="H1614" s="3">
        <v>8.065</v>
      </c>
      <c r="K1614" s="4">
        <f>IFERROR(__xludf.DUMMYFUNCTION("""COMPUTED_VALUE"""),7.755)</f>
        <v>7.755</v>
      </c>
      <c r="L1614" s="4">
        <v>60.1456</v>
      </c>
      <c r="M1614" s="4" t="s">
        <v>13</v>
      </c>
      <c r="N1614" s="1">
        <v>21.4005568037276</v>
      </c>
      <c r="O1614" s="4">
        <v>35.466743196272404</v>
      </c>
      <c r="V1614" s="3">
        <v>34.0434</v>
      </c>
      <c r="W1614" s="3">
        <v>8.065</v>
      </c>
      <c r="Z1614" s="4">
        <f>IFERROR(__xludf.DUMMYFUNCTION("""COMPUTED_VALUE"""),7.755)</f>
        <v>7.755</v>
      </c>
      <c r="AA1614" s="4">
        <v>32.9193</v>
      </c>
      <c r="AB1614" s="4" t="s">
        <v>13</v>
      </c>
      <c r="AC1614" s="1">
        <v>47.4118967005346</v>
      </c>
      <c r="AD1614" s="4">
        <v>-13.3684967005346</v>
      </c>
    </row>
    <row r="1615">
      <c r="G1615" s="3">
        <v>56.7655</v>
      </c>
      <c r="H1615" s="3">
        <v>8.07</v>
      </c>
      <c r="K1615" s="4">
        <f>IFERROR(__xludf.DUMMYFUNCTION("""COMPUTED_VALUE"""),7.76)</f>
        <v>7.76</v>
      </c>
      <c r="L1615" s="4">
        <v>60.1314</v>
      </c>
      <c r="M1615" s="4" t="s">
        <v>13</v>
      </c>
      <c r="N1615" s="1">
        <v>20.9652369549858</v>
      </c>
      <c r="O1615" s="4">
        <v>35.800263045014205</v>
      </c>
      <c r="V1615" s="3">
        <v>34.0519</v>
      </c>
      <c r="W1615" s="3">
        <v>8.07</v>
      </c>
      <c r="Z1615" s="4">
        <f>IFERROR(__xludf.DUMMYFUNCTION("""COMPUTED_VALUE"""),7.76)</f>
        <v>7.76</v>
      </c>
      <c r="AA1615" s="4">
        <v>32.9284</v>
      </c>
      <c r="AB1615" s="4" t="s">
        <v>13</v>
      </c>
      <c r="AC1615" s="1">
        <v>47.3903996380975</v>
      </c>
      <c r="AD1615" s="4">
        <v>-13.338499638097495</v>
      </c>
    </row>
    <row r="1616">
      <c r="G1616" s="3">
        <v>56.6617</v>
      </c>
      <c r="H1616" s="3">
        <v>8.075</v>
      </c>
      <c r="K1616" s="4">
        <f>IFERROR(__xludf.DUMMYFUNCTION("""COMPUTED_VALUE"""),7.765)</f>
        <v>7.765</v>
      </c>
      <c r="L1616" s="4">
        <v>60.1163</v>
      </c>
      <c r="M1616" s="4" t="s">
        <v>13</v>
      </c>
      <c r="N1616" s="1">
        <v>20.539601086904</v>
      </c>
      <c r="O1616" s="4">
        <v>36.122098913096</v>
      </c>
      <c r="V1616" s="3">
        <v>34.0593</v>
      </c>
      <c r="W1616" s="3">
        <v>8.075</v>
      </c>
      <c r="Z1616" s="4">
        <f>IFERROR(__xludf.DUMMYFUNCTION("""COMPUTED_VALUE"""),7.765)</f>
        <v>7.765</v>
      </c>
      <c r="AA1616" s="4">
        <v>32.9379</v>
      </c>
      <c r="AB1616" s="4" t="s">
        <v>13</v>
      </c>
      <c r="AC1616" s="1">
        <v>47.3682838010537</v>
      </c>
      <c r="AD1616" s="4">
        <v>-13.3089838010537</v>
      </c>
    </row>
    <row r="1617">
      <c r="G1617" s="3">
        <v>56.5561</v>
      </c>
      <c r="H1617" s="3">
        <v>8.08</v>
      </c>
      <c r="K1617" s="4">
        <f>IFERROR(__xludf.DUMMYFUNCTION("""COMPUTED_VALUE"""),7.77)</f>
        <v>7.77</v>
      </c>
      <c r="L1617" s="4">
        <v>60.1004</v>
      </c>
      <c r="M1617" s="4" t="s">
        <v>13</v>
      </c>
      <c r="N1617" s="1">
        <v>20.124274115809</v>
      </c>
      <c r="O1617" s="4">
        <v>36.431825884191</v>
      </c>
      <c r="V1617" s="3">
        <v>34.0654</v>
      </c>
      <c r="W1617" s="3">
        <v>8.08</v>
      </c>
      <c r="Z1617" s="4">
        <f>IFERROR(__xludf.DUMMYFUNCTION("""COMPUTED_VALUE"""),7.77)</f>
        <v>7.77</v>
      </c>
      <c r="AA1617" s="4">
        <v>32.9479</v>
      </c>
      <c r="AB1617" s="4" t="s">
        <v>13</v>
      </c>
      <c r="AC1617" s="1">
        <v>47.3455782177747</v>
      </c>
      <c r="AD1617" s="4">
        <v>-13.280178217774704</v>
      </c>
    </row>
    <row r="1618">
      <c r="G1618" s="3">
        <v>56.4486</v>
      </c>
      <c r="H1618" s="3">
        <v>8.085</v>
      </c>
      <c r="K1618" s="4">
        <f>IFERROR(__xludf.DUMMYFUNCTION("""COMPUTED_VALUE"""),7.775)</f>
        <v>7.775</v>
      </c>
      <c r="L1618" s="4">
        <v>60.0836</v>
      </c>
      <c r="M1618" s="4" t="s">
        <v>13</v>
      </c>
      <c r="N1618" s="1">
        <v>19.7198809580277</v>
      </c>
      <c r="O1618" s="4">
        <v>36.7287190419723</v>
      </c>
      <c r="V1618" s="3">
        <v>34.0701</v>
      </c>
      <c r="W1618" s="3">
        <v>8.085</v>
      </c>
      <c r="Z1618" s="4">
        <f>IFERROR(__xludf.DUMMYFUNCTION("""COMPUTED_VALUE"""),7.775)</f>
        <v>7.775</v>
      </c>
      <c r="AA1618" s="4">
        <v>32.9584</v>
      </c>
      <c r="AB1618" s="4" t="s">
        <v>13</v>
      </c>
      <c r="AC1618" s="1">
        <v>47.3223119166324</v>
      </c>
      <c r="AD1618" s="4">
        <v>-13.252211916632405</v>
      </c>
    </row>
    <row r="1619">
      <c r="G1619" s="3">
        <v>56.3391</v>
      </c>
      <c r="H1619" s="3">
        <v>8.09</v>
      </c>
      <c r="K1619" s="4">
        <f>IFERROR(__xludf.DUMMYFUNCTION("""COMPUTED_VALUE"""),7.78)</f>
        <v>7.78</v>
      </c>
      <c r="L1619" s="4">
        <v>60.0659</v>
      </c>
      <c r="M1619" s="4" t="s">
        <v>13</v>
      </c>
      <c r="N1619" s="1">
        <v>19.3270465298871</v>
      </c>
      <c r="O1619" s="4">
        <v>37.0120534701129</v>
      </c>
      <c r="V1619" s="3">
        <v>34.0734</v>
      </c>
      <c r="W1619" s="3">
        <v>8.09</v>
      </c>
      <c r="Z1619" s="4">
        <f>IFERROR(__xludf.DUMMYFUNCTION("""COMPUTED_VALUE"""),7.78)</f>
        <v>7.78</v>
      </c>
      <c r="AA1619" s="4">
        <v>32.9694</v>
      </c>
      <c r="AB1619" s="4" t="s">
        <v>13</v>
      </c>
      <c r="AC1619" s="1">
        <v>47.2985139259985</v>
      </c>
      <c r="AD1619" s="4">
        <v>-13.2251139259985</v>
      </c>
    </row>
    <row r="1620">
      <c r="G1620" s="3">
        <v>56.2275</v>
      </c>
      <c r="H1620" s="3">
        <v>8.095</v>
      </c>
      <c r="K1620" s="4">
        <f>IFERROR(__xludf.DUMMYFUNCTION("""COMPUTED_VALUE"""),7.785)</f>
        <v>7.785</v>
      </c>
      <c r="L1620" s="4">
        <v>60.0472</v>
      </c>
      <c r="M1620" s="4" t="s">
        <v>13</v>
      </c>
      <c r="N1620" s="1">
        <v>18.9463957477138</v>
      </c>
      <c r="O1620" s="4">
        <v>37.2811042522862</v>
      </c>
      <c r="V1620" s="3">
        <v>34.0752</v>
      </c>
      <c r="W1620" s="3">
        <v>8.095</v>
      </c>
      <c r="Z1620" s="4">
        <f>IFERROR(__xludf.DUMMYFUNCTION("""COMPUTED_VALUE"""),7.785)</f>
        <v>7.785</v>
      </c>
      <c r="AA1620" s="4">
        <v>32.9809</v>
      </c>
      <c r="AB1620" s="4" t="s">
        <v>13</v>
      </c>
      <c r="AC1620" s="1">
        <v>47.2742132742445</v>
      </c>
      <c r="AD1620" s="4">
        <v>-13.1990132742445</v>
      </c>
    </row>
    <row r="1621">
      <c r="G1621" s="3">
        <v>56.1139</v>
      </c>
      <c r="H1621" s="3">
        <v>8.1</v>
      </c>
      <c r="K1621" s="4">
        <f>IFERROR(__xludf.DUMMYFUNCTION("""COMPUTED_VALUE"""),7.79)</f>
        <v>7.79</v>
      </c>
      <c r="L1621" s="4">
        <v>60.0275</v>
      </c>
      <c r="M1621" s="4" t="s">
        <v>13</v>
      </c>
      <c r="N1621" s="1">
        <v>18.578553527835</v>
      </c>
      <c r="O1621" s="4">
        <v>37.535346472165</v>
      </c>
      <c r="V1621" s="3">
        <v>34.0756</v>
      </c>
      <c r="W1621" s="3">
        <v>8.1</v>
      </c>
      <c r="Z1621" s="4">
        <f>IFERROR(__xludf.DUMMYFUNCTION("""COMPUTED_VALUE"""),7.79)</f>
        <v>7.79</v>
      </c>
      <c r="AA1621" s="4">
        <v>32.993</v>
      </c>
      <c r="AB1621" s="4" t="s">
        <v>13</v>
      </c>
      <c r="AC1621" s="1">
        <v>47.2494389897423</v>
      </c>
      <c r="AD1621" s="4">
        <v>-13.1738389897423</v>
      </c>
    </row>
    <row r="1622">
      <c r="G1622" s="3">
        <v>55.9982</v>
      </c>
      <c r="H1622" s="3">
        <v>8.105</v>
      </c>
      <c r="K1622" s="4">
        <f>IFERROR(__xludf.DUMMYFUNCTION("""COMPUTED_VALUE"""),7.795)</f>
        <v>7.795</v>
      </c>
      <c r="L1622" s="4">
        <v>60.0069</v>
      </c>
      <c r="M1622" s="4" t="s">
        <v>13</v>
      </c>
      <c r="N1622" s="1">
        <v>18.2241447865772</v>
      </c>
      <c r="O1622" s="4">
        <v>37.7740552134228</v>
      </c>
      <c r="V1622" s="3">
        <v>34.0744</v>
      </c>
      <c r="W1622" s="3">
        <v>8.105</v>
      </c>
      <c r="Z1622" s="4">
        <f>IFERROR(__xludf.DUMMYFUNCTION("""COMPUTED_VALUE"""),7.795)</f>
        <v>7.795</v>
      </c>
      <c r="AA1622" s="4">
        <v>33.0056</v>
      </c>
      <c r="AB1622" s="4" t="s">
        <v>13</v>
      </c>
      <c r="AC1622" s="1">
        <v>47.2242201008634</v>
      </c>
      <c r="AD1622" s="4">
        <v>-13.149820100863401</v>
      </c>
    </row>
    <row r="1623">
      <c r="G1623" s="3">
        <v>55.8804</v>
      </c>
      <c r="H1623" s="3">
        <v>8.11</v>
      </c>
      <c r="K1623" s="4">
        <f>IFERROR(__xludf.DUMMYFUNCTION("""COMPUTED_VALUE"""),7.8)</f>
        <v>7.8</v>
      </c>
      <c r="L1623" s="4">
        <v>59.9852</v>
      </c>
      <c r="M1623" s="4" t="s">
        <v>13</v>
      </c>
      <c r="N1623" s="1">
        <v>17.8837944402677</v>
      </c>
      <c r="O1623" s="4">
        <v>37.9966055597323</v>
      </c>
      <c r="V1623" s="3">
        <v>34.0716</v>
      </c>
      <c r="W1623" s="3">
        <v>8.11</v>
      </c>
      <c r="Z1623" s="4">
        <f>IFERROR(__xludf.DUMMYFUNCTION("""COMPUTED_VALUE"""),7.8)</f>
        <v>7.8</v>
      </c>
      <c r="AA1623" s="4">
        <v>33.0187</v>
      </c>
      <c r="AB1623" s="4" t="s">
        <v>13</v>
      </c>
      <c r="AC1623" s="1">
        <v>47.1985856359797</v>
      </c>
      <c r="AD1623" s="4">
        <v>-13.1269856359797</v>
      </c>
    </row>
    <row r="1624">
      <c r="G1624" s="3">
        <v>55.7604</v>
      </c>
      <c r="H1624" s="3">
        <v>8.115</v>
      </c>
      <c r="K1624" s="4">
        <f>IFERROR(__xludf.DUMMYFUNCTION("""COMPUTED_VALUE"""),7.805)</f>
        <v>7.805</v>
      </c>
      <c r="L1624" s="4">
        <v>59.9626</v>
      </c>
      <c r="M1624" s="4" t="s">
        <v>13</v>
      </c>
      <c r="N1624" s="1">
        <v>17.5581274052329</v>
      </c>
      <c r="O1624" s="4">
        <v>38.202272594767095</v>
      </c>
      <c r="V1624" s="3">
        <v>34.0672</v>
      </c>
      <c r="W1624" s="3">
        <v>8.115</v>
      </c>
      <c r="Z1624" s="4">
        <f>IFERROR(__xludf.DUMMYFUNCTION("""COMPUTED_VALUE"""),7.805)</f>
        <v>7.805</v>
      </c>
      <c r="AA1624" s="4">
        <v>33.0324</v>
      </c>
      <c r="AB1624" s="4" t="s">
        <v>13</v>
      </c>
      <c r="AC1624" s="1">
        <v>47.1725646234628</v>
      </c>
      <c r="AD1624" s="4">
        <v>-13.105364623462798</v>
      </c>
    </row>
    <row r="1625">
      <c r="G1625" s="3">
        <v>55.6382</v>
      </c>
      <c r="H1625" s="3">
        <v>8.12</v>
      </c>
      <c r="K1625" s="4">
        <f>IFERROR(__xludf.DUMMYFUNCTION("""COMPUTED_VALUE"""),7.81)</f>
        <v>7.81</v>
      </c>
      <c r="L1625" s="4">
        <v>59.9388</v>
      </c>
      <c r="M1625" s="4" t="s">
        <v>13</v>
      </c>
      <c r="N1625" s="1">
        <v>17.2477685978001</v>
      </c>
      <c r="O1625" s="4">
        <v>38.390431402199894</v>
      </c>
      <c r="V1625" s="3">
        <v>34.061</v>
      </c>
      <c r="W1625" s="3">
        <v>8.12</v>
      </c>
      <c r="Z1625" s="4">
        <f>IFERROR(__xludf.DUMMYFUNCTION("""COMPUTED_VALUE"""),7.81)</f>
        <v>7.81</v>
      </c>
      <c r="AA1625" s="4">
        <v>33.0466</v>
      </c>
      <c r="AB1625" s="4" t="s">
        <v>13</v>
      </c>
      <c r="AC1625" s="1">
        <v>47.1461860916843</v>
      </c>
      <c r="AD1625" s="4">
        <v>-13.0851860916843</v>
      </c>
    </row>
    <row r="1626">
      <c r="G1626" s="3">
        <v>55.5137</v>
      </c>
      <c r="H1626" s="3">
        <v>8.125</v>
      </c>
      <c r="K1626" s="4">
        <f>IFERROR(__xludf.DUMMYFUNCTION("""COMPUTED_VALUE"""),7.815)</f>
        <v>7.815</v>
      </c>
      <c r="L1626" s="4">
        <v>59.9139</v>
      </c>
      <c r="M1626" s="4" t="s">
        <v>13</v>
      </c>
      <c r="N1626" s="1">
        <v>16.9533429342959</v>
      </c>
      <c r="O1626" s="4">
        <v>38.560357065704096</v>
      </c>
      <c r="V1626" s="3">
        <v>34.0531</v>
      </c>
      <c r="W1626" s="3">
        <v>8.125</v>
      </c>
      <c r="Z1626" s="4">
        <f>IFERROR(__xludf.DUMMYFUNCTION("""COMPUTED_VALUE"""),7.815)</f>
        <v>7.815</v>
      </c>
      <c r="AA1626" s="4">
        <v>33.0614</v>
      </c>
      <c r="AB1626" s="4" t="s">
        <v>13</v>
      </c>
      <c r="AC1626" s="1">
        <v>47.119479069016</v>
      </c>
      <c r="AD1626" s="4">
        <v>-13.066379069016001</v>
      </c>
    </row>
    <row r="1627">
      <c r="G1627" s="3">
        <v>55.3869</v>
      </c>
      <c r="H1627" s="3">
        <v>8.13</v>
      </c>
      <c r="K1627" s="4">
        <f>IFERROR(__xludf.DUMMYFUNCTION("""COMPUTED_VALUE"""),7.82)</f>
        <v>7.82</v>
      </c>
      <c r="L1627" s="4">
        <v>59.8879</v>
      </c>
      <c r="M1627" s="4" t="s">
        <v>13</v>
      </c>
      <c r="N1627" s="1">
        <v>16.6754753310472</v>
      </c>
      <c r="O1627" s="4">
        <v>38.7114246689528</v>
      </c>
      <c r="V1627" s="3">
        <v>34.0434</v>
      </c>
      <c r="W1627" s="3">
        <v>8.13</v>
      </c>
      <c r="Z1627" s="4">
        <f>IFERROR(__xludf.DUMMYFUNCTION("""COMPUTED_VALUE"""),7.82)</f>
        <v>7.82</v>
      </c>
      <c r="AA1627" s="4">
        <v>33.0767</v>
      </c>
      <c r="AB1627" s="4" t="s">
        <v>13</v>
      </c>
      <c r="AC1627" s="1">
        <v>47.0924725838296</v>
      </c>
      <c r="AD1627" s="4">
        <v>-13.049072583829599</v>
      </c>
    </row>
    <row r="1628">
      <c r="G1628" s="3">
        <v>55.2577</v>
      </c>
      <c r="H1628" s="3">
        <v>8.135</v>
      </c>
      <c r="K1628" s="4">
        <f>IFERROR(__xludf.DUMMYFUNCTION("""COMPUTED_VALUE"""),7.825)</f>
        <v>7.825</v>
      </c>
      <c r="L1628" s="4">
        <v>59.8607</v>
      </c>
      <c r="M1628" s="4" t="s">
        <v>13</v>
      </c>
      <c r="N1628" s="1">
        <v>16.414790704381</v>
      </c>
      <c r="O1628" s="4">
        <v>38.842909295618995</v>
      </c>
      <c r="V1628" s="3">
        <v>34.0319</v>
      </c>
      <c r="W1628" s="3">
        <v>8.135</v>
      </c>
      <c r="Z1628" s="4">
        <f>IFERROR(__xludf.DUMMYFUNCTION("""COMPUTED_VALUE"""),7.825)</f>
        <v>7.825</v>
      </c>
      <c r="AA1628" s="4">
        <v>33.0925</v>
      </c>
      <c r="AB1628" s="4" t="s">
        <v>13</v>
      </c>
      <c r="AC1628" s="1">
        <v>47.0651956644968</v>
      </c>
      <c r="AD1628" s="4">
        <v>-13.033295664496798</v>
      </c>
    </row>
    <row r="1629">
      <c r="G1629" s="3">
        <v>55.1262</v>
      </c>
      <c r="H1629" s="3">
        <v>8.14</v>
      </c>
      <c r="K1629" s="4">
        <f>IFERROR(__xludf.DUMMYFUNCTION("""COMPUTED_VALUE"""),7.83)</f>
        <v>7.83</v>
      </c>
      <c r="L1629" s="4">
        <v>59.8323</v>
      </c>
      <c r="M1629" s="4" t="s">
        <v>13</v>
      </c>
      <c r="N1629" s="1">
        <v>16.1719139706241</v>
      </c>
      <c r="O1629" s="4">
        <v>38.95428602937589</v>
      </c>
      <c r="V1629" s="3">
        <v>34.0186</v>
      </c>
      <c r="W1629" s="3">
        <v>8.14</v>
      </c>
      <c r="Z1629" s="4">
        <f>IFERROR(__xludf.DUMMYFUNCTION("""COMPUTED_VALUE"""),7.83)</f>
        <v>7.83</v>
      </c>
      <c r="AA1629" s="4">
        <v>33.109</v>
      </c>
      <c r="AB1629" s="4" t="s">
        <v>13</v>
      </c>
      <c r="AC1629" s="1">
        <v>47.0376773393893</v>
      </c>
      <c r="AD1629" s="4">
        <v>-13.019077339389298</v>
      </c>
    </row>
    <row r="1630">
      <c r="G1630" s="3">
        <v>54.9922</v>
      </c>
      <c r="H1630" s="3">
        <v>8.145</v>
      </c>
      <c r="K1630" s="4">
        <f>IFERROR(__xludf.DUMMYFUNCTION("""COMPUTED_VALUE"""),7.835)</f>
        <v>7.835</v>
      </c>
      <c r="L1630" s="4">
        <v>59.8028</v>
      </c>
      <c r="M1630" s="4" t="s">
        <v>13</v>
      </c>
      <c r="N1630" s="1">
        <v>15.9474700461034</v>
      </c>
      <c r="O1630" s="4">
        <v>39.0447299538966</v>
      </c>
      <c r="V1630" s="3">
        <v>34.0033</v>
      </c>
      <c r="W1630" s="3">
        <v>8.145</v>
      </c>
      <c r="Z1630" s="4">
        <f>IFERROR(__xludf.DUMMYFUNCTION("""COMPUTED_VALUE"""),7.835)</f>
        <v>7.835</v>
      </c>
      <c r="AA1630" s="4">
        <v>33.1259</v>
      </c>
      <c r="AB1630" s="4" t="s">
        <v>13</v>
      </c>
      <c r="AC1630" s="1">
        <v>47.0099466368787</v>
      </c>
      <c r="AD1630" s="4">
        <v>-13.006646636878699</v>
      </c>
    </row>
    <row r="1631">
      <c r="G1631" s="3">
        <v>54.8557</v>
      </c>
      <c r="H1631" s="3">
        <v>8.15</v>
      </c>
      <c r="K1631" s="4">
        <f>IFERROR(__xludf.DUMMYFUNCTION("""COMPUTED_VALUE"""),7.83856964099999)</f>
        <v>7.838569641</v>
      </c>
      <c r="L1631" s="4" t="s">
        <v>13</v>
      </c>
      <c r="M1631" s="4">
        <v>45.5431358871458</v>
      </c>
      <c r="N1631" s="1">
        <v>15.7420838471456</v>
      </c>
      <c r="O1631" s="4">
        <v>39.1136161528544</v>
      </c>
      <c r="V1631" s="3">
        <v>33.9861</v>
      </c>
      <c r="W1631" s="3">
        <v>8.15</v>
      </c>
      <c r="Z1631" s="4">
        <f>IFERROR(__xludf.DUMMYFUNCTION("""COMPUTED_VALUE"""),7.83856964099999)</f>
        <v>7.838569641</v>
      </c>
      <c r="AA1631" s="4" t="s">
        <v>13</v>
      </c>
      <c r="AB1631" s="4">
        <v>45.4466831569153</v>
      </c>
      <c r="AC1631" s="1">
        <v>46.9820325853367</v>
      </c>
      <c r="AD1631" s="4">
        <v>-12.995932585336696</v>
      </c>
    </row>
    <row r="1632">
      <c r="G1632" s="3">
        <v>54.7166</v>
      </c>
      <c r="H1632" s="3">
        <v>8.155</v>
      </c>
      <c r="K1632" s="4">
        <f>IFERROR(__xludf.DUMMYFUNCTION("""COMPUTED_VALUE"""),7.84)</f>
        <v>7.84</v>
      </c>
      <c r="L1632" s="4">
        <v>59.772</v>
      </c>
      <c r="M1632" s="4" t="s">
        <v>13</v>
      </c>
      <c r="N1632" s="1">
        <v>15.5563802900778</v>
      </c>
      <c r="O1632" s="4">
        <v>39.1602197099222</v>
      </c>
      <c r="V1632" s="3">
        <v>33.9669</v>
      </c>
      <c r="W1632" s="3">
        <v>8.155</v>
      </c>
      <c r="Z1632" s="4">
        <f>IFERROR(__xludf.DUMMYFUNCTION("""COMPUTED_VALUE"""),7.84)</f>
        <v>7.84</v>
      </c>
      <c r="AA1632" s="4">
        <v>33.1433</v>
      </c>
      <c r="AB1632" s="4" t="s">
        <v>13</v>
      </c>
      <c r="AC1632" s="1">
        <v>46.9539642131352</v>
      </c>
      <c r="AD1632" s="4">
        <v>-12.987064213135199</v>
      </c>
    </row>
    <row r="1633">
      <c r="G1633" s="3">
        <v>54.575</v>
      </c>
      <c r="H1633" s="3">
        <v>8.16</v>
      </c>
      <c r="K1633" s="4">
        <f>IFERROR(__xludf.DUMMYFUNCTION("""COMPUTED_VALUE"""),7.845)</f>
        <v>7.845</v>
      </c>
      <c r="L1633" s="4">
        <v>59.7399</v>
      </c>
      <c r="M1633" s="4" t="s">
        <v>13</v>
      </c>
      <c r="N1633" s="1">
        <v>15.3849354373601</v>
      </c>
      <c r="O1633" s="4">
        <v>39.190064562639904</v>
      </c>
      <c r="V1633" s="3">
        <v>33.9457</v>
      </c>
      <c r="W1633" s="3">
        <v>8.16</v>
      </c>
      <c r="Z1633" s="4">
        <f>IFERROR(__xludf.DUMMYFUNCTION("""COMPUTED_VALUE"""),7.845)</f>
        <v>7.845</v>
      </c>
      <c r="AA1633" s="4">
        <v>33.1613</v>
      </c>
      <c r="AB1633" s="4" t="s">
        <v>13</v>
      </c>
      <c r="AC1633" s="1">
        <v>46.9248646574711</v>
      </c>
      <c r="AD1633" s="4">
        <v>-12.979164657471095</v>
      </c>
    </row>
    <row r="1634">
      <c r="G1634" s="3">
        <v>54.4307</v>
      </c>
      <c r="H1634" s="3">
        <v>8.165</v>
      </c>
      <c r="K1634" s="4">
        <f>IFERROR(__xludf.DUMMYFUNCTION("""COMPUTED_VALUE"""),7.85)</f>
        <v>7.85</v>
      </c>
      <c r="L1634" s="4">
        <v>59.7066</v>
      </c>
      <c r="M1634" s="4" t="s">
        <v>13</v>
      </c>
      <c r="N1634" s="1">
        <v>15.2192587855971</v>
      </c>
      <c r="O1634" s="4">
        <v>39.2114412144029</v>
      </c>
      <c r="V1634" s="3">
        <v>33.9226</v>
      </c>
      <c r="W1634" s="3">
        <v>8.165</v>
      </c>
      <c r="Z1634" s="4">
        <f>IFERROR(__xludf.DUMMYFUNCTION("""COMPUTED_VALUE"""),7.85)</f>
        <v>7.85</v>
      </c>
      <c r="AA1634" s="4">
        <v>33.1798</v>
      </c>
      <c r="AB1634" s="4" t="s">
        <v>13</v>
      </c>
      <c r="AC1634" s="1">
        <v>46.8934685708227</v>
      </c>
      <c r="AD1634" s="4">
        <v>-12.970868570822695</v>
      </c>
    </row>
    <row r="1635">
      <c r="G1635" s="3">
        <v>54.2838</v>
      </c>
      <c r="H1635" s="3">
        <v>8.17</v>
      </c>
      <c r="K1635" s="4">
        <f>IFERROR(__xludf.DUMMYFUNCTION("""COMPUTED_VALUE"""),7.855)</f>
        <v>7.855</v>
      </c>
      <c r="L1635" s="4">
        <v>59.6719</v>
      </c>
      <c r="M1635" s="4" t="s">
        <v>13</v>
      </c>
      <c r="N1635" s="1">
        <v>15.0591177872108</v>
      </c>
      <c r="O1635" s="4">
        <v>39.2246822127892</v>
      </c>
      <c r="V1635" s="3">
        <v>33.8974</v>
      </c>
      <c r="W1635" s="3">
        <v>8.17</v>
      </c>
      <c r="Z1635" s="4">
        <f>IFERROR(__xludf.DUMMYFUNCTION("""COMPUTED_VALUE"""),7.855)</f>
        <v>7.855</v>
      </c>
      <c r="AA1635" s="4">
        <v>33.1988</v>
      </c>
      <c r="AB1635" s="4" t="s">
        <v>13</v>
      </c>
      <c r="AC1635" s="1">
        <v>46.8597933230023</v>
      </c>
      <c r="AD1635" s="4">
        <v>-12.962393323002303</v>
      </c>
    </row>
    <row r="1636">
      <c r="G1636" s="3">
        <v>54.1341</v>
      </c>
      <c r="H1636" s="3">
        <v>8.175</v>
      </c>
      <c r="K1636" s="4">
        <f>IFERROR(__xludf.DUMMYFUNCTION("""COMPUTED_VALUE"""),7.86)</f>
        <v>7.86</v>
      </c>
      <c r="L1636" s="4">
        <v>59.636</v>
      </c>
      <c r="M1636" s="4" t="s">
        <v>13</v>
      </c>
      <c r="N1636" s="1">
        <v>14.9043443834503</v>
      </c>
      <c r="O1636" s="4">
        <v>39.229755616549696</v>
      </c>
      <c r="V1636" s="3">
        <v>33.8702</v>
      </c>
      <c r="W1636" s="3">
        <v>8.175</v>
      </c>
      <c r="Z1636" s="4">
        <f>IFERROR(__xludf.DUMMYFUNCTION("""COMPUTED_VALUE"""),7.86)</f>
        <v>7.86</v>
      </c>
      <c r="AA1636" s="4">
        <v>33.2182</v>
      </c>
      <c r="AB1636" s="4" t="s">
        <v>13</v>
      </c>
      <c r="AC1636" s="1">
        <v>46.8238661153492</v>
      </c>
      <c r="AD1636" s="4">
        <v>-12.9536661153492</v>
      </c>
    </row>
    <row r="1637">
      <c r="G1637" s="3">
        <v>53.9817</v>
      </c>
      <c r="H1637" s="3">
        <v>8.18</v>
      </c>
      <c r="K1637" s="4">
        <f>IFERROR(__xludf.DUMMYFUNCTION("""COMPUTED_VALUE"""),7.865)</f>
        <v>7.865</v>
      </c>
      <c r="L1637" s="4">
        <v>59.5986</v>
      </c>
      <c r="M1637" s="4" t="s">
        <v>13</v>
      </c>
      <c r="N1637" s="1">
        <v>14.7547705155652</v>
      </c>
      <c r="O1637" s="4">
        <v>39.2269294844348</v>
      </c>
      <c r="V1637" s="3">
        <v>33.8409</v>
      </c>
      <c r="W1637" s="3">
        <v>8.18</v>
      </c>
      <c r="Z1637" s="4">
        <f>IFERROR(__xludf.DUMMYFUNCTION("""COMPUTED_VALUE"""),7.865)</f>
        <v>7.865</v>
      </c>
      <c r="AA1637" s="4">
        <v>33.2381</v>
      </c>
      <c r="AB1637" s="4" t="s">
        <v>13</v>
      </c>
      <c r="AC1637" s="1">
        <v>46.7857141492023</v>
      </c>
      <c r="AD1637" s="4">
        <v>-12.944814149202301</v>
      </c>
    </row>
    <row r="1638">
      <c r="G1638" s="3">
        <v>53.8265</v>
      </c>
      <c r="H1638" s="3">
        <v>8.185</v>
      </c>
      <c r="K1638" s="4">
        <f>IFERROR(__xludf.DUMMYFUNCTION("""COMPUTED_VALUE"""),7.87)</f>
        <v>7.87</v>
      </c>
      <c r="L1638" s="4">
        <v>59.5599</v>
      </c>
      <c r="M1638" s="4" t="s">
        <v>13</v>
      </c>
      <c r="N1638" s="1">
        <v>14.6102281248044</v>
      </c>
      <c r="O1638" s="4">
        <v>39.2162718751956</v>
      </c>
      <c r="V1638" s="3">
        <v>33.8095</v>
      </c>
      <c r="W1638" s="3">
        <v>8.185</v>
      </c>
      <c r="Z1638" s="4">
        <f>IFERROR(__xludf.DUMMYFUNCTION("""COMPUTED_VALUE"""),7.87)</f>
        <v>7.87</v>
      </c>
      <c r="AA1638" s="4">
        <v>33.2584</v>
      </c>
      <c r="AB1638" s="4" t="s">
        <v>13</v>
      </c>
      <c r="AC1638" s="1">
        <v>46.7453646259007</v>
      </c>
      <c r="AD1638" s="4">
        <v>-12.935864625900699</v>
      </c>
    </row>
    <row r="1639">
      <c r="G1639" s="3">
        <v>53.6685</v>
      </c>
      <c r="H1639" s="3">
        <v>8.19</v>
      </c>
      <c r="K1639" s="4">
        <f>IFERROR(__xludf.DUMMYFUNCTION("""COMPUTED_VALUE"""),7.875)</f>
        <v>7.875</v>
      </c>
      <c r="L1639" s="4">
        <v>59.5198</v>
      </c>
      <c r="M1639" s="4" t="s">
        <v>13</v>
      </c>
      <c r="N1639" s="1">
        <v>14.4705491524174</v>
      </c>
      <c r="O1639" s="4">
        <v>39.197950847582604</v>
      </c>
      <c r="V1639" s="3">
        <v>33.7761</v>
      </c>
      <c r="W1639" s="3">
        <v>8.19</v>
      </c>
      <c r="Z1639" s="4">
        <f>IFERROR(__xludf.DUMMYFUNCTION("""COMPUTED_VALUE"""),7.875)</f>
        <v>7.875</v>
      </c>
      <c r="AA1639" s="4">
        <v>33.2792</v>
      </c>
      <c r="AB1639" s="4" t="s">
        <v>13</v>
      </c>
      <c r="AC1639" s="1">
        <v>46.7028447467834</v>
      </c>
      <c r="AD1639" s="4">
        <v>-12.926744746783399</v>
      </c>
    </row>
    <row r="1640">
      <c r="G1640" s="3">
        <v>53.5076</v>
      </c>
      <c r="H1640" s="3">
        <v>8.195</v>
      </c>
      <c r="K1640" s="4">
        <f>IFERROR(__xludf.DUMMYFUNCTION("""COMPUTED_VALUE"""),7.88)</f>
        <v>7.88</v>
      </c>
      <c r="L1640" s="4">
        <v>59.4783</v>
      </c>
      <c r="M1640" s="4" t="s">
        <v>13</v>
      </c>
      <c r="N1640" s="1">
        <v>14.3355655396534</v>
      </c>
      <c r="O1640" s="4">
        <v>39.172034460346595</v>
      </c>
      <c r="V1640" s="3">
        <v>33.7407</v>
      </c>
      <c r="W1640" s="3">
        <v>8.195</v>
      </c>
      <c r="Z1640" s="4">
        <f>IFERROR(__xludf.DUMMYFUNCTION("""COMPUTED_VALUE"""),7.88)</f>
        <v>7.88</v>
      </c>
      <c r="AA1640" s="4">
        <v>33.3003</v>
      </c>
      <c r="AB1640" s="4" t="s">
        <v>13</v>
      </c>
      <c r="AC1640" s="1">
        <v>46.6581817131894</v>
      </c>
      <c r="AD1640" s="4">
        <v>-12.917481713189403</v>
      </c>
    </row>
    <row r="1641">
      <c r="G1641" s="3">
        <v>53.3437</v>
      </c>
      <c r="H1641" s="3">
        <v>8.2</v>
      </c>
      <c r="K1641" s="4">
        <f>IFERROR(__xludf.DUMMYFUNCTION("""COMPUTED_VALUE"""),7.885)</f>
        <v>7.885</v>
      </c>
      <c r="L1641" s="4">
        <v>59.4355</v>
      </c>
      <c r="M1641" s="4" t="s">
        <v>13</v>
      </c>
      <c r="N1641" s="1">
        <v>14.2051092277617</v>
      </c>
      <c r="O1641" s="4">
        <v>39.1385907722383</v>
      </c>
      <c r="V1641" s="3">
        <v>33.7032</v>
      </c>
      <c r="W1641" s="3">
        <v>8.2</v>
      </c>
      <c r="Z1641" s="4">
        <f>IFERROR(__xludf.DUMMYFUNCTION("""COMPUTED_VALUE"""),7.885)</f>
        <v>7.885</v>
      </c>
      <c r="AA1641" s="4">
        <v>33.3218</v>
      </c>
      <c r="AB1641" s="4" t="s">
        <v>13</v>
      </c>
      <c r="AC1641" s="1">
        <v>46.6114027264578</v>
      </c>
      <c r="AD1641" s="4">
        <v>-12.908202726457795</v>
      </c>
    </row>
    <row r="1642">
      <c r="G1642" s="3">
        <v>53.1769</v>
      </c>
      <c r="H1642" s="3">
        <v>8.205</v>
      </c>
      <c r="K1642" s="4">
        <f>IFERROR(__xludf.DUMMYFUNCTION("""COMPUTED_VALUE"""),7.89)</f>
        <v>7.89</v>
      </c>
      <c r="L1642" s="4">
        <v>59.3911</v>
      </c>
      <c r="M1642" s="4" t="s">
        <v>13</v>
      </c>
      <c r="N1642" s="1">
        <v>14.0790121579914</v>
      </c>
      <c r="O1642" s="4">
        <v>39.0978878420086</v>
      </c>
      <c r="V1642" s="3">
        <v>33.6637</v>
      </c>
      <c r="W1642" s="3">
        <v>8.205</v>
      </c>
      <c r="Z1642" s="4">
        <f>IFERROR(__xludf.DUMMYFUNCTION("""COMPUTED_VALUE"""),7.89)</f>
        <v>7.89</v>
      </c>
      <c r="AA1642" s="4">
        <v>33.3437</v>
      </c>
      <c r="AB1642" s="4" t="s">
        <v>13</v>
      </c>
      <c r="AC1642" s="1">
        <v>46.5625349879276</v>
      </c>
      <c r="AD1642" s="4">
        <v>-12.8988349879276</v>
      </c>
    </row>
    <row r="1643">
      <c r="G1643" s="3">
        <v>53.0072</v>
      </c>
      <c r="H1643" s="3">
        <v>8.21</v>
      </c>
      <c r="K1643" s="4">
        <f>IFERROR(__xludf.DUMMYFUNCTION("""COMPUTED_VALUE"""),7.895)</f>
        <v>7.895</v>
      </c>
      <c r="L1643" s="4">
        <v>59.3453</v>
      </c>
      <c r="M1643" s="4" t="s">
        <v>13</v>
      </c>
      <c r="N1643" s="1">
        <v>13.9571062715918</v>
      </c>
      <c r="O1643" s="4">
        <v>39.0500937284082</v>
      </c>
      <c r="V1643" s="3">
        <v>33.6222</v>
      </c>
      <c r="W1643" s="3">
        <v>8.21</v>
      </c>
      <c r="Z1643" s="4">
        <f>IFERROR(__xludf.DUMMYFUNCTION("""COMPUTED_VALUE"""),7.895)</f>
        <v>7.895</v>
      </c>
      <c r="AA1643" s="4">
        <v>33.3658</v>
      </c>
      <c r="AB1643" s="4" t="s">
        <v>13</v>
      </c>
      <c r="AC1643" s="1">
        <v>46.5116056989378</v>
      </c>
      <c r="AD1643" s="4">
        <v>-12.8894056989378</v>
      </c>
    </row>
    <row r="1644">
      <c r="G1644" s="3">
        <v>52.8344</v>
      </c>
      <c r="H1644" s="3">
        <v>8.215</v>
      </c>
      <c r="K1644" s="4">
        <f>IFERROR(__xludf.DUMMYFUNCTION("""COMPUTED_VALUE"""),7.9)</f>
        <v>7.9</v>
      </c>
      <c r="L1644" s="4">
        <v>59.298</v>
      </c>
      <c r="M1644" s="4" t="s">
        <v>13</v>
      </c>
      <c r="N1644" s="1">
        <v>13.8392235098124</v>
      </c>
      <c r="O1644" s="4">
        <v>38.9951764901876</v>
      </c>
      <c r="V1644" s="3">
        <v>33.5787</v>
      </c>
      <c r="W1644" s="3">
        <v>8.215</v>
      </c>
      <c r="Z1644" s="4">
        <f>IFERROR(__xludf.DUMMYFUNCTION("""COMPUTED_VALUE"""),7.9)</f>
        <v>7.9</v>
      </c>
      <c r="AA1644" s="4">
        <v>33.3883</v>
      </c>
      <c r="AB1644" s="4" t="s">
        <v>13</v>
      </c>
      <c r="AC1644" s="1">
        <v>46.4586420608276</v>
      </c>
      <c r="AD1644" s="4">
        <v>-12.879942060827602</v>
      </c>
    </row>
    <row r="1645">
      <c r="G1645" s="3">
        <v>52.6586</v>
      </c>
      <c r="H1645" s="3">
        <v>8.22</v>
      </c>
      <c r="K1645" s="4">
        <f>IFERROR(__xludf.DUMMYFUNCTION("""COMPUTED_VALUE"""),7.905)</f>
        <v>7.905</v>
      </c>
      <c r="L1645" s="4">
        <v>59.2493</v>
      </c>
      <c r="M1645" s="4" t="s">
        <v>13</v>
      </c>
      <c r="N1645" s="1">
        <v>13.7251958139022</v>
      </c>
      <c r="O1645" s="4">
        <v>38.9334041860978</v>
      </c>
      <c r="V1645" s="3">
        <v>33.5334</v>
      </c>
      <c r="W1645" s="3">
        <v>8.22</v>
      </c>
      <c r="Z1645" s="4">
        <f>IFERROR(__xludf.DUMMYFUNCTION("""COMPUTED_VALUE"""),7.905)</f>
        <v>7.905</v>
      </c>
      <c r="AA1645" s="4">
        <v>33.411</v>
      </c>
      <c r="AB1645" s="4" t="s">
        <v>13</v>
      </c>
      <c r="AC1645" s="1">
        <v>46.4036712749358</v>
      </c>
      <c r="AD1645" s="4">
        <v>-12.870271274935803</v>
      </c>
    </row>
    <row r="1646">
      <c r="G1646" s="3">
        <v>52.4797</v>
      </c>
      <c r="H1646" s="3">
        <v>8.225</v>
      </c>
      <c r="K1646" s="4">
        <f>IFERROR(__xludf.DUMMYFUNCTION("""COMPUTED_VALUE"""),7.91)</f>
        <v>7.91</v>
      </c>
      <c r="L1646" s="4">
        <v>59.199</v>
      </c>
      <c r="M1646" s="4" t="s">
        <v>13</v>
      </c>
      <c r="N1646" s="1">
        <v>13.6148551251105</v>
      </c>
      <c r="O1646" s="4">
        <v>38.8648448748895</v>
      </c>
      <c r="V1646" s="3">
        <v>33.486</v>
      </c>
      <c r="W1646" s="3">
        <v>8.225</v>
      </c>
      <c r="Z1646" s="4">
        <f>IFERROR(__xludf.DUMMYFUNCTION("""COMPUTED_VALUE"""),7.91)</f>
        <v>7.91</v>
      </c>
      <c r="AA1646" s="4">
        <v>33.4339</v>
      </c>
      <c r="AB1646" s="4" t="s">
        <v>13</v>
      </c>
      <c r="AC1646" s="1">
        <v>46.3467205426016</v>
      </c>
      <c r="AD1646" s="4">
        <v>-12.860720542601605</v>
      </c>
    </row>
    <row r="1647">
      <c r="G1647" s="3">
        <v>52.2977</v>
      </c>
      <c r="H1647" s="3">
        <v>8.23</v>
      </c>
      <c r="K1647" s="4">
        <f>IFERROR(__xludf.DUMMYFUNCTION("""COMPUTED_VALUE"""),7.915)</f>
        <v>7.915</v>
      </c>
      <c r="L1647" s="4">
        <v>59.1473</v>
      </c>
      <c r="M1647" s="4" t="s">
        <v>13</v>
      </c>
      <c r="N1647" s="1">
        <v>13.5080333846867</v>
      </c>
      <c r="O1647" s="4">
        <v>38.7896666153133</v>
      </c>
      <c r="V1647" s="3">
        <v>33.4369</v>
      </c>
      <c r="W1647" s="3">
        <v>8.23</v>
      </c>
      <c r="Z1647" s="4">
        <f>IFERROR(__xludf.DUMMYFUNCTION("""COMPUTED_VALUE"""),7.915)</f>
        <v>7.915</v>
      </c>
      <c r="AA1647" s="4">
        <v>33.457</v>
      </c>
      <c r="AB1647" s="4" t="s">
        <v>13</v>
      </c>
      <c r="AC1647" s="1">
        <v>46.2878170651639</v>
      </c>
      <c r="AD1647" s="4">
        <v>-12.850917065163898</v>
      </c>
    </row>
    <row r="1648">
      <c r="G1648" s="3">
        <v>52.1127</v>
      </c>
      <c r="H1648" s="3">
        <v>8.235</v>
      </c>
      <c r="K1648" s="4">
        <f>IFERROR(__xludf.DUMMYFUNCTION("""COMPUTED_VALUE"""),7.92)</f>
        <v>7.92</v>
      </c>
      <c r="L1648" s="4">
        <v>59.094</v>
      </c>
      <c r="M1648" s="4" t="s">
        <v>13</v>
      </c>
      <c r="N1648" s="1">
        <v>13.4045625338799</v>
      </c>
      <c r="O1648" s="4">
        <v>38.70813746612009</v>
      </c>
      <c r="V1648" s="3">
        <v>33.3859</v>
      </c>
      <c r="W1648" s="3">
        <v>8.235</v>
      </c>
      <c r="Z1648" s="4">
        <f>IFERROR(__xludf.DUMMYFUNCTION("""COMPUTED_VALUE"""),7.92)</f>
        <v>7.92</v>
      </c>
      <c r="AA1648" s="4">
        <v>33.4803</v>
      </c>
      <c r="AB1648" s="4" t="s">
        <v>13</v>
      </c>
      <c r="AC1648" s="1">
        <v>46.2269880439619</v>
      </c>
      <c r="AD1648" s="4">
        <v>-12.841088043961904</v>
      </c>
    </row>
    <row r="1649">
      <c r="G1649" s="3">
        <v>51.9244</v>
      </c>
      <c r="H1649" s="3">
        <v>8.24</v>
      </c>
      <c r="K1649" s="4">
        <f>IFERROR(__xludf.DUMMYFUNCTION("""COMPUTED_VALUE"""),7.925)</f>
        <v>7.925</v>
      </c>
      <c r="L1649" s="4">
        <v>59.0392</v>
      </c>
      <c r="M1649" s="4" t="s">
        <v>13</v>
      </c>
      <c r="N1649" s="1">
        <v>13.3042745139394</v>
      </c>
      <c r="O1649" s="4">
        <v>38.6201254860606</v>
      </c>
      <c r="V1649" s="3">
        <v>33.3332</v>
      </c>
      <c r="W1649" s="3">
        <v>8.24</v>
      </c>
      <c r="Z1649" s="4">
        <f>IFERROR(__xludf.DUMMYFUNCTION("""COMPUTED_VALUE"""),7.925)</f>
        <v>7.925</v>
      </c>
      <c r="AA1649" s="4">
        <v>33.5037</v>
      </c>
      <c r="AB1649" s="4" t="s">
        <v>13</v>
      </c>
      <c r="AC1649" s="1">
        <v>46.1642606803346</v>
      </c>
      <c r="AD1649" s="4">
        <v>-12.831060680334602</v>
      </c>
    </row>
    <row r="1650">
      <c r="G1650" s="3">
        <v>51.733</v>
      </c>
      <c r="H1650" s="3">
        <v>8.245</v>
      </c>
      <c r="K1650" s="4">
        <f>IFERROR(__xludf.DUMMYFUNCTION("""COMPUTED_VALUE"""),7.93)</f>
        <v>7.93</v>
      </c>
      <c r="L1650" s="4">
        <v>58.9829</v>
      </c>
      <c r="M1650" s="4" t="s">
        <v>13</v>
      </c>
      <c r="N1650" s="1">
        <v>13.2070012661146</v>
      </c>
      <c r="O1650" s="4">
        <v>38.525998733885395</v>
      </c>
      <c r="V1650" s="3">
        <v>33.2788</v>
      </c>
      <c r="W1650" s="3">
        <v>8.245</v>
      </c>
      <c r="Z1650" s="4">
        <f>IFERROR(__xludf.DUMMYFUNCTION("""COMPUTED_VALUE"""),7.93)</f>
        <v>7.93</v>
      </c>
      <c r="AA1650" s="4">
        <v>33.5271</v>
      </c>
      <c r="AB1650" s="4" t="s">
        <v>13</v>
      </c>
      <c r="AC1650" s="1">
        <v>46.0996621756209</v>
      </c>
      <c r="AD1650" s="4">
        <v>-12.820862175620903</v>
      </c>
    </row>
    <row r="1651">
      <c r="G1651" s="3">
        <v>51.5385</v>
      </c>
      <c r="H1651" s="3">
        <v>8.25</v>
      </c>
      <c r="K1651" s="4">
        <f>IFERROR(__xludf.DUMMYFUNCTION("""COMPUTED_VALUE"""),7.935)</f>
        <v>7.935</v>
      </c>
      <c r="L1651" s="4">
        <v>58.9251</v>
      </c>
      <c r="M1651" s="4" t="s">
        <v>13</v>
      </c>
      <c r="N1651" s="1">
        <v>13.1125747316545</v>
      </c>
      <c r="O1651" s="4">
        <v>38.4259252683455</v>
      </c>
      <c r="V1651" s="3">
        <v>33.2228</v>
      </c>
      <c r="W1651" s="3">
        <v>8.25</v>
      </c>
      <c r="Z1651" s="4">
        <f>IFERROR(__xludf.DUMMYFUNCTION("""COMPUTED_VALUE"""),7.935)</f>
        <v>7.935</v>
      </c>
      <c r="AA1651" s="4">
        <v>33.5507</v>
      </c>
      <c r="AB1651" s="4" t="s">
        <v>13</v>
      </c>
      <c r="AC1651" s="1">
        <v>46.0332197311599</v>
      </c>
      <c r="AD1651" s="4">
        <v>-12.810419731159904</v>
      </c>
    </row>
    <row r="1652">
      <c r="G1652" s="3">
        <v>51.3407</v>
      </c>
      <c r="H1652" s="3">
        <v>8.255</v>
      </c>
      <c r="K1652" s="4">
        <f>IFERROR(__xludf.DUMMYFUNCTION("""COMPUTED_VALUE"""),7.94)</f>
        <v>7.94</v>
      </c>
      <c r="L1652" s="4">
        <v>58.8658</v>
      </c>
      <c r="M1652" s="4" t="s">
        <v>13</v>
      </c>
      <c r="N1652" s="1">
        <v>13.0208268518086</v>
      </c>
      <c r="O1652" s="4">
        <v>38.3198731481914</v>
      </c>
      <c r="V1652" s="3">
        <v>33.1652</v>
      </c>
      <c r="W1652" s="3">
        <v>8.255</v>
      </c>
      <c r="Z1652" s="4">
        <f>IFERROR(__xludf.DUMMYFUNCTION("""COMPUTED_VALUE"""),7.94)</f>
        <v>7.94</v>
      </c>
      <c r="AA1652" s="4">
        <v>33.5742</v>
      </c>
      <c r="AB1652" s="4" t="s">
        <v>13</v>
      </c>
      <c r="AC1652" s="1">
        <v>45.9649605482907</v>
      </c>
      <c r="AD1652" s="4">
        <v>-12.799760548290699</v>
      </c>
    </row>
    <row r="1653">
      <c r="G1653" s="3">
        <v>51.1398</v>
      </c>
      <c r="H1653" s="3">
        <v>8.26</v>
      </c>
      <c r="K1653" s="4">
        <f>IFERROR(__xludf.DUMMYFUNCTION("""COMPUTED_VALUE"""),7.945)</f>
        <v>7.945</v>
      </c>
      <c r="L1653" s="4">
        <v>58.8048</v>
      </c>
      <c r="M1653" s="4" t="s">
        <v>13</v>
      </c>
      <c r="N1653" s="1">
        <v>12.931589567826</v>
      </c>
      <c r="O1653" s="4">
        <v>38.208210432174</v>
      </c>
      <c r="V1653" s="3">
        <v>33.1061</v>
      </c>
      <c r="W1653" s="3">
        <v>8.26</v>
      </c>
      <c r="Z1653" s="4">
        <f>IFERROR(__xludf.DUMMYFUNCTION("""COMPUTED_VALUE"""),7.945)</f>
        <v>7.945</v>
      </c>
      <c r="AA1653" s="4">
        <v>33.5977</v>
      </c>
      <c r="AB1653" s="4" t="s">
        <v>13</v>
      </c>
      <c r="AC1653" s="1">
        <v>45.8949118283523</v>
      </c>
      <c r="AD1653" s="4">
        <v>-12.788811828352301</v>
      </c>
    </row>
    <row r="1654">
      <c r="G1654" s="3">
        <v>50.9357</v>
      </c>
      <c r="H1654" s="3">
        <v>8.265</v>
      </c>
      <c r="K1654" s="4">
        <f>IFERROR(__xludf.DUMMYFUNCTION("""COMPUTED_VALUE"""),7.95)</f>
        <v>7.95</v>
      </c>
      <c r="L1654" s="4">
        <v>58.7424</v>
      </c>
      <c r="M1654" s="4" t="s">
        <v>13</v>
      </c>
      <c r="N1654" s="1">
        <v>12.8446948209561</v>
      </c>
      <c r="O1654" s="4">
        <v>38.0910051790439</v>
      </c>
      <c r="V1654" s="3">
        <v>33.0457</v>
      </c>
      <c r="W1654" s="3">
        <v>8.265</v>
      </c>
      <c r="Z1654" s="4">
        <f>IFERROR(__xludf.DUMMYFUNCTION("""COMPUTED_VALUE"""),7.95)</f>
        <v>7.95</v>
      </c>
      <c r="AA1654" s="4">
        <v>33.6212</v>
      </c>
      <c r="AB1654" s="4" t="s">
        <v>13</v>
      </c>
      <c r="AC1654" s="1">
        <v>45.8231007726838</v>
      </c>
      <c r="AD1654" s="4">
        <v>-12.777400772683805</v>
      </c>
    </row>
    <row r="1655">
      <c r="G1655" s="3">
        <v>50.7283</v>
      </c>
      <c r="H1655" s="3">
        <v>8.27</v>
      </c>
      <c r="K1655" s="4">
        <f>IFERROR(__xludf.DUMMYFUNCTION("""COMPUTED_VALUE"""),7.955)</f>
        <v>7.955</v>
      </c>
      <c r="L1655" s="4">
        <v>58.6784</v>
      </c>
      <c r="M1655" s="4" t="s">
        <v>13</v>
      </c>
      <c r="N1655" s="1">
        <v>12.759974552448</v>
      </c>
      <c r="O1655" s="4">
        <v>37.968325447552</v>
      </c>
      <c r="V1655" s="3">
        <v>32.9839</v>
      </c>
      <c r="W1655" s="3">
        <v>8.27</v>
      </c>
      <c r="Z1655" s="4">
        <f>IFERROR(__xludf.DUMMYFUNCTION("""COMPUTED_VALUE"""),7.955)</f>
        <v>7.955</v>
      </c>
      <c r="AA1655" s="4">
        <v>33.6445</v>
      </c>
      <c r="AB1655" s="4" t="s">
        <v>13</v>
      </c>
      <c r="AC1655" s="1">
        <v>45.7495545826241</v>
      </c>
      <c r="AD1655" s="4">
        <v>-12.765654582624101</v>
      </c>
    </row>
    <row r="1656">
      <c r="G1656" s="3">
        <v>50.5177</v>
      </c>
      <c r="H1656" s="3">
        <v>8.275</v>
      </c>
      <c r="K1656" s="4">
        <f>IFERROR(__xludf.DUMMYFUNCTION("""COMPUTED_VALUE"""),7.95538330099999)</f>
        <v>7.955383301</v>
      </c>
      <c r="L1656" s="4" t="s">
        <v>13</v>
      </c>
      <c r="M1656" s="4">
        <v>32.1253842479942</v>
      </c>
      <c r="N1656" s="1">
        <v>12.6772607035511</v>
      </c>
      <c r="O1656" s="4">
        <v>37.8404392964489</v>
      </c>
      <c r="V1656" s="3">
        <v>32.9209</v>
      </c>
      <c r="W1656" s="3">
        <v>8.275</v>
      </c>
      <c r="Z1656" s="4">
        <f>IFERROR(__xludf.DUMMYFUNCTION("""COMPUTED_VALUE"""),7.95538330099999)</f>
        <v>7.955383301</v>
      </c>
      <c r="AA1656" s="4" t="s">
        <v>13</v>
      </c>
      <c r="AB1656" s="4">
        <v>47.6695324523174</v>
      </c>
      <c r="AC1656" s="1">
        <v>45.6743004595122</v>
      </c>
      <c r="AD1656" s="4">
        <v>-12.7534004595122</v>
      </c>
    </row>
    <row r="1657">
      <c r="G1657" s="3">
        <v>50.3038</v>
      </c>
      <c r="H1657" s="3">
        <v>8.28</v>
      </c>
      <c r="K1657" s="4">
        <f>IFERROR(__xludf.DUMMYFUNCTION("""COMPUTED_VALUE"""),7.96)</f>
        <v>7.96</v>
      </c>
      <c r="L1657" s="4">
        <v>58.6129</v>
      </c>
      <c r="M1657" s="4" t="s">
        <v>13</v>
      </c>
      <c r="N1657" s="1">
        <v>12.5963852155146</v>
      </c>
      <c r="O1657" s="4">
        <v>37.7074147844854</v>
      </c>
      <c r="V1657" s="3">
        <v>32.8568</v>
      </c>
      <c r="W1657" s="3">
        <v>8.28</v>
      </c>
      <c r="Z1657" s="4">
        <f>IFERROR(__xludf.DUMMYFUNCTION("""COMPUTED_VALUE"""),7.96)</f>
        <v>7.96</v>
      </c>
      <c r="AA1657" s="4">
        <v>33.6677</v>
      </c>
      <c r="AB1657" s="4" t="s">
        <v>13</v>
      </c>
      <c r="AC1657" s="1">
        <v>45.5973656046874</v>
      </c>
      <c r="AD1657" s="4">
        <v>-12.740565604687397</v>
      </c>
    </row>
    <row r="1658">
      <c r="G1658" s="3">
        <v>50.0868</v>
      </c>
      <c r="H1658" s="3">
        <v>8.285</v>
      </c>
      <c r="K1658" s="4">
        <f>IFERROR(__xludf.DUMMYFUNCTION("""COMPUTED_VALUE"""),7.965)</f>
        <v>7.965</v>
      </c>
      <c r="L1658" s="4">
        <v>58.5458</v>
      </c>
      <c r="M1658" s="4" t="s">
        <v>13</v>
      </c>
      <c r="N1658" s="1">
        <v>12.5171800295878</v>
      </c>
      <c r="O1658" s="4">
        <v>37.5696199704122</v>
      </c>
      <c r="V1658" s="3">
        <v>32.7915</v>
      </c>
      <c r="W1658" s="3">
        <v>8.285</v>
      </c>
      <c r="Z1658" s="4">
        <f>IFERROR(__xludf.DUMMYFUNCTION("""COMPUTED_VALUE"""),7.965)</f>
        <v>7.965</v>
      </c>
      <c r="AA1658" s="4">
        <v>33.6907</v>
      </c>
      <c r="AB1658" s="4" t="s">
        <v>13</v>
      </c>
      <c r="AC1658" s="1">
        <v>45.5187772194885</v>
      </c>
      <c r="AD1658" s="4">
        <v>-12.7272772194885</v>
      </c>
    </row>
    <row r="1659">
      <c r="G1659" s="3">
        <v>49.8664</v>
      </c>
      <c r="H1659" s="3">
        <v>8.29</v>
      </c>
      <c r="K1659" s="4">
        <f>IFERROR(__xludf.DUMMYFUNCTION("""COMPUTED_VALUE"""),7.97)</f>
        <v>7.97</v>
      </c>
      <c r="L1659" s="4">
        <v>58.4771</v>
      </c>
      <c r="M1659" s="4" t="s">
        <v>13</v>
      </c>
      <c r="N1659" s="1">
        <v>12.4394770870198</v>
      </c>
      <c r="O1659" s="4">
        <v>37.4269229129802</v>
      </c>
      <c r="V1659" s="3">
        <v>32.7254</v>
      </c>
      <c r="W1659" s="3">
        <v>8.29</v>
      </c>
      <c r="Z1659" s="4">
        <f>IFERROR(__xludf.DUMMYFUNCTION("""COMPUTED_VALUE"""),7.97)</f>
        <v>7.97</v>
      </c>
      <c r="AA1659" s="4">
        <v>33.7134</v>
      </c>
      <c r="AB1659" s="4" t="s">
        <v>13</v>
      </c>
      <c r="AC1659" s="1">
        <v>45.4385625052546</v>
      </c>
      <c r="AD1659" s="4">
        <v>-12.713162505254601</v>
      </c>
    </row>
    <row r="1660">
      <c r="G1660" s="3">
        <v>49.6429</v>
      </c>
      <c r="H1660" s="3">
        <v>8.295</v>
      </c>
      <c r="K1660" s="4">
        <f>IFERROR(__xludf.DUMMYFUNCTION("""COMPUTED_VALUE"""),7.975)</f>
        <v>7.975</v>
      </c>
      <c r="L1660" s="4">
        <v>58.4069</v>
      </c>
      <c r="M1660" s="4" t="s">
        <v>13</v>
      </c>
      <c r="N1660" s="1">
        <v>12.3631083290601</v>
      </c>
      <c r="O1660" s="4">
        <v>37.2797916709399</v>
      </c>
      <c r="V1660" s="3">
        <v>32.6583</v>
      </c>
      <c r="W1660" s="3">
        <v>8.295</v>
      </c>
      <c r="Z1660" s="4">
        <f>IFERROR(__xludf.DUMMYFUNCTION("""COMPUTED_VALUE"""),7.975)</f>
        <v>7.975</v>
      </c>
      <c r="AA1660" s="4">
        <v>33.7359</v>
      </c>
      <c r="AB1660" s="4" t="s">
        <v>13</v>
      </c>
      <c r="AC1660" s="1">
        <v>45.3567486633247</v>
      </c>
      <c r="AD1660" s="4">
        <v>-12.698448663324704</v>
      </c>
    </row>
    <row r="1661">
      <c r="G1661" s="3">
        <v>49.4161</v>
      </c>
      <c r="H1661" s="3">
        <v>8.3</v>
      </c>
      <c r="K1661" s="4">
        <f>IFERROR(__xludf.DUMMYFUNCTION("""COMPUTED_VALUE"""),7.98)</f>
        <v>7.98</v>
      </c>
      <c r="L1661" s="4">
        <v>58.3351</v>
      </c>
      <c r="M1661" s="4" t="s">
        <v>13</v>
      </c>
      <c r="N1661" s="1">
        <v>12.2879056969578</v>
      </c>
      <c r="O1661" s="4">
        <v>37.1281943030422</v>
      </c>
      <c r="V1661" s="3">
        <v>32.5905</v>
      </c>
      <c r="W1661" s="3">
        <v>8.3</v>
      </c>
      <c r="Z1661" s="4">
        <f>IFERROR(__xludf.DUMMYFUNCTION("""COMPUTED_VALUE"""),7.98)</f>
        <v>7.98</v>
      </c>
      <c r="AA1661" s="4">
        <v>33.7581</v>
      </c>
      <c r="AB1661" s="4" t="s">
        <v>13</v>
      </c>
      <c r="AC1661" s="1">
        <v>45.2733628950379</v>
      </c>
      <c r="AD1661" s="4">
        <v>-12.6828628950379</v>
      </c>
    </row>
    <row r="1662">
      <c r="G1662" s="3">
        <v>49.1861</v>
      </c>
      <c r="H1662" s="3">
        <v>8.305</v>
      </c>
      <c r="K1662" s="4">
        <f>IFERROR(__xludf.DUMMYFUNCTION("""COMPUTED_VALUE"""),7.985)</f>
        <v>7.985</v>
      </c>
      <c r="L1662" s="4">
        <v>58.2618</v>
      </c>
      <c r="M1662" s="4" t="s">
        <v>13</v>
      </c>
      <c r="N1662" s="1">
        <v>12.2137011319622</v>
      </c>
      <c r="O1662" s="4">
        <v>36.9723988680378</v>
      </c>
      <c r="V1662" s="3">
        <v>32.5221</v>
      </c>
      <c r="W1662" s="3">
        <v>8.305</v>
      </c>
      <c r="Z1662" s="4">
        <f>IFERROR(__xludf.DUMMYFUNCTION("""COMPUTED_VALUE"""),7.985)</f>
        <v>7.985</v>
      </c>
      <c r="AA1662" s="4">
        <v>33.78</v>
      </c>
      <c r="AB1662" s="4" t="s">
        <v>13</v>
      </c>
      <c r="AC1662" s="1">
        <v>45.1884324017333</v>
      </c>
      <c r="AD1662" s="4">
        <v>-12.6663324017333</v>
      </c>
    </row>
    <row r="1663">
      <c r="G1663" s="3">
        <v>48.9528</v>
      </c>
      <c r="H1663" s="3">
        <v>8.31</v>
      </c>
      <c r="K1663" s="4">
        <f>IFERROR(__xludf.DUMMYFUNCTION("""COMPUTED_VALUE"""),7.99)</f>
        <v>7.99</v>
      </c>
      <c r="L1663" s="4">
        <v>58.1869</v>
      </c>
      <c r="M1663" s="4" t="s">
        <v>13</v>
      </c>
      <c r="N1663" s="1">
        <v>12.1403265753226</v>
      </c>
      <c r="O1663" s="4">
        <v>36.81247342467741</v>
      </c>
      <c r="V1663" s="3">
        <v>32.4531</v>
      </c>
      <c r="W1663" s="3">
        <v>8.31</v>
      </c>
      <c r="Z1663" s="4">
        <f>IFERROR(__xludf.DUMMYFUNCTION("""COMPUTED_VALUE"""),7.99)</f>
        <v>7.99</v>
      </c>
      <c r="AA1663" s="4">
        <v>33.8014</v>
      </c>
      <c r="AB1663" s="4" t="s">
        <v>13</v>
      </c>
      <c r="AC1663" s="1">
        <v>45.1019843847497</v>
      </c>
      <c r="AD1663" s="4">
        <v>-12.6488843847497</v>
      </c>
    </row>
    <row r="1664">
      <c r="G1664" s="3">
        <v>48.7164</v>
      </c>
      <c r="H1664" s="3">
        <v>8.315</v>
      </c>
      <c r="K1664" s="4">
        <f>IFERROR(__xludf.DUMMYFUNCTION("""COMPUTED_VALUE"""),7.995)</f>
        <v>7.995</v>
      </c>
      <c r="L1664" s="4">
        <v>58.1104</v>
      </c>
      <c r="M1664" s="4" t="s">
        <v>13</v>
      </c>
      <c r="N1664" s="1">
        <v>12.0676139682882</v>
      </c>
      <c r="O1664" s="4">
        <v>36.6487860317118</v>
      </c>
      <c r="V1664" s="3">
        <v>32.3836</v>
      </c>
      <c r="W1664" s="3">
        <v>8.315</v>
      </c>
      <c r="Z1664" s="4">
        <f>IFERROR(__xludf.DUMMYFUNCTION("""COMPUTED_VALUE"""),7.995)</f>
        <v>7.995</v>
      </c>
      <c r="AA1664" s="4">
        <v>33.8224</v>
      </c>
      <c r="AB1664" s="4" t="s">
        <v>13</v>
      </c>
      <c r="AC1664" s="1">
        <v>45.0140460454264</v>
      </c>
      <c r="AD1664" s="4">
        <v>-12.630446045426396</v>
      </c>
    </row>
    <row r="1665">
      <c r="G1665" s="3">
        <v>48.4767</v>
      </c>
      <c r="H1665" s="3">
        <v>8.32</v>
      </c>
      <c r="K1665" s="4">
        <f>IFERROR(__xludf.DUMMYFUNCTION("""COMPUTED_VALUE"""),8.0)</f>
        <v>8</v>
      </c>
      <c r="L1665" s="4">
        <v>58.0323</v>
      </c>
      <c r="M1665" s="4" t="s">
        <v>13</v>
      </c>
      <c r="N1665" s="1">
        <v>11.9953952521082</v>
      </c>
      <c r="O1665" s="4">
        <v>36.4813047478918</v>
      </c>
      <c r="V1665" s="3">
        <v>32.3137</v>
      </c>
      <c r="W1665" s="3">
        <v>8.32</v>
      </c>
      <c r="Z1665" s="4">
        <f>IFERROR(__xludf.DUMMYFUNCTION("""COMPUTED_VALUE"""),8.0)</f>
        <v>8</v>
      </c>
      <c r="AA1665" s="4">
        <v>33.8429</v>
      </c>
      <c r="AB1665" s="4" t="s">
        <v>13</v>
      </c>
      <c r="AC1665" s="1">
        <v>44.9246445851023</v>
      </c>
      <c r="AD1665" s="4">
        <v>-12.610944585102303</v>
      </c>
    </row>
    <row r="1666">
      <c r="G1666" s="3">
        <v>48.2338</v>
      </c>
      <c r="H1666" s="3">
        <v>8.325</v>
      </c>
      <c r="K1666" s="4">
        <f>IFERROR(__xludf.DUMMYFUNCTION("""COMPUTED_VALUE"""),8.005)</f>
        <v>8.005</v>
      </c>
      <c r="L1666" s="4">
        <v>57.9527</v>
      </c>
      <c r="M1666" s="4" t="s">
        <v>13</v>
      </c>
      <c r="N1666" s="1">
        <v>11.923502368032</v>
      </c>
      <c r="O1666" s="4">
        <v>36.310297631968</v>
      </c>
      <c r="V1666" s="3">
        <v>32.2436</v>
      </c>
      <c r="W1666" s="3">
        <v>8.325</v>
      </c>
      <c r="Z1666" s="4">
        <f>IFERROR(__xludf.DUMMYFUNCTION("""COMPUTED_VALUE"""),8.005)</f>
        <v>8.005</v>
      </c>
      <c r="AA1666" s="4">
        <v>33.8628</v>
      </c>
      <c r="AB1666" s="4" t="s">
        <v>13</v>
      </c>
      <c r="AC1666" s="1">
        <v>44.8338072051164</v>
      </c>
      <c r="AD1666" s="4">
        <v>-12.5902072051164</v>
      </c>
    </row>
    <row r="1667">
      <c r="G1667" s="3">
        <v>47.9878</v>
      </c>
      <c r="H1667" s="3">
        <v>8.33</v>
      </c>
      <c r="K1667" s="4">
        <f>IFERROR(__xludf.DUMMYFUNCTION("""COMPUTED_VALUE"""),8.01)</f>
        <v>8.01</v>
      </c>
      <c r="L1667" s="4">
        <v>57.8714</v>
      </c>
      <c r="M1667" s="4" t="s">
        <v>13</v>
      </c>
      <c r="N1667" s="1">
        <v>11.8517672573088</v>
      </c>
      <c r="O1667" s="4">
        <v>36.1360327426912</v>
      </c>
      <c r="V1667" s="3">
        <v>32.1733</v>
      </c>
      <c r="W1667" s="3">
        <v>8.33</v>
      </c>
      <c r="Z1667" s="4">
        <f>IFERROR(__xludf.DUMMYFUNCTION("""COMPUTED_VALUE"""),8.01)</f>
        <v>8.01</v>
      </c>
      <c r="AA1667" s="4">
        <v>33.8822</v>
      </c>
      <c r="AB1667" s="4" t="s">
        <v>13</v>
      </c>
      <c r="AC1667" s="1">
        <v>44.7415611068078</v>
      </c>
      <c r="AD1667" s="4">
        <v>-12.568261106807803</v>
      </c>
    </row>
    <row r="1668">
      <c r="G1668" s="3">
        <v>47.7385</v>
      </c>
      <c r="H1668" s="3">
        <v>8.335</v>
      </c>
      <c r="K1668" s="4">
        <f>IFERROR(__xludf.DUMMYFUNCTION("""COMPUTED_VALUE"""),8.015)</f>
        <v>8.015</v>
      </c>
      <c r="L1668" s="4">
        <v>57.7885</v>
      </c>
      <c r="M1668" s="4" t="s">
        <v>13</v>
      </c>
      <c r="N1668" s="1">
        <v>11.7800218611879</v>
      </c>
      <c r="O1668" s="4">
        <v>35.958478138812104</v>
      </c>
      <c r="V1668" s="3">
        <v>32.103</v>
      </c>
      <c r="W1668" s="3">
        <v>8.335</v>
      </c>
      <c r="Z1668" s="4">
        <f>IFERROR(__xludf.DUMMYFUNCTION("""COMPUTED_VALUE"""),8.015)</f>
        <v>8.015</v>
      </c>
      <c r="AA1668" s="4">
        <v>33.901</v>
      </c>
      <c r="AB1668" s="4" t="s">
        <v>13</v>
      </c>
      <c r="AC1668" s="1">
        <v>44.6479334915155</v>
      </c>
      <c r="AD1668" s="4">
        <v>-12.5449334915155</v>
      </c>
    </row>
    <row r="1669">
      <c r="G1669" s="3">
        <v>47.4861</v>
      </c>
      <c r="H1669" s="3">
        <v>8.34</v>
      </c>
      <c r="K1669" s="4">
        <f>IFERROR(__xludf.DUMMYFUNCTION("""COMPUTED_VALUE"""),8.02)</f>
        <v>8.02</v>
      </c>
      <c r="L1669" s="4">
        <v>57.704</v>
      </c>
      <c r="M1669" s="4" t="s">
        <v>13</v>
      </c>
      <c r="N1669" s="1">
        <v>11.7080981209185</v>
      </c>
      <c r="O1669" s="4">
        <v>35.7780018790815</v>
      </c>
      <c r="V1669" s="3">
        <v>32.0326</v>
      </c>
      <c r="W1669" s="3">
        <v>8.34</v>
      </c>
      <c r="Z1669" s="4">
        <f>IFERROR(__xludf.DUMMYFUNCTION("""COMPUTED_VALUE"""),8.02)</f>
        <v>8.02</v>
      </c>
      <c r="AA1669" s="4">
        <v>33.9191</v>
      </c>
      <c r="AB1669" s="4" t="s">
        <v>13</v>
      </c>
      <c r="AC1669" s="1">
        <v>44.5529515605787</v>
      </c>
      <c r="AD1669" s="4">
        <v>-12.520351560578696</v>
      </c>
    </row>
    <row r="1670">
      <c r="G1670" s="3">
        <v>47.2306</v>
      </c>
      <c r="H1670" s="3">
        <v>8.345</v>
      </c>
      <c r="K1670" s="4">
        <f>IFERROR(__xludf.DUMMYFUNCTION("""COMPUTED_VALUE"""),8.025)</f>
        <v>8.025</v>
      </c>
      <c r="L1670" s="4">
        <v>57.6178</v>
      </c>
      <c r="M1670" s="4" t="s">
        <v>13</v>
      </c>
      <c r="N1670" s="1">
        <v>11.6358279777499</v>
      </c>
      <c r="O1670" s="4">
        <v>35.594772022250105</v>
      </c>
      <c r="V1670" s="3">
        <v>31.9624</v>
      </c>
      <c r="W1670" s="3">
        <v>8.345</v>
      </c>
      <c r="Z1670" s="4">
        <f>IFERROR(__xludf.DUMMYFUNCTION("""COMPUTED_VALUE"""),8.025)</f>
        <v>8.025</v>
      </c>
      <c r="AA1670" s="4">
        <v>33.9364</v>
      </c>
      <c r="AB1670" s="4" t="s">
        <v>13</v>
      </c>
      <c r="AC1670" s="1">
        <v>44.4566425153361</v>
      </c>
      <c r="AD1670" s="4">
        <v>-12.4942425153361</v>
      </c>
    </row>
    <row r="1671">
      <c r="G1671" s="3">
        <v>46.9719</v>
      </c>
      <c r="H1671" s="3">
        <v>8.35</v>
      </c>
      <c r="K1671" s="4">
        <f>IFERROR(__xludf.DUMMYFUNCTION("""COMPUTED_VALUE"""),8.03)</f>
        <v>8.03</v>
      </c>
      <c r="L1671" s="4">
        <v>57.53</v>
      </c>
      <c r="M1671" s="4" t="s">
        <v>13</v>
      </c>
      <c r="N1671" s="1">
        <v>11.5630433729313</v>
      </c>
      <c r="O1671" s="4">
        <v>35.4088566270687</v>
      </c>
      <c r="V1671" s="3">
        <v>31.8924</v>
      </c>
      <c r="W1671" s="3">
        <v>8.35</v>
      </c>
      <c r="Z1671" s="4">
        <f>IFERROR(__xludf.DUMMYFUNCTION("""COMPUTED_VALUE"""),8.03)</f>
        <v>8.03</v>
      </c>
      <c r="AA1671" s="4">
        <v>33.953</v>
      </c>
      <c r="AB1671" s="4" t="s">
        <v>13</v>
      </c>
      <c r="AC1671" s="1">
        <v>44.3590335571271</v>
      </c>
      <c r="AD1671" s="4">
        <v>-12.4666335571271</v>
      </c>
    </row>
    <row r="1672">
      <c r="G1672" s="3">
        <v>46.7101</v>
      </c>
      <c r="H1672" s="3">
        <v>8.355</v>
      </c>
      <c r="K1672" s="4">
        <f>IFERROR(__xludf.DUMMYFUNCTION("""COMPUTED_VALUE"""),8.035)</f>
        <v>8.035</v>
      </c>
      <c r="L1672" s="4">
        <v>57.4405</v>
      </c>
      <c r="M1672" s="4" t="s">
        <v>13</v>
      </c>
      <c r="N1672" s="1">
        <v>11.489576247712</v>
      </c>
      <c r="O1672" s="4">
        <v>35.220523752287995</v>
      </c>
      <c r="V1672" s="3">
        <v>31.8227</v>
      </c>
      <c r="W1672" s="3">
        <v>8.355</v>
      </c>
      <c r="Z1672" s="4">
        <f>IFERROR(__xludf.DUMMYFUNCTION("""COMPUTED_VALUE"""),8.035)</f>
        <v>8.035</v>
      </c>
      <c r="AA1672" s="4">
        <v>33.9688</v>
      </c>
      <c r="AB1672" s="4" t="s">
        <v>13</v>
      </c>
      <c r="AC1672" s="1">
        <v>44.2601518872904</v>
      </c>
      <c r="AD1672" s="4">
        <v>-12.437451887290397</v>
      </c>
    </row>
    <row r="1673">
      <c r="G1673" s="3">
        <v>46.4452</v>
      </c>
      <c r="H1673" s="3">
        <v>8.36</v>
      </c>
      <c r="K1673" s="4">
        <f>IFERROR(__xludf.DUMMYFUNCTION("""COMPUTED_VALUE"""),8.04)</f>
        <v>8.04</v>
      </c>
      <c r="L1673" s="4">
        <v>57.3493</v>
      </c>
      <c r="M1673" s="4" t="s">
        <v>13</v>
      </c>
      <c r="N1673" s="1">
        <v>11.4152585433413</v>
      </c>
      <c r="O1673" s="4">
        <v>35.0299414566587</v>
      </c>
      <c r="V1673" s="3">
        <v>31.7533</v>
      </c>
      <c r="W1673" s="3">
        <v>8.36</v>
      </c>
      <c r="Z1673" s="4">
        <f>IFERROR(__xludf.DUMMYFUNCTION("""COMPUTED_VALUE"""),8.04)</f>
        <v>8.04</v>
      </c>
      <c r="AA1673" s="4">
        <v>33.9837</v>
      </c>
      <c r="AB1673" s="4" t="s">
        <v>13</v>
      </c>
      <c r="AC1673" s="1">
        <v>44.1600247071653</v>
      </c>
      <c r="AD1673" s="4">
        <v>-12.4067247071653</v>
      </c>
    </row>
    <row r="1674">
      <c r="G1674" s="3">
        <v>46.1772</v>
      </c>
      <c r="H1674" s="3">
        <v>8.365</v>
      </c>
      <c r="K1674" s="4">
        <f>IFERROR(__xludf.DUMMYFUNCTION("""COMPUTED_VALUE"""),8.045)</f>
        <v>8.045</v>
      </c>
      <c r="L1674" s="4">
        <v>57.2564</v>
      </c>
      <c r="M1674" s="4" t="s">
        <v>13</v>
      </c>
      <c r="N1674" s="1">
        <v>11.3399222010684</v>
      </c>
      <c r="O1674" s="4">
        <v>34.837277798931595</v>
      </c>
      <c r="V1674" s="3">
        <v>31.6845</v>
      </c>
      <c r="W1674" s="3">
        <v>8.365</v>
      </c>
      <c r="Z1674" s="4">
        <f>IFERROR(__xludf.DUMMYFUNCTION("""COMPUTED_VALUE"""),8.045)</f>
        <v>8.045</v>
      </c>
      <c r="AA1674" s="4">
        <v>33.9977</v>
      </c>
      <c r="AB1674" s="4" t="s">
        <v>13</v>
      </c>
      <c r="AC1674" s="1">
        <v>44.0586792180907</v>
      </c>
      <c r="AD1674" s="4">
        <v>-12.374179218090703</v>
      </c>
    </row>
    <row r="1675">
      <c r="G1675" s="3">
        <v>45.9062</v>
      </c>
      <c r="H1675" s="3">
        <v>8.37</v>
      </c>
      <c r="K1675" s="4">
        <f>IFERROR(__xludf.DUMMYFUNCTION("""COMPUTED_VALUE"""),8.05)</f>
        <v>8.05</v>
      </c>
      <c r="L1675" s="4">
        <v>57.1618</v>
      </c>
      <c r="M1675" s="4" t="s">
        <v>13</v>
      </c>
      <c r="N1675" s="1">
        <v>11.2633991621426</v>
      </c>
      <c r="O1675" s="4">
        <v>34.6428008378574</v>
      </c>
      <c r="V1675" s="3">
        <v>31.6161</v>
      </c>
      <c r="W1675" s="3">
        <v>8.37</v>
      </c>
      <c r="Z1675" s="4">
        <f>IFERROR(__xludf.DUMMYFUNCTION("""COMPUTED_VALUE"""),8.05)</f>
        <v>8.05</v>
      </c>
      <c r="AA1675" s="4">
        <v>34.0107</v>
      </c>
      <c r="AB1675" s="4" t="s">
        <v>13</v>
      </c>
      <c r="AC1675" s="1">
        <v>43.9561426214057</v>
      </c>
      <c r="AD1675" s="4">
        <v>-12.340042621405697</v>
      </c>
    </row>
    <row r="1676">
      <c r="G1676" s="3">
        <v>45.6321</v>
      </c>
      <c r="H1676" s="3">
        <v>8.375</v>
      </c>
      <c r="K1676" s="4">
        <f>IFERROR(__xludf.DUMMYFUNCTION("""COMPUTED_VALUE"""),8.055)</f>
        <v>8.055</v>
      </c>
      <c r="L1676" s="4">
        <v>57.0654</v>
      </c>
      <c r="M1676" s="4" t="s">
        <v>13</v>
      </c>
      <c r="N1676" s="1">
        <v>11.1855213678132</v>
      </c>
      <c r="O1676" s="4">
        <v>34.4465786321868</v>
      </c>
      <c r="V1676" s="3">
        <v>31.5484</v>
      </c>
      <c r="W1676" s="3">
        <v>8.375</v>
      </c>
      <c r="Z1676" s="4">
        <f>IFERROR(__xludf.DUMMYFUNCTION("""COMPUTED_VALUE"""),8.055)</f>
        <v>8.055</v>
      </c>
      <c r="AA1676" s="4">
        <v>34.0227</v>
      </c>
      <c r="AB1676" s="4" t="s">
        <v>13</v>
      </c>
      <c r="AC1676" s="1">
        <v>43.8524421184493</v>
      </c>
      <c r="AD1676" s="4">
        <v>-12.304042118449296</v>
      </c>
    </row>
    <row r="1677">
      <c r="G1677" s="3">
        <v>45.355</v>
      </c>
      <c r="H1677" s="3">
        <v>8.38</v>
      </c>
      <c r="K1677" s="4">
        <f>IFERROR(__xludf.DUMMYFUNCTION("""COMPUTED_VALUE"""),8.06)</f>
        <v>8.06</v>
      </c>
      <c r="L1677" s="4">
        <v>56.9672</v>
      </c>
      <c r="M1677" s="4" t="s">
        <v>13</v>
      </c>
      <c r="N1677" s="1">
        <v>11.1061207593293</v>
      </c>
      <c r="O1677" s="4">
        <v>34.248879240670696</v>
      </c>
      <c r="V1677" s="3">
        <v>31.4813</v>
      </c>
      <c r="W1677" s="3">
        <v>8.38</v>
      </c>
      <c r="Z1677" s="4">
        <f>IFERROR(__xludf.DUMMYFUNCTION("""COMPUTED_VALUE"""),8.06)</f>
        <v>8.06</v>
      </c>
      <c r="AA1677" s="4">
        <v>34.0336</v>
      </c>
      <c r="AB1677" s="4" t="s">
        <v>13</v>
      </c>
      <c r="AC1677" s="1">
        <v>43.7476049105605</v>
      </c>
      <c r="AD1677" s="4">
        <v>-12.266304910560496</v>
      </c>
    </row>
    <row r="1678">
      <c r="G1678" s="3">
        <v>45.075</v>
      </c>
      <c r="H1678" s="3">
        <v>8.385</v>
      </c>
      <c r="K1678" s="4">
        <f>IFERROR(__xludf.DUMMYFUNCTION("""COMPUTED_VALUE"""),8.065)</f>
        <v>8.065</v>
      </c>
      <c r="L1678" s="4">
        <v>56.8673</v>
      </c>
      <c r="M1678" s="4" t="s">
        <v>13</v>
      </c>
      <c r="N1678" s="1">
        <v>11.0250292779403</v>
      </c>
      <c r="O1678" s="4">
        <v>34.049970722059705</v>
      </c>
      <c r="V1678" s="3">
        <v>31.415</v>
      </c>
      <c r="W1678" s="3">
        <v>8.385</v>
      </c>
      <c r="Z1678" s="4">
        <f>IFERROR(__xludf.DUMMYFUNCTION("""COMPUTED_VALUE"""),8.065)</f>
        <v>8.065</v>
      </c>
      <c r="AA1678" s="4">
        <v>34.0434</v>
      </c>
      <c r="AB1678" s="4" t="s">
        <v>13</v>
      </c>
      <c r="AC1678" s="1">
        <v>43.6416581990784</v>
      </c>
      <c r="AD1678" s="4">
        <v>-12.2266581990784</v>
      </c>
    </row>
    <row r="1679">
      <c r="G1679" s="3">
        <v>44.7919</v>
      </c>
      <c r="H1679" s="3">
        <v>8.39</v>
      </c>
      <c r="K1679" s="4">
        <f>IFERROR(__xludf.DUMMYFUNCTION("""COMPUTED_VALUE"""),8.07)</f>
        <v>8.07</v>
      </c>
      <c r="L1679" s="4">
        <v>56.7655</v>
      </c>
      <c r="M1679" s="4" t="s">
        <v>13</v>
      </c>
      <c r="N1679" s="1">
        <v>10.9420788648954</v>
      </c>
      <c r="O1679" s="4">
        <v>33.8498211351046</v>
      </c>
      <c r="V1679" s="3">
        <v>31.3495</v>
      </c>
      <c r="W1679" s="3">
        <v>8.39</v>
      </c>
      <c r="Z1679" s="4">
        <f>IFERROR(__xludf.DUMMYFUNCTION("""COMPUTED_VALUE"""),8.07)</f>
        <v>8.07</v>
      </c>
      <c r="AA1679" s="4">
        <v>34.0519</v>
      </c>
      <c r="AB1679" s="4" t="s">
        <v>13</v>
      </c>
      <c r="AC1679" s="1">
        <v>43.534629185342</v>
      </c>
      <c r="AD1679" s="4">
        <v>-12.185129185342</v>
      </c>
    </row>
    <row r="1680">
      <c r="G1680" s="3">
        <v>44.5059</v>
      </c>
      <c r="H1680" s="3">
        <v>8.395</v>
      </c>
      <c r="K1680" s="4">
        <f>IFERROR(__xludf.DUMMYFUNCTION("""COMPUTED_VALUE"""),8.075)</f>
        <v>8.075</v>
      </c>
      <c r="L1680" s="4">
        <v>56.6617</v>
      </c>
      <c r="M1680" s="4" t="s">
        <v>13</v>
      </c>
      <c r="N1680" s="1">
        <v>10.8571014614439</v>
      </c>
      <c r="O1680" s="4">
        <v>33.64879853855609</v>
      </c>
      <c r="V1680" s="3">
        <v>31.2849</v>
      </c>
      <c r="W1680" s="3">
        <v>8.395</v>
      </c>
      <c r="Z1680" s="4">
        <f>IFERROR(__xludf.DUMMYFUNCTION("""COMPUTED_VALUE"""),8.075)</f>
        <v>8.075</v>
      </c>
      <c r="AA1680" s="4">
        <v>34.0593</v>
      </c>
      <c r="AB1680" s="4" t="s">
        <v>13</v>
      </c>
      <c r="AC1680" s="1">
        <v>43.4265450706903</v>
      </c>
      <c r="AD1680" s="4">
        <v>-12.141645070690302</v>
      </c>
    </row>
    <row r="1681">
      <c r="G1681" s="3">
        <v>44.2171</v>
      </c>
      <c r="H1681" s="3">
        <v>8.4</v>
      </c>
      <c r="K1681" s="4">
        <f>IFERROR(__xludf.DUMMYFUNCTION("""COMPUTED_VALUE"""),8.08)</f>
        <v>8.08</v>
      </c>
      <c r="L1681" s="4">
        <v>56.5561</v>
      </c>
      <c r="M1681" s="4" t="s">
        <v>13</v>
      </c>
      <c r="N1681" s="1">
        <v>10.769929008835</v>
      </c>
      <c r="O1681" s="4">
        <v>33.447170991165</v>
      </c>
      <c r="V1681" s="3">
        <v>31.2211</v>
      </c>
      <c r="W1681" s="3">
        <v>8.4</v>
      </c>
      <c r="Z1681" s="4">
        <f>IFERROR(__xludf.DUMMYFUNCTION("""COMPUTED_VALUE"""),8.08)</f>
        <v>8.08</v>
      </c>
      <c r="AA1681" s="4">
        <v>34.0654</v>
      </c>
      <c r="AB1681" s="4" t="s">
        <v>13</v>
      </c>
      <c r="AC1681" s="1">
        <v>43.3174330564624</v>
      </c>
      <c r="AD1681" s="4">
        <v>-12.096333056462399</v>
      </c>
    </row>
    <row r="1682">
      <c r="G1682" s="3">
        <v>43.9253</v>
      </c>
      <c r="H1682" s="3">
        <v>8.405</v>
      </c>
      <c r="K1682" s="4">
        <f>IFERROR(__xludf.DUMMYFUNCTION("""COMPUTED_VALUE"""),8.085)</f>
        <v>8.085</v>
      </c>
      <c r="L1682" s="4">
        <v>56.4486</v>
      </c>
      <c r="M1682" s="4" t="s">
        <v>13</v>
      </c>
      <c r="N1682" s="1">
        <v>10.6803934483181</v>
      </c>
      <c r="O1682" s="4">
        <v>33.2449065516819</v>
      </c>
      <c r="V1682" s="3">
        <v>31.1582</v>
      </c>
      <c r="W1682" s="3">
        <v>8.405</v>
      </c>
      <c r="Z1682" s="4">
        <f>IFERROR(__xludf.DUMMYFUNCTION("""COMPUTED_VALUE"""),8.085)</f>
        <v>8.085</v>
      </c>
      <c r="AA1682" s="4">
        <v>34.0701</v>
      </c>
      <c r="AB1682" s="4" t="s">
        <v>13</v>
      </c>
      <c r="AC1682" s="1">
        <v>43.2073203439974</v>
      </c>
      <c r="AD1682" s="4">
        <v>-12.049120343997402</v>
      </c>
    </row>
    <row r="1683">
      <c r="G1683" s="3">
        <v>43.6307</v>
      </c>
      <c r="H1683" s="3">
        <v>8.41</v>
      </c>
      <c r="K1683" s="4">
        <f>IFERROR(__xludf.DUMMYFUNCTION("""COMPUTED_VALUE"""),8.09)</f>
        <v>8.09</v>
      </c>
      <c r="L1683" s="4">
        <v>56.3391</v>
      </c>
      <c r="M1683" s="4" t="s">
        <v>13</v>
      </c>
      <c r="N1683" s="1">
        <v>10.5883267211422</v>
      </c>
      <c r="O1683" s="4">
        <v>33.042373278857795</v>
      </c>
      <c r="V1683" s="3">
        <v>31.0963</v>
      </c>
      <c r="W1683" s="3">
        <v>8.41</v>
      </c>
      <c r="Z1683" s="4">
        <f>IFERROR(__xludf.DUMMYFUNCTION("""COMPUTED_VALUE"""),8.09)</f>
        <v>8.09</v>
      </c>
      <c r="AA1683" s="4">
        <v>34.0734</v>
      </c>
      <c r="AB1683" s="4" t="s">
        <v>13</v>
      </c>
      <c r="AC1683" s="1">
        <v>43.0962341346342</v>
      </c>
      <c r="AD1683" s="4">
        <v>-11.999934134634202</v>
      </c>
    </row>
    <row r="1684">
      <c r="G1684" s="3">
        <v>43.3332</v>
      </c>
      <c r="H1684" s="3">
        <v>8.415</v>
      </c>
      <c r="K1684" s="4">
        <f>IFERROR(__xludf.DUMMYFUNCTION("""COMPUTED_VALUE"""),8.095)</f>
        <v>8.095</v>
      </c>
      <c r="L1684" s="4">
        <v>56.2275</v>
      </c>
      <c r="M1684" s="4" t="s">
        <v>13</v>
      </c>
      <c r="N1684" s="1">
        <v>10.4935607685569</v>
      </c>
      <c r="O1684" s="4">
        <v>32.8396392314431</v>
      </c>
      <c r="V1684" s="3">
        <v>31.0354</v>
      </c>
      <c r="W1684" s="3">
        <v>8.415</v>
      </c>
      <c r="Z1684" s="4">
        <f>IFERROR(__xludf.DUMMYFUNCTION("""COMPUTED_VALUE"""),8.095)</f>
        <v>8.095</v>
      </c>
      <c r="AA1684" s="4">
        <v>34.0752</v>
      </c>
      <c r="AB1684" s="4" t="s">
        <v>13</v>
      </c>
      <c r="AC1684" s="1">
        <v>42.9842016297119</v>
      </c>
      <c r="AD1684" s="4">
        <v>-11.948801629711898</v>
      </c>
    </row>
    <row r="1685">
      <c r="G1685" s="3">
        <v>43.033</v>
      </c>
      <c r="H1685" s="3">
        <v>8.42</v>
      </c>
      <c r="K1685" s="4">
        <f>IFERROR(__xludf.DUMMYFUNCTION("""COMPUTED_VALUE"""),8.1)</f>
        <v>8.1</v>
      </c>
      <c r="L1685" s="4">
        <v>56.1139</v>
      </c>
      <c r="M1685" s="4" t="s">
        <v>13</v>
      </c>
      <c r="N1685" s="1">
        <v>10.3959275318111</v>
      </c>
      <c r="O1685" s="4">
        <v>32.637072468188904</v>
      </c>
      <c r="V1685" s="3">
        <v>30.9755</v>
      </c>
      <c r="W1685" s="3">
        <v>8.42</v>
      </c>
      <c r="Z1685" s="4">
        <f>IFERROR(__xludf.DUMMYFUNCTION("""COMPUTED_VALUE"""),8.1)</f>
        <v>8.1</v>
      </c>
      <c r="AA1685" s="4">
        <v>34.0756</v>
      </c>
      <c r="AB1685" s="4" t="s">
        <v>13</v>
      </c>
      <c r="AC1685" s="1">
        <v>42.8712500305694</v>
      </c>
      <c r="AD1685" s="4">
        <v>-11.895750030569399</v>
      </c>
    </row>
    <row r="1686">
      <c r="G1686" s="3">
        <v>42.73</v>
      </c>
      <c r="H1686" s="3">
        <v>8.425</v>
      </c>
      <c r="K1686" s="4">
        <f>IFERROR(__xludf.DUMMYFUNCTION("""COMPUTED_VALUE"""),8.105)</f>
        <v>8.105</v>
      </c>
      <c r="L1686" s="4">
        <v>55.9982</v>
      </c>
      <c r="M1686" s="4" t="s">
        <v>13</v>
      </c>
      <c r="N1686" s="1">
        <v>10.2952589521544</v>
      </c>
      <c r="O1686" s="4">
        <v>32.4347410478456</v>
      </c>
      <c r="V1686" s="3">
        <v>30.9166</v>
      </c>
      <c r="W1686" s="3">
        <v>8.425</v>
      </c>
      <c r="Z1686" s="4">
        <f>IFERROR(__xludf.DUMMYFUNCTION("""COMPUTED_VALUE"""),8.105)</f>
        <v>8.105</v>
      </c>
      <c r="AA1686" s="4">
        <v>34.0744</v>
      </c>
      <c r="AB1686" s="4" t="s">
        <v>13</v>
      </c>
      <c r="AC1686" s="1">
        <v>42.757406538546</v>
      </c>
      <c r="AD1686" s="4">
        <v>-11.840806538546001</v>
      </c>
    </row>
    <row r="1687">
      <c r="G1687" s="3">
        <v>42.4243</v>
      </c>
      <c r="H1687" s="3">
        <v>8.43</v>
      </c>
      <c r="K1687" s="4">
        <f>IFERROR(__xludf.DUMMYFUNCTION("""COMPUTED_VALUE"""),8.11)</f>
        <v>8.11</v>
      </c>
      <c r="L1687" s="4">
        <v>55.8804</v>
      </c>
      <c r="M1687" s="4" t="s">
        <v>13</v>
      </c>
      <c r="N1687" s="1">
        <v>10.1913869708358</v>
      </c>
      <c r="O1687" s="4">
        <v>32.2329130291642</v>
      </c>
      <c r="V1687" s="3">
        <v>30.8589</v>
      </c>
      <c r="W1687" s="3">
        <v>8.43</v>
      </c>
      <c r="Z1687" s="4">
        <f>IFERROR(__xludf.DUMMYFUNCTION("""COMPUTED_VALUE"""),8.11)</f>
        <v>8.11</v>
      </c>
      <c r="AA1687" s="4">
        <v>34.0716</v>
      </c>
      <c r="AB1687" s="4" t="s">
        <v>13</v>
      </c>
      <c r="AC1687" s="1">
        <v>42.6426983549805</v>
      </c>
      <c r="AD1687" s="4">
        <v>-11.783798354980505</v>
      </c>
    </row>
    <row r="1688">
      <c r="G1688" s="3">
        <v>42.1159</v>
      </c>
      <c r="H1688" s="3">
        <v>8.435</v>
      </c>
      <c r="K1688" s="4">
        <f>IFERROR(__xludf.DUMMYFUNCTION("""COMPUTED_VALUE"""),8.115)</f>
        <v>8.115</v>
      </c>
      <c r="L1688" s="4">
        <v>55.7604</v>
      </c>
      <c r="M1688" s="4" t="s">
        <v>13</v>
      </c>
      <c r="N1688" s="1">
        <v>10.0841435291047</v>
      </c>
      <c r="O1688" s="4">
        <v>32.0317564708953</v>
      </c>
      <c r="V1688" s="3">
        <v>30.8021</v>
      </c>
      <c r="W1688" s="3">
        <v>8.435</v>
      </c>
      <c r="Z1688" s="4">
        <f>IFERROR(__xludf.DUMMYFUNCTION("""COMPUTED_VALUE"""),8.115)</f>
        <v>8.115</v>
      </c>
      <c r="AA1688" s="4">
        <v>34.0672</v>
      </c>
      <c r="AB1688" s="4" t="s">
        <v>13</v>
      </c>
      <c r="AC1688" s="1">
        <v>42.5271526812121</v>
      </c>
      <c r="AD1688" s="4">
        <v>-11.725052681212102</v>
      </c>
    </row>
    <row r="1689">
      <c r="G1689" s="3">
        <v>41.8049</v>
      </c>
      <c r="H1689" s="3">
        <v>8.44</v>
      </c>
      <c r="K1689" s="4">
        <f>IFERROR(__xludf.DUMMYFUNCTION("""COMPUTED_VALUE"""),8.12)</f>
        <v>8.12</v>
      </c>
      <c r="L1689" s="4">
        <v>55.6382</v>
      </c>
      <c r="M1689" s="4" t="s">
        <v>13</v>
      </c>
      <c r="N1689" s="1">
        <v>9.97336056821037</v>
      </c>
      <c r="O1689" s="4">
        <v>31.831539431789633</v>
      </c>
      <c r="V1689" s="3">
        <v>30.7464</v>
      </c>
      <c r="W1689" s="3">
        <v>8.44</v>
      </c>
      <c r="Z1689" s="4">
        <f>IFERROR(__xludf.DUMMYFUNCTION("""COMPUTED_VALUE"""),8.12)</f>
        <v>8.12</v>
      </c>
      <c r="AA1689" s="4">
        <v>34.061</v>
      </c>
      <c r="AB1689" s="4" t="s">
        <v>13</v>
      </c>
      <c r="AC1689" s="1">
        <v>42.4107967185797</v>
      </c>
      <c r="AD1689" s="4">
        <v>-11.664396718579695</v>
      </c>
    </row>
    <row r="1690">
      <c r="G1690" s="3">
        <v>41.4913</v>
      </c>
      <c r="H1690" s="3">
        <v>8.445</v>
      </c>
      <c r="K1690" s="4">
        <f>IFERROR(__xludf.DUMMYFUNCTION("""COMPUTED_VALUE"""),8.125)</f>
        <v>8.125</v>
      </c>
      <c r="L1690" s="4">
        <v>55.5137</v>
      </c>
      <c r="M1690" s="4" t="s">
        <v>13</v>
      </c>
      <c r="N1690" s="1">
        <v>9.85887002940195</v>
      </c>
      <c r="O1690" s="4">
        <v>31.632429970598054</v>
      </c>
      <c r="V1690" s="3">
        <v>30.6918</v>
      </c>
      <c r="W1690" s="3">
        <v>8.445</v>
      </c>
      <c r="Z1690" s="4">
        <f>IFERROR(__xludf.DUMMYFUNCTION("""COMPUTED_VALUE"""),8.125)</f>
        <v>8.125</v>
      </c>
      <c r="AA1690" s="4">
        <v>34.0531</v>
      </c>
      <c r="AB1690" s="4" t="s">
        <v>13</v>
      </c>
      <c r="AC1690" s="1">
        <v>42.2936576684224</v>
      </c>
      <c r="AD1690" s="4">
        <v>-11.601857668422397</v>
      </c>
    </row>
    <row r="1691">
      <c r="G1691" s="3">
        <v>41.1751</v>
      </c>
      <c r="H1691" s="3">
        <v>8.45</v>
      </c>
      <c r="K1691" s="4">
        <f>IFERROR(__xludf.DUMMYFUNCTION("""COMPUTED_VALUE"""),8.13)</f>
        <v>8.13</v>
      </c>
      <c r="L1691" s="4">
        <v>55.3869</v>
      </c>
      <c r="M1691" s="4" t="s">
        <v>13</v>
      </c>
      <c r="N1691" s="1">
        <v>9.7405038539288</v>
      </c>
      <c r="O1691" s="4">
        <v>31.4345961460712</v>
      </c>
      <c r="V1691" s="3">
        <v>30.6381</v>
      </c>
      <c r="W1691" s="3">
        <v>8.45</v>
      </c>
      <c r="Z1691" s="4">
        <f>IFERROR(__xludf.DUMMYFUNCTION("""COMPUTED_VALUE"""),8.13)</f>
        <v>8.13</v>
      </c>
      <c r="AA1691" s="4">
        <v>34.0434</v>
      </c>
      <c r="AB1691" s="4" t="s">
        <v>13</v>
      </c>
      <c r="AC1691" s="1">
        <v>42.1757627320793</v>
      </c>
      <c r="AD1691" s="4">
        <v>-11.537662732079298</v>
      </c>
    </row>
    <row r="1692">
      <c r="G1692" s="3">
        <v>40.8565</v>
      </c>
      <c r="H1692" s="3">
        <v>8.455</v>
      </c>
      <c r="K1692" s="4">
        <f>IFERROR(__xludf.DUMMYFUNCTION("""COMPUTED_VALUE"""),8.135)</f>
        <v>8.135</v>
      </c>
      <c r="L1692" s="4">
        <v>55.2577</v>
      </c>
      <c r="M1692" s="4" t="s">
        <v>13</v>
      </c>
      <c r="N1692" s="1">
        <v>9.61809398304012</v>
      </c>
      <c r="O1692" s="4">
        <v>31.23840601695988</v>
      </c>
      <c r="V1692" s="3">
        <v>30.5855</v>
      </c>
      <c r="W1692" s="3">
        <v>8.455</v>
      </c>
      <c r="Z1692" s="4">
        <f>IFERROR(__xludf.DUMMYFUNCTION("""COMPUTED_VALUE"""),8.135)</f>
        <v>8.135</v>
      </c>
      <c r="AA1692" s="4">
        <v>34.0319</v>
      </c>
      <c r="AB1692" s="4" t="s">
        <v>13</v>
      </c>
      <c r="AC1692" s="1">
        <v>42.0571391108893</v>
      </c>
      <c r="AD1692" s="4">
        <v>-11.471639110889303</v>
      </c>
    </row>
    <row r="1693">
      <c r="G1693" s="3">
        <v>40.5353</v>
      </c>
      <c r="H1693" s="3">
        <v>8.46</v>
      </c>
      <c r="K1693" s="4">
        <f>IFERROR(__xludf.DUMMYFUNCTION("""COMPUTED_VALUE"""),8.14)</f>
        <v>8.14</v>
      </c>
      <c r="L1693" s="4">
        <v>55.1262</v>
      </c>
      <c r="M1693" s="4" t="s">
        <v>13</v>
      </c>
      <c r="N1693" s="1">
        <v>9.49147235798519</v>
      </c>
      <c r="O1693" s="4">
        <v>31.04382764201481</v>
      </c>
      <c r="V1693" s="3">
        <v>30.534</v>
      </c>
      <c r="W1693" s="3">
        <v>8.46</v>
      </c>
      <c r="Z1693" s="4">
        <f>IFERROR(__xludf.DUMMYFUNCTION("""COMPUTED_VALUE"""),8.14)</f>
        <v>8.14</v>
      </c>
      <c r="AA1693" s="4">
        <v>34.0186</v>
      </c>
      <c r="AB1693" s="4" t="s">
        <v>13</v>
      </c>
      <c r="AC1693" s="1">
        <v>41.9378140061915</v>
      </c>
      <c r="AD1693" s="4">
        <v>-11.403814006191503</v>
      </c>
    </row>
    <row r="1694">
      <c r="G1694" s="3">
        <v>40.2117</v>
      </c>
      <c r="H1694" s="3">
        <v>8.465</v>
      </c>
      <c r="K1694" s="4">
        <f>IFERROR(__xludf.DUMMYFUNCTION("""COMPUTED_VALUE"""),8.145)</f>
        <v>8.145</v>
      </c>
      <c r="L1694" s="4">
        <v>54.9922</v>
      </c>
      <c r="M1694" s="4" t="s">
        <v>13</v>
      </c>
      <c r="N1694" s="1">
        <v>9.36047092001332</v>
      </c>
      <c r="O1694" s="4">
        <v>30.85122907998668</v>
      </c>
      <c r="V1694" s="3">
        <v>30.4834</v>
      </c>
      <c r="W1694" s="3">
        <v>8.465</v>
      </c>
      <c r="Z1694" s="4">
        <f>IFERROR(__xludf.DUMMYFUNCTION("""COMPUTED_VALUE"""),8.145)</f>
        <v>8.145</v>
      </c>
      <c r="AA1694" s="4">
        <v>34.0033</v>
      </c>
      <c r="AB1694" s="4" t="s">
        <v>13</v>
      </c>
      <c r="AC1694" s="1">
        <v>41.817814619325</v>
      </c>
      <c r="AD1694" s="4">
        <v>-11.334414619324999</v>
      </c>
    </row>
    <row r="1695">
      <c r="G1695" s="3">
        <v>39.8858</v>
      </c>
      <c r="H1695" s="3">
        <v>8.47</v>
      </c>
      <c r="K1695" s="4">
        <f>IFERROR(__xludf.DUMMYFUNCTION("""COMPUTED_VALUE"""),8.15)</f>
        <v>8.15</v>
      </c>
      <c r="L1695" s="4">
        <v>54.8557</v>
      </c>
      <c r="M1695" s="4" t="s">
        <v>13</v>
      </c>
      <c r="N1695" s="1">
        <v>9.22492161037369</v>
      </c>
      <c r="O1695" s="4">
        <v>30.660878389626312</v>
      </c>
      <c r="V1695" s="3">
        <v>30.4337</v>
      </c>
      <c r="W1695" s="3">
        <v>8.47</v>
      </c>
      <c r="Z1695" s="4">
        <f>IFERROR(__xludf.DUMMYFUNCTION("""COMPUTED_VALUE"""),8.15)</f>
        <v>8.15</v>
      </c>
      <c r="AA1695" s="4">
        <v>33.9861</v>
      </c>
      <c r="AB1695" s="4" t="s">
        <v>13</v>
      </c>
      <c r="AC1695" s="1">
        <v>41.6971681516287</v>
      </c>
      <c r="AD1695" s="4">
        <v>-11.2634681516287</v>
      </c>
    </row>
    <row r="1696">
      <c r="G1696" s="3">
        <v>39.5575</v>
      </c>
      <c r="H1696" s="3">
        <v>8.475</v>
      </c>
      <c r="K1696" s="4">
        <f>IFERROR(__xludf.DUMMYFUNCTION("""COMPUTED_VALUE"""),8.155)</f>
        <v>8.155</v>
      </c>
      <c r="L1696" s="4">
        <v>54.7166</v>
      </c>
      <c r="M1696" s="4" t="s">
        <v>13</v>
      </c>
      <c r="N1696" s="1">
        <v>9.08465637031565</v>
      </c>
      <c r="O1696" s="4">
        <v>30.47284362968435</v>
      </c>
      <c r="V1696" s="3">
        <v>30.385</v>
      </c>
      <c r="W1696" s="3">
        <v>8.475</v>
      </c>
      <c r="Z1696" s="4">
        <f>IFERROR(__xludf.DUMMYFUNCTION("""COMPUTED_VALUE"""),8.155)</f>
        <v>8.155</v>
      </c>
      <c r="AA1696" s="4">
        <v>33.9669</v>
      </c>
      <c r="AB1696" s="4" t="s">
        <v>13</v>
      </c>
      <c r="AC1696" s="1">
        <v>41.5759018044418</v>
      </c>
      <c r="AD1696" s="4">
        <v>-11.190901804441797</v>
      </c>
    </row>
    <row r="1697">
      <c r="G1697" s="3">
        <v>39.227</v>
      </c>
      <c r="H1697" s="3">
        <v>8.48</v>
      </c>
      <c r="K1697" s="4">
        <f>IFERROR(__xludf.DUMMYFUNCTION("""COMPUTED_VALUE"""),8.15547179999999)</f>
        <v>8.1554718</v>
      </c>
      <c r="L1697" s="4" t="s">
        <v>13</v>
      </c>
      <c r="M1697" s="4">
        <v>15.5398960831891</v>
      </c>
      <c r="N1697" s="1">
        <v>8.93950714108835</v>
      </c>
      <c r="O1697" s="4">
        <v>30.287492858911648</v>
      </c>
      <c r="V1697" s="3">
        <v>30.3372</v>
      </c>
      <c r="W1697" s="3">
        <v>8.48</v>
      </c>
      <c r="Z1697" s="4">
        <f>IFERROR(__xludf.DUMMYFUNCTION("""COMPUTED_VALUE"""),8.15547179999999)</f>
        <v>8.1554718</v>
      </c>
      <c r="AA1697" s="4" t="s">
        <v>13</v>
      </c>
      <c r="AB1697" s="4">
        <v>46.9513087646909</v>
      </c>
      <c r="AC1697" s="1">
        <v>41.4540427791031</v>
      </c>
      <c r="AD1697" s="4">
        <v>-11.116842779103099</v>
      </c>
    </row>
    <row r="1698">
      <c r="G1698" s="3">
        <v>38.8942</v>
      </c>
      <c r="H1698" s="3">
        <v>8.485</v>
      </c>
      <c r="K1698" s="4">
        <f>IFERROR(__xludf.DUMMYFUNCTION("""COMPUTED_VALUE"""),8.16)</f>
        <v>8.16</v>
      </c>
      <c r="L1698" s="4">
        <v>54.575</v>
      </c>
      <c r="M1698" s="4" t="s">
        <v>13</v>
      </c>
      <c r="N1698" s="1">
        <v>8.78930586394116</v>
      </c>
      <c r="O1698" s="4">
        <v>30.10489413605884</v>
      </c>
      <c r="V1698" s="3">
        <v>30.2903</v>
      </c>
      <c r="W1698" s="3">
        <v>8.485</v>
      </c>
      <c r="Z1698" s="4">
        <f>IFERROR(__xludf.DUMMYFUNCTION("""COMPUTED_VALUE"""),8.16)</f>
        <v>8.16</v>
      </c>
      <c r="AA1698" s="4">
        <v>33.9457</v>
      </c>
      <c r="AB1698" s="4" t="s">
        <v>13</v>
      </c>
      <c r="AC1698" s="1">
        <v>41.3316182769519</v>
      </c>
      <c r="AD1698" s="4">
        <v>-11.041318276951902</v>
      </c>
    </row>
    <row r="1699">
      <c r="G1699" s="3">
        <v>38.5594</v>
      </c>
      <c r="H1699" s="3">
        <v>8.49</v>
      </c>
      <c r="K1699" s="4">
        <f>IFERROR(__xludf.DUMMYFUNCTION("""COMPUTED_VALUE"""),8.165)</f>
        <v>8.165</v>
      </c>
      <c r="L1699" s="4">
        <v>54.4307</v>
      </c>
      <c r="M1699" s="4" t="s">
        <v>13</v>
      </c>
      <c r="N1699" s="1">
        <v>8.63356256460764</v>
      </c>
      <c r="O1699" s="4">
        <v>29.925837435392356</v>
      </c>
      <c r="V1699" s="3">
        <v>30.2442</v>
      </c>
      <c r="W1699" s="3">
        <v>8.49</v>
      </c>
      <c r="Z1699" s="4">
        <f>IFERROR(__xludf.DUMMYFUNCTION("""COMPUTED_VALUE"""),8.165)</f>
        <v>8.165</v>
      </c>
      <c r="AA1699" s="4">
        <v>33.9226</v>
      </c>
      <c r="AB1699" s="4" t="s">
        <v>13</v>
      </c>
      <c r="AC1699" s="1">
        <v>41.2085478592955</v>
      </c>
      <c r="AD1699" s="4">
        <v>-10.9643478592955</v>
      </c>
    </row>
    <row r="1700">
      <c r="G1700" s="3">
        <v>38.2224</v>
      </c>
      <c r="H1700" s="3">
        <v>8.495</v>
      </c>
      <c r="K1700" s="4">
        <f>IFERROR(__xludf.DUMMYFUNCTION("""COMPUTED_VALUE"""),8.17)</f>
        <v>8.17</v>
      </c>
      <c r="L1700" s="4">
        <v>54.2838</v>
      </c>
      <c r="M1700" s="4" t="s">
        <v>13</v>
      </c>
      <c r="N1700" s="1">
        <v>8.46469947629281</v>
      </c>
      <c r="O1700" s="4">
        <v>29.757700523707193</v>
      </c>
      <c r="V1700" s="3">
        <v>30.1989</v>
      </c>
      <c r="W1700" s="3">
        <v>8.495</v>
      </c>
      <c r="Z1700" s="4">
        <f>IFERROR(__xludf.DUMMYFUNCTION("""COMPUTED_VALUE"""),8.17)</f>
        <v>8.17</v>
      </c>
      <c r="AA1700" s="4">
        <v>33.8974</v>
      </c>
      <c r="AB1700" s="4" t="s">
        <v>13</v>
      </c>
      <c r="AC1700" s="1">
        <v>41.0822658770804</v>
      </c>
      <c r="AD1700" s="4">
        <v>-10.883365877080404</v>
      </c>
    </row>
    <row r="1701">
      <c r="G1701" s="3">
        <v>37.8834</v>
      </c>
      <c r="H1701" s="3">
        <v>8.5</v>
      </c>
      <c r="K1701" s="4">
        <f>IFERROR(__xludf.DUMMYFUNCTION("""COMPUTED_VALUE"""),8.175)</f>
        <v>8.175</v>
      </c>
      <c r="L1701" s="4">
        <v>54.1341</v>
      </c>
      <c r="M1701" s="4" t="s">
        <v>13</v>
      </c>
      <c r="N1701" s="1">
        <v>8.28035180778933</v>
      </c>
      <c r="O1701" s="4">
        <v>29.60304819221067</v>
      </c>
      <c r="V1701" s="3">
        <v>30.1544</v>
      </c>
      <c r="W1701" s="3">
        <v>8.5</v>
      </c>
      <c r="Z1701" s="4">
        <f>IFERROR(__xludf.DUMMYFUNCTION("""COMPUTED_VALUE"""),8.175)</f>
        <v>8.175</v>
      </c>
      <c r="AA1701" s="4">
        <v>33.8702</v>
      </c>
      <c r="AB1701" s="4" t="s">
        <v>13</v>
      </c>
      <c r="AC1701" s="1">
        <v>40.9516577712495</v>
      </c>
      <c r="AD1701" s="4">
        <v>-10.797257771249502</v>
      </c>
    </row>
    <row r="1702">
      <c r="G1702" s="3">
        <v>37.5424</v>
      </c>
      <c r="H1702" s="3">
        <v>8.505</v>
      </c>
      <c r="K1702" s="4">
        <f>IFERROR(__xludf.DUMMYFUNCTION("""COMPUTED_VALUE"""),8.18)</f>
        <v>8.18</v>
      </c>
      <c r="L1702" s="4">
        <v>53.9817</v>
      </c>
      <c r="M1702" s="4" t="s">
        <v>13</v>
      </c>
      <c r="N1702" s="1">
        <v>8.08155404892119</v>
      </c>
      <c r="O1702" s="4">
        <v>29.46084595107881</v>
      </c>
      <c r="V1702" s="3">
        <v>30.1106</v>
      </c>
      <c r="W1702" s="3">
        <v>8.505</v>
      </c>
      <c r="Z1702" s="4">
        <f>IFERROR(__xludf.DUMMYFUNCTION("""COMPUTED_VALUE"""),8.18)</f>
        <v>8.18</v>
      </c>
      <c r="AA1702" s="4">
        <v>33.8409</v>
      </c>
      <c r="AB1702" s="4" t="s">
        <v>13</v>
      </c>
      <c r="AC1702" s="1">
        <v>40.8167020393778</v>
      </c>
      <c r="AD1702" s="4">
        <v>-10.7061020393778</v>
      </c>
    </row>
    <row r="1703">
      <c r="G1703" s="3">
        <v>37.1995</v>
      </c>
      <c r="H1703" s="3">
        <v>8.51</v>
      </c>
      <c r="K1703" s="4">
        <f>IFERROR(__xludf.DUMMYFUNCTION("""COMPUTED_VALUE"""),8.185)</f>
        <v>8.185</v>
      </c>
      <c r="L1703" s="4">
        <v>53.8265</v>
      </c>
      <c r="M1703" s="4" t="s">
        <v>13</v>
      </c>
      <c r="N1703" s="1">
        <v>7.86934068951241</v>
      </c>
      <c r="O1703" s="4">
        <v>29.33015931048759</v>
      </c>
      <c r="V1703" s="3">
        <v>30.0675</v>
      </c>
      <c r="W1703" s="3">
        <v>8.51</v>
      </c>
      <c r="Z1703" s="4">
        <f>IFERROR(__xludf.DUMMYFUNCTION("""COMPUTED_VALUE"""),8.185)</f>
        <v>8.185</v>
      </c>
      <c r="AA1703" s="4">
        <v>33.8095</v>
      </c>
      <c r="AB1703" s="4" t="s">
        <v>13</v>
      </c>
      <c r="AC1703" s="1">
        <v>40.6773771790406</v>
      </c>
      <c r="AD1703" s="4">
        <v>-10.609877179040598</v>
      </c>
    </row>
    <row r="1704">
      <c r="G1704" s="3">
        <v>36.8548</v>
      </c>
      <c r="H1704" s="3">
        <v>8.515</v>
      </c>
      <c r="K1704" s="4">
        <f>IFERROR(__xludf.DUMMYFUNCTION("""COMPUTED_VALUE"""),8.19)</f>
        <v>8.19</v>
      </c>
      <c r="L1704" s="4">
        <v>53.6685</v>
      </c>
      <c r="M1704" s="4" t="s">
        <v>13</v>
      </c>
      <c r="N1704" s="1">
        <v>7.64474621938676</v>
      </c>
      <c r="O1704" s="4">
        <v>29.210053780613237</v>
      </c>
      <c r="V1704" s="3">
        <v>30.0251</v>
      </c>
      <c r="W1704" s="3">
        <v>8.515</v>
      </c>
      <c r="Z1704" s="4">
        <f>IFERROR(__xludf.DUMMYFUNCTION("""COMPUTED_VALUE"""),8.19)</f>
        <v>8.19</v>
      </c>
      <c r="AA1704" s="4">
        <v>33.7761</v>
      </c>
      <c r="AB1704" s="4" t="s">
        <v>13</v>
      </c>
      <c r="AC1704" s="1">
        <v>40.5336616878128</v>
      </c>
      <c r="AD1704" s="4">
        <v>-10.508561687812804</v>
      </c>
    </row>
    <row r="1705">
      <c r="G1705" s="3">
        <v>36.5082</v>
      </c>
      <c r="H1705" s="3">
        <v>8.52</v>
      </c>
      <c r="K1705" s="4">
        <f>IFERROR(__xludf.DUMMYFUNCTION("""COMPUTED_VALUE"""),8.195)</f>
        <v>8.195</v>
      </c>
      <c r="L1705" s="4">
        <v>53.5076</v>
      </c>
      <c r="M1705" s="4" t="s">
        <v>13</v>
      </c>
      <c r="N1705" s="1">
        <v>7.40880512836835</v>
      </c>
      <c r="O1705" s="4">
        <v>29.099394871631652</v>
      </c>
      <c r="V1705" s="3">
        <v>29.9832</v>
      </c>
      <c r="W1705" s="3">
        <v>8.52</v>
      </c>
      <c r="Z1705" s="4">
        <f>IFERROR(__xludf.DUMMYFUNCTION("""COMPUTED_VALUE"""),8.195)</f>
        <v>8.195</v>
      </c>
      <c r="AA1705" s="4">
        <v>33.7407</v>
      </c>
      <c r="AB1705" s="4" t="s">
        <v>13</v>
      </c>
      <c r="AC1705" s="1">
        <v>40.3855340632696</v>
      </c>
      <c r="AD1705" s="4">
        <v>-10.402334063269603</v>
      </c>
    </row>
    <row r="1706">
      <c r="G1706" s="3">
        <v>36.16</v>
      </c>
      <c r="H1706" s="3">
        <v>8.525</v>
      </c>
      <c r="K1706" s="4">
        <f>IFERROR(__xludf.DUMMYFUNCTION("""COMPUTED_VALUE"""),8.2)</f>
        <v>8.2</v>
      </c>
      <c r="L1706" s="4">
        <v>53.3437</v>
      </c>
      <c r="M1706" s="4" t="s">
        <v>13</v>
      </c>
      <c r="N1706" s="1">
        <v>7.16255190628093</v>
      </c>
      <c r="O1706" s="4">
        <v>28.997448093719065</v>
      </c>
      <c r="V1706" s="3">
        <v>29.942</v>
      </c>
      <c r="W1706" s="3">
        <v>8.525</v>
      </c>
      <c r="Z1706" s="4">
        <f>IFERROR(__xludf.DUMMYFUNCTION("""COMPUTED_VALUE"""),8.2)</f>
        <v>8.2</v>
      </c>
      <c r="AA1706" s="4">
        <v>33.7032</v>
      </c>
      <c r="AB1706" s="4" t="s">
        <v>13</v>
      </c>
      <c r="AC1706" s="1">
        <v>40.232972802986</v>
      </c>
      <c r="AD1706" s="4">
        <v>-10.290972802985998</v>
      </c>
    </row>
    <row r="1707">
      <c r="G1707" s="3">
        <v>35.8102</v>
      </c>
      <c r="H1707" s="3">
        <v>8.53</v>
      </c>
      <c r="K1707" s="4">
        <f>IFERROR(__xludf.DUMMYFUNCTION("""COMPUTED_VALUE"""),8.205)</f>
        <v>8.205</v>
      </c>
      <c r="L1707" s="4">
        <v>53.1769</v>
      </c>
      <c r="M1707" s="4" t="s">
        <v>13</v>
      </c>
      <c r="N1707" s="1">
        <v>6.90702104294863</v>
      </c>
      <c r="O1707" s="4">
        <v>28.903178957051374</v>
      </c>
      <c r="V1707" s="3">
        <v>29.9013</v>
      </c>
      <c r="W1707" s="3">
        <v>8.53</v>
      </c>
      <c r="Z1707" s="4">
        <f>IFERROR(__xludf.DUMMYFUNCTION("""COMPUTED_VALUE"""),8.205)</f>
        <v>8.205</v>
      </c>
      <c r="AA1707" s="4">
        <v>33.6637</v>
      </c>
      <c r="AB1707" s="4" t="s">
        <v>13</v>
      </c>
      <c r="AC1707" s="1">
        <v>40.0759564045372</v>
      </c>
      <c r="AD1707" s="4">
        <v>-10.174656404537203</v>
      </c>
    </row>
    <row r="1708">
      <c r="G1708" s="3">
        <v>35.4588</v>
      </c>
      <c r="H1708" s="3">
        <v>8.535</v>
      </c>
      <c r="K1708" s="4">
        <f>IFERROR(__xludf.DUMMYFUNCTION("""COMPUTED_VALUE"""),8.21)</f>
        <v>8.21</v>
      </c>
      <c r="L1708" s="4">
        <v>53.0072</v>
      </c>
      <c r="M1708" s="4" t="s">
        <v>13</v>
      </c>
      <c r="N1708" s="1">
        <v>6.64324702819519</v>
      </c>
      <c r="O1708" s="4">
        <v>28.815552971804806</v>
      </c>
      <c r="V1708" s="3">
        <v>29.8612</v>
      </c>
      <c r="W1708" s="3">
        <v>8.535</v>
      </c>
      <c r="Z1708" s="4">
        <f>IFERROR(__xludf.DUMMYFUNCTION("""COMPUTED_VALUE"""),8.21)</f>
        <v>8.21</v>
      </c>
      <c r="AA1708" s="4">
        <v>33.6222</v>
      </c>
      <c r="AB1708" s="4" t="s">
        <v>13</v>
      </c>
      <c r="AC1708" s="1">
        <v>39.9144633654981</v>
      </c>
      <c r="AD1708" s="4">
        <v>-10.0532633654981</v>
      </c>
    </row>
    <row r="1709">
      <c r="G1709" s="3">
        <v>35.1058</v>
      </c>
      <c r="H1709" s="3">
        <v>8.54</v>
      </c>
      <c r="K1709" s="4">
        <f>IFERROR(__xludf.DUMMYFUNCTION("""COMPUTED_VALUE"""),8.215)</f>
        <v>8.215</v>
      </c>
      <c r="L1709" s="4">
        <v>52.8344</v>
      </c>
      <c r="M1709" s="4" t="s">
        <v>13</v>
      </c>
      <c r="N1709" s="1">
        <v>6.37226435184474</v>
      </c>
      <c r="O1709" s="4">
        <v>28.73353564815526</v>
      </c>
      <c r="V1709" s="3">
        <v>29.8215</v>
      </c>
      <c r="W1709" s="3">
        <v>8.54</v>
      </c>
      <c r="Z1709" s="4">
        <f>IFERROR(__xludf.DUMMYFUNCTION("""COMPUTED_VALUE"""),8.215)</f>
        <v>8.215</v>
      </c>
      <c r="AA1709" s="4">
        <v>33.5787</v>
      </c>
      <c r="AB1709" s="4" t="s">
        <v>13</v>
      </c>
      <c r="AC1709" s="1">
        <v>39.748472183444</v>
      </c>
      <c r="AD1709" s="4">
        <v>-9.926972183444</v>
      </c>
    </row>
    <row r="1710">
      <c r="G1710" s="3">
        <v>34.7515</v>
      </c>
      <c r="H1710" s="3">
        <v>8.545</v>
      </c>
      <c r="K1710" s="4">
        <f>IFERROR(__xludf.DUMMYFUNCTION("""COMPUTED_VALUE"""),8.22)</f>
        <v>8.22</v>
      </c>
      <c r="L1710" s="4">
        <v>52.6586</v>
      </c>
      <c r="M1710" s="4" t="s">
        <v>13</v>
      </c>
      <c r="N1710" s="1">
        <v>6.09510750372101</v>
      </c>
      <c r="O1710" s="4">
        <v>28.65639249627899</v>
      </c>
      <c r="V1710" s="3">
        <v>29.7824</v>
      </c>
      <c r="W1710" s="3">
        <v>8.545</v>
      </c>
      <c r="Z1710" s="4">
        <f>IFERROR(__xludf.DUMMYFUNCTION("""COMPUTED_VALUE"""),8.22)</f>
        <v>8.22</v>
      </c>
      <c r="AA1710" s="4">
        <v>33.5334</v>
      </c>
      <c r="AB1710" s="4" t="s">
        <v>13</v>
      </c>
      <c r="AC1710" s="1">
        <v>39.5779613559499</v>
      </c>
      <c r="AD1710" s="4">
        <v>-9.795561355949904</v>
      </c>
    </row>
    <row r="1711">
      <c r="G1711" s="3">
        <v>34.3958</v>
      </c>
      <c r="H1711" s="3">
        <v>8.55</v>
      </c>
      <c r="K1711" s="4">
        <f>IFERROR(__xludf.DUMMYFUNCTION("""COMPUTED_VALUE"""),8.225)</f>
        <v>8.225</v>
      </c>
      <c r="L1711" s="4">
        <v>52.4797</v>
      </c>
      <c r="M1711" s="4" t="s">
        <v>13</v>
      </c>
      <c r="N1711" s="1">
        <v>5.81281097364804</v>
      </c>
      <c r="O1711" s="4">
        <v>28.58298902635196</v>
      </c>
      <c r="V1711" s="3">
        <v>29.7436</v>
      </c>
      <c r="W1711" s="3">
        <v>8.55</v>
      </c>
      <c r="Z1711" s="4">
        <f>IFERROR(__xludf.DUMMYFUNCTION("""COMPUTED_VALUE"""),8.225)</f>
        <v>8.225</v>
      </c>
      <c r="AA1711" s="4">
        <v>33.486</v>
      </c>
      <c r="AB1711" s="4" t="s">
        <v>13</v>
      </c>
      <c r="AC1711" s="1">
        <v>39.4029093805908</v>
      </c>
      <c r="AD1711" s="4">
        <v>-9.659309380590798</v>
      </c>
    </row>
    <row r="1712">
      <c r="G1712" s="3">
        <v>34.0388</v>
      </c>
      <c r="H1712" s="3">
        <v>8.555</v>
      </c>
      <c r="K1712" s="4">
        <f>IFERROR(__xludf.DUMMYFUNCTION("""COMPUTED_VALUE"""),8.23)</f>
        <v>8.23</v>
      </c>
      <c r="L1712" s="4">
        <v>52.2977</v>
      </c>
      <c r="M1712" s="4" t="s">
        <v>13</v>
      </c>
      <c r="N1712" s="1">
        <v>5.52640925144987</v>
      </c>
      <c r="O1712" s="4">
        <v>28.512390748550132</v>
      </c>
      <c r="V1712" s="3">
        <v>29.7053</v>
      </c>
      <c r="W1712" s="3">
        <v>8.555</v>
      </c>
      <c r="Z1712" s="4">
        <f>IFERROR(__xludf.DUMMYFUNCTION("""COMPUTED_VALUE"""),8.23)</f>
        <v>8.23</v>
      </c>
      <c r="AA1712" s="4">
        <v>33.4369</v>
      </c>
      <c r="AB1712" s="4" t="s">
        <v>13</v>
      </c>
      <c r="AC1712" s="1">
        <v>39.223294754942</v>
      </c>
      <c r="AD1712" s="4">
        <v>-9.517994754942002</v>
      </c>
    </row>
    <row r="1713">
      <c r="G1713" s="3">
        <v>33.6807</v>
      </c>
      <c r="H1713" s="3">
        <v>8.56</v>
      </c>
      <c r="K1713" s="4">
        <f>IFERROR(__xludf.DUMMYFUNCTION("""COMPUTED_VALUE"""),8.235)</f>
        <v>8.235</v>
      </c>
      <c r="L1713" s="4">
        <v>52.1127</v>
      </c>
      <c r="M1713" s="4" t="s">
        <v>13</v>
      </c>
      <c r="N1713" s="1">
        <v>5.23693682695023</v>
      </c>
      <c r="O1713" s="4">
        <v>28.44376317304977</v>
      </c>
      <c r="V1713" s="3">
        <v>29.6673</v>
      </c>
      <c r="W1713" s="3">
        <v>8.56</v>
      </c>
      <c r="Z1713" s="4">
        <f>IFERROR(__xludf.DUMMYFUNCTION("""COMPUTED_VALUE"""),8.235)</f>
        <v>8.235</v>
      </c>
      <c r="AA1713" s="4">
        <v>33.3859</v>
      </c>
      <c r="AB1713" s="4" t="s">
        <v>13</v>
      </c>
      <c r="AC1713" s="1">
        <v>39.0390959765784</v>
      </c>
      <c r="AD1713" s="4">
        <v>-9.371795976578401</v>
      </c>
    </row>
    <row r="1714">
      <c r="G1714" s="3">
        <v>33.3214</v>
      </c>
      <c r="H1714" s="3">
        <v>8.565</v>
      </c>
      <c r="K1714" s="4">
        <f>IFERROR(__xludf.DUMMYFUNCTION("""COMPUTED_VALUE"""),8.24)</f>
        <v>8.24</v>
      </c>
      <c r="L1714" s="4">
        <v>51.9244</v>
      </c>
      <c r="M1714" s="4" t="s">
        <v>13</v>
      </c>
      <c r="N1714" s="1">
        <v>4.94542818997326</v>
      </c>
      <c r="O1714" s="4">
        <v>28.375971810026737</v>
      </c>
      <c r="V1714" s="3">
        <v>29.6297</v>
      </c>
      <c r="W1714" s="3">
        <v>8.565</v>
      </c>
      <c r="Z1714" s="4">
        <f>IFERROR(__xludf.DUMMYFUNCTION("""COMPUTED_VALUE"""),8.24)</f>
        <v>8.24</v>
      </c>
      <c r="AA1714" s="4">
        <v>33.3332</v>
      </c>
      <c r="AB1714" s="4" t="s">
        <v>13</v>
      </c>
      <c r="AC1714" s="1">
        <v>38.8502915430752</v>
      </c>
      <c r="AD1714" s="4">
        <v>-9.220591543075201</v>
      </c>
    </row>
    <row r="1715">
      <c r="G1715" s="3">
        <v>32.9611</v>
      </c>
      <c r="H1715" s="3">
        <v>8.57</v>
      </c>
      <c r="K1715" s="4">
        <f>IFERROR(__xludf.DUMMYFUNCTION("""COMPUTED_VALUE"""),8.245)</f>
        <v>8.245</v>
      </c>
      <c r="L1715" s="4">
        <v>51.733</v>
      </c>
      <c r="M1715" s="4" t="s">
        <v>13</v>
      </c>
      <c r="N1715" s="1">
        <v>4.65291783034268</v>
      </c>
      <c r="O1715" s="4">
        <v>28.30818216965732</v>
      </c>
      <c r="V1715" s="3">
        <v>29.5925</v>
      </c>
      <c r="W1715" s="3">
        <v>8.57</v>
      </c>
      <c r="Z1715" s="4">
        <f>IFERROR(__xludf.DUMMYFUNCTION("""COMPUTED_VALUE"""),8.245)</f>
        <v>8.245</v>
      </c>
      <c r="AA1715" s="4">
        <v>33.2788</v>
      </c>
      <c r="AB1715" s="4" t="s">
        <v>13</v>
      </c>
      <c r="AC1715" s="1">
        <v>38.6568599520074</v>
      </c>
      <c r="AD1715" s="4">
        <v>-9.0643599520074</v>
      </c>
    </row>
    <row r="1716">
      <c r="G1716" s="3">
        <v>32.5998</v>
      </c>
      <c r="H1716" s="3">
        <v>8.575</v>
      </c>
      <c r="K1716" s="4">
        <f>IFERROR(__xludf.DUMMYFUNCTION("""COMPUTED_VALUE"""),8.25)</f>
        <v>8.25</v>
      </c>
      <c r="L1716" s="4">
        <v>51.5385</v>
      </c>
      <c r="M1716" s="4" t="s">
        <v>13</v>
      </c>
      <c r="N1716" s="1">
        <v>4.36044023788264</v>
      </c>
      <c r="O1716" s="4">
        <v>28.23935976211736</v>
      </c>
      <c r="V1716" s="3">
        <v>29.5555</v>
      </c>
      <c r="W1716" s="3">
        <v>8.575</v>
      </c>
      <c r="Z1716" s="4">
        <f>IFERROR(__xludf.DUMMYFUNCTION("""COMPUTED_VALUE"""),8.25)</f>
        <v>8.25</v>
      </c>
      <c r="AA1716" s="4">
        <v>33.2228</v>
      </c>
      <c r="AB1716" s="4" t="s">
        <v>13</v>
      </c>
      <c r="AC1716" s="1">
        <v>38.4587797009502</v>
      </c>
      <c r="AD1716" s="4">
        <v>-8.903279700950204</v>
      </c>
    </row>
    <row r="1717">
      <c r="G1717" s="3">
        <v>32.2376</v>
      </c>
      <c r="H1717" s="3">
        <v>8.58</v>
      </c>
      <c r="K1717" s="4">
        <f>IFERROR(__xludf.DUMMYFUNCTION("""COMPUTED_VALUE"""),8.255)</f>
        <v>8.255</v>
      </c>
      <c r="L1717" s="4">
        <v>51.3407</v>
      </c>
      <c r="M1717" s="4" t="s">
        <v>13</v>
      </c>
      <c r="N1717" s="1">
        <v>4.06902990241686</v>
      </c>
      <c r="O1717" s="4">
        <v>28.168570097583142</v>
      </c>
      <c r="V1717" s="3">
        <v>29.5189</v>
      </c>
      <c r="W1717" s="3">
        <v>8.58</v>
      </c>
      <c r="Z1717" s="4">
        <f>IFERROR(__xludf.DUMMYFUNCTION("""COMPUTED_VALUE"""),8.255)</f>
        <v>8.255</v>
      </c>
      <c r="AA1717" s="4">
        <v>33.1652</v>
      </c>
      <c r="AB1717" s="4" t="s">
        <v>13</v>
      </c>
      <c r="AC1717" s="1">
        <v>38.2560292874785</v>
      </c>
      <c r="AD1717" s="4">
        <v>-8.7371292874785</v>
      </c>
    </row>
    <row r="1718">
      <c r="G1718" s="3">
        <v>31.8746</v>
      </c>
      <c r="H1718" s="3">
        <v>8.585</v>
      </c>
      <c r="K1718" s="4">
        <f>IFERROR(__xludf.DUMMYFUNCTION("""COMPUTED_VALUE"""),8.26)</f>
        <v>8.26</v>
      </c>
      <c r="L1718" s="4">
        <v>51.1398</v>
      </c>
      <c r="M1718" s="4" t="s">
        <v>13</v>
      </c>
      <c r="N1718" s="1">
        <v>3.77972131376939</v>
      </c>
      <c r="O1718" s="4">
        <v>28.09487868623061</v>
      </c>
      <c r="V1718" s="3">
        <v>29.4826</v>
      </c>
      <c r="W1718" s="3">
        <v>8.585</v>
      </c>
      <c r="Z1718" s="4">
        <f>IFERROR(__xludf.DUMMYFUNCTION("""COMPUTED_VALUE"""),8.26)</f>
        <v>8.26</v>
      </c>
      <c r="AA1718" s="4">
        <v>33.1061</v>
      </c>
      <c r="AB1718" s="4" t="s">
        <v>13</v>
      </c>
      <c r="AC1718" s="1">
        <v>38.0485872091676</v>
      </c>
      <c r="AD1718" s="4">
        <v>-8.565987209167599</v>
      </c>
    </row>
    <row r="1719">
      <c r="G1719" s="3">
        <v>31.5108</v>
      </c>
      <c r="H1719" s="3">
        <v>8.59</v>
      </c>
      <c r="K1719" s="4">
        <f>IFERROR(__xludf.DUMMYFUNCTION("""COMPUTED_VALUE"""),8.265)</f>
        <v>8.265</v>
      </c>
      <c r="L1719" s="4">
        <v>50.9357</v>
      </c>
      <c r="M1719" s="4" t="s">
        <v>13</v>
      </c>
      <c r="N1719" s="1">
        <v>3.49354896176427</v>
      </c>
      <c r="O1719" s="4">
        <v>28.01725103823573</v>
      </c>
      <c r="V1719" s="3">
        <v>29.4466</v>
      </c>
      <c r="W1719" s="3">
        <v>8.59</v>
      </c>
      <c r="Z1719" s="4">
        <f>IFERROR(__xludf.DUMMYFUNCTION("""COMPUTED_VALUE"""),8.265)</f>
        <v>8.265</v>
      </c>
      <c r="AA1719" s="4">
        <v>33.0457</v>
      </c>
      <c r="AB1719" s="4" t="s">
        <v>13</v>
      </c>
      <c r="AC1719" s="1">
        <v>37.8364319635925</v>
      </c>
      <c r="AD1719" s="4">
        <v>-8.389831963592503</v>
      </c>
    </row>
    <row r="1720">
      <c r="G1720" s="3">
        <v>31.1464</v>
      </c>
      <c r="H1720" s="3">
        <v>8.595</v>
      </c>
      <c r="K1720" s="4">
        <f>IFERROR(__xludf.DUMMYFUNCTION("""COMPUTED_VALUE"""),8.27)</f>
        <v>8.27</v>
      </c>
      <c r="L1720" s="4">
        <v>50.7283</v>
      </c>
      <c r="M1720" s="4" t="s">
        <v>13</v>
      </c>
      <c r="N1720" s="1">
        <v>3.21154733622521</v>
      </c>
      <c r="O1720" s="4">
        <v>27.93485266377479</v>
      </c>
      <c r="V1720" s="3">
        <v>29.4108</v>
      </c>
      <c r="W1720" s="3">
        <v>8.595</v>
      </c>
      <c r="Z1720" s="4">
        <f>IFERROR(__xludf.DUMMYFUNCTION("""COMPUTED_VALUE"""),8.27)</f>
        <v>8.27</v>
      </c>
      <c r="AA1720" s="4">
        <v>32.9839</v>
      </c>
      <c r="AB1720" s="4" t="s">
        <v>13</v>
      </c>
      <c r="AC1720" s="1">
        <v>37.6195420483283</v>
      </c>
      <c r="AD1720" s="4">
        <v>-8.2087420483283</v>
      </c>
    </row>
    <row r="1721">
      <c r="G1721" s="3">
        <v>30.7814</v>
      </c>
      <c r="H1721" s="3">
        <v>8.6</v>
      </c>
      <c r="K1721" s="4">
        <f>IFERROR(__xludf.DUMMYFUNCTION("""COMPUTED_VALUE"""),8.275)</f>
        <v>8.275</v>
      </c>
      <c r="L1721" s="4">
        <v>50.5177</v>
      </c>
      <c r="M1721" s="4" t="s">
        <v>13</v>
      </c>
      <c r="N1721" s="1">
        <v>2.93475092697637</v>
      </c>
      <c r="O1721" s="4">
        <v>27.84664907302363</v>
      </c>
      <c r="V1721" s="3">
        <v>29.3753</v>
      </c>
      <c r="W1721" s="3">
        <v>8.6</v>
      </c>
      <c r="Z1721" s="4">
        <f>IFERROR(__xludf.DUMMYFUNCTION("""COMPUTED_VALUE"""),8.275)</f>
        <v>8.275</v>
      </c>
      <c r="AA1721" s="4">
        <v>32.9209</v>
      </c>
      <c r="AB1721" s="4" t="s">
        <v>13</v>
      </c>
      <c r="AC1721" s="1">
        <v>37.3978959609501</v>
      </c>
      <c r="AD1721" s="4">
        <v>-8.022595960950103</v>
      </c>
    </row>
    <row r="1722">
      <c r="G1722" s="3">
        <v>30.416</v>
      </c>
      <c r="H1722" s="3">
        <v>8.605</v>
      </c>
      <c r="K1722" s="4">
        <f>IFERROR(__xludf.DUMMYFUNCTION("""COMPUTED_VALUE"""),8.28)</f>
        <v>8.28</v>
      </c>
      <c r="L1722" s="4">
        <v>50.3038</v>
      </c>
      <c r="M1722" s="4" t="s">
        <v>13</v>
      </c>
      <c r="N1722" s="1">
        <v>2.66419422384147</v>
      </c>
      <c r="O1722" s="4">
        <v>27.75180577615853</v>
      </c>
      <c r="V1722" s="3">
        <v>29.3402</v>
      </c>
      <c r="W1722" s="3">
        <v>8.605</v>
      </c>
      <c r="Z1722" s="4">
        <f>IFERROR(__xludf.DUMMYFUNCTION("""COMPUTED_VALUE"""),8.28)</f>
        <v>8.28</v>
      </c>
      <c r="AA1722" s="4">
        <v>32.8568</v>
      </c>
      <c r="AB1722" s="4" t="s">
        <v>13</v>
      </c>
      <c r="AC1722" s="1">
        <v>37.171472199033</v>
      </c>
      <c r="AD1722" s="4">
        <v>-7.831272199032998</v>
      </c>
    </row>
    <row r="1723">
      <c r="G1723" s="3">
        <v>30.0501</v>
      </c>
      <c r="H1723" s="3">
        <v>8.61</v>
      </c>
      <c r="K1723" s="4">
        <f>IFERROR(__xludf.DUMMYFUNCTION("""COMPUTED_VALUE"""),8.285)</f>
        <v>8.285</v>
      </c>
      <c r="L1723" s="4">
        <v>50.0868</v>
      </c>
      <c r="M1723" s="4" t="s">
        <v>13</v>
      </c>
      <c r="N1723" s="1">
        <v>2.40091171664465</v>
      </c>
      <c r="O1723" s="4">
        <v>27.64918828335535</v>
      </c>
      <c r="V1723" s="3">
        <v>29.3052</v>
      </c>
      <c r="W1723" s="3">
        <v>8.61</v>
      </c>
      <c r="Z1723" s="4">
        <f>IFERROR(__xludf.DUMMYFUNCTION("""COMPUTED_VALUE"""),8.285)</f>
        <v>8.285</v>
      </c>
      <c r="AA1723" s="4">
        <v>32.7915</v>
      </c>
      <c r="AB1723" s="4" t="s">
        <v>13</v>
      </c>
      <c r="AC1723" s="1">
        <v>36.9402492601521</v>
      </c>
      <c r="AD1723" s="4">
        <v>-7.635049260152101</v>
      </c>
    </row>
    <row r="1724">
      <c r="G1724" s="3">
        <v>29.6838</v>
      </c>
      <c r="H1724" s="3">
        <v>8.615</v>
      </c>
      <c r="K1724" s="4">
        <f>IFERROR(__xludf.DUMMYFUNCTION("""COMPUTED_VALUE"""),8.29)</f>
        <v>8.29</v>
      </c>
      <c r="L1724" s="4">
        <v>49.8664</v>
      </c>
      <c r="M1724" s="4" t="s">
        <v>13</v>
      </c>
      <c r="N1724" s="1">
        <v>2.14593789520965</v>
      </c>
      <c r="O1724" s="4">
        <v>27.537862104790353</v>
      </c>
      <c r="V1724" s="3">
        <v>29.2706</v>
      </c>
      <c r="W1724" s="3">
        <v>8.615</v>
      </c>
      <c r="Z1724" s="4">
        <f>IFERROR(__xludf.DUMMYFUNCTION("""COMPUTED_VALUE"""),8.29)</f>
        <v>8.29</v>
      </c>
      <c r="AA1724" s="4">
        <v>32.7254</v>
      </c>
      <c r="AB1724" s="4" t="s">
        <v>13</v>
      </c>
      <c r="AC1724" s="1">
        <v>36.7042056418823</v>
      </c>
      <c r="AD1724" s="4">
        <v>-7.433605641882295</v>
      </c>
    </row>
    <row r="1725">
      <c r="G1725" s="3">
        <v>29.3172</v>
      </c>
      <c r="H1725" s="3">
        <v>8.62</v>
      </c>
      <c r="K1725" s="4">
        <f>IFERROR(__xludf.DUMMYFUNCTION("""COMPUTED_VALUE"""),8.295)</f>
        <v>8.295</v>
      </c>
      <c r="L1725" s="4">
        <v>49.6429</v>
      </c>
      <c r="M1725" s="4" t="s">
        <v>13</v>
      </c>
      <c r="N1725" s="1">
        <v>1.90030724936058</v>
      </c>
      <c r="O1725" s="4">
        <v>27.41689275063942</v>
      </c>
      <c r="V1725" s="3">
        <v>29.2362</v>
      </c>
      <c r="W1725" s="3">
        <v>8.62</v>
      </c>
      <c r="Z1725" s="4">
        <f>IFERROR(__xludf.DUMMYFUNCTION("""COMPUTED_VALUE"""),8.295)</f>
        <v>8.295</v>
      </c>
      <c r="AA1725" s="4">
        <v>32.6583</v>
      </c>
      <c r="AB1725" s="4" t="s">
        <v>13</v>
      </c>
      <c r="AC1725" s="1">
        <v>36.463319841799</v>
      </c>
      <c r="AD1725" s="4">
        <v>-7.227119841798999</v>
      </c>
    </row>
    <row r="1726">
      <c r="G1726" s="3">
        <v>28.9505</v>
      </c>
      <c r="H1726" s="3">
        <v>8.625</v>
      </c>
      <c r="K1726" s="4">
        <f>IFERROR(__xludf.DUMMYFUNCTION("""COMPUTED_VALUE"""),8.3)</f>
        <v>8.3</v>
      </c>
      <c r="L1726" s="4">
        <v>49.4161</v>
      </c>
      <c r="M1726" s="4" t="s">
        <v>13</v>
      </c>
      <c r="N1726" s="1">
        <v>1.66412022002427</v>
      </c>
      <c r="O1726" s="4">
        <v>27.286379779975732</v>
      </c>
      <c r="V1726" s="3">
        <v>29.2021</v>
      </c>
      <c r="W1726" s="3">
        <v>8.625</v>
      </c>
      <c r="Z1726" s="4">
        <f>IFERROR(__xludf.DUMMYFUNCTION("""COMPUTED_VALUE"""),8.3)</f>
        <v>8.3</v>
      </c>
      <c r="AA1726" s="4">
        <v>32.5905</v>
      </c>
      <c r="AB1726" s="4" t="s">
        <v>13</v>
      </c>
      <c r="AC1726" s="1">
        <v>36.2129315543677</v>
      </c>
      <c r="AD1726" s="4">
        <v>-7.010831554367698</v>
      </c>
    </row>
    <row r="1727">
      <c r="G1727" s="3">
        <v>28.5836</v>
      </c>
      <c r="H1727" s="3">
        <v>8.63</v>
      </c>
      <c r="K1727" s="4">
        <f>IFERROR(__xludf.DUMMYFUNCTION("""COMPUTED_VALUE"""),8.305)</f>
        <v>8.305</v>
      </c>
      <c r="L1727" s="4">
        <v>49.1861</v>
      </c>
      <c r="M1727" s="4" t="s">
        <v>13</v>
      </c>
      <c r="N1727" s="1">
        <v>1.4332439836295</v>
      </c>
      <c r="O1727" s="4">
        <v>27.150356016370502</v>
      </c>
      <c r="V1727" s="3">
        <v>29.1683</v>
      </c>
      <c r="W1727" s="3">
        <v>8.63</v>
      </c>
      <c r="Z1727" s="4">
        <f>IFERROR(__xludf.DUMMYFUNCTION("""COMPUTED_VALUE"""),8.305)</f>
        <v>8.305</v>
      </c>
      <c r="AA1727" s="4">
        <v>32.5221</v>
      </c>
      <c r="AB1727" s="4" t="s">
        <v>13</v>
      </c>
      <c r="AC1727" s="1">
        <v>35.9319298706715</v>
      </c>
      <c r="AD1727" s="4">
        <v>-6.763629870671505</v>
      </c>
    </row>
    <row r="1728">
      <c r="G1728" s="3">
        <v>28.2166</v>
      </c>
      <c r="H1728" s="3">
        <v>8.635</v>
      </c>
      <c r="K1728" s="4">
        <f>IFERROR(__xludf.DUMMYFUNCTION("""COMPUTED_VALUE"""),8.31)</f>
        <v>8.31</v>
      </c>
      <c r="L1728" s="4">
        <v>48.9528</v>
      </c>
      <c r="M1728" s="4" t="s">
        <v>13</v>
      </c>
      <c r="N1728" s="1">
        <v>1.20662181988788</v>
      </c>
      <c r="O1728" s="4">
        <v>27.00997818011212</v>
      </c>
      <c r="V1728" s="3">
        <v>29.1349</v>
      </c>
      <c r="W1728" s="3">
        <v>8.635</v>
      </c>
      <c r="Z1728" s="4">
        <f>IFERROR(__xludf.DUMMYFUNCTION("""COMPUTED_VALUE"""),8.31)</f>
        <v>8.31</v>
      </c>
      <c r="AA1728" s="4">
        <v>32.4531</v>
      </c>
      <c r="AB1728" s="4" t="s">
        <v>13</v>
      </c>
      <c r="AC1728" s="1">
        <v>35.6208946918364</v>
      </c>
      <c r="AD1728" s="4">
        <v>-6.4859946918363995</v>
      </c>
    </row>
    <row r="1729">
      <c r="G1729" s="3">
        <v>27.8496</v>
      </c>
      <c r="H1729" s="3">
        <v>8.64</v>
      </c>
      <c r="K1729" s="4">
        <f>IFERROR(__xludf.DUMMYFUNCTION("""COMPUTED_VALUE"""),8.315)</f>
        <v>8.315</v>
      </c>
      <c r="L1729" s="4">
        <v>48.7164</v>
      </c>
      <c r="M1729" s="4" t="s">
        <v>13</v>
      </c>
      <c r="N1729" s="1">
        <v>0.983751940682931</v>
      </c>
      <c r="O1729" s="4">
        <v>26.865848059317067</v>
      </c>
      <c r="V1729" s="3">
        <v>29.1018</v>
      </c>
      <c r="W1729" s="3">
        <v>8.64</v>
      </c>
      <c r="Z1729" s="4">
        <f>IFERROR(__xludf.DUMMYFUNCTION("""COMPUTED_VALUE"""),8.315)</f>
        <v>8.315</v>
      </c>
      <c r="AA1729" s="4">
        <v>32.3836</v>
      </c>
      <c r="AB1729" s="4" t="s">
        <v>13</v>
      </c>
      <c r="AC1729" s="1">
        <v>35.2835388256299</v>
      </c>
      <c r="AD1729" s="4">
        <v>-6.181738825629896</v>
      </c>
    </row>
    <row r="1730">
      <c r="G1730" s="3">
        <v>27.4827</v>
      </c>
      <c r="H1730" s="3">
        <v>8.645</v>
      </c>
      <c r="K1730" s="4">
        <f>IFERROR(__xludf.DUMMYFUNCTION("""COMPUTED_VALUE"""),8.32)</f>
        <v>8.32</v>
      </c>
      <c r="L1730" s="4">
        <v>48.4767</v>
      </c>
      <c r="M1730" s="4" t="s">
        <v>13</v>
      </c>
      <c r="N1730" s="1">
        <v>0.764132557898445</v>
      </c>
      <c r="O1730" s="4">
        <v>26.718567442101556</v>
      </c>
      <c r="V1730" s="3">
        <v>29.069</v>
      </c>
      <c r="W1730" s="3">
        <v>8.645</v>
      </c>
      <c r="Z1730" s="4">
        <f>IFERROR(__xludf.DUMMYFUNCTION("""COMPUTED_VALUE"""),8.32)</f>
        <v>8.32</v>
      </c>
      <c r="AA1730" s="4">
        <v>32.3137</v>
      </c>
      <c r="AB1730" s="4" t="s">
        <v>13</v>
      </c>
      <c r="AC1730" s="1">
        <v>34.9235750798197</v>
      </c>
      <c r="AD1730" s="4">
        <v>-5.8545750798197</v>
      </c>
    </row>
    <row r="1731">
      <c r="G1731" s="3">
        <v>27.116</v>
      </c>
      <c r="H1731" s="3">
        <v>8.65</v>
      </c>
      <c r="K1731" s="4">
        <f>IFERROR(__xludf.DUMMYFUNCTION("""COMPUTED_VALUE"""),8.325)</f>
        <v>8.325</v>
      </c>
      <c r="L1731" s="4">
        <v>48.2338</v>
      </c>
      <c r="M1731" s="4" t="s">
        <v>13</v>
      </c>
      <c r="N1731" s="1">
        <v>0.54726188341793</v>
      </c>
      <c r="O1731" s="4">
        <v>26.568738116582068</v>
      </c>
      <c r="V1731" s="3">
        <v>29.0367</v>
      </c>
      <c r="W1731" s="3">
        <v>8.65</v>
      </c>
      <c r="Z1731" s="4">
        <f>IFERROR(__xludf.DUMMYFUNCTION("""COMPUTED_VALUE"""),8.325)</f>
        <v>8.325</v>
      </c>
      <c r="AA1731" s="4">
        <v>32.2436</v>
      </c>
      <c r="AB1731" s="4" t="s">
        <v>13</v>
      </c>
      <c r="AC1731" s="1">
        <v>34.5447162621735</v>
      </c>
      <c r="AD1731" s="4">
        <v>-5.508016262173502</v>
      </c>
    </row>
    <row r="1732">
      <c r="G1732" s="3">
        <v>26.7494</v>
      </c>
      <c r="H1732" s="3">
        <v>8.655</v>
      </c>
      <c r="K1732" s="4">
        <f>IFERROR(__xludf.DUMMYFUNCTION("""COMPUTED_VALUE"""),8.33)</f>
        <v>8.33</v>
      </c>
      <c r="L1732" s="4">
        <v>47.9878</v>
      </c>
      <c r="M1732" s="4" t="s">
        <v>13</v>
      </c>
      <c r="N1732" s="1">
        <v>0.332638129125198</v>
      </c>
      <c r="O1732" s="4">
        <v>26.416761870874804</v>
      </c>
      <c r="V1732" s="3">
        <v>29.0047</v>
      </c>
      <c r="W1732" s="3">
        <v>8.655</v>
      </c>
      <c r="Z1732" s="4">
        <f>IFERROR(__xludf.DUMMYFUNCTION("""COMPUTED_VALUE"""),8.33)</f>
        <v>8.33</v>
      </c>
      <c r="AA1732" s="4">
        <v>32.1733</v>
      </c>
      <c r="AB1732" s="4" t="s">
        <v>13</v>
      </c>
      <c r="AC1732" s="1">
        <v>34.150675180459</v>
      </c>
      <c r="AD1732" s="4">
        <v>-5.145975180458997</v>
      </c>
    </row>
    <row r="1733">
      <c r="G1733" s="3">
        <v>26.3831</v>
      </c>
      <c r="H1733" s="3">
        <v>8.66</v>
      </c>
      <c r="K1733" s="4">
        <f>IFERROR(__xludf.DUMMYFUNCTION("""COMPUTED_VALUE"""),8.335)</f>
        <v>8.335</v>
      </c>
      <c r="L1733" s="4">
        <v>47.7385</v>
      </c>
      <c r="M1733" s="4" t="s">
        <v>13</v>
      </c>
      <c r="N1733" s="1">
        <v>0.119759506903752</v>
      </c>
      <c r="O1733" s="4">
        <v>26.263340493096248</v>
      </c>
      <c r="V1733" s="3">
        <v>28.9732</v>
      </c>
      <c r="W1733" s="3">
        <v>8.66</v>
      </c>
      <c r="Z1733" s="4">
        <f>IFERROR(__xludf.DUMMYFUNCTION("""COMPUTED_VALUE"""),8.335)</f>
        <v>8.335</v>
      </c>
      <c r="AA1733" s="4">
        <v>32.103</v>
      </c>
      <c r="AB1733" s="4" t="s">
        <v>13</v>
      </c>
      <c r="AC1733" s="1">
        <v>33.7451646424437</v>
      </c>
      <c r="AD1733" s="4">
        <v>-4.771964642443699</v>
      </c>
    </row>
    <row r="1734">
      <c r="G1734" s="3">
        <v>26.0172</v>
      </c>
      <c r="H1734" s="3">
        <v>8.665</v>
      </c>
      <c r="K1734" s="4">
        <f>IFERROR(__xludf.DUMMYFUNCTION("""COMPUTED_VALUE"""),8.34)</f>
        <v>8.34</v>
      </c>
      <c r="L1734" s="4">
        <v>47.4861</v>
      </c>
      <c r="M1734" s="4" t="s">
        <v>13</v>
      </c>
      <c r="N1734" s="1">
        <v>-0.0918757713625984</v>
      </c>
      <c r="O1734" s="4">
        <v>26.109075771362598</v>
      </c>
      <c r="V1734" s="3">
        <v>28.9421</v>
      </c>
      <c r="W1734" s="3">
        <v>8.665</v>
      </c>
      <c r="Z1734" s="4">
        <f>IFERROR(__xludf.DUMMYFUNCTION("""COMPUTED_VALUE"""),8.34)</f>
        <v>8.34</v>
      </c>
      <c r="AA1734" s="4">
        <v>32.0326</v>
      </c>
      <c r="AB1734" s="4" t="s">
        <v>13</v>
      </c>
      <c r="AC1734" s="1">
        <v>33.3318974558954</v>
      </c>
      <c r="AD1734" s="4">
        <v>-4.389797455895401</v>
      </c>
    </row>
    <row r="1735">
      <c r="G1735" s="3">
        <v>25.6516</v>
      </c>
      <c r="H1735" s="3">
        <v>8.67</v>
      </c>
      <c r="K1735" s="4">
        <f>IFERROR(__xludf.DUMMYFUNCTION("""COMPUTED_VALUE"""),8.345)</f>
        <v>8.345</v>
      </c>
      <c r="L1735" s="4">
        <v>47.2306</v>
      </c>
      <c r="M1735" s="4" t="s">
        <v>13</v>
      </c>
      <c r="N1735" s="1">
        <v>-0.302769493790348</v>
      </c>
      <c r="O1735" s="4">
        <v>25.954369493790345</v>
      </c>
      <c r="V1735" s="3">
        <v>28.9115</v>
      </c>
      <c r="W1735" s="3">
        <v>8.67</v>
      </c>
      <c r="Z1735" s="4">
        <f>IFERROR(__xludf.DUMMYFUNCTION("""COMPUTED_VALUE"""),8.345)</f>
        <v>8.345</v>
      </c>
      <c r="AA1735" s="4">
        <v>31.9624</v>
      </c>
      <c r="AB1735" s="4" t="s">
        <v>13</v>
      </c>
      <c r="AC1735" s="1">
        <v>32.9145864285816</v>
      </c>
      <c r="AD1735" s="4">
        <v>-4.0030864285816</v>
      </c>
    </row>
    <row r="1736">
      <c r="G1736" s="3">
        <v>25.2865</v>
      </c>
      <c r="H1736" s="3">
        <v>8.675</v>
      </c>
      <c r="K1736" s="4">
        <f>IFERROR(__xludf.DUMMYFUNCTION("""COMPUTED_VALUE"""),8.35)</f>
        <v>8.35</v>
      </c>
      <c r="L1736" s="4">
        <v>46.9719</v>
      </c>
      <c r="M1736" s="4" t="s">
        <v>13</v>
      </c>
      <c r="N1736" s="1">
        <v>-0.513423448495766</v>
      </c>
      <c r="O1736" s="4">
        <v>25.799923448495765</v>
      </c>
      <c r="V1736" s="3">
        <v>28.8814</v>
      </c>
      <c r="W1736" s="3">
        <v>8.675</v>
      </c>
      <c r="Z1736" s="4">
        <f>IFERROR(__xludf.DUMMYFUNCTION("""COMPUTED_VALUE"""),8.35)</f>
        <v>8.35</v>
      </c>
      <c r="AA1736" s="4">
        <v>31.8924</v>
      </c>
      <c r="AB1736" s="4" t="s">
        <v>13</v>
      </c>
      <c r="AC1736" s="1">
        <v>32.4969443682701</v>
      </c>
      <c r="AD1736" s="4">
        <v>-3.6155443682701005</v>
      </c>
    </row>
    <row r="1737">
      <c r="G1737" s="3">
        <v>24.9219</v>
      </c>
      <c r="H1737" s="3">
        <v>8.68</v>
      </c>
      <c r="K1737" s="4">
        <f>IFERROR(__xludf.DUMMYFUNCTION("""COMPUTED_VALUE"""),8.355)</f>
        <v>8.355</v>
      </c>
      <c r="L1737" s="4">
        <v>46.7101</v>
      </c>
      <c r="M1737" s="4" t="s">
        <v>13</v>
      </c>
      <c r="N1737" s="1">
        <v>-0.724339423595121</v>
      </c>
      <c r="O1737" s="4">
        <v>25.646239423595123</v>
      </c>
      <c r="V1737" s="3">
        <v>28.8519</v>
      </c>
      <c r="W1737" s="3">
        <v>8.68</v>
      </c>
      <c r="Z1737" s="4">
        <f>IFERROR(__xludf.DUMMYFUNCTION("""COMPUTED_VALUE"""),8.355)</f>
        <v>8.355</v>
      </c>
      <c r="AA1737" s="4">
        <v>31.8227</v>
      </c>
      <c r="AB1737" s="4" t="s">
        <v>13</v>
      </c>
      <c r="AC1737" s="1">
        <v>32.0826840827286</v>
      </c>
      <c r="AD1737" s="4">
        <v>-3.230784082728597</v>
      </c>
    </row>
    <row r="1738">
      <c r="G1738" s="3">
        <v>24.5578</v>
      </c>
      <c r="H1738" s="3">
        <v>8.685</v>
      </c>
      <c r="K1738" s="4">
        <f>IFERROR(__xludf.DUMMYFUNCTION("""COMPUTED_VALUE"""),8.36)</f>
        <v>8.36</v>
      </c>
      <c r="L1738" s="4">
        <v>46.4452</v>
      </c>
      <c r="M1738" s="4" t="s">
        <v>13</v>
      </c>
      <c r="N1738" s="1">
        <v>-0.936019207204905</v>
      </c>
      <c r="O1738" s="4">
        <v>25.493819207204904</v>
      </c>
      <c r="V1738" s="3">
        <v>28.823</v>
      </c>
      <c r="W1738" s="3">
        <v>8.685</v>
      </c>
      <c r="Z1738" s="4">
        <f>IFERROR(__xludf.DUMMYFUNCTION("""COMPUTED_VALUE"""),8.36)</f>
        <v>8.36</v>
      </c>
      <c r="AA1738" s="4">
        <v>31.7533</v>
      </c>
      <c r="AB1738" s="4" t="s">
        <v>13</v>
      </c>
      <c r="AC1738" s="1">
        <v>31.6755183797245</v>
      </c>
      <c r="AD1738" s="4">
        <v>-2.8525183797245006</v>
      </c>
    </row>
    <row r="1739">
      <c r="G1739" s="3">
        <v>24.1944</v>
      </c>
      <c r="H1739" s="3">
        <v>8.69</v>
      </c>
      <c r="K1739" s="4">
        <f>IFERROR(__xludf.DUMMYFUNCTION("""COMPUTED_VALUE"""),8.365)</f>
        <v>8.365</v>
      </c>
      <c r="L1739" s="4">
        <v>46.1772</v>
      </c>
      <c r="M1739" s="4" t="s">
        <v>13</v>
      </c>
      <c r="N1739" s="1">
        <v>-1.14896458744131</v>
      </c>
      <c r="O1739" s="4">
        <v>25.34336458744131</v>
      </c>
      <c r="V1739" s="3">
        <v>28.7946</v>
      </c>
      <c r="W1739" s="3">
        <v>8.69</v>
      </c>
      <c r="Z1739" s="4">
        <f>IFERROR(__xludf.DUMMYFUNCTION("""COMPUTED_VALUE"""),8.365)</f>
        <v>8.365</v>
      </c>
      <c r="AA1739" s="4">
        <v>31.6845</v>
      </c>
      <c r="AB1739" s="4" t="s">
        <v>13</v>
      </c>
      <c r="AC1739" s="1">
        <v>31.2791600670258</v>
      </c>
      <c r="AD1739" s="4">
        <v>-2.4845600670258</v>
      </c>
    </row>
    <row r="1740">
      <c r="G1740" s="3">
        <v>23.8316</v>
      </c>
      <c r="H1740" s="3">
        <v>8.695</v>
      </c>
      <c r="K1740" s="4">
        <f>IFERROR(__xludf.DUMMYFUNCTION("""COMPUTED_VALUE"""),8.37)</f>
        <v>8.37</v>
      </c>
      <c r="L1740" s="4">
        <v>45.9062</v>
      </c>
      <c r="M1740" s="4" t="s">
        <v>13</v>
      </c>
      <c r="N1740" s="1">
        <v>-1.36367735242083</v>
      </c>
      <c r="O1740" s="4">
        <v>25.19527735242083</v>
      </c>
      <c r="V1740" s="3">
        <v>28.7669</v>
      </c>
      <c r="W1740" s="3">
        <v>8.695</v>
      </c>
      <c r="Z1740" s="4">
        <f>IFERROR(__xludf.DUMMYFUNCTION("""COMPUTED_VALUE"""),8.37)</f>
        <v>8.37</v>
      </c>
      <c r="AA1740" s="4">
        <v>31.6161</v>
      </c>
      <c r="AB1740" s="4" t="s">
        <v>13</v>
      </c>
      <c r="AC1740" s="1">
        <v>30.8973219523998</v>
      </c>
      <c r="AD1740" s="4">
        <v>-2.1304219523998</v>
      </c>
    </row>
    <row r="1741">
      <c r="G1741" s="3">
        <v>23.4695</v>
      </c>
      <c r="H1741" s="3">
        <v>8.7</v>
      </c>
      <c r="K1741" s="4">
        <f>IFERROR(__xludf.DUMMYFUNCTION("""COMPUTED_VALUE"""),8.375)</f>
        <v>8.375</v>
      </c>
      <c r="L1741" s="4">
        <v>45.6321</v>
      </c>
      <c r="M1741" s="4" t="s">
        <v>13</v>
      </c>
      <c r="N1741" s="1">
        <v>-1.58065929025966</v>
      </c>
      <c r="O1741" s="4">
        <v>25.05015929025966</v>
      </c>
      <c r="V1741" s="3">
        <v>28.7399</v>
      </c>
      <c r="W1741" s="3">
        <v>8.7</v>
      </c>
      <c r="Z1741" s="4">
        <f>IFERROR(__xludf.DUMMYFUNCTION("""COMPUTED_VALUE"""),8.375)</f>
        <v>8.375</v>
      </c>
      <c r="AA1741" s="4">
        <v>31.5484</v>
      </c>
      <c r="AB1741" s="4" t="s">
        <v>13</v>
      </c>
      <c r="AC1741" s="1">
        <v>30.5337168436145</v>
      </c>
      <c r="AD1741" s="4">
        <v>-1.7938168436145006</v>
      </c>
    </row>
    <row r="1742">
      <c r="G1742" s="3">
        <v>23.1083</v>
      </c>
      <c r="H1742" s="3">
        <v>8.705</v>
      </c>
      <c r="K1742" s="4">
        <f>IFERROR(__xludf.DUMMYFUNCTION("""COMPUTED_VALUE"""),8.38)</f>
        <v>8.38</v>
      </c>
      <c r="L1742" s="4">
        <v>45.355</v>
      </c>
      <c r="M1742" s="4" t="s">
        <v>13</v>
      </c>
      <c r="N1742" s="1">
        <v>-1.8004121890743</v>
      </c>
      <c r="O1742" s="4">
        <v>24.9087121890743</v>
      </c>
      <c r="V1742" s="3">
        <v>28.7136</v>
      </c>
      <c r="W1742" s="3">
        <v>8.705</v>
      </c>
      <c r="Z1742" s="4">
        <f>IFERROR(__xludf.DUMMYFUNCTION("""COMPUTED_VALUE"""),8.38)</f>
        <v>8.38</v>
      </c>
      <c r="AA1742" s="4">
        <v>31.4813</v>
      </c>
      <c r="AB1742" s="4" t="s">
        <v>13</v>
      </c>
      <c r="AC1742" s="1">
        <v>30.1920575484373</v>
      </c>
      <c r="AD1742" s="4">
        <v>-1.4784575484373015</v>
      </c>
    </row>
    <row r="1743">
      <c r="G1743" s="3">
        <v>22.7478</v>
      </c>
      <c r="H1743" s="3">
        <v>8.71</v>
      </c>
      <c r="K1743" s="4">
        <f>IFERROR(__xludf.DUMMYFUNCTION("""COMPUTED_VALUE"""),8.385)</f>
        <v>8.385</v>
      </c>
      <c r="L1743" s="4">
        <v>45.075</v>
      </c>
      <c r="M1743" s="4" t="s">
        <v>13</v>
      </c>
      <c r="N1743" s="1">
        <v>-2.02343783698101</v>
      </c>
      <c r="O1743" s="4">
        <v>24.771237836981012</v>
      </c>
      <c r="V1743" s="3">
        <v>28.6881</v>
      </c>
      <c r="W1743" s="3">
        <v>8.71</v>
      </c>
      <c r="Z1743" s="4">
        <f>IFERROR(__xludf.DUMMYFUNCTION("""COMPUTED_VALUE"""),8.385)</f>
        <v>8.385</v>
      </c>
      <c r="AA1743" s="4">
        <v>31.415</v>
      </c>
      <c r="AB1743" s="4" t="s">
        <v>13</v>
      </c>
      <c r="AC1743" s="1">
        <v>29.8760568746359</v>
      </c>
      <c r="AD1743" s="4">
        <v>-1.1879568746359013</v>
      </c>
    </row>
    <row r="1744">
      <c r="G1744" s="3">
        <v>22.3882</v>
      </c>
      <c r="H1744" s="3">
        <v>8.715</v>
      </c>
      <c r="K1744" s="4">
        <f>IFERROR(__xludf.DUMMYFUNCTION("""COMPUTED_VALUE"""),8.39)</f>
        <v>8.39</v>
      </c>
      <c r="L1744" s="4">
        <v>44.7919</v>
      </c>
      <c r="M1744" s="4" t="s">
        <v>13</v>
      </c>
      <c r="N1744" s="1">
        <v>-2.25023802209606</v>
      </c>
      <c r="O1744" s="4">
        <v>24.63843802209606</v>
      </c>
      <c r="V1744" s="3">
        <v>28.6633</v>
      </c>
      <c r="W1744" s="3">
        <v>8.715</v>
      </c>
      <c r="Z1744" s="4">
        <f>IFERROR(__xludf.DUMMYFUNCTION("""COMPUTED_VALUE"""),8.39)</f>
        <v>8.39</v>
      </c>
      <c r="AA1744" s="4">
        <v>31.3495</v>
      </c>
      <c r="AB1744" s="4" t="s">
        <v>13</v>
      </c>
      <c r="AC1744" s="1">
        <v>29.5894276299781</v>
      </c>
      <c r="AD1744" s="4">
        <v>-0.9261276299781009</v>
      </c>
    </row>
    <row r="1745">
      <c r="G1745" s="3">
        <v>22.0295</v>
      </c>
      <c r="H1745" s="3">
        <v>8.72</v>
      </c>
      <c r="K1745" s="4">
        <f>IFERROR(__xludf.DUMMYFUNCTION("""COMPUTED_VALUE"""),8.395)</f>
        <v>8.395</v>
      </c>
      <c r="L1745" s="4">
        <v>44.5059</v>
      </c>
      <c r="M1745" s="4" t="s">
        <v>13</v>
      </c>
      <c r="N1745" s="1">
        <v>-2.48131453253594</v>
      </c>
      <c r="O1745" s="4">
        <v>24.51081453253594</v>
      </c>
      <c r="V1745" s="3">
        <v>28.6393</v>
      </c>
      <c r="W1745" s="3">
        <v>8.72</v>
      </c>
      <c r="Z1745" s="4">
        <f>IFERROR(__xludf.DUMMYFUNCTION("""COMPUTED_VALUE"""),8.395)</f>
        <v>8.395</v>
      </c>
      <c r="AA1745" s="4">
        <v>31.2849</v>
      </c>
      <c r="AB1745" s="4" t="s">
        <v>13</v>
      </c>
      <c r="AC1745" s="1">
        <v>29.3358826222314</v>
      </c>
      <c r="AD1745" s="4">
        <v>-0.6965826222314</v>
      </c>
    </row>
    <row r="1746">
      <c r="G1746" s="3">
        <v>21.6717</v>
      </c>
      <c r="H1746" s="3">
        <v>8.725</v>
      </c>
      <c r="K1746" s="4">
        <f>IFERROR(__xludf.DUMMYFUNCTION("""COMPUTED_VALUE"""),8.4)</f>
        <v>8.4</v>
      </c>
      <c r="L1746" s="4">
        <v>44.2171</v>
      </c>
      <c r="M1746" s="4" t="s">
        <v>13</v>
      </c>
      <c r="N1746" s="1">
        <v>-2.71978012263653</v>
      </c>
      <c r="O1746" s="4">
        <v>24.39148012263653</v>
      </c>
      <c r="V1746" s="3">
        <v>28.6162</v>
      </c>
      <c r="W1746" s="3">
        <v>8.725</v>
      </c>
      <c r="Z1746" s="4">
        <f>IFERROR(__xludf.DUMMYFUNCTION("""COMPUTED_VALUE"""),8.4)</f>
        <v>8.4</v>
      </c>
      <c r="AA1746" s="4">
        <v>31.2211</v>
      </c>
      <c r="AB1746" s="4" t="s">
        <v>13</v>
      </c>
      <c r="AC1746" s="1">
        <v>29.1126311524613</v>
      </c>
      <c r="AD1746" s="4">
        <v>-0.49643115246130165</v>
      </c>
    </row>
    <row r="1747">
      <c r="G1747" s="3">
        <v>21.3149</v>
      </c>
      <c r="H1747" s="3">
        <v>8.73</v>
      </c>
      <c r="K1747" s="4">
        <f>IFERROR(__xludf.DUMMYFUNCTION("""COMPUTED_VALUE"""),8.405)</f>
        <v>8.405</v>
      </c>
      <c r="L1747" s="4">
        <v>43.9253</v>
      </c>
      <c r="M1747" s="4" t="s">
        <v>13</v>
      </c>
      <c r="N1747" s="1">
        <v>-2.97763977478727</v>
      </c>
      <c r="O1747" s="4">
        <v>24.292539774787272</v>
      </c>
      <c r="V1747" s="3">
        <v>28.5939</v>
      </c>
      <c r="W1747" s="3">
        <v>8.73</v>
      </c>
      <c r="Z1747" s="4">
        <f>IFERROR(__xludf.DUMMYFUNCTION("""COMPUTED_VALUE"""),8.405)</f>
        <v>8.405</v>
      </c>
      <c r="AA1747" s="4">
        <v>31.1582</v>
      </c>
      <c r="AB1747" s="4" t="s">
        <v>13</v>
      </c>
      <c r="AC1747" s="1">
        <v>28.8898478945377</v>
      </c>
      <c r="AD1747" s="4">
        <v>-0.2959478945376972</v>
      </c>
    </row>
    <row r="1748">
      <c r="G1748" s="3">
        <v>20.9592</v>
      </c>
      <c r="H1748" s="3">
        <v>8.735</v>
      </c>
      <c r="K1748" s="4">
        <f>IFERROR(__xludf.DUMMYFUNCTION("""COMPUTED_VALUE"""),8.41)</f>
        <v>8.41</v>
      </c>
      <c r="L1748" s="4">
        <v>43.6307</v>
      </c>
      <c r="M1748" s="4" t="s">
        <v>13</v>
      </c>
      <c r="N1748" s="1">
        <v>-3.25305350245258</v>
      </c>
      <c r="O1748" s="4">
        <v>24.21225350245258</v>
      </c>
      <c r="V1748" s="3">
        <v>28.5724</v>
      </c>
      <c r="W1748" s="3">
        <v>8.735</v>
      </c>
      <c r="Z1748" s="4">
        <f>IFERROR(__xludf.DUMMYFUNCTION("""COMPUTED_VALUE"""),8.41)</f>
        <v>8.41</v>
      </c>
      <c r="AA1748" s="4">
        <v>31.0963</v>
      </c>
      <c r="AB1748" s="4" t="s">
        <v>13</v>
      </c>
      <c r="AC1748" s="1">
        <v>28.6652022557807</v>
      </c>
      <c r="AD1748" s="4">
        <v>-0.09280225578070045</v>
      </c>
    </row>
    <row r="1749">
      <c r="G1749" s="3">
        <v>20.6046</v>
      </c>
      <c r="H1749" s="3">
        <v>8.74</v>
      </c>
      <c r="K1749" s="4">
        <f>IFERROR(__xludf.DUMMYFUNCTION("""COMPUTED_VALUE"""),8.415)</f>
        <v>8.415</v>
      </c>
      <c r="L1749" s="4">
        <v>43.3332</v>
      </c>
      <c r="M1749" s="4" t="s">
        <v>13</v>
      </c>
      <c r="N1749" s="1">
        <v>-3.54218909462768</v>
      </c>
      <c r="O1749" s="4">
        <v>24.14678909462768</v>
      </c>
      <c r="V1749" s="3">
        <v>28.5519</v>
      </c>
      <c r="W1749" s="3">
        <v>8.74</v>
      </c>
      <c r="Z1749" s="4">
        <f>IFERROR(__xludf.DUMMYFUNCTION("""COMPUTED_VALUE"""),8.415)</f>
        <v>8.415</v>
      </c>
      <c r="AA1749" s="4">
        <v>31.0354</v>
      </c>
      <c r="AB1749" s="4" t="s">
        <v>13</v>
      </c>
      <c r="AC1749" s="1">
        <v>28.4408986630698</v>
      </c>
      <c r="AD1749" s="4">
        <v>0.11100133693020098</v>
      </c>
    </row>
    <row r="1750">
      <c r="G1750" s="3">
        <v>20.251</v>
      </c>
      <c r="H1750" s="3">
        <v>8.745</v>
      </c>
      <c r="K1750" s="4">
        <f>IFERROR(__xludf.DUMMYFUNCTION("""COMPUTED_VALUE"""),8.42)</f>
        <v>8.42</v>
      </c>
      <c r="L1750" s="4">
        <v>43.033</v>
      </c>
      <c r="M1750" s="4" t="s">
        <v>13</v>
      </c>
      <c r="N1750" s="1">
        <v>-3.84121434030737</v>
      </c>
      <c r="O1750" s="4">
        <v>24.092214340307372</v>
      </c>
      <c r="V1750" s="3">
        <v>28.5323</v>
      </c>
      <c r="W1750" s="3">
        <v>8.745</v>
      </c>
      <c r="Z1750" s="4">
        <f>IFERROR(__xludf.DUMMYFUNCTION("""COMPUTED_VALUE"""),8.42)</f>
        <v>8.42</v>
      </c>
      <c r="AA1750" s="4">
        <v>30.9755</v>
      </c>
      <c r="AB1750" s="4" t="s">
        <v>13</v>
      </c>
      <c r="AC1750" s="1">
        <v>28.219141543285</v>
      </c>
      <c r="AD1750" s="4">
        <v>0.31315845671499787</v>
      </c>
    </row>
    <row r="1751">
      <c r="G1751" s="3">
        <v>19.8986</v>
      </c>
      <c r="H1751" s="3">
        <v>8.75</v>
      </c>
      <c r="K1751" s="4">
        <f>IFERROR(__xludf.DUMMYFUNCTION("""COMPUTED_VALUE"""),8.425)</f>
        <v>8.425</v>
      </c>
      <c r="L1751" s="4">
        <v>42.73</v>
      </c>
      <c r="M1751" s="4" t="s">
        <v>13</v>
      </c>
      <c r="N1751" s="1">
        <v>-4.14629702848687</v>
      </c>
      <c r="O1751" s="4">
        <v>24.04489702848687</v>
      </c>
      <c r="V1751" s="3">
        <v>28.5135</v>
      </c>
      <c r="W1751" s="3">
        <v>8.75</v>
      </c>
      <c r="Z1751" s="4">
        <f>IFERROR(__xludf.DUMMYFUNCTION("""COMPUTED_VALUE"""),8.425)</f>
        <v>8.425</v>
      </c>
      <c r="AA1751" s="4">
        <v>30.9166</v>
      </c>
      <c r="AB1751" s="4" t="s">
        <v>13</v>
      </c>
      <c r="AC1751" s="1">
        <v>28.0021353233058</v>
      </c>
      <c r="AD1751" s="4">
        <v>0.5113646766941997</v>
      </c>
    </row>
    <row r="1752">
      <c r="G1752" s="3">
        <v>19.5474</v>
      </c>
      <c r="H1752" s="3">
        <v>8.755</v>
      </c>
      <c r="K1752" s="4">
        <f>IFERROR(__xludf.DUMMYFUNCTION("""COMPUTED_VALUE"""),8.43)</f>
        <v>8.43</v>
      </c>
      <c r="L1752" s="4">
        <v>42.4243</v>
      </c>
      <c r="M1752" s="4" t="s">
        <v>13</v>
      </c>
      <c r="N1752" s="1">
        <v>-4.45360494816108</v>
      </c>
      <c r="O1752" s="4">
        <v>24.00100494816108</v>
      </c>
      <c r="V1752" s="3">
        <v>28.4957</v>
      </c>
      <c r="W1752" s="3">
        <v>8.755</v>
      </c>
      <c r="Z1752" s="4">
        <f>IFERROR(__xludf.DUMMYFUNCTION("""COMPUTED_VALUE"""),8.43)</f>
        <v>8.43</v>
      </c>
      <c r="AA1752" s="4">
        <v>30.8589</v>
      </c>
      <c r="AB1752" s="4" t="s">
        <v>13</v>
      </c>
      <c r="AC1752" s="1">
        <v>27.792084430012</v>
      </c>
      <c r="AD1752" s="4">
        <v>0.7036155699879991</v>
      </c>
    </row>
    <row r="1753">
      <c r="G1753" s="3">
        <v>19.1974</v>
      </c>
      <c r="H1753" s="3">
        <v>8.76</v>
      </c>
      <c r="K1753" s="4">
        <f>IFERROR(__xludf.DUMMYFUNCTION("""COMPUTED_VALUE"""),8.435)</f>
        <v>8.435</v>
      </c>
      <c r="L1753" s="4">
        <v>42.1159</v>
      </c>
      <c r="M1753" s="4" t="s">
        <v>13</v>
      </c>
      <c r="N1753" s="1">
        <v>-4.7593058883249</v>
      </c>
      <c r="O1753" s="4">
        <v>23.956705888324898</v>
      </c>
      <c r="V1753" s="3">
        <v>28.4789</v>
      </c>
      <c r="W1753" s="3">
        <v>8.76</v>
      </c>
      <c r="Z1753" s="4">
        <f>IFERROR(__xludf.DUMMYFUNCTION("""COMPUTED_VALUE"""),8.435)</f>
        <v>8.435</v>
      </c>
      <c r="AA1753" s="4">
        <v>30.8021</v>
      </c>
      <c r="AB1753" s="4" t="s">
        <v>13</v>
      </c>
      <c r="AC1753" s="1">
        <v>27.5911932902832</v>
      </c>
      <c r="AD1753" s="4">
        <v>0.8877067097167988</v>
      </c>
    </row>
    <row r="1754">
      <c r="G1754" s="3">
        <v>18.8486</v>
      </c>
      <c r="H1754" s="3">
        <v>8.765</v>
      </c>
      <c r="K1754" s="4">
        <f>IFERROR(__xludf.DUMMYFUNCTION("""COMPUTED_VALUE"""),8.44)</f>
        <v>8.44</v>
      </c>
      <c r="L1754" s="4">
        <v>41.8049</v>
      </c>
      <c r="M1754" s="4" t="s">
        <v>13</v>
      </c>
      <c r="N1754" s="1">
        <v>-5.05956763797356</v>
      </c>
      <c r="O1754" s="4">
        <v>23.908167637973563</v>
      </c>
      <c r="V1754" s="3">
        <v>28.463</v>
      </c>
      <c r="W1754" s="3">
        <v>8.765</v>
      </c>
      <c r="Z1754" s="4">
        <f>IFERROR(__xludf.DUMMYFUNCTION("""COMPUTED_VALUE"""),8.44)</f>
        <v>8.44</v>
      </c>
      <c r="AA1754" s="4">
        <v>30.7464</v>
      </c>
      <c r="AB1754" s="4" t="s">
        <v>13</v>
      </c>
      <c r="AC1754" s="1">
        <v>27.4016663309991</v>
      </c>
      <c r="AD1754" s="4">
        <v>1.061333669000902</v>
      </c>
    </row>
    <row r="1755">
      <c r="G1755" s="3">
        <v>18.5011</v>
      </c>
      <c r="H1755" s="3">
        <v>8.77</v>
      </c>
      <c r="K1755" s="4">
        <f>IFERROR(__xludf.DUMMYFUNCTION("""COMPUTED_VALUE"""),8.445)</f>
        <v>8.445</v>
      </c>
      <c r="L1755" s="4">
        <v>41.4913</v>
      </c>
      <c r="M1755" s="4" t="s">
        <v>13</v>
      </c>
      <c r="N1755" s="1">
        <v>-5.35055798610186</v>
      </c>
      <c r="O1755" s="4">
        <v>23.851657986101863</v>
      </c>
      <c r="V1755" s="3">
        <v>28.448</v>
      </c>
      <c r="W1755" s="3">
        <v>8.77</v>
      </c>
      <c r="Z1755" s="4">
        <f>IFERROR(__xludf.DUMMYFUNCTION("""COMPUTED_VALUE"""),8.445)</f>
        <v>8.445</v>
      </c>
      <c r="AA1755" s="4">
        <v>30.6918</v>
      </c>
      <c r="AB1755" s="4" t="s">
        <v>13</v>
      </c>
      <c r="AC1755" s="1">
        <v>27.2257079790396</v>
      </c>
      <c r="AD1755" s="4">
        <v>1.2222920209603991</v>
      </c>
    </row>
    <row r="1756">
      <c r="G1756" s="3">
        <v>18.1549</v>
      </c>
      <c r="H1756" s="3">
        <v>8.775</v>
      </c>
      <c r="K1756" s="4">
        <f>IFERROR(__xludf.DUMMYFUNCTION("""COMPUTED_VALUE"""),8.45)</f>
        <v>8.45</v>
      </c>
      <c r="L1756" s="4">
        <v>41.1751</v>
      </c>
      <c r="M1756" s="4" t="s">
        <v>13</v>
      </c>
      <c r="N1756" s="1">
        <v>-5.628444721705</v>
      </c>
      <c r="O1756" s="4">
        <v>23.783344721705</v>
      </c>
      <c r="V1756" s="3">
        <v>28.434</v>
      </c>
      <c r="W1756" s="3">
        <v>8.775</v>
      </c>
      <c r="Z1756" s="4">
        <f>IFERROR(__xludf.DUMMYFUNCTION("""COMPUTED_VALUE"""),8.45)</f>
        <v>8.45</v>
      </c>
      <c r="AA1756" s="4">
        <v>30.6381</v>
      </c>
      <c r="AB1756" s="4" t="s">
        <v>13</v>
      </c>
      <c r="AC1756" s="1">
        <v>27.0655226612841</v>
      </c>
      <c r="AD1756" s="4">
        <v>1.368477338715902</v>
      </c>
    </row>
    <row r="1757">
      <c r="G1757" s="3">
        <v>17.81</v>
      </c>
      <c r="H1757" s="3">
        <v>8.78</v>
      </c>
      <c r="K1757" s="4">
        <f>IFERROR(__xludf.DUMMYFUNCTION("""COMPUTED_VALUE"""),8.455)</f>
        <v>8.455</v>
      </c>
      <c r="L1757" s="4">
        <v>40.8565</v>
      </c>
      <c r="M1757" s="4" t="s">
        <v>13</v>
      </c>
      <c r="N1757" s="1">
        <v>-5.88939563377782</v>
      </c>
      <c r="O1757" s="4">
        <v>23.69939563377782</v>
      </c>
      <c r="V1757" s="3">
        <v>28.4209</v>
      </c>
      <c r="W1757" s="3">
        <v>8.78</v>
      </c>
      <c r="Z1757" s="4">
        <f>IFERROR(__xludf.DUMMYFUNCTION("""COMPUTED_VALUE"""),8.455)</f>
        <v>8.455</v>
      </c>
      <c r="AA1757" s="4">
        <v>30.5855</v>
      </c>
      <c r="AB1757" s="4" t="s">
        <v>13</v>
      </c>
      <c r="AC1757" s="1">
        <v>26.9233148046125</v>
      </c>
      <c r="AD1757" s="4">
        <v>1.4975851953875008</v>
      </c>
    </row>
    <row r="1758">
      <c r="G1758" s="3">
        <v>17.4665</v>
      </c>
      <c r="H1758" s="3">
        <v>8.785</v>
      </c>
      <c r="K1758" s="4">
        <f>IFERROR(__xludf.DUMMYFUNCTION("""COMPUTED_VALUE"""),8.46)</f>
        <v>8.46</v>
      </c>
      <c r="L1758" s="4">
        <v>40.5353</v>
      </c>
      <c r="M1758" s="4" t="s">
        <v>13</v>
      </c>
      <c r="N1758" s="1">
        <v>-6.1295785113155</v>
      </c>
      <c r="O1758" s="4">
        <v>23.5960785113155</v>
      </c>
      <c r="V1758" s="3">
        <v>28.4087</v>
      </c>
      <c r="W1758" s="3">
        <v>8.785</v>
      </c>
      <c r="Z1758" s="4">
        <f>IFERROR(__xludf.DUMMYFUNCTION("""COMPUTED_VALUE"""),8.46)</f>
        <v>8.46</v>
      </c>
      <c r="AA1758" s="4">
        <v>30.534</v>
      </c>
      <c r="AB1758" s="4" t="s">
        <v>13</v>
      </c>
      <c r="AC1758" s="1">
        <v>26.8012888359044</v>
      </c>
      <c r="AD1758" s="4">
        <v>1.6074111640955984</v>
      </c>
    </row>
    <row r="1759">
      <c r="G1759" s="3">
        <v>17.1244</v>
      </c>
      <c r="H1759" s="3">
        <v>8.79</v>
      </c>
      <c r="K1759" s="4">
        <f>IFERROR(__xludf.DUMMYFUNCTION("""COMPUTED_VALUE"""),8.465)</f>
        <v>8.465</v>
      </c>
      <c r="L1759" s="4">
        <v>40.2117</v>
      </c>
      <c r="M1759" s="4" t="s">
        <v>13</v>
      </c>
      <c r="N1759" s="1">
        <v>-6.34516114331288</v>
      </c>
      <c r="O1759" s="4">
        <v>23.46956114331288</v>
      </c>
      <c r="V1759" s="3">
        <v>28.3975</v>
      </c>
      <c r="W1759" s="3">
        <v>8.79</v>
      </c>
      <c r="Z1759" s="4">
        <f>IFERROR(__xludf.DUMMYFUNCTION("""COMPUTED_VALUE"""),8.465)</f>
        <v>8.465</v>
      </c>
      <c r="AA1759" s="4">
        <v>30.4834</v>
      </c>
      <c r="AB1759" s="4" t="s">
        <v>13</v>
      </c>
      <c r="AC1759" s="1">
        <v>26.7016491820395</v>
      </c>
      <c r="AD1759" s="4">
        <v>1.6958508179605012</v>
      </c>
    </row>
    <row r="1760">
      <c r="G1760" s="3">
        <v>16.7838</v>
      </c>
      <c r="H1760" s="3">
        <v>8.795</v>
      </c>
      <c r="K1760" s="4">
        <f>IFERROR(__xludf.DUMMYFUNCTION("""COMPUTED_VALUE"""),8.47)</f>
        <v>8.47</v>
      </c>
      <c r="L1760" s="4">
        <v>39.8858</v>
      </c>
      <c r="M1760" s="4" t="s">
        <v>13</v>
      </c>
      <c r="N1760" s="1">
        <v>-6.53231131876512</v>
      </c>
      <c r="O1760" s="4">
        <v>23.31611131876512</v>
      </c>
      <c r="V1760" s="3">
        <v>28.3871</v>
      </c>
      <c r="W1760" s="3">
        <v>8.795</v>
      </c>
      <c r="Z1760" s="4">
        <f>IFERROR(__xludf.DUMMYFUNCTION("""COMPUTED_VALUE"""),8.47)</f>
        <v>8.47</v>
      </c>
      <c r="AA1760" s="4">
        <v>30.4337</v>
      </c>
      <c r="AB1760" s="4" t="s">
        <v>13</v>
      </c>
      <c r="AC1760" s="1">
        <v>26.6266002698976</v>
      </c>
      <c r="AD1760" s="4">
        <v>1.7604997301023992</v>
      </c>
    </row>
    <row r="1761">
      <c r="G1761" s="3">
        <v>16.4445</v>
      </c>
      <c r="H1761" s="3">
        <v>8.8</v>
      </c>
      <c r="K1761" s="4">
        <f>IFERROR(__xludf.DUMMYFUNCTION("""COMPUTED_VALUE"""),8.475)</f>
        <v>8.475</v>
      </c>
      <c r="L1761" s="4">
        <v>39.5575</v>
      </c>
      <c r="M1761" s="4" t="s">
        <v>13</v>
      </c>
      <c r="N1761" s="1">
        <v>-6.68719682666715</v>
      </c>
      <c r="O1761" s="4">
        <v>23.131696826667152</v>
      </c>
      <c r="V1761" s="3">
        <v>28.3777</v>
      </c>
      <c r="W1761" s="3">
        <v>8.8</v>
      </c>
      <c r="Z1761" s="4">
        <f>IFERROR(__xludf.DUMMYFUNCTION("""COMPUTED_VALUE"""),8.475)</f>
        <v>8.475</v>
      </c>
      <c r="AA1761" s="4">
        <v>30.385</v>
      </c>
      <c r="AB1761" s="4" t="s">
        <v>13</v>
      </c>
      <c r="AC1761" s="1">
        <v>26.5783465263583</v>
      </c>
      <c r="AD1761" s="4">
        <v>1.7993534736417018</v>
      </c>
    </row>
    <row r="1762">
      <c r="G1762" s="3">
        <v>16.1068</v>
      </c>
      <c r="H1762" s="3">
        <v>8.805</v>
      </c>
      <c r="K1762" s="4">
        <f>IFERROR(__xludf.DUMMYFUNCTION("""COMPUTED_VALUE"""),8.48)</f>
        <v>8.48</v>
      </c>
      <c r="L1762" s="4">
        <v>39.227</v>
      </c>
      <c r="M1762" s="4" t="s">
        <v>13</v>
      </c>
      <c r="N1762" s="1">
        <v>-6.80598545601395</v>
      </c>
      <c r="O1762" s="4">
        <v>22.91278545601395</v>
      </c>
      <c r="V1762" s="3">
        <v>28.3691</v>
      </c>
      <c r="W1762" s="3">
        <v>8.805</v>
      </c>
      <c r="Z1762" s="4">
        <f>IFERROR(__xludf.DUMMYFUNCTION("""COMPUTED_VALUE"""),8.48)</f>
        <v>8.48</v>
      </c>
      <c r="AA1762" s="4">
        <v>30.3372</v>
      </c>
      <c r="AB1762" s="4" t="s">
        <v>13</v>
      </c>
      <c r="AC1762" s="1">
        <v>26.5590923783013</v>
      </c>
      <c r="AD1762" s="4">
        <v>1.8100076216986984</v>
      </c>
    </row>
    <row r="1763">
      <c r="G1763" s="3">
        <v>15.7705</v>
      </c>
      <c r="H1763" s="3">
        <v>8.81</v>
      </c>
      <c r="K1763" s="4">
        <f>IFERROR(__xludf.DUMMYFUNCTION("""COMPUTED_VALUE"""),8.485)</f>
        <v>8.485</v>
      </c>
      <c r="L1763" s="4">
        <v>38.8942</v>
      </c>
      <c r="M1763" s="4" t="s">
        <v>13</v>
      </c>
      <c r="N1763" s="1">
        <v>-6.89764432201969</v>
      </c>
      <c r="O1763" s="4">
        <v>22.66814432201969</v>
      </c>
      <c r="V1763" s="3">
        <v>28.3613</v>
      </c>
      <c r="W1763" s="3">
        <v>8.81</v>
      </c>
      <c r="Z1763" s="4">
        <f>IFERROR(__xludf.DUMMYFUNCTION("""COMPUTED_VALUE"""),8.485)</f>
        <v>8.485</v>
      </c>
      <c r="AA1763" s="4">
        <v>30.2903</v>
      </c>
      <c r="AB1763" s="4" t="s">
        <v>13</v>
      </c>
      <c r="AC1763" s="1">
        <v>26.5747308035829</v>
      </c>
      <c r="AD1763" s="4">
        <v>1.7865691964171013</v>
      </c>
    </row>
    <row r="1764">
      <c r="G1764" s="3">
        <v>15.4357</v>
      </c>
      <c r="H1764" s="3">
        <v>8.815</v>
      </c>
      <c r="K1764" s="4">
        <f>IFERROR(__xludf.DUMMYFUNCTION("""COMPUTED_VALUE"""),8.48880767999999)</f>
        <v>8.48880768</v>
      </c>
      <c r="L1764" s="4" t="s">
        <v>13</v>
      </c>
      <c r="M1764" s="4">
        <v>8.67142982815448</v>
      </c>
      <c r="N1764" s="1">
        <v>-6.98157252683684</v>
      </c>
      <c r="O1764" s="4">
        <v>22.41727252683684</v>
      </c>
      <c r="V1764" s="3">
        <v>28.3543</v>
      </c>
      <c r="W1764" s="3">
        <v>8.815</v>
      </c>
      <c r="Z1764" s="4">
        <f>IFERROR(__xludf.DUMMYFUNCTION("""COMPUTED_VALUE"""),8.48880767999999)</f>
        <v>8.48880768</v>
      </c>
      <c r="AA1764" s="4" t="s">
        <v>13</v>
      </c>
      <c r="AB1764" s="4">
        <v>41.238025121858</v>
      </c>
      <c r="AC1764" s="1">
        <v>26.6290816837685</v>
      </c>
      <c r="AD1764" s="4">
        <v>1.7252183162314978</v>
      </c>
    </row>
    <row r="1765">
      <c r="G1765" s="3">
        <v>15.1025</v>
      </c>
      <c r="H1765" s="3">
        <v>8.82</v>
      </c>
      <c r="K1765" s="4">
        <f>IFERROR(__xludf.DUMMYFUNCTION("""COMPUTED_VALUE"""),8.49)</f>
        <v>8.49</v>
      </c>
      <c r="L1765" s="4">
        <v>38.5594</v>
      </c>
      <c r="M1765" s="4" t="s">
        <v>13</v>
      </c>
      <c r="N1765" s="1">
        <v>-7.05869640951793</v>
      </c>
      <c r="O1765" s="4">
        <v>22.161196409517927</v>
      </c>
      <c r="V1765" s="3">
        <v>28.3481</v>
      </c>
      <c r="W1765" s="3">
        <v>8.82</v>
      </c>
      <c r="Z1765" s="4">
        <f>IFERROR(__xludf.DUMMYFUNCTION("""COMPUTED_VALUE"""),8.49)</f>
        <v>8.49</v>
      </c>
      <c r="AA1765" s="4">
        <v>30.2442</v>
      </c>
      <c r="AB1765" s="4" t="s">
        <v>13</v>
      </c>
      <c r="AC1765" s="1">
        <v>26.7170457624015</v>
      </c>
      <c r="AD1765" s="4">
        <v>1.631054237598498</v>
      </c>
    </row>
    <row r="1766">
      <c r="G1766" s="3">
        <v>14.7708</v>
      </c>
      <c r="H1766" s="3">
        <v>8.825</v>
      </c>
      <c r="K1766" s="4">
        <f>IFERROR(__xludf.DUMMYFUNCTION("""COMPUTED_VALUE"""),8.495)</f>
        <v>8.495</v>
      </c>
      <c r="L1766" s="4">
        <v>38.2224</v>
      </c>
      <c r="M1766" s="4" t="s">
        <v>13</v>
      </c>
      <c r="N1766" s="1">
        <v>-7.1296776803583</v>
      </c>
      <c r="O1766" s="4">
        <v>21.9004776803583</v>
      </c>
      <c r="V1766" s="3">
        <v>28.3427</v>
      </c>
      <c r="W1766" s="3">
        <v>8.825</v>
      </c>
      <c r="Z1766" s="4">
        <f>IFERROR(__xludf.DUMMYFUNCTION("""COMPUTED_VALUE"""),8.495)</f>
        <v>8.495</v>
      </c>
      <c r="AA1766" s="4">
        <v>30.1989</v>
      </c>
      <c r="AB1766" s="4" t="s">
        <v>13</v>
      </c>
      <c r="AC1766" s="1">
        <v>26.833423680848</v>
      </c>
      <c r="AD1766" s="4">
        <v>1.5092763191520007</v>
      </c>
    </row>
    <row r="1767">
      <c r="G1767" s="3">
        <v>14.4407</v>
      </c>
      <c r="H1767" s="3">
        <v>8.83</v>
      </c>
      <c r="K1767" s="4">
        <f>IFERROR(__xludf.DUMMYFUNCTION("""COMPUTED_VALUE"""),8.5)</f>
        <v>8.5</v>
      </c>
      <c r="L1767" s="4">
        <v>37.8834</v>
      </c>
      <c r="M1767" s="4" t="s">
        <v>13</v>
      </c>
      <c r="N1767" s="1">
        <v>-7.19517804965339</v>
      </c>
      <c r="O1767" s="4">
        <v>21.63587804965339</v>
      </c>
      <c r="V1767" s="3">
        <v>28.3379</v>
      </c>
      <c r="W1767" s="3">
        <v>8.83</v>
      </c>
      <c r="Z1767" s="4">
        <f>IFERROR(__xludf.DUMMYFUNCTION("""COMPUTED_VALUE"""),8.5)</f>
        <v>8.5</v>
      </c>
      <c r="AA1767" s="4">
        <v>30.1544</v>
      </c>
      <c r="AB1767" s="4" t="s">
        <v>13</v>
      </c>
      <c r="AC1767" s="1">
        <v>26.9730160804746</v>
      </c>
      <c r="AD1767" s="4">
        <v>1.3648839195254006</v>
      </c>
    </row>
    <row r="1768">
      <c r="G1768" s="3">
        <v>14.1122</v>
      </c>
      <c r="H1768" s="3">
        <v>8.835</v>
      </c>
      <c r="K1768" s="4">
        <f>IFERROR(__xludf.DUMMYFUNCTION("""COMPUTED_VALUE"""),8.505)</f>
        <v>8.505</v>
      </c>
      <c r="L1768" s="4">
        <v>37.5424</v>
      </c>
      <c r="M1768" s="4" t="s">
        <v>13</v>
      </c>
      <c r="N1768" s="1">
        <v>-7.25585922769856</v>
      </c>
      <c r="O1768" s="4">
        <v>21.36805922769856</v>
      </c>
      <c r="V1768" s="3">
        <v>28.3338</v>
      </c>
      <c r="W1768" s="3">
        <v>8.835</v>
      </c>
      <c r="Z1768" s="4">
        <f>IFERROR(__xludf.DUMMYFUNCTION("""COMPUTED_VALUE"""),8.505)</f>
        <v>8.505</v>
      </c>
      <c r="AA1768" s="4">
        <v>30.1106</v>
      </c>
      <c r="AB1768" s="4" t="s">
        <v>13</v>
      </c>
      <c r="AC1768" s="1">
        <v>27.1306236026475</v>
      </c>
      <c r="AD1768" s="4">
        <v>1.2031763973525003</v>
      </c>
    </row>
    <row r="1769">
      <c r="G1769" s="3">
        <v>13.7853</v>
      </c>
      <c r="H1769" s="3">
        <v>8.84</v>
      </c>
      <c r="K1769" s="4">
        <f>IFERROR(__xludf.DUMMYFUNCTION("""COMPUTED_VALUE"""),8.51)</f>
        <v>8.51</v>
      </c>
      <c r="L1769" s="4">
        <v>37.1995</v>
      </c>
      <c r="M1769" s="4" t="s">
        <v>13</v>
      </c>
      <c r="N1769" s="1">
        <v>-7.31238292478916</v>
      </c>
      <c r="O1769" s="4">
        <v>21.09768292478916</v>
      </c>
      <c r="V1769" s="3">
        <v>28.3302</v>
      </c>
      <c r="W1769" s="3">
        <v>8.84</v>
      </c>
      <c r="Z1769" s="4">
        <f>IFERROR(__xludf.DUMMYFUNCTION("""COMPUTED_VALUE"""),8.51)</f>
        <v>8.51</v>
      </c>
      <c r="AA1769" s="4">
        <v>30.0675</v>
      </c>
      <c r="AB1769" s="4" t="s">
        <v>13</v>
      </c>
      <c r="AC1769" s="1">
        <v>27.3010468887331</v>
      </c>
      <c r="AD1769" s="4">
        <v>1.0291531112669006</v>
      </c>
    </row>
    <row r="1770">
      <c r="G1770" s="3">
        <v>13.4601</v>
      </c>
      <c r="H1770" s="3">
        <v>8.845</v>
      </c>
      <c r="K1770" s="4">
        <f>IFERROR(__xludf.DUMMYFUNCTION("""COMPUTED_VALUE"""),8.515)</f>
        <v>8.515</v>
      </c>
      <c r="L1770" s="4">
        <v>36.8548</v>
      </c>
      <c r="M1770" s="4" t="s">
        <v>13</v>
      </c>
      <c r="N1770" s="1">
        <v>-7.36541085122062</v>
      </c>
      <c r="O1770" s="4">
        <v>20.82551085122062</v>
      </c>
      <c r="V1770" s="3">
        <v>28.3273</v>
      </c>
      <c r="W1770" s="3">
        <v>8.845</v>
      </c>
      <c r="Z1770" s="4">
        <f>IFERROR(__xludf.DUMMYFUNCTION("""COMPUTED_VALUE"""),8.515)</f>
        <v>8.515</v>
      </c>
      <c r="AA1770" s="4">
        <v>30.0251</v>
      </c>
      <c r="AB1770" s="4" t="s">
        <v>13</v>
      </c>
      <c r="AC1770" s="1">
        <v>27.4790865800979</v>
      </c>
      <c r="AD1770" s="4">
        <v>0.8482134199021019</v>
      </c>
    </row>
    <row r="1771">
      <c r="G1771" s="3">
        <v>13.1365</v>
      </c>
      <c r="H1771" s="3">
        <v>8.85</v>
      </c>
      <c r="K1771" s="4">
        <f>IFERROR(__xludf.DUMMYFUNCTION("""COMPUTED_VALUE"""),8.52)</f>
        <v>8.52</v>
      </c>
      <c r="L1771" s="4">
        <v>36.5082</v>
      </c>
      <c r="M1771" s="4" t="s">
        <v>13</v>
      </c>
      <c r="N1771" s="1">
        <v>-7.41560471728829</v>
      </c>
      <c r="O1771" s="4">
        <v>20.55210471728829</v>
      </c>
      <c r="V1771" s="3">
        <v>28.3248</v>
      </c>
      <c r="W1771" s="3">
        <v>8.85</v>
      </c>
      <c r="Z1771" s="4">
        <f>IFERROR(__xludf.DUMMYFUNCTION("""COMPUTED_VALUE"""),8.52)</f>
        <v>8.52</v>
      </c>
      <c r="AA1771" s="4">
        <v>29.9832</v>
      </c>
      <c r="AB1771" s="4" t="s">
        <v>13</v>
      </c>
      <c r="AC1771" s="1">
        <v>27.659543318108</v>
      </c>
      <c r="AD1771" s="4">
        <v>0.665256681892</v>
      </c>
    </row>
    <row r="1772">
      <c r="G1772" s="3">
        <v>12.8145</v>
      </c>
      <c r="H1772" s="3">
        <v>8.855</v>
      </c>
      <c r="K1772" s="4">
        <f>IFERROR(__xludf.DUMMYFUNCTION("""COMPUTED_VALUE"""),8.525)</f>
        <v>8.525</v>
      </c>
      <c r="L1772" s="4">
        <v>36.16</v>
      </c>
      <c r="M1772" s="4" t="s">
        <v>13</v>
      </c>
      <c r="N1772" s="1">
        <v>-7.4636262332876</v>
      </c>
      <c r="O1772" s="4">
        <v>20.2781262332876</v>
      </c>
      <c r="V1772" s="3">
        <v>28.3228</v>
      </c>
      <c r="W1772" s="3">
        <v>8.855</v>
      </c>
      <c r="Z1772" s="4">
        <f>IFERROR(__xludf.DUMMYFUNCTION("""COMPUTED_VALUE"""),8.525)</f>
        <v>8.525</v>
      </c>
      <c r="AA1772" s="4">
        <v>29.942</v>
      </c>
      <c r="AB1772" s="4" t="s">
        <v>13</v>
      </c>
      <c r="AC1772" s="1">
        <v>27.83721774413</v>
      </c>
      <c r="AD1772" s="4">
        <v>0.4855822558699998</v>
      </c>
    </row>
    <row r="1773">
      <c r="G1773" s="3">
        <v>12.4942</v>
      </c>
      <c r="H1773" s="3">
        <v>8.86</v>
      </c>
      <c r="K1773" s="4">
        <f>IFERROR(__xludf.DUMMYFUNCTION("""COMPUTED_VALUE"""),8.53)</f>
        <v>8.53</v>
      </c>
      <c r="L1773" s="4">
        <v>35.8102</v>
      </c>
      <c r="M1773" s="4" t="s">
        <v>13</v>
      </c>
      <c r="N1773" s="1">
        <v>-7.51013710951388</v>
      </c>
      <c r="O1773" s="4">
        <v>20.00433710951388</v>
      </c>
      <c r="V1773" s="3">
        <v>28.3213</v>
      </c>
      <c r="W1773" s="3">
        <v>8.86</v>
      </c>
      <c r="Z1773" s="4">
        <f>IFERROR(__xludf.DUMMYFUNCTION("""COMPUTED_VALUE"""),8.53)</f>
        <v>8.53</v>
      </c>
      <c r="AA1773" s="4">
        <v>29.9013</v>
      </c>
      <c r="AB1773" s="4" t="s">
        <v>13</v>
      </c>
      <c r="AC1773" s="1">
        <v>28.0069104995302</v>
      </c>
      <c r="AD1773" s="4">
        <v>0.31438950046980096</v>
      </c>
    </row>
    <row r="1774">
      <c r="G1774" s="3">
        <v>12.1757</v>
      </c>
      <c r="H1774" s="3">
        <v>8.865</v>
      </c>
      <c r="K1774" s="4">
        <f>IFERROR(__xludf.DUMMYFUNCTION("""COMPUTED_VALUE"""),8.535)</f>
        <v>8.535</v>
      </c>
      <c r="L1774" s="4">
        <v>35.4588</v>
      </c>
      <c r="M1774" s="4" t="s">
        <v>13</v>
      </c>
      <c r="N1774" s="1">
        <v>-7.55579905626257</v>
      </c>
      <c r="O1774" s="4">
        <v>19.73149905626257</v>
      </c>
      <c r="V1774" s="3">
        <v>28.32</v>
      </c>
      <c r="W1774" s="3">
        <v>8.865</v>
      </c>
      <c r="Z1774" s="4">
        <f>IFERROR(__xludf.DUMMYFUNCTION("""COMPUTED_VALUE"""),8.535)</f>
        <v>8.535</v>
      </c>
      <c r="AA1774" s="4">
        <v>29.8612</v>
      </c>
      <c r="AB1774" s="4" t="s">
        <v>13</v>
      </c>
      <c r="AC1774" s="1">
        <v>28.1634222256749</v>
      </c>
      <c r="AD1774" s="4">
        <v>0.15657777432510045</v>
      </c>
    </row>
    <row r="1775">
      <c r="G1775" s="3">
        <v>11.8589</v>
      </c>
      <c r="H1775" s="3">
        <v>8.87</v>
      </c>
      <c r="K1775" s="4">
        <f>IFERROR(__xludf.DUMMYFUNCTION("""COMPUTED_VALUE"""),8.54)</f>
        <v>8.54</v>
      </c>
      <c r="L1775" s="4">
        <v>35.1058</v>
      </c>
      <c r="M1775" s="4" t="s">
        <v>13</v>
      </c>
      <c r="N1775" s="1">
        <v>-7.601273783829</v>
      </c>
      <c r="O1775" s="4">
        <v>19.460173783829</v>
      </c>
      <c r="V1775" s="3">
        <v>28.3191</v>
      </c>
      <c r="W1775" s="3">
        <v>8.87</v>
      </c>
      <c r="Z1775" s="4">
        <f>IFERROR(__xludf.DUMMYFUNCTION("""COMPUTED_VALUE"""),8.54)</f>
        <v>8.54</v>
      </c>
      <c r="AA1775" s="4">
        <v>29.8215</v>
      </c>
      <c r="AB1775" s="4" t="s">
        <v>13</v>
      </c>
      <c r="AC1775" s="1">
        <v>28.3015535639305</v>
      </c>
      <c r="AD1775" s="4">
        <v>0.017546436069498128</v>
      </c>
    </row>
    <row r="1776">
      <c r="G1776" s="3">
        <v>11.5438</v>
      </c>
      <c r="H1776" s="3">
        <v>8.875</v>
      </c>
      <c r="K1776" s="4">
        <f>IFERROR(__xludf.DUMMYFUNCTION("""COMPUTED_VALUE"""),8.545)</f>
        <v>8.545</v>
      </c>
      <c r="L1776" s="4">
        <v>34.7515</v>
      </c>
      <c r="M1776" s="4" t="s">
        <v>13</v>
      </c>
      <c r="N1776" s="1">
        <v>-7.6472230025086</v>
      </c>
      <c r="O1776" s="4">
        <v>19.1910230025086</v>
      </c>
      <c r="V1776" s="3">
        <v>28.3184</v>
      </c>
      <c r="W1776" s="3">
        <v>8.875</v>
      </c>
      <c r="Z1776" s="4">
        <f>IFERROR(__xludf.DUMMYFUNCTION("""COMPUTED_VALUE"""),8.545)</f>
        <v>8.545</v>
      </c>
      <c r="AA1776" s="4">
        <v>29.7824</v>
      </c>
      <c r="AB1776" s="4" t="s">
        <v>13</v>
      </c>
      <c r="AC1776" s="1">
        <v>28.4161051556635</v>
      </c>
      <c r="AD1776" s="4">
        <v>-0.09770515566350113</v>
      </c>
    </row>
    <row r="1777">
      <c r="G1777" s="3">
        <v>11.2304</v>
      </c>
      <c r="H1777" s="3">
        <v>8.88</v>
      </c>
      <c r="K1777" s="4">
        <f>IFERROR(__xludf.DUMMYFUNCTION("""COMPUTED_VALUE"""),8.55)</f>
        <v>8.55</v>
      </c>
      <c r="L1777" s="4">
        <v>34.3958</v>
      </c>
      <c r="M1777" s="4" t="s">
        <v>13</v>
      </c>
      <c r="N1777" s="1">
        <v>-7.69430842259674</v>
      </c>
      <c r="O1777" s="4">
        <v>18.92470842259674</v>
      </c>
      <c r="V1777" s="3">
        <v>28.318</v>
      </c>
      <c r="W1777" s="3">
        <v>8.88</v>
      </c>
      <c r="Z1777" s="4">
        <f>IFERROR(__xludf.DUMMYFUNCTION("""COMPUTED_VALUE"""),8.55)</f>
        <v>8.55</v>
      </c>
      <c r="AA1777" s="4">
        <v>29.7436</v>
      </c>
      <c r="AB1777" s="4" t="s">
        <v>13</v>
      </c>
      <c r="AC1777" s="1">
        <v>28.50187764224</v>
      </c>
      <c r="AD1777" s="4">
        <v>-0.1838776422399988</v>
      </c>
    </row>
    <row r="1778">
      <c r="G1778" s="3">
        <v>10.9189</v>
      </c>
      <c r="H1778" s="3">
        <v>8.885</v>
      </c>
      <c r="K1778" s="4">
        <f>IFERROR(__xludf.DUMMYFUNCTION("""COMPUTED_VALUE"""),8.555)</f>
        <v>8.555</v>
      </c>
      <c r="L1778" s="4">
        <v>34.0388</v>
      </c>
      <c r="M1778" s="4" t="s">
        <v>13</v>
      </c>
      <c r="N1778" s="1">
        <v>-7.74319175438878</v>
      </c>
      <c r="O1778" s="4">
        <v>18.662091754388783</v>
      </c>
      <c r="V1778" s="3">
        <v>28.3177</v>
      </c>
      <c r="W1778" s="3">
        <v>8.885</v>
      </c>
      <c r="Z1778" s="4">
        <f>IFERROR(__xludf.DUMMYFUNCTION("""COMPUTED_VALUE"""),8.555)</f>
        <v>8.555</v>
      </c>
      <c r="AA1778" s="4">
        <v>29.7053</v>
      </c>
      <c r="AB1778" s="4" t="s">
        <v>13</v>
      </c>
      <c r="AC1778" s="1">
        <v>28.5536716650265</v>
      </c>
      <c r="AD1778" s="4">
        <v>-0.2359716650265007</v>
      </c>
    </row>
    <row r="1779">
      <c r="G1779" s="3">
        <v>10.609</v>
      </c>
      <c r="H1779" s="3">
        <v>8.89</v>
      </c>
      <c r="K1779" s="4">
        <f>IFERROR(__xludf.DUMMYFUNCTION("""COMPUTED_VALUE"""),8.56)</f>
        <v>8.56</v>
      </c>
      <c r="L1779" s="4">
        <v>33.6807</v>
      </c>
      <c r="M1779" s="4" t="s">
        <v>13</v>
      </c>
      <c r="N1779" s="1">
        <v>-7.79443253134822</v>
      </c>
      <c r="O1779" s="4">
        <v>18.40343253134822</v>
      </c>
      <c r="V1779" s="3">
        <v>28.3174</v>
      </c>
      <c r="W1779" s="3">
        <v>8.89</v>
      </c>
      <c r="Z1779" s="4">
        <f>IFERROR(__xludf.DUMMYFUNCTION("""COMPUTED_VALUE"""),8.56)</f>
        <v>8.56</v>
      </c>
      <c r="AA1779" s="4">
        <v>29.6673</v>
      </c>
      <c r="AB1779" s="4" t="s">
        <v>13</v>
      </c>
      <c r="AC1779" s="1">
        <v>28.5670546077188</v>
      </c>
      <c r="AD1779" s="4">
        <v>-0.24965460771879933</v>
      </c>
    </row>
    <row r="1780">
      <c r="G1780" s="3">
        <v>10.301</v>
      </c>
      <c r="H1780" s="3">
        <v>8.895</v>
      </c>
      <c r="K1780" s="4">
        <f>IFERROR(__xludf.DUMMYFUNCTION("""COMPUTED_VALUE"""),8.565)</f>
        <v>8.565</v>
      </c>
      <c r="L1780" s="4">
        <v>33.3214</v>
      </c>
      <c r="M1780" s="4" t="s">
        <v>13</v>
      </c>
      <c r="N1780" s="1">
        <v>-7.84516271514745</v>
      </c>
      <c r="O1780" s="4">
        <v>18.14616271514745</v>
      </c>
      <c r="V1780" s="3">
        <v>28.3173</v>
      </c>
      <c r="W1780" s="3">
        <v>8.895</v>
      </c>
      <c r="Z1780" s="4">
        <f>IFERROR(__xludf.DUMMYFUNCTION("""COMPUTED_VALUE"""),8.565)</f>
        <v>8.565</v>
      </c>
      <c r="AA1780" s="4">
        <v>29.6297</v>
      </c>
      <c r="AB1780" s="4" t="s">
        <v>13</v>
      </c>
      <c r="AC1780" s="1">
        <v>28.5637757539859</v>
      </c>
      <c r="AD1780" s="4">
        <v>-0.2464757539859015</v>
      </c>
    </row>
    <row r="1781">
      <c r="G1781" s="3">
        <v>9.99483</v>
      </c>
      <c r="H1781" s="3">
        <v>8.9</v>
      </c>
      <c r="K1781" s="4">
        <f>IFERROR(__xludf.DUMMYFUNCTION("""COMPUTED_VALUE"""),8.57)</f>
        <v>8.57</v>
      </c>
      <c r="L1781" s="4">
        <v>32.9611</v>
      </c>
      <c r="M1781" s="4" t="s">
        <v>13</v>
      </c>
      <c r="N1781" s="1">
        <v>-7.89396383233499</v>
      </c>
      <c r="O1781" s="4">
        <v>17.88879383233499</v>
      </c>
      <c r="V1781" s="3">
        <v>28.3172</v>
      </c>
      <c r="W1781" s="3">
        <v>8.9</v>
      </c>
      <c r="Z1781" s="4">
        <f>IFERROR(__xludf.DUMMYFUNCTION("""COMPUTED_VALUE"""),8.57)</f>
        <v>8.57</v>
      </c>
      <c r="AA1781" s="4">
        <v>29.5925</v>
      </c>
      <c r="AB1781" s="4" t="s">
        <v>13</v>
      </c>
      <c r="AC1781" s="1">
        <v>28.5559656716035</v>
      </c>
      <c r="AD1781" s="4">
        <v>-0.23876567160349893</v>
      </c>
    </row>
    <row r="1782">
      <c r="G1782" s="3">
        <v>9.69043</v>
      </c>
      <c r="H1782" s="3">
        <v>8.905</v>
      </c>
      <c r="K1782" s="4">
        <f>IFERROR(__xludf.DUMMYFUNCTION("""COMPUTED_VALUE"""),8.575)</f>
        <v>8.575</v>
      </c>
      <c r="L1782" s="4">
        <v>32.5998</v>
      </c>
      <c r="M1782" s="4" t="s">
        <v>13</v>
      </c>
      <c r="N1782" s="1">
        <v>-7.94103391628218</v>
      </c>
      <c r="O1782" s="4">
        <v>17.63146391628218</v>
      </c>
      <c r="V1782" s="3">
        <v>28.317</v>
      </c>
      <c r="W1782" s="3">
        <v>8.905</v>
      </c>
      <c r="Z1782" s="4">
        <f>IFERROR(__xludf.DUMMYFUNCTION("""COMPUTED_VALUE"""),8.575)</f>
        <v>8.575</v>
      </c>
      <c r="AA1782" s="4">
        <v>29.5555</v>
      </c>
      <c r="AB1782" s="4" t="s">
        <v>13</v>
      </c>
      <c r="AC1782" s="1">
        <v>28.5438307981211</v>
      </c>
      <c r="AD1782" s="4">
        <v>-0.22683079812109952</v>
      </c>
    </row>
    <row r="1783">
      <c r="G1783" s="3">
        <v>9.38787</v>
      </c>
      <c r="H1783" s="3">
        <v>8.91</v>
      </c>
      <c r="K1783" s="4">
        <f>IFERROR(__xludf.DUMMYFUNCTION("""COMPUTED_VALUE"""),8.58)</f>
        <v>8.58</v>
      </c>
      <c r="L1783" s="4">
        <v>32.2376</v>
      </c>
      <c r="M1783" s="4" t="s">
        <v>13</v>
      </c>
      <c r="N1783" s="1">
        <v>-7.98657100036045</v>
      </c>
      <c r="O1783" s="4">
        <v>17.37444100036045</v>
      </c>
      <c r="V1783" s="3">
        <v>28.3168</v>
      </c>
      <c r="W1783" s="3">
        <v>8.91</v>
      </c>
      <c r="Z1783" s="4">
        <f>IFERROR(__xludf.DUMMYFUNCTION("""COMPUTED_VALUE"""),8.58)</f>
        <v>8.58</v>
      </c>
      <c r="AA1783" s="4">
        <v>29.5189</v>
      </c>
      <c r="AB1783" s="4" t="s">
        <v>13</v>
      </c>
      <c r="AC1783" s="1">
        <v>28.5275775710883</v>
      </c>
      <c r="AD1783" s="4">
        <v>-0.21077757108830042</v>
      </c>
    </row>
    <row r="1784">
      <c r="G1784" s="3">
        <v>9.08715</v>
      </c>
      <c r="H1784" s="3">
        <v>8.915</v>
      </c>
      <c r="K1784" s="4">
        <f>IFERROR(__xludf.DUMMYFUNCTION("""COMPUTED_VALUE"""),8.585)</f>
        <v>8.585</v>
      </c>
      <c r="L1784" s="4">
        <v>31.8746</v>
      </c>
      <c r="M1784" s="4" t="s">
        <v>13</v>
      </c>
      <c r="N1784" s="1">
        <v>-8.03077311794115</v>
      </c>
      <c r="O1784" s="4">
        <v>17.11792311794115</v>
      </c>
      <c r="V1784" s="3">
        <v>28.3165</v>
      </c>
      <c r="W1784" s="3">
        <v>8.915</v>
      </c>
      <c r="Z1784" s="4">
        <f>IFERROR(__xludf.DUMMYFUNCTION("""COMPUTED_VALUE"""),8.585)</f>
        <v>8.585</v>
      </c>
      <c r="AA1784" s="4">
        <v>29.4826</v>
      </c>
      <c r="AB1784" s="4" t="s">
        <v>13</v>
      </c>
      <c r="AC1784" s="1">
        <v>28.5074124280549</v>
      </c>
      <c r="AD1784" s="4">
        <v>-0.19091242805489728</v>
      </c>
    </row>
    <row r="1785">
      <c r="G1785" s="3">
        <v>8.78831</v>
      </c>
      <c r="H1785" s="3">
        <v>8.92</v>
      </c>
      <c r="K1785" s="4">
        <f>IFERROR(__xludf.DUMMYFUNCTION("""COMPUTED_VALUE"""),8.59)</f>
        <v>8.59</v>
      </c>
      <c r="L1785" s="4">
        <v>31.5108</v>
      </c>
      <c r="M1785" s="4" t="s">
        <v>13</v>
      </c>
      <c r="N1785" s="1">
        <v>-8.0738383023957</v>
      </c>
      <c r="O1785" s="4">
        <v>16.8621483023957</v>
      </c>
      <c r="V1785" s="3">
        <v>28.3161</v>
      </c>
      <c r="W1785" s="3">
        <v>8.92</v>
      </c>
      <c r="Z1785" s="4">
        <f>IFERROR(__xludf.DUMMYFUNCTION("""COMPUTED_VALUE"""),8.59)</f>
        <v>8.59</v>
      </c>
      <c r="AA1785" s="4">
        <v>29.4466</v>
      </c>
      <c r="AB1785" s="4" t="s">
        <v>13</v>
      </c>
      <c r="AC1785" s="1">
        <v>28.4835418065703</v>
      </c>
      <c r="AD1785" s="4">
        <v>-0.16744180657030228</v>
      </c>
    </row>
    <row r="1786">
      <c r="G1786" s="3">
        <v>8.4913</v>
      </c>
      <c r="H1786" s="3">
        <v>8.925</v>
      </c>
      <c r="K1786" s="4">
        <f>IFERROR(__xludf.DUMMYFUNCTION("""COMPUTED_VALUE"""),8.595)</f>
        <v>8.595</v>
      </c>
      <c r="L1786" s="4">
        <v>31.1464</v>
      </c>
      <c r="M1786" s="4" t="s">
        <v>13</v>
      </c>
      <c r="N1786" s="1">
        <v>-8.11596458709548</v>
      </c>
      <c r="O1786" s="4">
        <v>16.60726458709548</v>
      </c>
      <c r="V1786" s="3">
        <v>28.3156</v>
      </c>
      <c r="W1786" s="3">
        <v>8.925</v>
      </c>
      <c r="Z1786" s="4">
        <f>IFERROR(__xludf.DUMMYFUNCTION("""COMPUTED_VALUE"""),8.595)</f>
        <v>8.595</v>
      </c>
      <c r="AA1786" s="4">
        <v>29.4108</v>
      </c>
      <c r="AB1786" s="4" t="s">
        <v>13</v>
      </c>
      <c r="AC1786" s="1">
        <v>28.4561721441843</v>
      </c>
      <c r="AD1786" s="4">
        <v>-0.14057214418430064</v>
      </c>
    </row>
    <row r="1787">
      <c r="G1787" s="3">
        <v>8.19615</v>
      </c>
      <c r="H1787" s="3">
        <v>8.93</v>
      </c>
      <c r="K1787" s="4">
        <f>IFERROR(__xludf.DUMMYFUNCTION("""COMPUTED_VALUE"""),8.6)</f>
        <v>8.6</v>
      </c>
      <c r="L1787" s="4">
        <v>30.7814</v>
      </c>
      <c r="M1787" s="4" t="s">
        <v>13</v>
      </c>
      <c r="N1787" s="1">
        <v>-8.15735000541187</v>
      </c>
      <c r="O1787" s="4">
        <v>16.353500005411867</v>
      </c>
      <c r="V1787" s="3">
        <v>28.3149</v>
      </c>
      <c r="W1787" s="3">
        <v>8.93</v>
      </c>
      <c r="Z1787" s="4">
        <f>IFERROR(__xludf.DUMMYFUNCTION("""COMPUTED_VALUE"""),8.6)</f>
        <v>8.6</v>
      </c>
      <c r="AA1787" s="4">
        <v>29.3753</v>
      </c>
      <c r="AB1787" s="4" t="s">
        <v>13</v>
      </c>
      <c r="AC1787" s="1">
        <v>28.4255098784465</v>
      </c>
      <c r="AD1787" s="4">
        <v>-0.11060987844649972</v>
      </c>
    </row>
    <row r="1788">
      <c r="G1788" s="3">
        <v>7.90292</v>
      </c>
      <c r="H1788" s="3">
        <v>8.935</v>
      </c>
      <c r="K1788" s="4">
        <f>IFERROR(__xludf.DUMMYFUNCTION("""COMPUTED_VALUE"""),8.605)</f>
        <v>8.605</v>
      </c>
      <c r="L1788" s="4">
        <v>30.416</v>
      </c>
      <c r="M1788" s="4" t="s">
        <v>13</v>
      </c>
      <c r="N1788" s="1">
        <v>-8.19819259071628</v>
      </c>
      <c r="O1788" s="4">
        <v>16.10111259071628</v>
      </c>
      <c r="V1788" s="3">
        <v>28.314</v>
      </c>
      <c r="W1788" s="3">
        <v>8.935</v>
      </c>
      <c r="Z1788" s="4">
        <f>IFERROR(__xludf.DUMMYFUNCTION("""COMPUTED_VALUE"""),8.605)</f>
        <v>8.605</v>
      </c>
      <c r="AA1788" s="4">
        <v>29.3402</v>
      </c>
      <c r="AB1788" s="4" t="s">
        <v>13</v>
      </c>
      <c r="AC1788" s="1">
        <v>28.3917614469065</v>
      </c>
      <c r="AD1788" s="4">
        <v>-0.0777614469065</v>
      </c>
    </row>
    <row r="1789">
      <c r="G1789" s="3">
        <v>7.61154</v>
      </c>
      <c r="H1789" s="3">
        <v>8.94</v>
      </c>
      <c r="K1789" s="4">
        <f>IFERROR(__xludf.DUMMYFUNCTION("""COMPUTED_VALUE"""),8.61)</f>
        <v>8.61</v>
      </c>
      <c r="L1789" s="4">
        <v>30.0501</v>
      </c>
      <c r="M1789" s="4" t="s">
        <v>13</v>
      </c>
      <c r="N1789" s="1">
        <v>-8.23869037638007</v>
      </c>
      <c r="O1789" s="4">
        <v>15.85023037638007</v>
      </c>
      <c r="V1789" s="3">
        <v>28.313</v>
      </c>
      <c r="W1789" s="3">
        <v>8.94</v>
      </c>
      <c r="Z1789" s="4">
        <f>IFERROR(__xludf.DUMMYFUNCTION("""COMPUTED_VALUE"""),8.61)</f>
        <v>8.61</v>
      </c>
      <c r="AA1789" s="4">
        <v>29.3052</v>
      </c>
      <c r="AB1789" s="4" t="s">
        <v>13</v>
      </c>
      <c r="AC1789" s="1">
        <v>28.355133287114</v>
      </c>
      <c r="AD1789" s="4">
        <v>-0.04213328711400166</v>
      </c>
    </row>
    <row r="1790">
      <c r="G1790" s="3">
        <v>7.32205</v>
      </c>
      <c r="H1790" s="3">
        <v>8.945</v>
      </c>
      <c r="K1790" s="4">
        <f>IFERROR(__xludf.DUMMYFUNCTION("""COMPUTED_VALUE"""),8.615)</f>
        <v>8.615</v>
      </c>
      <c r="L1790" s="4">
        <v>29.6838</v>
      </c>
      <c r="M1790" s="4" t="s">
        <v>13</v>
      </c>
      <c r="N1790" s="1">
        <v>-8.27904139577467</v>
      </c>
      <c r="O1790" s="4">
        <v>15.60109139577467</v>
      </c>
      <c r="V1790" s="3">
        <v>28.3117</v>
      </c>
      <c r="W1790" s="3">
        <v>8.945</v>
      </c>
      <c r="Z1790" s="4">
        <f>IFERROR(__xludf.DUMMYFUNCTION("""COMPUTED_VALUE"""),8.615)</f>
        <v>8.615</v>
      </c>
      <c r="AA1790" s="4">
        <v>29.2706</v>
      </c>
      <c r="AB1790" s="4" t="s">
        <v>13</v>
      </c>
      <c r="AC1790" s="1">
        <v>28.3158318366185</v>
      </c>
      <c r="AD1790" s="4">
        <v>-0.004131836618501694</v>
      </c>
    </row>
    <row r="1791">
      <c r="G1791" s="3">
        <v>7.03448</v>
      </c>
      <c r="H1791" s="3">
        <v>8.95</v>
      </c>
      <c r="K1791" s="4">
        <f>IFERROR(__xludf.DUMMYFUNCTION("""COMPUTED_VALUE"""),8.62)</f>
        <v>8.62</v>
      </c>
      <c r="L1791" s="4">
        <v>29.3172</v>
      </c>
      <c r="M1791" s="4" t="s">
        <v>13</v>
      </c>
      <c r="N1791" s="1">
        <v>-8.31944368227142</v>
      </c>
      <c r="O1791" s="4">
        <v>15.35392368227142</v>
      </c>
      <c r="V1791" s="3">
        <v>28.3102</v>
      </c>
      <c r="W1791" s="3">
        <v>8.95</v>
      </c>
      <c r="Z1791" s="4">
        <f>IFERROR(__xludf.DUMMYFUNCTION("""COMPUTED_VALUE"""),8.62)</f>
        <v>8.62</v>
      </c>
      <c r="AA1791" s="4">
        <v>29.2362</v>
      </c>
      <c r="AB1791" s="4" t="s">
        <v>13</v>
      </c>
      <c r="AC1791" s="1">
        <v>28.2740635329697</v>
      </c>
      <c r="AD1791" s="4">
        <v>0.03613646703029971</v>
      </c>
    </row>
    <row r="1792">
      <c r="G1792" s="3">
        <v>6.74882</v>
      </c>
      <c r="H1792" s="3">
        <v>8.955</v>
      </c>
      <c r="K1792" s="4">
        <f>IFERROR(__xludf.DUMMYFUNCTION("""COMPUTED_VALUE"""),8.62223053)</f>
        <v>8.62223053</v>
      </c>
      <c r="L1792" s="4" t="s">
        <v>13</v>
      </c>
      <c r="M1792" s="4">
        <v>1.79401573838715</v>
      </c>
      <c r="N1792" s="1">
        <v>-8.36009526924176</v>
      </c>
      <c r="O1792" s="4">
        <v>15.108915269241761</v>
      </c>
      <c r="V1792" s="3">
        <v>28.3086</v>
      </c>
      <c r="W1792" s="3">
        <v>8.955</v>
      </c>
      <c r="Z1792" s="4">
        <f>IFERROR(__xludf.DUMMYFUNCTION("""COMPUTED_VALUE"""),8.62223053)</f>
        <v>8.62223053</v>
      </c>
      <c r="AA1792" s="4" t="s">
        <v>13</v>
      </c>
      <c r="AB1792" s="4">
        <v>36.3542917003617</v>
      </c>
      <c r="AC1792" s="1">
        <v>28.2300348137173</v>
      </c>
      <c r="AD1792" s="4">
        <v>0.07856518628269882</v>
      </c>
    </row>
    <row r="1793">
      <c r="G1793" s="3">
        <v>6.46505</v>
      </c>
      <c r="H1793" s="3">
        <v>8.96</v>
      </c>
      <c r="K1793" s="4">
        <f>IFERROR(__xludf.DUMMYFUNCTION("""COMPUTED_VALUE"""),8.625)</f>
        <v>8.625</v>
      </c>
      <c r="L1793" s="4">
        <v>28.9505</v>
      </c>
      <c r="M1793" s="4" t="s">
        <v>13</v>
      </c>
      <c r="N1793" s="1">
        <v>-8.40119419005705</v>
      </c>
      <c r="O1793" s="4">
        <v>14.86624419005705</v>
      </c>
      <c r="V1793" s="3">
        <v>28.3067</v>
      </c>
      <c r="W1793" s="3">
        <v>8.96</v>
      </c>
      <c r="Z1793" s="4">
        <f>IFERROR(__xludf.DUMMYFUNCTION("""COMPUTED_VALUE"""),8.625)</f>
        <v>8.625</v>
      </c>
      <c r="AA1793" s="4">
        <v>29.2021</v>
      </c>
      <c r="AB1793" s="4" t="s">
        <v>13</v>
      </c>
      <c r="AC1793" s="1">
        <v>28.1839521164107</v>
      </c>
      <c r="AD1793" s="4">
        <v>0.12274788358929811</v>
      </c>
    </row>
    <row r="1794">
      <c r="G1794" s="3">
        <v>6.18317</v>
      </c>
      <c r="H1794" s="3">
        <v>8.965</v>
      </c>
      <c r="K1794" s="4">
        <f>IFERROR(__xludf.DUMMYFUNCTION("""COMPUTED_VALUE"""),8.63)</f>
        <v>8.63</v>
      </c>
      <c r="L1794" s="4">
        <v>28.5836</v>
      </c>
      <c r="M1794" s="4" t="s">
        <v>13</v>
      </c>
      <c r="N1794" s="1">
        <v>-8.44293847808868</v>
      </c>
      <c r="O1794" s="4">
        <v>14.626108478088678</v>
      </c>
      <c r="V1794" s="3">
        <v>28.3046</v>
      </c>
      <c r="W1794" s="3">
        <v>8.965</v>
      </c>
      <c r="Z1794" s="4">
        <f>IFERROR(__xludf.DUMMYFUNCTION("""COMPUTED_VALUE"""),8.63)</f>
        <v>8.63</v>
      </c>
      <c r="AA1794" s="4">
        <v>29.1683</v>
      </c>
      <c r="AB1794" s="4" t="s">
        <v>13</v>
      </c>
      <c r="AC1794" s="1">
        <v>28.1360218785998</v>
      </c>
      <c r="AD1794" s="4">
        <v>0.168578121400202</v>
      </c>
    </row>
    <row r="1795">
      <c r="G1795" s="3">
        <v>5.90321</v>
      </c>
      <c r="H1795" s="3">
        <v>8.97</v>
      </c>
      <c r="K1795" s="4">
        <f>IFERROR(__xludf.DUMMYFUNCTION("""COMPUTED_VALUE"""),8.635)</f>
        <v>8.635</v>
      </c>
      <c r="L1795" s="4">
        <v>28.2166</v>
      </c>
      <c r="M1795" s="4" t="s">
        <v>13</v>
      </c>
      <c r="N1795" s="1">
        <v>-8.48552616670805</v>
      </c>
      <c r="O1795" s="4">
        <v>14.38873616670805</v>
      </c>
      <c r="V1795" s="3">
        <v>28.3024</v>
      </c>
      <c r="W1795" s="3">
        <v>8.97</v>
      </c>
      <c r="Z1795" s="4">
        <f>IFERROR(__xludf.DUMMYFUNCTION("""COMPUTED_VALUE"""),8.635)</f>
        <v>8.635</v>
      </c>
      <c r="AA1795" s="4">
        <v>29.1349</v>
      </c>
      <c r="AB1795" s="4" t="s">
        <v>13</v>
      </c>
      <c r="AC1795" s="1">
        <v>28.0864505378341</v>
      </c>
      <c r="AD1795" s="4">
        <v>0.2159494621658986</v>
      </c>
    </row>
    <row r="1796">
      <c r="G1796" s="3">
        <v>5.62517</v>
      </c>
      <c r="H1796" s="3">
        <v>8.975</v>
      </c>
      <c r="K1796" s="4">
        <f>IFERROR(__xludf.DUMMYFUNCTION("""COMPUTED_VALUE"""),8.64)</f>
        <v>8.64</v>
      </c>
      <c r="L1796" s="4">
        <v>27.8496</v>
      </c>
      <c r="M1796" s="4" t="s">
        <v>13</v>
      </c>
      <c r="N1796" s="1">
        <v>-8.52915528928653</v>
      </c>
      <c r="O1796" s="4">
        <v>14.154325289286529</v>
      </c>
      <c r="V1796" s="3">
        <v>28.2999</v>
      </c>
      <c r="W1796" s="3">
        <v>8.975</v>
      </c>
      <c r="Z1796" s="4">
        <f>IFERROR(__xludf.DUMMYFUNCTION("""COMPUTED_VALUE"""),8.64)</f>
        <v>8.64</v>
      </c>
      <c r="AA1796" s="4">
        <v>29.1018</v>
      </c>
      <c r="AB1796" s="4" t="s">
        <v>13</v>
      </c>
      <c r="AC1796" s="1">
        <v>28.0354445316633</v>
      </c>
      <c r="AD1796" s="4">
        <v>0.26445546833670264</v>
      </c>
    </row>
    <row r="1797">
      <c r="G1797" s="3">
        <v>5.34901</v>
      </c>
      <c r="H1797" s="3">
        <v>8.98</v>
      </c>
      <c r="K1797" s="4">
        <f>IFERROR(__xludf.DUMMYFUNCTION("""COMPUTED_VALUE"""),8.645)</f>
        <v>8.645</v>
      </c>
      <c r="L1797" s="4">
        <v>27.4827</v>
      </c>
      <c r="M1797" s="4" t="s">
        <v>13</v>
      </c>
      <c r="N1797" s="1">
        <v>-8.57402387919555</v>
      </c>
      <c r="O1797" s="4">
        <v>13.92303387919555</v>
      </c>
      <c r="V1797" s="3">
        <v>28.2973</v>
      </c>
      <c r="W1797" s="3">
        <v>8.98</v>
      </c>
      <c r="Z1797" s="4">
        <f>IFERROR(__xludf.DUMMYFUNCTION("""COMPUTED_VALUE"""),8.645)</f>
        <v>8.645</v>
      </c>
      <c r="AA1797" s="4">
        <v>29.069</v>
      </c>
      <c r="AB1797" s="4" t="s">
        <v>13</v>
      </c>
      <c r="AC1797" s="1">
        <v>27.9832102976369</v>
      </c>
      <c r="AD1797" s="4">
        <v>0.3140897023630984</v>
      </c>
    </row>
    <row r="1798">
      <c r="G1798" s="3">
        <v>5.07482</v>
      </c>
      <c r="H1798" s="3">
        <v>8.985</v>
      </c>
      <c r="K1798" s="4">
        <f>IFERROR(__xludf.DUMMYFUNCTION("""COMPUTED_VALUE"""),8.65)</f>
        <v>8.65</v>
      </c>
      <c r="L1798" s="4">
        <v>27.116</v>
      </c>
      <c r="M1798" s="4" t="s">
        <v>13</v>
      </c>
      <c r="N1798" s="1">
        <v>-8.62032996980645</v>
      </c>
      <c r="O1798" s="4">
        <v>13.695149969806451</v>
      </c>
      <c r="V1798" s="3">
        <v>28.2945</v>
      </c>
      <c r="W1798" s="3">
        <v>8.985</v>
      </c>
      <c r="Z1798" s="4">
        <f>IFERROR(__xludf.DUMMYFUNCTION("""COMPUTED_VALUE"""),8.65)</f>
        <v>8.65</v>
      </c>
      <c r="AA1798" s="4">
        <v>29.0367</v>
      </c>
      <c r="AB1798" s="4" t="s">
        <v>13</v>
      </c>
      <c r="AC1798" s="1">
        <v>27.9299542733046</v>
      </c>
      <c r="AD1798" s="4">
        <v>0.3645457266954004</v>
      </c>
    </row>
    <row r="1799">
      <c r="G1799" s="3">
        <v>4.80249</v>
      </c>
      <c r="H1799" s="3">
        <v>8.99</v>
      </c>
      <c r="K1799" s="4">
        <f>IFERROR(__xludf.DUMMYFUNCTION("""COMPUTED_VALUE"""),8.655)</f>
        <v>8.655</v>
      </c>
      <c r="L1799" s="4">
        <v>26.7494</v>
      </c>
      <c r="M1799" s="4" t="s">
        <v>13</v>
      </c>
      <c r="N1799" s="1">
        <v>-8.66827159449066</v>
      </c>
      <c r="O1799" s="4">
        <v>13.47076159449066</v>
      </c>
      <c r="V1799" s="3">
        <v>28.2915</v>
      </c>
      <c r="W1799" s="3">
        <v>8.99</v>
      </c>
      <c r="Z1799" s="4">
        <f>IFERROR(__xludf.DUMMYFUNCTION("""COMPUTED_VALUE"""),8.655)</f>
        <v>8.655</v>
      </c>
      <c r="AA1799" s="4">
        <v>29.0047</v>
      </c>
      <c r="AB1799" s="4" t="s">
        <v>13</v>
      </c>
      <c r="AC1799" s="1">
        <v>27.875882896216</v>
      </c>
      <c r="AD1799" s="4">
        <v>0.4156171037839975</v>
      </c>
    </row>
    <row r="1800">
      <c r="G1800" s="3">
        <v>4.53206</v>
      </c>
      <c r="H1800" s="3">
        <v>8.995</v>
      </c>
      <c r="K1800" s="4">
        <f>IFERROR(__xludf.DUMMYFUNCTION("""COMPUTED_VALUE"""),8.66)</f>
        <v>8.66</v>
      </c>
      <c r="L1800" s="4">
        <v>26.3831</v>
      </c>
      <c r="M1800" s="4" t="s">
        <v>13</v>
      </c>
      <c r="N1800" s="1">
        <v>-8.71804678661954</v>
      </c>
      <c r="O1800" s="4">
        <v>13.25010678661954</v>
      </c>
      <c r="V1800" s="3">
        <v>28.2884</v>
      </c>
      <c r="W1800" s="3">
        <v>8.995</v>
      </c>
      <c r="Z1800" s="4">
        <f>IFERROR(__xludf.DUMMYFUNCTION("""COMPUTED_VALUE"""),8.66)</f>
        <v>8.66</v>
      </c>
      <c r="AA1800" s="4">
        <v>28.9732</v>
      </c>
      <c r="AB1800" s="4" t="s">
        <v>13</v>
      </c>
      <c r="AC1800" s="1">
        <v>27.8212026039209</v>
      </c>
      <c r="AD1800" s="4">
        <v>0.4671973960791007</v>
      </c>
    </row>
    <row r="1801">
      <c r="G1801" s="3">
        <v>4.26356</v>
      </c>
      <c r="H1801" s="3">
        <v>9.0</v>
      </c>
      <c r="K1801" s="4">
        <f>IFERROR(__xludf.DUMMYFUNCTION("""COMPUTED_VALUE"""),8.665)</f>
        <v>8.665</v>
      </c>
      <c r="L1801" s="4">
        <v>26.0172</v>
      </c>
      <c r="M1801" s="4" t="s">
        <v>13</v>
      </c>
      <c r="N1801" s="1">
        <v>-8.76985357956451</v>
      </c>
      <c r="O1801" s="4">
        <v>13.03341357956451</v>
      </c>
      <c r="V1801" s="3">
        <v>28.2851</v>
      </c>
      <c r="W1801" s="3">
        <v>9.0</v>
      </c>
      <c r="Z1801" s="4">
        <f>IFERROR(__xludf.DUMMYFUNCTION("""COMPUTED_VALUE"""),8.665)</f>
        <v>8.665</v>
      </c>
      <c r="AA1801" s="4">
        <v>28.9421</v>
      </c>
      <c r="AB1801" s="4" t="s">
        <v>13</v>
      </c>
      <c r="AC1801" s="1">
        <v>27.7661198339687</v>
      </c>
      <c r="AD1801" s="4">
        <v>0.5189801660313016</v>
      </c>
    </row>
    <row r="1802">
      <c r="G1802" s="3">
        <v>3.99697</v>
      </c>
      <c r="H1802" s="3">
        <v>9.005</v>
      </c>
      <c r="K1802" s="4">
        <f>IFERROR(__xludf.DUMMYFUNCTION("""COMPUTED_VALUE"""),8.67)</f>
        <v>8.67</v>
      </c>
      <c r="L1802" s="4">
        <v>25.6516</v>
      </c>
      <c r="M1802" s="4" t="s">
        <v>13</v>
      </c>
      <c r="N1802" s="1">
        <v>-8.82389000669694</v>
      </c>
      <c r="O1802" s="4">
        <v>12.82086000669694</v>
      </c>
      <c r="V1802" s="3">
        <v>28.2817</v>
      </c>
      <c r="W1802" s="3">
        <v>9.005</v>
      </c>
      <c r="Z1802" s="4">
        <f>IFERROR(__xludf.DUMMYFUNCTION("""COMPUTED_VALUE"""),8.67)</f>
        <v>8.67</v>
      </c>
      <c r="AA1802" s="4">
        <v>28.9115</v>
      </c>
      <c r="AB1802" s="4" t="s">
        <v>13</v>
      </c>
      <c r="AC1802" s="1">
        <v>27.7108410239091</v>
      </c>
      <c r="AD1802" s="4">
        <v>0.5708589760909</v>
      </c>
    </row>
    <row r="1803">
      <c r="G1803" s="3">
        <v>3.73227</v>
      </c>
      <c r="H1803" s="3">
        <v>9.01</v>
      </c>
      <c r="K1803" s="4">
        <f>IFERROR(__xludf.DUMMYFUNCTION("""COMPUTED_VALUE"""),8.675)</f>
        <v>8.675</v>
      </c>
      <c r="L1803" s="4">
        <v>25.2865</v>
      </c>
      <c r="M1803" s="4" t="s">
        <v>13</v>
      </c>
      <c r="N1803" s="1">
        <v>-8.8803541013882</v>
      </c>
      <c r="O1803" s="4">
        <v>12.6126241013882</v>
      </c>
      <c r="V1803" s="3">
        <v>28.2781</v>
      </c>
      <c r="W1803" s="3">
        <v>9.01</v>
      </c>
      <c r="Z1803" s="4">
        <f>IFERROR(__xludf.DUMMYFUNCTION("""COMPUTED_VALUE"""),8.675)</f>
        <v>8.675</v>
      </c>
      <c r="AA1803" s="4">
        <v>28.8814</v>
      </c>
      <c r="AB1803" s="4" t="s">
        <v>13</v>
      </c>
      <c r="AC1803" s="1">
        <v>27.6555726112917</v>
      </c>
      <c r="AD1803" s="4">
        <v>0.6225273887082992</v>
      </c>
    </row>
    <row r="1804">
      <c r="G1804" s="3">
        <v>3.46945</v>
      </c>
      <c r="H1804" s="3">
        <v>9.015</v>
      </c>
      <c r="K1804" s="4">
        <f>IFERROR(__xludf.DUMMYFUNCTION("""COMPUTED_VALUE"""),8.68)</f>
        <v>8.68</v>
      </c>
      <c r="L1804" s="4">
        <v>24.9219</v>
      </c>
      <c r="M1804" s="4" t="s">
        <v>13</v>
      </c>
      <c r="N1804" s="1">
        <v>-8.93944389700973</v>
      </c>
      <c r="O1804" s="4">
        <v>12.40889389700973</v>
      </c>
      <c r="V1804" s="3">
        <v>28.2744</v>
      </c>
      <c r="W1804" s="3">
        <v>9.015</v>
      </c>
      <c r="Z1804" s="4">
        <f>IFERROR(__xludf.DUMMYFUNCTION("""COMPUTED_VALUE"""),8.68)</f>
        <v>8.68</v>
      </c>
      <c r="AA1804" s="4">
        <v>28.8519</v>
      </c>
      <c r="AB1804" s="4" t="s">
        <v>13</v>
      </c>
      <c r="AC1804" s="1">
        <v>27.6005210336663</v>
      </c>
      <c r="AD1804" s="4">
        <v>0.6738789663336995</v>
      </c>
    </row>
    <row r="1805">
      <c r="G1805" s="3">
        <v>3.20854</v>
      </c>
      <c r="H1805" s="3">
        <v>9.02</v>
      </c>
      <c r="K1805" s="4">
        <f>IFERROR(__xludf.DUMMYFUNCTION("""COMPUTED_VALUE"""),8.685)</f>
        <v>8.685</v>
      </c>
      <c r="L1805" s="4">
        <v>24.5578</v>
      </c>
      <c r="M1805" s="4" t="s">
        <v>13</v>
      </c>
      <c r="N1805" s="1">
        <v>-9.00135742693287</v>
      </c>
      <c r="O1805" s="4">
        <v>12.20989742693287</v>
      </c>
      <c r="V1805" s="3">
        <v>28.2705</v>
      </c>
      <c r="W1805" s="3">
        <v>9.02</v>
      </c>
      <c r="Z1805" s="4">
        <f>IFERROR(__xludf.DUMMYFUNCTION("""COMPUTED_VALUE"""),8.685)</f>
        <v>8.685</v>
      </c>
      <c r="AA1805" s="4">
        <v>28.823</v>
      </c>
      <c r="AB1805" s="4" t="s">
        <v>13</v>
      </c>
      <c r="AC1805" s="1">
        <v>27.5458927285823</v>
      </c>
      <c r="AD1805" s="4">
        <v>0.7246072714176996</v>
      </c>
    </row>
    <row r="1806">
      <c r="G1806" s="3">
        <v>2.94951</v>
      </c>
      <c r="H1806" s="3">
        <v>9.025</v>
      </c>
      <c r="K1806" s="4">
        <f>IFERROR(__xludf.DUMMYFUNCTION("""COMPUTED_VALUE"""),8.69)</f>
        <v>8.69</v>
      </c>
      <c r="L1806" s="4">
        <v>24.1944</v>
      </c>
      <c r="M1806" s="4" t="s">
        <v>13</v>
      </c>
      <c r="N1806" s="1">
        <v>-9.06720692375227</v>
      </c>
      <c r="O1806" s="4">
        <v>12.01671692375227</v>
      </c>
      <c r="V1806" s="3">
        <v>28.2665</v>
      </c>
      <c r="W1806" s="3">
        <v>9.025</v>
      </c>
      <c r="Z1806" s="4">
        <f>IFERROR(__xludf.DUMMYFUNCTION("""COMPUTED_VALUE"""),8.69)</f>
        <v>8.69</v>
      </c>
      <c r="AA1806" s="4">
        <v>28.7946</v>
      </c>
      <c r="AB1806" s="4" t="s">
        <v>13</v>
      </c>
      <c r="AC1806" s="1">
        <v>27.4908133696484</v>
      </c>
      <c r="AD1806" s="4">
        <v>0.7756866303516006</v>
      </c>
    </row>
    <row r="1807">
      <c r="G1807" s="3">
        <v>2.6924</v>
      </c>
      <c r="H1807" s="3">
        <v>9.03</v>
      </c>
      <c r="K1807" s="4">
        <f>IFERROR(__xludf.DUMMYFUNCTION("""COMPUTED_VALUE"""),8.695)</f>
        <v>8.695</v>
      </c>
      <c r="L1807" s="4">
        <v>23.8316</v>
      </c>
      <c r="M1807" s="4" t="s">
        <v>13</v>
      </c>
      <c r="N1807" s="1">
        <v>-9.14196383053749</v>
      </c>
      <c r="O1807" s="4">
        <v>11.834363830537491</v>
      </c>
      <c r="V1807" s="3">
        <v>28.2623</v>
      </c>
      <c r="W1807" s="3">
        <v>9.03</v>
      </c>
      <c r="Z1807" s="4">
        <f>IFERROR(__xludf.DUMMYFUNCTION("""COMPUTED_VALUE"""),8.695)</f>
        <v>8.695</v>
      </c>
      <c r="AA1807" s="4">
        <v>28.7669</v>
      </c>
      <c r="AB1807" s="4" t="s">
        <v>13</v>
      </c>
      <c r="AC1807" s="1">
        <v>27.4295158913232</v>
      </c>
      <c r="AD1807" s="4">
        <v>0.8327841086768011</v>
      </c>
    </row>
    <row r="1808">
      <c r="G1808" s="3">
        <v>2.43714</v>
      </c>
      <c r="H1808" s="3">
        <v>9.035</v>
      </c>
      <c r="K1808" s="4">
        <f>IFERROR(__xludf.DUMMYFUNCTION("""COMPUTED_VALUE"""),8.7)</f>
        <v>8.7</v>
      </c>
      <c r="L1808" s="4">
        <v>23.4695</v>
      </c>
      <c r="M1808" s="4" t="s">
        <v>13</v>
      </c>
      <c r="N1808" s="1">
        <v>-9.22559435607011</v>
      </c>
      <c r="O1808" s="4">
        <v>11.662734356070109</v>
      </c>
      <c r="V1808" s="3">
        <v>28.2579</v>
      </c>
      <c r="W1808" s="3">
        <v>9.035</v>
      </c>
      <c r="Z1808" s="4">
        <f>IFERROR(__xludf.DUMMYFUNCTION("""COMPUTED_VALUE"""),8.7)</f>
        <v>8.7</v>
      </c>
      <c r="AA1808" s="4">
        <v>28.7399</v>
      </c>
      <c r="AB1808" s="4" t="s">
        <v>13</v>
      </c>
      <c r="AC1808" s="1">
        <v>27.361649934936</v>
      </c>
      <c r="AD1808" s="4">
        <v>0.8962500650639988</v>
      </c>
    </row>
    <row r="1809">
      <c r="G1809" s="3">
        <v>2.1838</v>
      </c>
      <c r="H1809" s="3">
        <v>9.04</v>
      </c>
      <c r="K1809" s="4">
        <f>IFERROR(__xludf.DUMMYFUNCTION("""COMPUTED_VALUE"""),8.705)</f>
        <v>8.705</v>
      </c>
      <c r="L1809" s="4">
        <v>23.1083</v>
      </c>
      <c r="M1809" s="4" t="s">
        <v>13</v>
      </c>
      <c r="N1809" s="1">
        <v>-9.31720381793298</v>
      </c>
      <c r="O1809" s="4">
        <v>11.501003817932979</v>
      </c>
      <c r="V1809" s="3">
        <v>28.2533</v>
      </c>
      <c r="W1809" s="3">
        <v>9.04</v>
      </c>
      <c r="Z1809" s="4">
        <f>IFERROR(__xludf.DUMMYFUNCTION("""COMPUTED_VALUE"""),8.705)</f>
        <v>8.705</v>
      </c>
      <c r="AA1809" s="4">
        <v>28.7136</v>
      </c>
      <c r="AB1809" s="4" t="s">
        <v>13</v>
      </c>
      <c r="AC1809" s="1">
        <v>27.2878488249847</v>
      </c>
      <c r="AD1809" s="4">
        <v>0.9654511750152999</v>
      </c>
    </row>
    <row r="1810">
      <c r="G1810" s="3">
        <v>1.93228</v>
      </c>
      <c r="H1810" s="3">
        <v>9.045</v>
      </c>
      <c r="K1810" s="4">
        <f>IFERROR(__xludf.DUMMYFUNCTION("""COMPUTED_VALUE"""),8.71)</f>
        <v>8.71</v>
      </c>
      <c r="L1810" s="4">
        <v>22.7478</v>
      </c>
      <c r="M1810" s="4" t="s">
        <v>13</v>
      </c>
      <c r="N1810" s="1">
        <v>-9.41589753370906</v>
      </c>
      <c r="O1810" s="4">
        <v>11.34817753370906</v>
      </c>
      <c r="V1810" s="3">
        <v>28.2485</v>
      </c>
      <c r="W1810" s="3">
        <v>9.045</v>
      </c>
      <c r="Z1810" s="4">
        <f>IFERROR(__xludf.DUMMYFUNCTION("""COMPUTED_VALUE"""),8.71)</f>
        <v>8.71</v>
      </c>
      <c r="AA1810" s="4">
        <v>28.6881</v>
      </c>
      <c r="AB1810" s="4" t="s">
        <v>13</v>
      </c>
      <c r="AC1810" s="1">
        <v>27.2087458859672</v>
      </c>
      <c r="AD1810" s="4">
        <v>1.0397541140327995</v>
      </c>
    </row>
    <row r="1811">
      <c r="G1811" s="3">
        <v>1.68272</v>
      </c>
      <c r="H1811" s="3">
        <v>9.05</v>
      </c>
      <c r="K1811" s="4">
        <f>IFERROR(__xludf.DUMMYFUNCTION("""COMPUTED_VALUE"""),8.715)</f>
        <v>8.715</v>
      </c>
      <c r="L1811" s="4">
        <v>22.3882</v>
      </c>
      <c r="M1811" s="4" t="s">
        <v>13</v>
      </c>
      <c r="N1811" s="1">
        <v>-9.52078082098123</v>
      </c>
      <c r="O1811" s="4">
        <v>11.20350082098123</v>
      </c>
      <c r="V1811" s="3">
        <v>28.2435</v>
      </c>
      <c r="W1811" s="3">
        <v>9.05</v>
      </c>
      <c r="Z1811" s="4">
        <f>IFERROR(__xludf.DUMMYFUNCTION("""COMPUTED_VALUE"""),8.715)</f>
        <v>8.715</v>
      </c>
      <c r="AA1811" s="4">
        <v>28.6633</v>
      </c>
      <c r="AB1811" s="4" t="s">
        <v>13</v>
      </c>
      <c r="AC1811" s="1">
        <v>27.1249744423811</v>
      </c>
      <c r="AD1811" s="4">
        <v>1.1185255576189022</v>
      </c>
    </row>
    <row r="1812">
      <c r="G1812" s="3">
        <v>1.43496</v>
      </c>
      <c r="H1812" s="3">
        <v>9.055</v>
      </c>
      <c r="K1812" s="4">
        <f>IFERROR(__xludf.DUMMYFUNCTION("""COMPUTED_VALUE"""),8.72)</f>
        <v>8.72</v>
      </c>
      <c r="L1812" s="4">
        <v>22.0295</v>
      </c>
      <c r="M1812" s="4" t="s">
        <v>13</v>
      </c>
      <c r="N1812" s="1">
        <v>-9.63095899733235</v>
      </c>
      <c r="O1812" s="4">
        <v>11.06591899733235</v>
      </c>
      <c r="V1812" s="3">
        <v>28.2382</v>
      </c>
      <c r="W1812" s="3">
        <v>9.055</v>
      </c>
      <c r="Z1812" s="4">
        <f>IFERROR(__xludf.DUMMYFUNCTION("""COMPUTED_VALUE"""),8.72)</f>
        <v>8.72</v>
      </c>
      <c r="AA1812" s="4">
        <v>28.6393</v>
      </c>
      <c r="AB1812" s="4" t="s">
        <v>13</v>
      </c>
      <c r="AC1812" s="1">
        <v>27.0371678187244</v>
      </c>
      <c r="AD1812" s="4">
        <v>1.2010321812756004</v>
      </c>
    </row>
    <row r="1813">
      <c r="G1813" s="3">
        <v>1.18913</v>
      </c>
      <c r="H1813" s="3">
        <v>9.06</v>
      </c>
      <c r="K1813" s="4">
        <f>IFERROR(__xludf.DUMMYFUNCTION("""COMPUTED_VALUE"""),8.72228241)</f>
        <v>8.72228241</v>
      </c>
      <c r="L1813" s="4" t="s">
        <v>13</v>
      </c>
      <c r="M1813" s="4">
        <v>-2.5883549620459</v>
      </c>
      <c r="N1813" s="1">
        <v>-9.74553738034538</v>
      </c>
      <c r="O1813" s="4">
        <v>10.934667380345381</v>
      </c>
      <c r="V1813" s="3">
        <v>28.2326</v>
      </c>
      <c r="W1813" s="3">
        <v>9.06</v>
      </c>
      <c r="Z1813" s="4">
        <f>IFERROR(__xludf.DUMMYFUNCTION("""COMPUTED_VALUE"""),8.72228241)</f>
        <v>8.72228241</v>
      </c>
      <c r="AA1813" s="4" t="s">
        <v>13</v>
      </c>
      <c r="AB1813" s="4">
        <v>29.232152684403</v>
      </c>
      <c r="AC1813" s="1">
        <v>26.9459593394949</v>
      </c>
      <c r="AD1813" s="4">
        <v>1.2866406605050997</v>
      </c>
    </row>
    <row r="1814">
      <c r="G1814" s="3">
        <v>0.9452</v>
      </c>
      <c r="H1814" s="3">
        <v>9.065</v>
      </c>
      <c r="K1814" s="4">
        <f>IFERROR(__xludf.DUMMYFUNCTION("""COMPUTED_VALUE"""),8.725)</f>
        <v>8.725</v>
      </c>
      <c r="L1814" s="4">
        <v>21.6717</v>
      </c>
      <c r="M1814" s="4" t="s">
        <v>13</v>
      </c>
      <c r="N1814" s="1">
        <v>-9.86362128760316</v>
      </c>
      <c r="O1814" s="4">
        <v>10.808821287603159</v>
      </c>
      <c r="V1814" s="3">
        <v>28.2267</v>
      </c>
      <c r="W1814" s="3">
        <v>9.065</v>
      </c>
      <c r="Z1814" s="4">
        <f>IFERROR(__xludf.DUMMYFUNCTION("""COMPUTED_VALUE"""),8.725)</f>
        <v>8.725</v>
      </c>
      <c r="AA1814" s="4">
        <v>28.6162</v>
      </c>
      <c r="AB1814" s="4" t="s">
        <v>13</v>
      </c>
      <c r="AC1814" s="1">
        <v>26.8519823291904</v>
      </c>
      <c r="AD1814" s="4">
        <v>1.374717670809602</v>
      </c>
    </row>
    <row r="1815">
      <c r="G1815" s="3">
        <v>0.703102</v>
      </c>
      <c r="H1815" s="3">
        <v>9.07</v>
      </c>
      <c r="K1815" s="4">
        <f>IFERROR(__xludf.DUMMYFUNCTION("""COMPUTED_VALUE"""),8.73)</f>
        <v>8.73</v>
      </c>
      <c r="L1815" s="4">
        <v>21.3149</v>
      </c>
      <c r="M1815" s="4" t="s">
        <v>13</v>
      </c>
      <c r="N1815" s="1">
        <v>-9.98431603668867</v>
      </c>
      <c r="O1815" s="4">
        <v>10.687418036688669</v>
      </c>
      <c r="V1815" s="3">
        <v>28.2204</v>
      </c>
      <c r="W1815" s="3">
        <v>9.07</v>
      </c>
      <c r="Z1815" s="4">
        <f>IFERROR(__xludf.DUMMYFUNCTION("""COMPUTED_VALUE"""),8.73)</f>
        <v>8.73</v>
      </c>
      <c r="AA1815" s="4">
        <v>28.5939</v>
      </c>
      <c r="AB1815" s="4" t="s">
        <v>13</v>
      </c>
      <c r="AC1815" s="1">
        <v>26.7558701123087</v>
      </c>
      <c r="AD1815" s="4">
        <v>1.4645298876913024</v>
      </c>
    </row>
    <row r="1816">
      <c r="G1816" s="3">
        <v>0.462912</v>
      </c>
      <c r="H1816" s="3">
        <v>9.075</v>
      </c>
      <c r="K1816" s="4">
        <f>IFERROR(__xludf.DUMMYFUNCTION("""COMPUTED_VALUE"""),8.735)</f>
        <v>8.735</v>
      </c>
      <c r="L1816" s="4">
        <v>20.9592</v>
      </c>
      <c r="M1816" s="4" t="s">
        <v>13</v>
      </c>
      <c r="N1816" s="1">
        <v>-10.1067269451847</v>
      </c>
      <c r="O1816" s="4">
        <v>10.5696389451847</v>
      </c>
      <c r="V1816" s="3">
        <v>28.2138</v>
      </c>
      <c r="W1816" s="3">
        <v>9.075</v>
      </c>
      <c r="Z1816" s="4">
        <f>IFERROR(__xludf.DUMMYFUNCTION("""COMPUTED_VALUE"""),8.735)</f>
        <v>8.735</v>
      </c>
      <c r="AA1816" s="4">
        <v>28.5724</v>
      </c>
      <c r="AB1816" s="4" t="s">
        <v>13</v>
      </c>
      <c r="AC1816" s="1">
        <v>26.6582560133477</v>
      </c>
      <c r="AD1816" s="4">
        <v>1.5555439866522995</v>
      </c>
    </row>
    <row r="1817">
      <c r="G1817" s="3">
        <v>0.224618</v>
      </c>
      <c r="H1817" s="3">
        <v>9.08</v>
      </c>
      <c r="K1817" s="4">
        <f>IFERROR(__xludf.DUMMYFUNCTION("""COMPUTED_VALUE"""),8.74)</f>
        <v>8.74</v>
      </c>
      <c r="L1817" s="4">
        <v>20.6046</v>
      </c>
      <c r="M1817" s="4" t="s">
        <v>13</v>
      </c>
      <c r="N1817" s="1">
        <v>-10.2299593306742</v>
      </c>
      <c r="O1817" s="4">
        <v>10.4545773306742</v>
      </c>
      <c r="V1817" s="3">
        <v>28.2067</v>
      </c>
      <c r="W1817" s="3">
        <v>9.08</v>
      </c>
      <c r="Z1817" s="4">
        <f>IFERROR(__xludf.DUMMYFUNCTION("""COMPUTED_VALUE"""),8.74)</f>
        <v>8.74</v>
      </c>
      <c r="AA1817" s="4">
        <v>28.5519</v>
      </c>
      <c r="AB1817" s="4" t="s">
        <v>13</v>
      </c>
      <c r="AC1817" s="1">
        <v>26.5597733568051</v>
      </c>
      <c r="AD1817" s="4">
        <v>1.6469266431949023</v>
      </c>
    </row>
    <row r="1818">
      <c r="G1818" s="3">
        <v>-0.0118108</v>
      </c>
      <c r="H1818" s="3">
        <v>9.085</v>
      </c>
      <c r="K1818" s="4">
        <f>IFERROR(__xludf.DUMMYFUNCTION("""COMPUTED_VALUE"""),8.745)</f>
        <v>8.745</v>
      </c>
      <c r="L1818" s="4">
        <v>20.251</v>
      </c>
      <c r="M1818" s="4" t="s">
        <v>13</v>
      </c>
      <c r="N1818" s="1">
        <v>-10.3531185107402</v>
      </c>
      <c r="O1818" s="4">
        <v>10.341307710740201</v>
      </c>
      <c r="V1818" s="3">
        <v>28.1992</v>
      </c>
      <c r="W1818" s="3">
        <v>9.085</v>
      </c>
      <c r="Z1818" s="4">
        <f>IFERROR(__xludf.DUMMYFUNCTION("""COMPUTED_VALUE"""),8.745)</f>
        <v>8.745</v>
      </c>
      <c r="AA1818" s="4">
        <v>28.5323</v>
      </c>
      <c r="AB1818" s="4" t="s">
        <v>13</v>
      </c>
      <c r="AC1818" s="1">
        <v>26.4610554671788</v>
      </c>
      <c r="AD1818" s="4">
        <v>1.7381445328212024</v>
      </c>
    </row>
    <row r="1819">
      <c r="G1819" s="3">
        <v>-0.246303</v>
      </c>
      <c r="H1819" s="3">
        <v>9.09</v>
      </c>
      <c r="K1819" s="4">
        <f>IFERROR(__xludf.DUMMYFUNCTION("""COMPUTED_VALUE"""),8.75)</f>
        <v>8.75</v>
      </c>
      <c r="L1819" s="4">
        <v>19.8986</v>
      </c>
      <c r="M1819" s="4" t="s">
        <v>13</v>
      </c>
      <c r="N1819" s="1">
        <v>-10.4753098029654</v>
      </c>
      <c r="O1819" s="4">
        <v>10.2290068029654</v>
      </c>
      <c r="V1819" s="3">
        <v>28.1911</v>
      </c>
      <c r="W1819" s="3">
        <v>9.09</v>
      </c>
      <c r="Z1819" s="4">
        <f>IFERROR(__xludf.DUMMYFUNCTION("""COMPUTED_VALUE"""),8.75)</f>
        <v>8.75</v>
      </c>
      <c r="AA1819" s="4">
        <v>28.5135</v>
      </c>
      <c r="AB1819" s="4" t="s">
        <v>13</v>
      </c>
      <c r="AC1819" s="1">
        <v>26.3627356689667</v>
      </c>
      <c r="AD1819" s="4">
        <v>1.828364331033299</v>
      </c>
    </row>
    <row r="1820">
      <c r="G1820" s="3">
        <v>-0.478914</v>
      </c>
      <c r="H1820" s="3">
        <v>9.095</v>
      </c>
      <c r="K1820" s="4">
        <f>IFERROR(__xludf.DUMMYFUNCTION("""COMPUTED_VALUE"""),8.755)</f>
        <v>8.755</v>
      </c>
      <c r="L1820" s="4">
        <v>19.5474</v>
      </c>
      <c r="M1820" s="4" t="s">
        <v>13</v>
      </c>
      <c r="N1820" s="1">
        <v>-10.5956385249328</v>
      </c>
      <c r="O1820" s="4">
        <v>10.1167245249328</v>
      </c>
      <c r="V1820" s="3">
        <v>28.1825</v>
      </c>
      <c r="W1820" s="3">
        <v>9.095</v>
      </c>
      <c r="Z1820" s="4">
        <f>IFERROR(__xludf.DUMMYFUNCTION("""COMPUTED_VALUE"""),8.755)</f>
        <v>8.755</v>
      </c>
      <c r="AA1820" s="4">
        <v>28.4957</v>
      </c>
      <c r="AB1820" s="4" t="s">
        <v>13</v>
      </c>
      <c r="AC1820" s="1">
        <v>26.2654472866665</v>
      </c>
      <c r="AD1820" s="4">
        <v>1.9170527133335007</v>
      </c>
    </row>
    <row r="1821">
      <c r="G1821" s="3">
        <v>-0.709619</v>
      </c>
      <c r="H1821" s="3">
        <v>9.1</v>
      </c>
      <c r="K1821" s="4">
        <f>IFERROR(__xludf.DUMMYFUNCTION("""COMPUTED_VALUE"""),8.76)</f>
        <v>8.76</v>
      </c>
      <c r="L1821" s="4">
        <v>19.1974</v>
      </c>
      <c r="M1821" s="4" t="s">
        <v>13</v>
      </c>
      <c r="N1821" s="1">
        <v>-10.7132099942253</v>
      </c>
      <c r="O1821" s="4">
        <v>10.0035909942253</v>
      </c>
      <c r="V1821" s="3">
        <v>28.1733</v>
      </c>
      <c r="W1821" s="3">
        <v>9.1</v>
      </c>
      <c r="Z1821" s="4">
        <f>IFERROR(__xludf.DUMMYFUNCTION("""COMPUTED_VALUE"""),8.76)</f>
        <v>8.76</v>
      </c>
      <c r="AA1821" s="4">
        <v>28.4789</v>
      </c>
      <c r="AB1821" s="4" t="s">
        <v>13</v>
      </c>
      <c r="AC1821" s="1">
        <v>26.1698236447761</v>
      </c>
      <c r="AD1821" s="4">
        <v>2.0034763552239028</v>
      </c>
    </row>
    <row r="1822">
      <c r="G1822" s="3">
        <v>-0.938408</v>
      </c>
      <c r="H1822" s="3">
        <v>9.105</v>
      </c>
      <c r="K1822" s="4">
        <f>IFERROR(__xludf.DUMMYFUNCTION("""COMPUTED_VALUE"""),8.765)</f>
        <v>8.765</v>
      </c>
      <c r="L1822" s="4">
        <v>18.8486</v>
      </c>
      <c r="M1822" s="4" t="s">
        <v>13</v>
      </c>
      <c r="N1822" s="1">
        <v>-10.8271295284258</v>
      </c>
      <c r="O1822" s="4">
        <v>9.8887215284258</v>
      </c>
      <c r="V1822" s="3">
        <v>28.1635</v>
      </c>
      <c r="W1822" s="3">
        <v>9.105</v>
      </c>
      <c r="Z1822" s="4">
        <f>IFERROR(__xludf.DUMMYFUNCTION("""COMPUTED_VALUE"""),8.765)</f>
        <v>8.765</v>
      </c>
      <c r="AA1822" s="4">
        <v>28.463</v>
      </c>
      <c r="AB1822" s="4" t="s">
        <v>13</v>
      </c>
      <c r="AC1822" s="1">
        <v>26.0764980677933</v>
      </c>
      <c r="AD1822" s="4">
        <v>2.0870019322067</v>
      </c>
    </row>
    <row r="1823">
      <c r="G1823" s="3">
        <v>-1.16528</v>
      </c>
      <c r="H1823" s="3">
        <v>9.11</v>
      </c>
      <c r="K1823" s="4">
        <f>IFERROR(__xludf.DUMMYFUNCTION("""COMPUTED_VALUE"""),8.77)</f>
        <v>8.77</v>
      </c>
      <c r="L1823" s="4">
        <v>18.5011</v>
      </c>
      <c r="M1823" s="4" t="s">
        <v>13</v>
      </c>
      <c r="N1823" s="1">
        <v>-10.9365024451171</v>
      </c>
      <c r="O1823" s="4">
        <v>9.7712224451171</v>
      </c>
      <c r="V1823" s="3">
        <v>28.1531</v>
      </c>
      <c r="W1823" s="3">
        <v>9.11</v>
      </c>
      <c r="Z1823" s="4">
        <f>IFERROR(__xludf.DUMMYFUNCTION("""COMPUTED_VALUE"""),8.77)</f>
        <v>8.77</v>
      </c>
      <c r="AA1823" s="4">
        <v>28.448</v>
      </c>
      <c r="AB1823" s="4" t="s">
        <v>13</v>
      </c>
      <c r="AC1823" s="1">
        <v>25.9861038802159</v>
      </c>
      <c r="AD1823" s="4">
        <v>2.1669961197840983</v>
      </c>
    </row>
    <row r="1824">
      <c r="G1824" s="3">
        <v>-1.39022</v>
      </c>
      <c r="H1824" s="3">
        <v>9.115</v>
      </c>
      <c r="K1824" s="4">
        <f>IFERROR(__xludf.DUMMYFUNCTION("""COMPUTED_VALUE"""),8.775)</f>
        <v>8.775</v>
      </c>
      <c r="L1824" s="4">
        <v>18.1549</v>
      </c>
      <c r="M1824" s="4" t="s">
        <v>13</v>
      </c>
      <c r="N1824" s="1">
        <v>-11.0404340618823</v>
      </c>
      <c r="O1824" s="4">
        <v>9.6502140618823</v>
      </c>
      <c r="V1824" s="3">
        <v>28.1419</v>
      </c>
      <c r="W1824" s="3">
        <v>9.115</v>
      </c>
      <c r="Z1824" s="4">
        <f>IFERROR(__xludf.DUMMYFUNCTION("""COMPUTED_VALUE"""),8.775)</f>
        <v>8.775</v>
      </c>
      <c r="AA1824" s="4">
        <v>28.434</v>
      </c>
      <c r="AB1824" s="4" t="s">
        <v>13</v>
      </c>
      <c r="AC1824" s="1">
        <v>25.8992744065418</v>
      </c>
      <c r="AD1824" s="4">
        <v>2.2426255934582002</v>
      </c>
    </row>
    <row r="1825">
      <c r="G1825" s="3">
        <v>-1.61322</v>
      </c>
      <c r="H1825" s="3">
        <v>9.12</v>
      </c>
      <c r="K1825" s="4">
        <f>IFERROR(__xludf.DUMMYFUNCTION("""COMPUTED_VALUE"""),8.78)</f>
        <v>8.78</v>
      </c>
      <c r="L1825" s="4">
        <v>17.81</v>
      </c>
      <c r="M1825" s="4" t="s">
        <v>13</v>
      </c>
      <c r="N1825" s="1">
        <v>-11.1380296963041</v>
      </c>
      <c r="O1825" s="4">
        <v>9.5248096963041</v>
      </c>
      <c r="V1825" s="3">
        <v>28.13</v>
      </c>
      <c r="W1825" s="3">
        <v>9.12</v>
      </c>
      <c r="Z1825" s="4">
        <f>IFERROR(__xludf.DUMMYFUNCTION("""COMPUTED_VALUE"""),8.78)</f>
        <v>8.78</v>
      </c>
      <c r="AA1825" s="4">
        <v>28.4209</v>
      </c>
      <c r="AB1825" s="4" t="s">
        <v>13</v>
      </c>
      <c r="AC1825" s="1">
        <v>25.8166429712688</v>
      </c>
      <c r="AD1825" s="4">
        <v>2.3133570287312004</v>
      </c>
    </row>
    <row r="1826">
      <c r="G1826" s="3">
        <v>-1.83425</v>
      </c>
      <c r="H1826" s="3">
        <v>9.125</v>
      </c>
      <c r="K1826" s="4">
        <f>IFERROR(__xludf.DUMMYFUNCTION("""COMPUTED_VALUE"""),8.785)</f>
        <v>8.785</v>
      </c>
      <c r="L1826" s="4">
        <v>17.4665</v>
      </c>
      <c r="M1826" s="4" t="s">
        <v>13</v>
      </c>
      <c r="N1826" s="1">
        <v>-11.2283946659656</v>
      </c>
      <c r="O1826" s="4">
        <v>9.394144665965602</v>
      </c>
      <c r="V1826" s="3">
        <v>28.1174</v>
      </c>
      <c r="W1826" s="3">
        <v>9.125</v>
      </c>
      <c r="Z1826" s="4">
        <f>IFERROR(__xludf.DUMMYFUNCTION("""COMPUTED_VALUE"""),8.785)</f>
        <v>8.785</v>
      </c>
      <c r="AA1826" s="4">
        <v>28.4087</v>
      </c>
      <c r="AB1826" s="4" t="s">
        <v>13</v>
      </c>
      <c r="AC1826" s="1">
        <v>25.7388428988946</v>
      </c>
      <c r="AD1826" s="4">
        <v>2.3785571011054003</v>
      </c>
    </row>
    <row r="1827">
      <c r="G1827" s="3">
        <v>-2.05336</v>
      </c>
      <c r="H1827" s="3">
        <v>9.13</v>
      </c>
      <c r="K1827" s="4">
        <f>IFERROR(__xludf.DUMMYFUNCTION("""COMPUTED_VALUE"""),8.79)</f>
        <v>8.79</v>
      </c>
      <c r="L1827" s="4">
        <v>17.1244</v>
      </c>
      <c r="M1827" s="4" t="s">
        <v>13</v>
      </c>
      <c r="N1827" s="1">
        <v>-11.3106342884495</v>
      </c>
      <c r="O1827" s="4">
        <v>9.2572742884495</v>
      </c>
      <c r="V1827" s="3">
        <v>28.1039</v>
      </c>
      <c r="W1827" s="3">
        <v>9.13</v>
      </c>
      <c r="Z1827" s="4">
        <f>IFERROR(__xludf.DUMMYFUNCTION("""COMPUTED_VALUE"""),8.79)</f>
        <v>8.79</v>
      </c>
      <c r="AA1827" s="4">
        <v>28.3975</v>
      </c>
      <c r="AB1827" s="4" t="s">
        <v>13</v>
      </c>
      <c r="AC1827" s="1">
        <v>25.6665075139172</v>
      </c>
      <c r="AD1827" s="4">
        <v>2.4373924860828</v>
      </c>
    </row>
    <row r="1828">
      <c r="G1828" s="3">
        <v>-2.27049</v>
      </c>
      <c r="H1828" s="3">
        <v>9.135</v>
      </c>
      <c r="K1828" s="4">
        <f>IFERROR(__xludf.DUMMYFUNCTION("""COMPUTED_VALUE"""),8.795)</f>
        <v>8.795</v>
      </c>
      <c r="L1828" s="4">
        <v>16.7838</v>
      </c>
      <c r="M1828" s="4" t="s">
        <v>13</v>
      </c>
      <c r="N1828" s="1">
        <v>-11.3838538813388</v>
      </c>
      <c r="O1828" s="4">
        <v>9.113363881338799</v>
      </c>
      <c r="V1828" s="3">
        <v>28.0896</v>
      </c>
      <c r="W1828" s="3">
        <v>9.135</v>
      </c>
      <c r="Z1828" s="4">
        <f>IFERROR(__xludf.DUMMYFUNCTION("""COMPUTED_VALUE"""),8.795)</f>
        <v>8.795</v>
      </c>
      <c r="AA1828" s="4">
        <v>28.3871</v>
      </c>
      <c r="AB1828" s="4" t="s">
        <v>13</v>
      </c>
      <c r="AC1828" s="1">
        <v>25.6002701408343</v>
      </c>
      <c r="AD1828" s="4">
        <v>2.4893298591657</v>
      </c>
    </row>
    <row r="1829">
      <c r="G1829" s="3">
        <v>-2.48563</v>
      </c>
      <c r="H1829" s="3">
        <v>9.14</v>
      </c>
      <c r="K1829" s="4">
        <f>IFERROR(__xludf.DUMMYFUNCTION("""COMPUTED_VALUE"""),8.8)</f>
        <v>8.8</v>
      </c>
      <c r="L1829" s="4">
        <v>16.4445</v>
      </c>
      <c r="M1829" s="4" t="s">
        <v>13</v>
      </c>
      <c r="N1829" s="1">
        <v>-11.4473159620656</v>
      </c>
      <c r="O1829" s="4">
        <v>8.9616859620656</v>
      </c>
      <c r="V1829" s="3">
        <v>28.0745</v>
      </c>
      <c r="W1829" s="3">
        <v>9.14</v>
      </c>
      <c r="Z1829" s="4">
        <f>IFERROR(__xludf.DUMMYFUNCTION("""COMPUTED_VALUE"""),8.8)</f>
        <v>8.8</v>
      </c>
      <c r="AA1829" s="4">
        <v>28.3777</v>
      </c>
      <c r="AB1829" s="4" t="s">
        <v>13</v>
      </c>
      <c r="AC1829" s="1">
        <v>25.5406422397409</v>
      </c>
      <c r="AD1829" s="4">
        <v>2.5338577602590995</v>
      </c>
    </row>
    <row r="1830">
      <c r="G1830" s="3">
        <v>-2.6988</v>
      </c>
      <c r="H1830" s="3">
        <v>9.145</v>
      </c>
      <c r="K1830" s="4">
        <f>IFERROR(__xludf.DUMMYFUNCTION("""COMPUTED_VALUE"""),8.805)</f>
        <v>8.805</v>
      </c>
      <c r="L1830" s="4">
        <v>16.1068</v>
      </c>
      <c r="M1830" s="4" t="s">
        <v>13</v>
      </c>
      <c r="N1830" s="1">
        <v>-11.50761297061</v>
      </c>
      <c r="O1830" s="4">
        <v>8.80881297061</v>
      </c>
      <c r="V1830" s="3">
        <v>28.0586</v>
      </c>
      <c r="W1830" s="3">
        <v>9.145</v>
      </c>
      <c r="Z1830" s="4">
        <f>IFERROR(__xludf.DUMMYFUNCTION("""COMPUTED_VALUE"""),8.805)</f>
        <v>8.805</v>
      </c>
      <c r="AA1830" s="4">
        <v>28.3691</v>
      </c>
      <c r="AB1830" s="4" t="s">
        <v>13</v>
      </c>
      <c r="AC1830" s="1">
        <v>25.4825017396619</v>
      </c>
      <c r="AD1830" s="4">
        <v>2.5760982603380995</v>
      </c>
    </row>
    <row r="1831">
      <c r="G1831" s="3">
        <v>-2.90996</v>
      </c>
      <c r="H1831" s="3">
        <v>9.15</v>
      </c>
      <c r="K1831" s="4">
        <f>IFERROR(__xludf.DUMMYFUNCTION("""COMPUTED_VALUE"""),8.80564117)</f>
        <v>8.80564117</v>
      </c>
      <c r="L1831" s="4" t="s">
        <v>13</v>
      </c>
      <c r="M1831" s="4">
        <v>-6.81841032366795</v>
      </c>
      <c r="N1831" s="1">
        <v>-11.5683308037208</v>
      </c>
      <c r="O1831" s="4">
        <v>8.6583708037208</v>
      </c>
      <c r="V1831" s="3">
        <v>28.0417</v>
      </c>
      <c r="W1831" s="3">
        <v>9.15</v>
      </c>
      <c r="Z1831" s="4">
        <f>IFERROR(__xludf.DUMMYFUNCTION("""COMPUTED_VALUE"""),8.80564117)</f>
        <v>8.80564117</v>
      </c>
      <c r="AA1831" s="4" t="s">
        <v>13</v>
      </c>
      <c r="AB1831" s="4">
        <v>26.5588342650263</v>
      </c>
      <c r="AC1831" s="1">
        <v>25.4231990967839</v>
      </c>
      <c r="AD1831" s="4">
        <v>2.6185009032160984</v>
      </c>
    </row>
    <row r="1832">
      <c r="G1832" s="3">
        <v>-3.11911</v>
      </c>
      <c r="H1832" s="3">
        <v>9.155</v>
      </c>
      <c r="K1832" s="4">
        <f>IFERROR(__xludf.DUMMYFUNCTION("""COMPUTED_VALUE"""),8.81)</f>
        <v>8.81</v>
      </c>
      <c r="L1832" s="4">
        <v>15.7705</v>
      </c>
      <c r="M1832" s="4" t="s">
        <v>13</v>
      </c>
      <c r="N1832" s="1">
        <v>-11.6290837559885</v>
      </c>
      <c r="O1832" s="4">
        <v>8.5099737559885</v>
      </c>
      <c r="V1832" s="3">
        <v>28.024</v>
      </c>
      <c r="W1832" s="3">
        <v>9.155</v>
      </c>
      <c r="Z1832" s="4">
        <f>IFERROR(__xludf.DUMMYFUNCTION("""COMPUTED_VALUE"""),8.81)</f>
        <v>8.81</v>
      </c>
      <c r="AA1832" s="4">
        <v>28.3613</v>
      </c>
      <c r="AB1832" s="4" t="s">
        <v>13</v>
      </c>
      <c r="AC1832" s="1">
        <v>25.3631886927954</v>
      </c>
      <c r="AD1832" s="4">
        <v>2.6608113072046002</v>
      </c>
    </row>
    <row r="1833">
      <c r="G1833" s="3">
        <v>-3.32622</v>
      </c>
      <c r="H1833" s="3">
        <v>9.16</v>
      </c>
      <c r="K1833" s="4">
        <f>IFERROR(__xludf.DUMMYFUNCTION("""COMPUTED_VALUE"""),8.815)</f>
        <v>8.815</v>
      </c>
      <c r="L1833" s="4">
        <v>15.4357</v>
      </c>
      <c r="M1833" s="4" t="s">
        <v>13</v>
      </c>
      <c r="N1833" s="1">
        <v>-11.6894861220039</v>
      </c>
      <c r="O1833" s="4">
        <v>8.3632661220039</v>
      </c>
      <c r="V1833" s="3">
        <v>28.0053</v>
      </c>
      <c r="W1833" s="3">
        <v>9.16</v>
      </c>
      <c r="Z1833" s="4">
        <f>IFERROR(__xludf.DUMMYFUNCTION("""COMPUTED_VALUE"""),8.815)</f>
        <v>8.815</v>
      </c>
      <c r="AA1833" s="4">
        <v>28.3543</v>
      </c>
      <c r="AB1833" s="4" t="s">
        <v>13</v>
      </c>
      <c r="AC1833" s="1">
        <v>25.3029249093849</v>
      </c>
      <c r="AD1833" s="4">
        <v>2.7023750906150994</v>
      </c>
    </row>
    <row r="1834">
      <c r="G1834" s="3">
        <v>-3.53127</v>
      </c>
      <c r="H1834" s="3">
        <v>9.165</v>
      </c>
      <c r="K1834" s="4">
        <f>IFERROR(__xludf.DUMMYFUNCTION("""COMPUTED_VALUE"""),8.82)</f>
        <v>8.82</v>
      </c>
      <c r="L1834" s="4">
        <v>15.1025</v>
      </c>
      <c r="M1834" s="4" t="s">
        <v>13</v>
      </c>
      <c r="N1834" s="1">
        <v>-11.7491521963577</v>
      </c>
      <c r="O1834" s="4">
        <v>8.2178821963577</v>
      </c>
      <c r="V1834" s="3">
        <v>27.9857</v>
      </c>
      <c r="W1834" s="3">
        <v>9.165</v>
      </c>
      <c r="Z1834" s="4">
        <f>IFERROR(__xludf.DUMMYFUNCTION("""COMPUTED_VALUE"""),8.82)</f>
        <v>8.82</v>
      </c>
      <c r="AA1834" s="4">
        <v>28.3481</v>
      </c>
      <c r="AB1834" s="4" t="s">
        <v>13</v>
      </c>
      <c r="AC1834" s="1">
        <v>25.2428621282409</v>
      </c>
      <c r="AD1834" s="4">
        <v>2.7428378717591</v>
      </c>
    </row>
    <row r="1835">
      <c r="G1835" s="3">
        <v>-3.73432</v>
      </c>
      <c r="H1835" s="3">
        <v>9.17</v>
      </c>
      <c r="K1835" s="4">
        <f>IFERROR(__xludf.DUMMYFUNCTION("""COMPUTED_VALUE"""),8.825)</f>
        <v>8.825</v>
      </c>
      <c r="L1835" s="4">
        <v>14.7708</v>
      </c>
      <c r="M1835" s="4" t="s">
        <v>13</v>
      </c>
      <c r="N1835" s="1">
        <v>-11.8076962736407</v>
      </c>
      <c r="O1835" s="4">
        <v>8.073376273640699</v>
      </c>
      <c r="V1835" s="3">
        <v>27.9653</v>
      </c>
      <c r="W1835" s="3">
        <v>9.17</v>
      </c>
      <c r="Z1835" s="4">
        <f>IFERROR(__xludf.DUMMYFUNCTION("""COMPUTED_VALUE"""),8.825)</f>
        <v>8.825</v>
      </c>
      <c r="AA1835" s="4">
        <v>28.3427</v>
      </c>
      <c r="AB1835" s="4" t="s">
        <v>13</v>
      </c>
      <c r="AC1835" s="1">
        <v>25.1834547310519</v>
      </c>
      <c r="AD1835" s="4">
        <v>2.7818452689481</v>
      </c>
    </row>
    <row r="1836">
      <c r="G1836" s="3">
        <v>-3.93528</v>
      </c>
      <c r="H1836" s="3">
        <v>9.175</v>
      </c>
      <c r="K1836" s="4">
        <f>IFERROR(__xludf.DUMMYFUNCTION("""COMPUTED_VALUE"""),8.83)</f>
        <v>8.83</v>
      </c>
      <c r="L1836" s="4">
        <v>14.4407</v>
      </c>
      <c r="M1836" s="4" t="s">
        <v>13</v>
      </c>
      <c r="N1836" s="1">
        <v>-11.8647326484436</v>
      </c>
      <c r="O1836" s="4">
        <v>7.929452648443599</v>
      </c>
      <c r="V1836" s="3">
        <v>27.9439</v>
      </c>
      <c r="W1836" s="3">
        <v>9.175</v>
      </c>
      <c r="Z1836" s="4">
        <f>IFERROR(__xludf.DUMMYFUNCTION("""COMPUTED_VALUE"""),8.83)</f>
        <v>8.83</v>
      </c>
      <c r="AA1836" s="4">
        <v>28.3379</v>
      </c>
      <c r="AB1836" s="4" t="s">
        <v>13</v>
      </c>
      <c r="AC1836" s="1">
        <v>25.1251570995064</v>
      </c>
      <c r="AD1836" s="4">
        <v>2.8187429004936</v>
      </c>
    </row>
    <row r="1837">
      <c r="G1837" s="3">
        <v>-4.13417</v>
      </c>
      <c r="H1837" s="3">
        <v>9.18</v>
      </c>
      <c r="K1837" s="4">
        <f>IFERROR(__xludf.DUMMYFUNCTION("""COMPUTED_VALUE"""),8.835)</f>
        <v>8.835</v>
      </c>
      <c r="L1837" s="4">
        <v>14.1122</v>
      </c>
      <c r="M1837" s="4" t="s">
        <v>13</v>
      </c>
      <c r="N1837" s="1">
        <v>-11.919875615357</v>
      </c>
      <c r="O1837" s="4">
        <v>7.785705615357</v>
      </c>
      <c r="V1837" s="3">
        <v>27.9217</v>
      </c>
      <c r="W1837" s="3">
        <v>9.18</v>
      </c>
      <c r="Z1837" s="4">
        <f>IFERROR(__xludf.DUMMYFUNCTION("""COMPUTED_VALUE"""),8.835)</f>
        <v>8.835</v>
      </c>
      <c r="AA1837" s="4">
        <v>28.3338</v>
      </c>
      <c r="AB1837" s="4" t="s">
        <v>13</v>
      </c>
      <c r="AC1837" s="1">
        <v>25.068423615293</v>
      </c>
      <c r="AD1837" s="4">
        <v>2.8532763847070015</v>
      </c>
    </row>
    <row r="1838">
      <c r="G1838" s="3">
        <v>-4.33092</v>
      </c>
      <c r="H1838" s="3">
        <v>9.185</v>
      </c>
      <c r="K1838" s="4">
        <f>IFERROR(__xludf.DUMMYFUNCTION("""COMPUTED_VALUE"""),8.84)</f>
        <v>8.84</v>
      </c>
      <c r="L1838" s="4">
        <v>13.7853</v>
      </c>
      <c r="M1838" s="4" t="s">
        <v>13</v>
      </c>
      <c r="N1838" s="1">
        <v>-11.9727394689717</v>
      </c>
      <c r="O1838" s="4">
        <v>7.6418194689717</v>
      </c>
      <c r="V1838" s="3">
        <v>27.8986</v>
      </c>
      <c r="W1838" s="3">
        <v>9.185</v>
      </c>
      <c r="Z1838" s="4">
        <f>IFERROR(__xludf.DUMMYFUNCTION("""COMPUTED_VALUE"""),8.84)</f>
        <v>8.84</v>
      </c>
      <c r="AA1838" s="4">
        <v>28.3302</v>
      </c>
      <c r="AB1838" s="4" t="s">
        <v>13</v>
      </c>
      <c r="AC1838" s="1">
        <v>25.0137086601002</v>
      </c>
      <c r="AD1838" s="4">
        <v>2.8848913398997986</v>
      </c>
    </row>
    <row r="1839">
      <c r="G1839" s="3">
        <v>-4.52557</v>
      </c>
      <c r="H1839" s="3">
        <v>9.19</v>
      </c>
      <c r="K1839" s="4">
        <f>IFERROR(__xludf.DUMMYFUNCTION("""COMPUTED_VALUE"""),8.845)</f>
        <v>8.845</v>
      </c>
      <c r="L1839" s="4">
        <v>13.4601</v>
      </c>
      <c r="M1839" s="4" t="s">
        <v>13</v>
      </c>
      <c r="N1839" s="1">
        <v>-12.0229385038784</v>
      </c>
      <c r="O1839" s="4">
        <v>7.4973685038784</v>
      </c>
      <c r="V1839" s="3">
        <v>27.8746</v>
      </c>
      <c r="W1839" s="3">
        <v>9.19</v>
      </c>
      <c r="Z1839" s="4">
        <f>IFERROR(__xludf.DUMMYFUNCTION("""COMPUTED_VALUE"""),8.845)</f>
        <v>8.845</v>
      </c>
      <c r="AA1839" s="4">
        <v>28.3273</v>
      </c>
      <c r="AB1839" s="4" t="s">
        <v>13</v>
      </c>
      <c r="AC1839" s="1">
        <v>24.9614666156165</v>
      </c>
      <c r="AD1839" s="4">
        <v>2.9131333843834994</v>
      </c>
    </row>
    <row r="1840">
      <c r="G1840" s="3">
        <v>-4.71811</v>
      </c>
      <c r="H1840" s="3">
        <v>9.195</v>
      </c>
      <c r="K1840" s="4">
        <f>IFERROR(__xludf.DUMMYFUNCTION("""COMPUTED_VALUE"""),8.85)</f>
        <v>8.85</v>
      </c>
      <c r="L1840" s="4">
        <v>13.1365</v>
      </c>
      <c r="M1840" s="4" t="s">
        <v>13</v>
      </c>
      <c r="N1840" s="1">
        <v>-12.0700870146678</v>
      </c>
      <c r="O1840" s="4">
        <v>7.3519770146678</v>
      </c>
      <c r="V1840" s="3">
        <v>27.8498</v>
      </c>
      <c r="W1840" s="3">
        <v>9.195</v>
      </c>
      <c r="Z1840" s="4">
        <f>IFERROR(__xludf.DUMMYFUNCTION("""COMPUTED_VALUE"""),8.85)</f>
        <v>8.85</v>
      </c>
      <c r="AA1840" s="4">
        <v>28.3248</v>
      </c>
      <c r="AB1840" s="4" t="s">
        <v>13</v>
      </c>
      <c r="AC1840" s="1">
        <v>24.9121518635303</v>
      </c>
      <c r="AD1840" s="4">
        <v>2.937648136469697</v>
      </c>
    </row>
    <row r="1841">
      <c r="G1841" s="3">
        <v>-4.9085</v>
      </c>
      <c r="H1841" s="3">
        <v>9.2</v>
      </c>
      <c r="K1841" s="4">
        <f>IFERROR(__xludf.DUMMYFUNCTION("""COMPUTED_VALUE"""),8.855)</f>
        <v>8.855</v>
      </c>
      <c r="L1841" s="4">
        <v>12.8145</v>
      </c>
      <c r="M1841" s="4" t="s">
        <v>13</v>
      </c>
      <c r="N1841" s="1">
        <v>-12.1137992959306</v>
      </c>
      <c r="O1841" s="4">
        <v>7.205299295930599</v>
      </c>
      <c r="V1841" s="3">
        <v>27.8242</v>
      </c>
      <c r="W1841" s="3">
        <v>9.2</v>
      </c>
      <c r="Z1841" s="4">
        <f>IFERROR(__xludf.DUMMYFUNCTION("""COMPUTED_VALUE"""),8.855)</f>
        <v>8.855</v>
      </c>
      <c r="AA1841" s="4">
        <v>28.3228</v>
      </c>
      <c r="AB1841" s="4" t="s">
        <v>13</v>
      </c>
      <c r="AC1841" s="1">
        <v>24.8662187855302</v>
      </c>
      <c r="AD1841" s="4">
        <v>2.9579812144698003</v>
      </c>
    </row>
    <row r="1842">
      <c r="G1842" s="3">
        <v>-5.09672</v>
      </c>
      <c r="H1842" s="3">
        <v>9.205</v>
      </c>
      <c r="K1842" s="4">
        <f>IFERROR(__xludf.DUMMYFUNCTION("""COMPUTED_VALUE"""),8.86)</f>
        <v>8.86</v>
      </c>
      <c r="L1842" s="4">
        <v>12.4942</v>
      </c>
      <c r="M1842" s="4" t="s">
        <v>13</v>
      </c>
      <c r="N1842" s="1">
        <v>-12.1536896422576</v>
      </c>
      <c r="O1842" s="4">
        <v>7.0569696422576</v>
      </c>
      <c r="V1842" s="3">
        <v>27.7978</v>
      </c>
      <c r="W1842" s="3">
        <v>9.205</v>
      </c>
      <c r="Z1842" s="4">
        <f>IFERROR(__xludf.DUMMYFUNCTION("""COMPUTED_VALUE"""),8.86)</f>
        <v>8.86</v>
      </c>
      <c r="AA1842" s="4">
        <v>28.3213</v>
      </c>
      <c r="AB1842" s="4" t="s">
        <v>13</v>
      </c>
      <c r="AC1842" s="1">
        <v>24.8241217633048</v>
      </c>
      <c r="AD1842" s="4">
        <v>2.9736782366952</v>
      </c>
    </row>
    <row r="1843">
      <c r="G1843" s="3">
        <v>-5.28278</v>
      </c>
      <c r="H1843" s="3">
        <v>9.21</v>
      </c>
      <c r="K1843" s="4">
        <f>IFERROR(__xludf.DUMMYFUNCTION("""COMPUTED_VALUE"""),8.865)</f>
        <v>8.865</v>
      </c>
      <c r="L1843" s="4">
        <v>12.1757</v>
      </c>
      <c r="M1843" s="4" t="s">
        <v>13</v>
      </c>
      <c r="N1843" s="1">
        <v>-12.1893723482394</v>
      </c>
      <c r="O1843" s="4">
        <v>6.906592348239401</v>
      </c>
      <c r="V1843" s="3">
        <v>27.7707</v>
      </c>
      <c r="W1843" s="3">
        <v>9.21</v>
      </c>
      <c r="Z1843" s="4">
        <f>IFERROR(__xludf.DUMMYFUNCTION("""COMPUTED_VALUE"""),8.865)</f>
        <v>8.865</v>
      </c>
      <c r="AA1843" s="4">
        <v>28.32</v>
      </c>
      <c r="AB1843" s="4" t="s">
        <v>13</v>
      </c>
      <c r="AC1843" s="1">
        <v>24.7863151785424</v>
      </c>
      <c r="AD1843" s="4">
        <v>2.9843848214576028</v>
      </c>
    </row>
    <row r="1844">
      <c r="G1844" s="3">
        <v>-5.46662</v>
      </c>
      <c r="H1844" s="3">
        <v>9.215</v>
      </c>
      <c r="K1844" s="4">
        <f>IFERROR(__xludf.DUMMYFUNCTION("""COMPUTED_VALUE"""),8.87)</f>
        <v>8.87</v>
      </c>
      <c r="L1844" s="4">
        <v>11.8589</v>
      </c>
      <c r="M1844" s="4" t="s">
        <v>13</v>
      </c>
      <c r="N1844" s="1">
        <v>-12.2204617084668</v>
      </c>
      <c r="O1844" s="4">
        <v>6.7538417084668</v>
      </c>
      <c r="V1844" s="3">
        <v>27.7429</v>
      </c>
      <c r="W1844" s="3">
        <v>9.215</v>
      </c>
      <c r="Z1844" s="4">
        <f>IFERROR(__xludf.DUMMYFUNCTION("""COMPUTED_VALUE"""),8.87)</f>
        <v>8.87</v>
      </c>
      <c r="AA1844" s="4">
        <v>28.3191</v>
      </c>
      <c r="AB1844" s="4" t="s">
        <v>13</v>
      </c>
      <c r="AC1844" s="1">
        <v>24.7532534129318</v>
      </c>
      <c r="AD1844" s="4">
        <v>2.989646587068197</v>
      </c>
    </row>
    <row r="1845">
      <c r="G1845" s="3">
        <v>-5.64822</v>
      </c>
      <c r="H1845" s="3">
        <v>9.22</v>
      </c>
      <c r="K1845" s="4">
        <f>IFERROR(__xludf.DUMMYFUNCTION("""COMPUTED_VALUE"""),8.875)</f>
        <v>8.875</v>
      </c>
      <c r="L1845" s="4">
        <v>11.5438</v>
      </c>
      <c r="M1845" s="4" t="s">
        <v>13</v>
      </c>
      <c r="N1845" s="1">
        <v>-12.2465720175305</v>
      </c>
      <c r="O1845" s="4">
        <v>6.5983520175305</v>
      </c>
      <c r="V1845" s="3">
        <v>27.7145</v>
      </c>
      <c r="W1845" s="3">
        <v>9.22</v>
      </c>
      <c r="Z1845" s="4">
        <f>IFERROR(__xludf.DUMMYFUNCTION("""COMPUTED_VALUE"""),8.875)</f>
        <v>8.875</v>
      </c>
      <c r="AA1845" s="4">
        <v>28.3184</v>
      </c>
      <c r="AB1845" s="4" t="s">
        <v>13</v>
      </c>
      <c r="AC1845" s="1">
        <v>24.7253908481612</v>
      </c>
      <c r="AD1845" s="4">
        <v>2.9891091518388</v>
      </c>
    </row>
    <row r="1846">
      <c r="G1846" s="3">
        <v>-5.82761</v>
      </c>
      <c r="H1846" s="3">
        <v>9.225</v>
      </c>
      <c r="K1846" s="4">
        <f>IFERROR(__xludf.DUMMYFUNCTION("""COMPUTED_VALUE"""),8.88)</f>
        <v>8.88</v>
      </c>
      <c r="L1846" s="4">
        <v>11.2304</v>
      </c>
      <c r="M1846" s="4" t="s">
        <v>13</v>
      </c>
      <c r="N1846" s="1">
        <v>-12.2673175700212</v>
      </c>
      <c r="O1846" s="4">
        <v>6.4397075700212</v>
      </c>
      <c r="V1846" s="3">
        <v>27.6854</v>
      </c>
      <c r="W1846" s="3">
        <v>9.225</v>
      </c>
      <c r="Z1846" s="4">
        <f>IFERROR(__xludf.DUMMYFUNCTION("""COMPUTED_VALUE"""),8.88)</f>
        <v>8.88</v>
      </c>
      <c r="AA1846" s="4">
        <v>28.318</v>
      </c>
      <c r="AB1846" s="4" t="s">
        <v>13</v>
      </c>
      <c r="AC1846" s="1">
        <v>24.7031818659194</v>
      </c>
      <c r="AD1846" s="4">
        <v>2.9822181340806004</v>
      </c>
    </row>
    <row r="1847">
      <c r="G1847" s="3">
        <v>-6.00472</v>
      </c>
      <c r="H1847" s="3">
        <v>9.23</v>
      </c>
      <c r="K1847" s="4">
        <f>IFERROR(__xludf.DUMMYFUNCTION("""COMPUTED_VALUE"""),8.885)</f>
        <v>8.885</v>
      </c>
      <c r="L1847" s="4">
        <v>10.9189</v>
      </c>
      <c r="M1847" s="4" t="s">
        <v>13</v>
      </c>
      <c r="N1847" s="1">
        <v>-12.2823126605297</v>
      </c>
      <c r="O1847" s="4">
        <v>6.2775926605297</v>
      </c>
      <c r="V1847" s="3">
        <v>27.6558</v>
      </c>
      <c r="W1847" s="3">
        <v>9.23</v>
      </c>
      <c r="Z1847" s="4">
        <f>IFERROR(__xludf.DUMMYFUNCTION("""COMPUTED_VALUE"""),8.885)</f>
        <v>8.885</v>
      </c>
      <c r="AA1847" s="4">
        <v>28.3177</v>
      </c>
      <c r="AB1847" s="4" t="s">
        <v>13</v>
      </c>
      <c r="AC1847" s="1">
        <v>24.6870808478947</v>
      </c>
      <c r="AD1847" s="4">
        <v>2.968719152105301</v>
      </c>
    </row>
    <row r="1848">
      <c r="G1848" s="3">
        <v>-6.17957</v>
      </c>
      <c r="H1848" s="3">
        <v>9.235</v>
      </c>
      <c r="K1848" s="4">
        <f>IFERROR(__xludf.DUMMYFUNCTION("""COMPUTED_VALUE"""),8.88900757)</f>
        <v>8.88900757</v>
      </c>
      <c r="L1848" s="4" t="s">
        <v>13</v>
      </c>
      <c r="M1848" s="4">
        <v>-7.78411659277107</v>
      </c>
      <c r="N1848" s="1">
        <v>-12.2911715836465</v>
      </c>
      <c r="O1848" s="4">
        <v>6.1116015836465</v>
      </c>
      <c r="V1848" s="3">
        <v>27.6257</v>
      </c>
      <c r="W1848" s="3">
        <v>9.235</v>
      </c>
      <c r="Z1848" s="4">
        <f>IFERROR(__xludf.DUMMYFUNCTION("""COMPUTED_VALUE"""),8.88900757)</f>
        <v>8.88900757</v>
      </c>
      <c r="AA1848" s="4" t="s">
        <v>13</v>
      </c>
      <c r="AB1848" s="4">
        <v>28.5671484671923</v>
      </c>
      <c r="AC1848" s="1">
        <v>24.6775421757757</v>
      </c>
      <c r="AD1848" s="4">
        <v>2.9481578242242996</v>
      </c>
    </row>
    <row r="1849">
      <c r="G1849" s="3">
        <v>-6.35211</v>
      </c>
      <c r="H1849" s="3">
        <v>9.24</v>
      </c>
      <c r="K1849" s="4">
        <f>IFERROR(__xludf.DUMMYFUNCTION("""COMPUTED_VALUE"""),8.89)</f>
        <v>8.89</v>
      </c>
      <c r="L1849" s="4">
        <v>10.609</v>
      </c>
      <c r="M1849" s="4" t="s">
        <v>13</v>
      </c>
      <c r="N1849" s="1">
        <v>-12.2935161277387</v>
      </c>
      <c r="O1849" s="4">
        <v>5.9414061277387</v>
      </c>
      <c r="V1849" s="3">
        <v>27.5951</v>
      </c>
      <c r="W1849" s="3">
        <v>9.24</v>
      </c>
      <c r="Z1849" s="4">
        <f>IFERROR(__xludf.DUMMYFUNCTION("""COMPUTED_VALUE"""),8.89)</f>
        <v>8.89</v>
      </c>
      <c r="AA1849" s="4">
        <v>28.3174</v>
      </c>
      <c r="AB1849" s="4" t="s">
        <v>13</v>
      </c>
      <c r="AC1849" s="1">
        <v>24.6751082463482</v>
      </c>
      <c r="AD1849" s="4">
        <v>2.9199917536518</v>
      </c>
    </row>
    <row r="1850">
      <c r="G1850" s="3">
        <v>-6.52232</v>
      </c>
      <c r="H1850" s="3">
        <v>9.245</v>
      </c>
      <c r="K1850" s="4">
        <f>IFERROR(__xludf.DUMMYFUNCTION("""COMPUTED_VALUE"""),8.895)</f>
        <v>8.895</v>
      </c>
      <c r="L1850" s="4">
        <v>10.301</v>
      </c>
      <c r="M1850" s="4" t="s">
        <v>13</v>
      </c>
      <c r="N1850" s="1">
        <v>-12.2895677909392</v>
      </c>
      <c r="O1850" s="4">
        <v>5.767247790939201</v>
      </c>
      <c r="V1850" s="3">
        <v>27.5641</v>
      </c>
      <c r="W1850" s="3">
        <v>9.245</v>
      </c>
      <c r="Z1850" s="4">
        <f>IFERROR(__xludf.DUMMYFUNCTION("""COMPUTED_VALUE"""),8.895)</f>
        <v>8.895</v>
      </c>
      <c r="AA1850" s="4">
        <v>28.3173</v>
      </c>
      <c r="AB1850" s="4" t="s">
        <v>13</v>
      </c>
      <c r="AC1850" s="1">
        <v>24.684581380357</v>
      </c>
      <c r="AD1850" s="4">
        <v>2.879518619643001</v>
      </c>
    </row>
    <row r="1851">
      <c r="G1851" s="3">
        <v>-6.69019</v>
      </c>
      <c r="H1851" s="3">
        <v>9.25</v>
      </c>
      <c r="K1851" s="4">
        <f>IFERROR(__xludf.DUMMYFUNCTION("""COMPUTED_VALUE"""),8.9)</f>
        <v>8.9</v>
      </c>
      <c r="L1851" s="4">
        <v>9.99483</v>
      </c>
      <c r="M1851" s="4" t="s">
        <v>13</v>
      </c>
      <c r="N1851" s="1">
        <v>-12.2799818165848</v>
      </c>
      <c r="O1851" s="4">
        <v>5.589791816584799</v>
      </c>
      <c r="V1851" s="3">
        <v>27.5328</v>
      </c>
      <c r="W1851" s="3">
        <v>9.25</v>
      </c>
      <c r="Z1851" s="4">
        <f>IFERROR(__xludf.DUMMYFUNCTION("""COMPUTED_VALUE"""),8.9)</f>
        <v>8.9</v>
      </c>
      <c r="AA1851" s="4">
        <v>28.3172</v>
      </c>
      <c r="AB1851" s="4" t="s">
        <v>13</v>
      </c>
      <c r="AC1851" s="1">
        <v>24.7075807404102</v>
      </c>
      <c r="AD1851" s="4">
        <v>2.825219259589801</v>
      </c>
    </row>
    <row r="1852">
      <c r="G1852" s="3">
        <v>-6.85572</v>
      </c>
      <c r="H1852" s="3">
        <v>9.255</v>
      </c>
      <c r="K1852" s="4">
        <f>IFERROR(__xludf.DUMMYFUNCTION("""COMPUTED_VALUE"""),8.905)</f>
        <v>8.905</v>
      </c>
      <c r="L1852" s="4">
        <v>9.69043</v>
      </c>
      <c r="M1852" s="4" t="s">
        <v>13</v>
      </c>
      <c r="N1852" s="1">
        <v>-12.265294026196</v>
      </c>
      <c r="O1852" s="4">
        <v>5.409574026196001</v>
      </c>
      <c r="V1852" s="3">
        <v>27.5012</v>
      </c>
      <c r="W1852" s="3">
        <v>9.255</v>
      </c>
      <c r="Z1852" s="4">
        <f>IFERROR(__xludf.DUMMYFUNCTION("""COMPUTED_VALUE"""),8.905)</f>
        <v>8.905</v>
      </c>
      <c r="AA1852" s="4">
        <v>28.317</v>
      </c>
      <c r="AB1852" s="4" t="s">
        <v>13</v>
      </c>
      <c r="AC1852" s="1">
        <v>24.7428207449259</v>
      </c>
      <c r="AD1852" s="4">
        <v>2.7583792550741</v>
      </c>
    </row>
    <row r="1853">
      <c r="G1853" s="3">
        <v>-7.01879</v>
      </c>
      <c r="H1853" s="3">
        <v>9.26</v>
      </c>
      <c r="K1853" s="4">
        <f>IFERROR(__xludf.DUMMYFUNCTION("""COMPUTED_VALUE"""),8.91)</f>
        <v>8.91</v>
      </c>
      <c r="L1853" s="4">
        <v>9.38787</v>
      </c>
      <c r="M1853" s="4" t="s">
        <v>13</v>
      </c>
      <c r="N1853" s="1">
        <v>-12.2460402412934</v>
      </c>
      <c r="O1853" s="4">
        <v>5.2272502412934</v>
      </c>
      <c r="V1853" s="3">
        <v>27.4694</v>
      </c>
      <c r="W1853" s="3">
        <v>9.26</v>
      </c>
      <c r="Z1853" s="4">
        <f>IFERROR(__xludf.DUMMYFUNCTION("""COMPUTED_VALUE"""),8.91)</f>
        <v>8.91</v>
      </c>
      <c r="AA1853" s="4">
        <v>28.3168</v>
      </c>
      <c r="AB1853" s="4" t="s">
        <v>13</v>
      </c>
      <c r="AC1853" s="1">
        <v>24.7890158123222</v>
      </c>
      <c r="AD1853" s="4">
        <v>2.6803841876777987</v>
      </c>
    </row>
    <row r="1854">
      <c r="G1854" s="3">
        <v>-7.17949</v>
      </c>
      <c r="H1854" s="3">
        <v>9.265</v>
      </c>
      <c r="K1854" s="4">
        <f>IFERROR(__xludf.DUMMYFUNCTION("""COMPUTED_VALUE"""),8.915)</f>
        <v>8.915</v>
      </c>
      <c r="L1854" s="4">
        <v>9.08715</v>
      </c>
      <c r="M1854" s="4" t="s">
        <v>13</v>
      </c>
      <c r="N1854" s="1">
        <v>-12.2227562833974</v>
      </c>
      <c r="O1854" s="4">
        <v>5.0432662833974</v>
      </c>
      <c r="V1854" s="3">
        <v>27.4374</v>
      </c>
      <c r="W1854" s="3">
        <v>9.265</v>
      </c>
      <c r="Z1854" s="4">
        <f>IFERROR(__xludf.DUMMYFUNCTION("""COMPUTED_VALUE"""),8.915)</f>
        <v>8.915</v>
      </c>
      <c r="AA1854" s="4">
        <v>28.3165</v>
      </c>
      <c r="AB1854" s="4" t="s">
        <v>13</v>
      </c>
      <c r="AC1854" s="1">
        <v>24.8448803610174</v>
      </c>
      <c r="AD1854" s="4">
        <v>2.5925196389826013</v>
      </c>
    </row>
    <row r="1855">
      <c r="G1855" s="3">
        <v>-7.33775</v>
      </c>
      <c r="H1855" s="3">
        <v>9.27</v>
      </c>
      <c r="K1855" s="4">
        <f>IFERROR(__xludf.DUMMYFUNCTION("""COMPUTED_VALUE"""),8.92)</f>
        <v>8.92</v>
      </c>
      <c r="L1855" s="4">
        <v>8.78831</v>
      </c>
      <c r="M1855" s="4" t="s">
        <v>13</v>
      </c>
      <c r="N1855" s="1">
        <v>-12.1959779740286</v>
      </c>
      <c r="O1855" s="4">
        <v>4.858227974028599</v>
      </c>
      <c r="V1855" s="3">
        <v>27.4053</v>
      </c>
      <c r="W1855" s="3">
        <v>9.27</v>
      </c>
      <c r="Z1855" s="4">
        <f>IFERROR(__xludf.DUMMYFUNCTION("""COMPUTED_VALUE"""),8.92)</f>
        <v>8.92</v>
      </c>
      <c r="AA1855" s="4">
        <v>28.3161</v>
      </c>
      <c r="AB1855" s="4" t="s">
        <v>13</v>
      </c>
      <c r="AC1855" s="1">
        <v>24.9091288094294</v>
      </c>
      <c r="AD1855" s="4">
        <v>2.4961711905705997</v>
      </c>
    </row>
    <row r="1856">
      <c r="G1856" s="3">
        <v>-7.4935</v>
      </c>
      <c r="H1856" s="3">
        <v>9.275</v>
      </c>
      <c r="K1856" s="4">
        <f>IFERROR(__xludf.DUMMYFUNCTION("""COMPUTED_VALUE"""),8.925)</f>
        <v>8.925</v>
      </c>
      <c r="L1856" s="4">
        <v>8.4913</v>
      </c>
      <c r="M1856" s="4" t="s">
        <v>13</v>
      </c>
      <c r="N1856" s="1">
        <v>-12.1662411347075</v>
      </c>
      <c r="O1856" s="4">
        <v>4.6727411347075</v>
      </c>
      <c r="V1856" s="3">
        <v>27.3732</v>
      </c>
      <c r="W1856" s="3">
        <v>9.275</v>
      </c>
      <c r="Z1856" s="4">
        <f>IFERROR(__xludf.DUMMYFUNCTION("""COMPUTED_VALUE"""),8.925)</f>
        <v>8.925</v>
      </c>
      <c r="AA1856" s="4">
        <v>28.3156</v>
      </c>
      <c r="AB1856" s="4" t="s">
        <v>13</v>
      </c>
      <c r="AC1856" s="1">
        <v>24.9804755759764</v>
      </c>
      <c r="AD1856" s="4">
        <v>2.3927244240236014</v>
      </c>
    </row>
    <row r="1857">
      <c r="G1857" s="3">
        <v>-7.64679</v>
      </c>
      <c r="H1857" s="3">
        <v>9.28</v>
      </c>
      <c r="K1857" s="4">
        <f>IFERROR(__xludf.DUMMYFUNCTION("""COMPUTED_VALUE"""),8.93)</f>
        <v>8.93</v>
      </c>
      <c r="L1857" s="4">
        <v>8.19615</v>
      </c>
      <c r="M1857" s="4" t="s">
        <v>13</v>
      </c>
      <c r="N1857" s="1">
        <v>-12.1340815869545</v>
      </c>
      <c r="O1857" s="4">
        <v>4.487291586954499</v>
      </c>
      <c r="V1857" s="3">
        <v>27.3411</v>
      </c>
      <c r="W1857" s="3">
        <v>9.28</v>
      </c>
      <c r="Z1857" s="4">
        <f>IFERROR(__xludf.DUMMYFUNCTION("""COMPUTED_VALUE"""),8.93)</f>
        <v>8.93</v>
      </c>
      <c r="AA1857" s="4">
        <v>28.3149</v>
      </c>
      <c r="AB1857" s="4" t="s">
        <v>13</v>
      </c>
      <c r="AC1857" s="1">
        <v>25.0576350790766</v>
      </c>
      <c r="AD1857" s="4">
        <v>2.2834649209234</v>
      </c>
    </row>
    <row r="1858">
      <c r="G1858" s="3">
        <v>-7.79756</v>
      </c>
      <c r="H1858" s="3">
        <v>9.285</v>
      </c>
      <c r="K1858" s="4">
        <f>IFERROR(__xludf.DUMMYFUNCTION("""COMPUTED_VALUE"""),8.935)</f>
        <v>8.935</v>
      </c>
      <c r="L1858" s="4">
        <v>7.90292</v>
      </c>
      <c r="M1858" s="4" t="s">
        <v>13</v>
      </c>
      <c r="N1858" s="1">
        <v>-12.1000351522902</v>
      </c>
      <c r="O1858" s="4">
        <v>4.3024751522902</v>
      </c>
      <c r="V1858" s="3">
        <v>27.3091</v>
      </c>
      <c r="W1858" s="3">
        <v>9.285</v>
      </c>
      <c r="Z1858" s="4">
        <f>IFERROR(__xludf.DUMMYFUNCTION("""COMPUTED_VALUE"""),8.935)</f>
        <v>8.935</v>
      </c>
      <c r="AA1858" s="4">
        <v>28.314</v>
      </c>
      <c r="AB1858" s="4" t="s">
        <v>13</v>
      </c>
      <c r="AC1858" s="1">
        <v>25.139321737148</v>
      </c>
      <c r="AD1858" s="4">
        <v>2.1697782628520024</v>
      </c>
    </row>
    <row r="1859">
      <c r="G1859" s="3">
        <v>-7.94575</v>
      </c>
      <c r="H1859" s="3">
        <v>9.29</v>
      </c>
      <c r="K1859" s="4">
        <f>IFERROR(__xludf.DUMMYFUNCTION("""COMPUTED_VALUE"""),8.94)</f>
        <v>8.94</v>
      </c>
      <c r="L1859" s="4">
        <v>7.61154</v>
      </c>
      <c r="M1859" s="4" t="s">
        <v>13</v>
      </c>
      <c r="N1859" s="1">
        <v>-12.0646376522352</v>
      </c>
      <c r="O1859" s="4">
        <v>4.1188876522352</v>
      </c>
      <c r="V1859" s="3">
        <v>27.2772</v>
      </c>
      <c r="W1859" s="3">
        <v>9.29</v>
      </c>
      <c r="Z1859" s="4">
        <f>IFERROR(__xludf.DUMMYFUNCTION("""COMPUTED_VALUE"""),8.94)</f>
        <v>8.94</v>
      </c>
      <c r="AA1859" s="4">
        <v>28.313</v>
      </c>
      <c r="AB1859" s="4" t="s">
        <v>13</v>
      </c>
      <c r="AC1859" s="1">
        <v>25.2242499686088</v>
      </c>
      <c r="AD1859" s="4">
        <v>2.0529500313912017</v>
      </c>
    </row>
    <row r="1860">
      <c r="G1860" s="3">
        <v>-8.09139</v>
      </c>
      <c r="H1860" s="3">
        <v>9.295</v>
      </c>
      <c r="K1860" s="4">
        <f>IFERROR(__xludf.DUMMYFUNCTION("""COMPUTED_VALUE"""),8.945)</f>
        <v>8.945</v>
      </c>
      <c r="L1860" s="4">
        <v>7.32205</v>
      </c>
      <c r="M1860" s="4" t="s">
        <v>13</v>
      </c>
      <c r="N1860" s="1">
        <v>-12.0284249083098</v>
      </c>
      <c r="O1860" s="4">
        <v>3.9370349083097995</v>
      </c>
      <c r="V1860" s="3">
        <v>27.2455</v>
      </c>
      <c r="W1860" s="3">
        <v>9.295</v>
      </c>
      <c r="Z1860" s="4">
        <f>IFERROR(__xludf.DUMMYFUNCTION("""COMPUTED_VALUE"""),8.945)</f>
        <v>8.945</v>
      </c>
      <c r="AA1860" s="4">
        <v>28.3117</v>
      </c>
      <c r="AB1860" s="4" t="s">
        <v>13</v>
      </c>
      <c r="AC1860" s="1">
        <v>25.3111341918772</v>
      </c>
      <c r="AD1860" s="4">
        <v>1.9343658081227986</v>
      </c>
    </row>
    <row r="1861">
      <c r="G1861" s="3">
        <v>-8.23438</v>
      </c>
      <c r="H1861" s="3">
        <v>9.3</v>
      </c>
      <c r="K1861" s="4">
        <f>IFERROR(__xludf.DUMMYFUNCTION("""COMPUTED_VALUE"""),8.95)</f>
        <v>8.95</v>
      </c>
      <c r="L1861" s="4">
        <v>7.03448</v>
      </c>
      <c r="M1861" s="4" t="s">
        <v>13</v>
      </c>
      <c r="N1861" s="1">
        <v>-11.9919327420346</v>
      </c>
      <c r="O1861" s="4">
        <v>3.7575527420345995</v>
      </c>
      <c r="V1861" s="3">
        <v>27.2141</v>
      </c>
      <c r="W1861" s="3">
        <v>9.3</v>
      </c>
      <c r="Z1861" s="4">
        <f>IFERROR(__xludf.DUMMYFUNCTION("""COMPUTED_VALUE"""),8.95)</f>
        <v>8.95</v>
      </c>
      <c r="AA1861" s="4">
        <v>28.3102</v>
      </c>
      <c r="AB1861" s="4" t="s">
        <v>13</v>
      </c>
      <c r="AC1861" s="1">
        <v>25.3986888253712</v>
      </c>
      <c r="AD1861" s="4">
        <v>1.8154111746287995</v>
      </c>
    </row>
    <row r="1862">
      <c r="G1862" s="3">
        <v>-8.37477</v>
      </c>
      <c r="H1862" s="3">
        <v>9.305</v>
      </c>
      <c r="K1862" s="4">
        <f>IFERROR(__xludf.DUMMYFUNCTION("""COMPUTED_VALUE"""),8.955)</f>
        <v>8.955</v>
      </c>
      <c r="L1862" s="4">
        <v>6.74882</v>
      </c>
      <c r="M1862" s="4" t="s">
        <v>13</v>
      </c>
      <c r="N1862" s="1">
        <v>-11.9556969749301</v>
      </c>
      <c r="O1862" s="4">
        <v>3.580926974930101</v>
      </c>
      <c r="V1862" s="3">
        <v>27.183</v>
      </c>
      <c r="W1862" s="3">
        <v>9.305</v>
      </c>
      <c r="Z1862" s="4">
        <f>IFERROR(__xludf.DUMMYFUNCTION("""COMPUTED_VALUE"""),8.955)</f>
        <v>8.955</v>
      </c>
      <c r="AA1862" s="4">
        <v>28.3086</v>
      </c>
      <c r="AB1862" s="4" t="s">
        <v>13</v>
      </c>
      <c r="AC1862" s="1">
        <v>25.4856282875089</v>
      </c>
      <c r="AD1862" s="4">
        <v>1.6973717124911012</v>
      </c>
    </row>
    <row r="1863">
      <c r="G1863" s="3">
        <v>-8.5125</v>
      </c>
      <c r="H1863" s="3">
        <v>9.31</v>
      </c>
      <c r="K1863" s="4">
        <f>IFERROR(__xludf.DUMMYFUNCTION("""COMPUTED_VALUE"""),8.96)</f>
        <v>8.96</v>
      </c>
      <c r="L1863" s="4">
        <v>6.46505</v>
      </c>
      <c r="M1863" s="4" t="s">
        <v>13</v>
      </c>
      <c r="N1863" s="1">
        <v>-11.9202534285168</v>
      </c>
      <c r="O1863" s="4">
        <v>3.4077534285168003</v>
      </c>
      <c r="V1863" s="3">
        <v>27.1523</v>
      </c>
      <c r="W1863" s="3">
        <v>9.31</v>
      </c>
      <c r="Z1863" s="4">
        <f>IFERROR(__xludf.DUMMYFUNCTION("""COMPUTED_VALUE"""),8.96)</f>
        <v>8.96</v>
      </c>
      <c r="AA1863" s="4">
        <v>28.3067</v>
      </c>
      <c r="AB1863" s="4" t="s">
        <v>13</v>
      </c>
      <c r="AC1863" s="1">
        <v>25.5706669967086</v>
      </c>
      <c r="AD1863" s="4">
        <v>1.581633003291401</v>
      </c>
    </row>
    <row r="1864">
      <c r="G1864" s="3">
        <v>-8.64754</v>
      </c>
      <c r="H1864" s="3">
        <v>9.315</v>
      </c>
      <c r="K1864" s="4">
        <f>IFERROR(__xludf.DUMMYFUNCTION("""COMPUTED_VALUE"""),8.965)</f>
        <v>8.965</v>
      </c>
      <c r="L1864" s="4">
        <v>6.18317</v>
      </c>
      <c r="M1864" s="4" t="s">
        <v>13</v>
      </c>
      <c r="N1864" s="1">
        <v>-11.8861379243153</v>
      </c>
      <c r="O1864" s="4">
        <v>3.2385979243153002</v>
      </c>
      <c r="V1864" s="3">
        <v>27.122</v>
      </c>
      <c r="W1864" s="3">
        <v>9.315</v>
      </c>
      <c r="Z1864" s="4">
        <f>IFERROR(__xludf.DUMMYFUNCTION("""COMPUTED_VALUE"""),8.965)</f>
        <v>8.965</v>
      </c>
      <c r="AA1864" s="4">
        <v>28.3046</v>
      </c>
      <c r="AB1864" s="4" t="s">
        <v>13</v>
      </c>
      <c r="AC1864" s="1">
        <v>25.6525193713882</v>
      </c>
      <c r="AD1864" s="4">
        <v>1.4694806286118016</v>
      </c>
    </row>
    <row r="1865">
      <c r="G1865" s="3">
        <v>-8.77986</v>
      </c>
      <c r="H1865" s="3">
        <v>9.32</v>
      </c>
      <c r="K1865" s="4">
        <f>IFERROR(__xludf.DUMMYFUNCTION("""COMPUTED_VALUE"""),8.97)</f>
        <v>8.97</v>
      </c>
      <c r="L1865" s="4">
        <v>5.90321</v>
      </c>
      <c r="M1865" s="4" t="s">
        <v>13</v>
      </c>
      <c r="N1865" s="1">
        <v>-11.853886283846</v>
      </c>
      <c r="O1865" s="4">
        <v>3.074026283846001</v>
      </c>
      <c r="V1865" s="3">
        <v>27.0922</v>
      </c>
      <c r="W1865" s="3">
        <v>9.32</v>
      </c>
      <c r="Z1865" s="4">
        <f>IFERROR(__xludf.DUMMYFUNCTION("""COMPUTED_VALUE"""),8.97)</f>
        <v>8.97</v>
      </c>
      <c r="AA1865" s="4">
        <v>28.3024</v>
      </c>
      <c r="AB1865" s="4" t="s">
        <v>13</v>
      </c>
      <c r="AC1865" s="1">
        <v>25.7298998299661</v>
      </c>
      <c r="AD1865" s="4">
        <v>1.3623001700338975</v>
      </c>
    </row>
    <row r="1866">
      <c r="G1866" s="3">
        <v>-8.90945</v>
      </c>
      <c r="H1866" s="3">
        <v>9.325</v>
      </c>
      <c r="K1866" s="4">
        <f>IFERROR(__xludf.DUMMYFUNCTION("""COMPUTED_VALUE"""),8.975)</f>
        <v>8.975</v>
      </c>
      <c r="L1866" s="4">
        <v>5.62517</v>
      </c>
      <c r="M1866" s="4" t="s">
        <v>13</v>
      </c>
      <c r="N1866" s="1">
        <v>-11.8240343286294</v>
      </c>
      <c r="O1866" s="4">
        <v>2.9145843286294006</v>
      </c>
      <c r="V1866" s="3">
        <v>27.063</v>
      </c>
      <c r="W1866" s="3">
        <v>9.325</v>
      </c>
      <c r="Z1866" s="4">
        <f>IFERROR(__xludf.DUMMYFUNCTION("""COMPUTED_VALUE"""),8.975)</f>
        <v>8.975</v>
      </c>
      <c r="AA1866" s="4">
        <v>28.2999</v>
      </c>
      <c r="AB1866" s="4" t="s">
        <v>13</v>
      </c>
      <c r="AC1866" s="1">
        <v>25.8015227908601</v>
      </c>
      <c r="AD1866" s="4">
        <v>1.2614772091398976</v>
      </c>
    </row>
    <row r="1867">
      <c r="G1867" s="3">
        <v>-9.03624</v>
      </c>
      <c r="H1867" s="3">
        <v>9.33</v>
      </c>
      <c r="K1867" s="4">
        <f>IFERROR(__xludf.DUMMYFUNCTION("""COMPUTED_VALUE"""),8.98)</f>
        <v>8.98</v>
      </c>
      <c r="L1867" s="4">
        <v>5.34901</v>
      </c>
      <c r="M1867" s="4" t="s">
        <v>13</v>
      </c>
      <c r="N1867" s="1">
        <v>-11.797117880186</v>
      </c>
      <c r="O1867" s="4">
        <v>2.760877880186001</v>
      </c>
      <c r="V1867" s="3">
        <v>27.0343</v>
      </c>
      <c r="W1867" s="3">
        <v>9.33</v>
      </c>
      <c r="Z1867" s="4">
        <f>IFERROR(__xludf.DUMMYFUNCTION("""COMPUTED_VALUE"""),8.98)</f>
        <v>8.98</v>
      </c>
      <c r="AA1867" s="4">
        <v>28.2973</v>
      </c>
      <c r="AB1867" s="4" t="s">
        <v>13</v>
      </c>
      <c r="AC1867" s="1">
        <v>25.8661026724886</v>
      </c>
      <c r="AD1867" s="4">
        <v>1.1681973275114004</v>
      </c>
    </row>
    <row r="1868">
      <c r="G1868" s="3">
        <v>-9.1603</v>
      </c>
      <c r="H1868" s="3">
        <v>9.335</v>
      </c>
      <c r="K1868" s="4">
        <f>IFERROR(__xludf.DUMMYFUNCTION("""COMPUTED_VALUE"""),8.985)</f>
        <v>8.985</v>
      </c>
      <c r="L1868" s="4">
        <v>5.07482</v>
      </c>
      <c r="M1868" s="4" t="s">
        <v>13</v>
      </c>
      <c r="N1868" s="1">
        <v>-11.7736727600364</v>
      </c>
      <c r="O1868" s="4">
        <v>2.6133727600364</v>
      </c>
      <c r="V1868" s="3">
        <v>27.0063</v>
      </c>
      <c r="W1868" s="3">
        <v>9.335</v>
      </c>
      <c r="Z1868" s="4">
        <f>IFERROR(__xludf.DUMMYFUNCTION("""COMPUTED_VALUE"""),8.985)</f>
        <v>8.985</v>
      </c>
      <c r="AA1868" s="4">
        <v>28.2945</v>
      </c>
      <c r="AB1868" s="4" t="s">
        <v>13</v>
      </c>
      <c r="AC1868" s="1">
        <v>25.9223538932696</v>
      </c>
      <c r="AD1868" s="4">
        <v>1.083946106730398</v>
      </c>
    </row>
    <row r="1869">
      <c r="G1869" s="3">
        <v>-9.28151</v>
      </c>
      <c r="H1869" s="3">
        <v>9.34</v>
      </c>
      <c r="K1869" s="4">
        <f>IFERROR(__xludf.DUMMYFUNCTION("""COMPUTED_VALUE"""),8.99)</f>
        <v>8.99</v>
      </c>
      <c r="L1869" s="4">
        <v>4.80249</v>
      </c>
      <c r="M1869" s="4" t="s">
        <v>13</v>
      </c>
      <c r="N1869" s="1">
        <v>-11.754234789701</v>
      </c>
      <c r="O1869" s="4">
        <v>2.472724789700999</v>
      </c>
      <c r="V1869" s="3">
        <v>26.9789</v>
      </c>
      <c r="W1869" s="3">
        <v>9.34</v>
      </c>
      <c r="Z1869" s="4">
        <f>IFERROR(__xludf.DUMMYFUNCTION("""COMPUTED_VALUE"""),8.99)</f>
        <v>8.99</v>
      </c>
      <c r="AA1869" s="4">
        <v>28.2915</v>
      </c>
      <c r="AB1869" s="4" t="s">
        <v>13</v>
      </c>
      <c r="AC1869" s="1">
        <v>25.9689908716212</v>
      </c>
      <c r="AD1869" s="4">
        <v>1.0099091283787978</v>
      </c>
    </row>
    <row r="1870">
      <c r="G1870" s="3">
        <v>-9.39986</v>
      </c>
      <c r="H1870" s="3">
        <v>9.345</v>
      </c>
      <c r="K1870" s="4">
        <f>IFERROR(__xludf.DUMMYFUNCTION("""COMPUTED_VALUE"""),8.995)</f>
        <v>8.995</v>
      </c>
      <c r="L1870" s="4">
        <v>4.53206</v>
      </c>
      <c r="M1870" s="4" t="s">
        <v>13</v>
      </c>
      <c r="N1870" s="1">
        <v>-11.7393397907004</v>
      </c>
      <c r="O1870" s="4">
        <v>2.3394797907004</v>
      </c>
      <c r="V1870" s="3">
        <v>26.9522</v>
      </c>
      <c r="W1870" s="3">
        <v>9.345</v>
      </c>
      <c r="Z1870" s="4">
        <f>IFERROR(__xludf.DUMMYFUNCTION("""COMPUTED_VALUE"""),8.995)</f>
        <v>8.995</v>
      </c>
      <c r="AA1870" s="4">
        <v>28.2884</v>
      </c>
      <c r="AB1870" s="4" t="s">
        <v>13</v>
      </c>
      <c r="AC1870" s="1">
        <v>26.0047280259616</v>
      </c>
      <c r="AD1870" s="4">
        <v>0.9474719740384003</v>
      </c>
    </row>
    <row r="1871">
      <c r="G1871" s="3">
        <v>-9.51537</v>
      </c>
      <c r="H1871" s="3">
        <v>9.35</v>
      </c>
      <c r="K1871" s="4">
        <f>IFERROR(__xludf.DUMMYFUNCTION("""COMPUTED_VALUE"""),9.0)</f>
        <v>9</v>
      </c>
      <c r="L1871" s="4">
        <v>4.26356</v>
      </c>
      <c r="M1871" s="4" t="s">
        <v>13</v>
      </c>
      <c r="N1871" s="1">
        <v>-11.7295235845551</v>
      </c>
      <c r="O1871" s="4">
        <v>2.214153584555099</v>
      </c>
      <c r="V1871" s="3">
        <v>26.9263</v>
      </c>
      <c r="W1871" s="3">
        <v>9.35</v>
      </c>
      <c r="Z1871" s="4">
        <f>IFERROR(__xludf.DUMMYFUNCTION("""COMPUTED_VALUE"""),9.0)</f>
        <v>9</v>
      </c>
      <c r="AA1871" s="4">
        <v>28.2851</v>
      </c>
      <c r="AB1871" s="4" t="s">
        <v>13</v>
      </c>
      <c r="AC1871" s="1">
        <v>26.0282797747089</v>
      </c>
      <c r="AD1871" s="4">
        <v>0.898020225291102</v>
      </c>
    </row>
    <row r="1872">
      <c r="G1872" s="3">
        <v>-9.62801</v>
      </c>
      <c r="H1872" s="3">
        <v>9.355</v>
      </c>
      <c r="K1872" s="4">
        <f>IFERROR(__xludf.DUMMYFUNCTION("""COMPUTED_VALUE"""),9.005)</f>
        <v>9.005</v>
      </c>
      <c r="L1872" s="4">
        <v>3.99697</v>
      </c>
      <c r="M1872" s="4" t="s">
        <v>13</v>
      </c>
      <c r="N1872" s="1">
        <v>-11.7253219927855</v>
      </c>
      <c r="O1872" s="4">
        <v>2.0973119927854995</v>
      </c>
      <c r="V1872" s="3">
        <v>26.9012</v>
      </c>
      <c r="W1872" s="3">
        <v>9.355</v>
      </c>
      <c r="Z1872" s="4">
        <f>IFERROR(__xludf.DUMMYFUNCTION("""COMPUTED_VALUE"""),9.005)</f>
        <v>9.005</v>
      </c>
      <c r="AA1872" s="4">
        <v>28.2817</v>
      </c>
      <c r="AB1872" s="4" t="s">
        <v>13</v>
      </c>
      <c r="AC1872" s="1">
        <v>26.0383605362812</v>
      </c>
      <c r="AD1872" s="4">
        <v>0.8628394637187995</v>
      </c>
    </row>
    <row r="1873">
      <c r="G1873" s="3">
        <v>-9.73771</v>
      </c>
      <c r="H1873" s="3">
        <v>9.36</v>
      </c>
      <c r="K1873" s="4">
        <f>IFERROR(__xludf.DUMMYFUNCTION("""COMPUTED_VALUE"""),9.01)</f>
        <v>9.01</v>
      </c>
      <c r="L1873" s="4">
        <v>3.73227</v>
      </c>
      <c r="M1873" s="4" t="s">
        <v>13</v>
      </c>
      <c r="N1873" s="1">
        <v>-11.7260142728174</v>
      </c>
      <c r="O1873" s="4">
        <v>1.9883042728174</v>
      </c>
      <c r="V1873" s="3">
        <v>26.8769</v>
      </c>
      <c r="W1873" s="3">
        <v>9.36</v>
      </c>
      <c r="Z1873" s="4">
        <f>IFERROR(__xludf.DUMMYFUNCTION("""COMPUTED_VALUE"""),9.01)</f>
        <v>9.01</v>
      </c>
      <c r="AA1873" s="4">
        <v>28.2781</v>
      </c>
      <c r="AB1873" s="4" t="s">
        <v>13</v>
      </c>
      <c r="AC1873" s="1">
        <v>26.0380285746809</v>
      </c>
      <c r="AD1873" s="4">
        <v>0.8388714253190983</v>
      </c>
    </row>
    <row r="1874">
      <c r="G1874" s="3">
        <v>-9.84452</v>
      </c>
      <c r="H1874" s="3">
        <v>9.365</v>
      </c>
      <c r="K1874" s="4">
        <f>IFERROR(__xludf.DUMMYFUNCTION("""COMPUTED_VALUE"""),9.015)</f>
        <v>9.015</v>
      </c>
      <c r="L1874" s="4">
        <v>3.46945</v>
      </c>
      <c r="M1874" s="4" t="s">
        <v>13</v>
      </c>
      <c r="N1874" s="1">
        <v>-11.7291872005149</v>
      </c>
      <c r="O1874" s="4">
        <v>1.884667200514901</v>
      </c>
      <c r="V1874" s="3">
        <v>26.8534</v>
      </c>
      <c r="W1874" s="3">
        <v>9.365</v>
      </c>
      <c r="Z1874" s="4">
        <f>IFERROR(__xludf.DUMMYFUNCTION("""COMPUTED_VALUE"""),9.015)</f>
        <v>9.015</v>
      </c>
      <c r="AA1874" s="4">
        <v>28.2744</v>
      </c>
      <c r="AB1874" s="4" t="s">
        <v>13</v>
      </c>
      <c r="AC1874" s="1">
        <v>26.0356049002506</v>
      </c>
      <c r="AD1874" s="4">
        <v>0.8177950997494001</v>
      </c>
    </row>
    <row r="1875">
      <c r="G1875" s="3">
        <v>-9.94837</v>
      </c>
      <c r="H1875" s="3">
        <v>9.37</v>
      </c>
      <c r="K1875" s="4">
        <f>IFERROR(__xludf.DUMMYFUNCTION("""COMPUTED_VALUE"""),9.02)</f>
        <v>9.02</v>
      </c>
      <c r="L1875" s="4">
        <v>3.20854</v>
      </c>
      <c r="M1875" s="4" t="s">
        <v>13</v>
      </c>
      <c r="N1875" s="1">
        <v>-11.7345826957722</v>
      </c>
      <c r="O1875" s="4">
        <v>1.7862126957721998</v>
      </c>
      <c r="V1875" s="3">
        <v>26.8308</v>
      </c>
      <c r="W1875" s="3">
        <v>9.37</v>
      </c>
      <c r="Z1875" s="4">
        <f>IFERROR(__xludf.DUMMYFUNCTION("""COMPUTED_VALUE"""),9.02)</f>
        <v>9.02</v>
      </c>
      <c r="AA1875" s="4">
        <v>28.2705</v>
      </c>
      <c r="AB1875" s="4" t="s">
        <v>13</v>
      </c>
      <c r="AC1875" s="1">
        <v>26.0314712223339</v>
      </c>
      <c r="AD1875" s="4">
        <v>0.7993287776661013</v>
      </c>
    </row>
    <row r="1876">
      <c r="G1876" s="3">
        <v>-10.0493</v>
      </c>
      <c r="H1876" s="3">
        <v>9.375</v>
      </c>
      <c r="K1876" s="4">
        <f>IFERROR(__xludf.DUMMYFUNCTION("""COMPUTED_VALUE"""),9.02243042)</f>
        <v>9.02243042</v>
      </c>
      <c r="L1876" s="4" t="s">
        <v>13</v>
      </c>
      <c r="M1876" s="4">
        <v>-9.03253175477783</v>
      </c>
      <c r="N1876" s="1">
        <v>-11.7420127059789</v>
      </c>
      <c r="O1876" s="4">
        <v>1.6927127059788987</v>
      </c>
      <c r="V1876" s="3">
        <v>26.8091</v>
      </c>
      <c r="W1876" s="3">
        <v>9.375</v>
      </c>
      <c r="Z1876" s="4">
        <f>IFERROR(__xludf.DUMMYFUNCTION("""COMPUTED_VALUE"""),9.02243042)</f>
        <v>9.02243042</v>
      </c>
      <c r="AA1876" s="4" t="s">
        <v>13</v>
      </c>
      <c r="AB1876" s="4">
        <v>27.5195534514689</v>
      </c>
      <c r="AC1876" s="1">
        <v>26.0257602305643</v>
      </c>
      <c r="AD1876" s="4">
        <v>0.7833397694357025</v>
      </c>
    </row>
    <row r="1877">
      <c r="G1877" s="3">
        <v>-10.1472</v>
      </c>
      <c r="H1877" s="3">
        <v>9.38</v>
      </c>
      <c r="K1877" s="4">
        <f>IFERROR(__xludf.DUMMYFUNCTION("""COMPUTED_VALUE"""),9.025)</f>
        <v>9.025</v>
      </c>
      <c r="L1877" s="4">
        <v>2.94951</v>
      </c>
      <c r="M1877" s="4" t="s">
        <v>13</v>
      </c>
      <c r="N1877" s="1">
        <v>-11.7512891785248</v>
      </c>
      <c r="O1877" s="4">
        <v>1.6040891785248004</v>
      </c>
      <c r="V1877" s="3">
        <v>26.7882</v>
      </c>
      <c r="W1877" s="3">
        <v>9.38</v>
      </c>
      <c r="Z1877" s="4">
        <f>IFERROR(__xludf.DUMMYFUNCTION("""COMPUTED_VALUE"""),9.025)</f>
        <v>9.025</v>
      </c>
      <c r="AA1877" s="4">
        <v>28.2665</v>
      </c>
      <c r="AB1877" s="4" t="s">
        <v>13</v>
      </c>
      <c r="AC1877" s="1">
        <v>26.0186046145752</v>
      </c>
      <c r="AD1877" s="4">
        <v>0.7695953854248003</v>
      </c>
    </row>
    <row r="1878">
      <c r="G1878" s="3">
        <v>-10.2422</v>
      </c>
      <c r="H1878" s="3">
        <v>9.385</v>
      </c>
      <c r="K1878" s="4">
        <f>IFERROR(__xludf.DUMMYFUNCTION("""COMPUTED_VALUE"""),9.03)</f>
        <v>9.03</v>
      </c>
      <c r="L1878" s="4">
        <v>2.6924</v>
      </c>
      <c r="M1878" s="4" t="s">
        <v>13</v>
      </c>
      <c r="N1878" s="1">
        <v>-11.7622240607994</v>
      </c>
      <c r="O1878" s="4">
        <v>1.5200240607994004</v>
      </c>
      <c r="V1878" s="3">
        <v>26.7684</v>
      </c>
      <c r="W1878" s="3">
        <v>9.385</v>
      </c>
      <c r="Z1878" s="4">
        <f>IFERROR(__xludf.DUMMYFUNCTION("""COMPUTED_VALUE"""),9.03)</f>
        <v>9.03</v>
      </c>
      <c r="AA1878" s="4">
        <v>28.2623</v>
      </c>
      <c r="AB1878" s="4" t="s">
        <v>13</v>
      </c>
      <c r="AC1878" s="1">
        <v>26.0101370639999</v>
      </c>
      <c r="AD1878" s="4">
        <v>0.7582629360001008</v>
      </c>
    </row>
    <row r="1879">
      <c r="G1879" s="3">
        <v>-10.3341</v>
      </c>
      <c r="H1879" s="3">
        <v>9.39</v>
      </c>
      <c r="K1879" s="4">
        <f>IFERROR(__xludf.DUMMYFUNCTION("""COMPUTED_VALUE"""),9.035)</f>
        <v>9.035</v>
      </c>
      <c r="L1879" s="4">
        <v>2.43714</v>
      </c>
      <c r="M1879" s="4" t="s">
        <v>13</v>
      </c>
      <c r="N1879" s="1">
        <v>-11.7746293001922</v>
      </c>
      <c r="O1879" s="4">
        <v>1.4405293001922015</v>
      </c>
      <c r="V1879" s="3">
        <v>26.7494</v>
      </c>
      <c r="W1879" s="3">
        <v>9.39</v>
      </c>
      <c r="Z1879" s="4">
        <f>IFERROR(__xludf.DUMMYFUNCTION("""COMPUTED_VALUE"""),9.035)</f>
        <v>9.035</v>
      </c>
      <c r="AA1879" s="4">
        <v>28.2579</v>
      </c>
      <c r="AB1879" s="4" t="s">
        <v>13</v>
      </c>
      <c r="AC1879" s="1">
        <v>26.000490268472</v>
      </c>
      <c r="AD1879" s="4">
        <v>0.748909731528002</v>
      </c>
    </row>
    <row r="1880">
      <c r="G1880" s="3">
        <v>-10.4232</v>
      </c>
      <c r="H1880" s="3">
        <v>9.395</v>
      </c>
      <c r="K1880" s="4">
        <f>IFERROR(__xludf.DUMMYFUNCTION("""COMPUTED_VALUE"""),9.04)</f>
        <v>9.04</v>
      </c>
      <c r="L1880" s="4">
        <v>2.1838</v>
      </c>
      <c r="M1880" s="4" t="s">
        <v>13</v>
      </c>
      <c r="N1880" s="1">
        <v>-11.788316844093</v>
      </c>
      <c r="O1880" s="4">
        <v>1.3651168440930004</v>
      </c>
      <c r="V1880" s="3">
        <v>26.7315</v>
      </c>
      <c r="W1880" s="3">
        <v>9.395</v>
      </c>
      <c r="Z1880" s="4">
        <f>IFERROR(__xludf.DUMMYFUNCTION("""COMPUTED_VALUE"""),9.04)</f>
        <v>9.04</v>
      </c>
      <c r="AA1880" s="4">
        <v>28.2533</v>
      </c>
      <c r="AB1880" s="4" t="s">
        <v>13</v>
      </c>
      <c r="AC1880" s="1">
        <v>25.9897969176247</v>
      </c>
      <c r="AD1880" s="4">
        <v>0.7417030823752988</v>
      </c>
    </row>
    <row r="1881">
      <c r="G1881" s="3">
        <v>-10.5091</v>
      </c>
      <c r="H1881" s="3">
        <v>9.4</v>
      </c>
      <c r="K1881" s="4">
        <f>IFERROR(__xludf.DUMMYFUNCTION("""COMPUTED_VALUE"""),9.045)</f>
        <v>9.045</v>
      </c>
      <c r="L1881" s="4">
        <v>1.93228</v>
      </c>
      <c r="M1881" s="4" t="s">
        <v>13</v>
      </c>
      <c r="N1881" s="1">
        <v>-11.8030986398913</v>
      </c>
      <c r="O1881" s="4">
        <v>1.2939986398912993</v>
      </c>
      <c r="V1881" s="3">
        <v>26.7145</v>
      </c>
      <c r="W1881" s="3">
        <v>9.4</v>
      </c>
      <c r="Z1881" s="4">
        <f>IFERROR(__xludf.DUMMYFUNCTION("""COMPUTED_VALUE"""),9.045)</f>
        <v>9.045</v>
      </c>
      <c r="AA1881" s="4">
        <v>28.2485</v>
      </c>
      <c r="AB1881" s="4" t="s">
        <v>13</v>
      </c>
      <c r="AC1881" s="1">
        <v>25.9781897010916</v>
      </c>
      <c r="AD1881" s="4">
        <v>0.7363102989083998</v>
      </c>
    </row>
    <row r="1882">
      <c r="G1882" s="3">
        <v>-10.5921</v>
      </c>
      <c r="H1882" s="3">
        <v>9.405</v>
      </c>
      <c r="K1882" s="4">
        <f>IFERROR(__xludf.DUMMYFUNCTION("""COMPUTED_VALUE"""),9.05)</f>
        <v>9.05</v>
      </c>
      <c r="L1882" s="4">
        <v>1.68272</v>
      </c>
      <c r="M1882" s="4" t="s">
        <v>13</v>
      </c>
      <c r="N1882" s="1">
        <v>-11.8187866349767</v>
      </c>
      <c r="O1882" s="4">
        <v>1.2266866349766996</v>
      </c>
      <c r="V1882" s="3">
        <v>26.6984</v>
      </c>
      <c r="W1882" s="3">
        <v>9.405</v>
      </c>
      <c r="Z1882" s="4">
        <f>IFERROR(__xludf.DUMMYFUNCTION("""COMPUTED_VALUE"""),9.05)</f>
        <v>9.05</v>
      </c>
      <c r="AA1882" s="4">
        <v>28.2435</v>
      </c>
      <c r="AB1882" s="4" t="s">
        <v>13</v>
      </c>
      <c r="AC1882" s="1">
        <v>25.965801308506</v>
      </c>
      <c r="AD1882" s="4">
        <v>0.732598691494001</v>
      </c>
    </row>
    <row r="1883">
      <c r="G1883" s="3">
        <v>-10.6721</v>
      </c>
      <c r="H1883" s="3">
        <v>9.41</v>
      </c>
      <c r="K1883" s="4">
        <f>IFERROR(__xludf.DUMMYFUNCTION("""COMPUTED_VALUE"""),9.055)</f>
        <v>9.055</v>
      </c>
      <c r="L1883" s="4">
        <v>1.43496</v>
      </c>
      <c r="M1883" s="4" t="s">
        <v>13</v>
      </c>
      <c r="N1883" s="1">
        <v>-11.8351927767389</v>
      </c>
      <c r="O1883" s="4">
        <v>1.1630927767388997</v>
      </c>
      <c r="V1883" s="3">
        <v>26.6834</v>
      </c>
      <c r="W1883" s="3">
        <v>9.41</v>
      </c>
      <c r="Z1883" s="4">
        <f>IFERROR(__xludf.DUMMYFUNCTION("""COMPUTED_VALUE"""),9.055)</f>
        <v>9.055</v>
      </c>
      <c r="AA1883" s="4">
        <v>28.2382</v>
      </c>
      <c r="AB1883" s="4" t="s">
        <v>13</v>
      </c>
      <c r="AC1883" s="1">
        <v>25.9527644295013</v>
      </c>
      <c r="AD1883" s="4">
        <v>0.7306355704986984</v>
      </c>
    </row>
    <row r="1884">
      <c r="G1884" s="3">
        <v>-10.7492</v>
      </c>
      <c r="H1884" s="3">
        <v>9.415</v>
      </c>
      <c r="K1884" s="4">
        <f>IFERROR(__xludf.DUMMYFUNCTION("""COMPUTED_VALUE"""),9.06)</f>
        <v>9.06</v>
      </c>
      <c r="L1884" s="4">
        <v>1.18913</v>
      </c>
      <c r="M1884" s="4" t="s">
        <v>13</v>
      </c>
      <c r="N1884" s="1">
        <v>-11.8521290125674</v>
      </c>
      <c r="O1884" s="4">
        <v>1.1029290125673992</v>
      </c>
      <c r="V1884" s="3">
        <v>26.6693</v>
      </c>
      <c r="W1884" s="3">
        <v>9.415</v>
      </c>
      <c r="Z1884" s="4">
        <f>IFERROR(__xludf.DUMMYFUNCTION("""COMPUTED_VALUE"""),9.06)</f>
        <v>9.06</v>
      </c>
      <c r="AA1884" s="4">
        <v>28.2326</v>
      </c>
      <c r="AB1884" s="4" t="s">
        <v>13</v>
      </c>
      <c r="AC1884" s="1">
        <v>25.939211753711</v>
      </c>
      <c r="AD1884" s="4">
        <v>0.7300882462890002</v>
      </c>
    </row>
    <row r="1885">
      <c r="G1885" s="3">
        <v>-10.8232</v>
      </c>
      <c r="H1885" s="3">
        <v>9.42</v>
      </c>
      <c r="K1885" s="4">
        <f>IFERROR(__xludf.DUMMYFUNCTION("""COMPUTED_VALUE"""),9.065)</f>
        <v>9.065</v>
      </c>
      <c r="L1885" s="4">
        <v>0.9452</v>
      </c>
      <c r="M1885" s="4" t="s">
        <v>13</v>
      </c>
      <c r="N1885" s="1">
        <v>-11.8694072898518</v>
      </c>
      <c r="O1885" s="4">
        <v>1.0462072898518002</v>
      </c>
      <c r="V1885" s="3">
        <v>26.6561</v>
      </c>
      <c r="W1885" s="3">
        <v>9.42</v>
      </c>
      <c r="Z1885" s="4">
        <f>IFERROR(__xludf.DUMMYFUNCTION("""COMPUTED_VALUE"""),9.065)</f>
        <v>9.065</v>
      </c>
      <c r="AA1885" s="4">
        <v>28.2267</v>
      </c>
      <c r="AB1885" s="4" t="s">
        <v>13</v>
      </c>
      <c r="AC1885" s="1">
        <v>25.9252759707684</v>
      </c>
      <c r="AD1885" s="4">
        <v>0.7308240292315986</v>
      </c>
    </row>
    <row r="1886">
      <c r="G1886" s="3">
        <v>-10.8942</v>
      </c>
      <c r="H1886" s="3">
        <v>9.425</v>
      </c>
      <c r="K1886" s="4">
        <f>IFERROR(__xludf.DUMMYFUNCTION("""COMPUTED_VALUE"""),9.07)</f>
        <v>9.07</v>
      </c>
      <c r="L1886" s="4">
        <v>0.703102</v>
      </c>
      <c r="M1886" s="4" t="s">
        <v>13</v>
      </c>
      <c r="N1886" s="1">
        <v>-11.8868395559818</v>
      </c>
      <c r="O1886" s="4">
        <v>0.9926395559817998</v>
      </c>
      <c r="V1886" s="3">
        <v>26.644</v>
      </c>
      <c r="W1886" s="3">
        <v>9.425</v>
      </c>
      <c r="Z1886" s="4">
        <f>IFERROR(__xludf.DUMMYFUNCTION("""COMPUTED_VALUE"""),9.07)</f>
        <v>9.07</v>
      </c>
      <c r="AA1886" s="4">
        <v>28.2204</v>
      </c>
      <c r="AB1886" s="4" t="s">
        <v>13</v>
      </c>
      <c r="AC1886" s="1">
        <v>25.911089770307</v>
      </c>
      <c r="AD1886" s="4">
        <v>0.7329102296929975</v>
      </c>
    </row>
    <row r="1887">
      <c r="G1887" s="3">
        <v>-10.9623</v>
      </c>
      <c r="H1887" s="3">
        <v>9.43</v>
      </c>
      <c r="K1887" s="4">
        <f>IFERROR(__xludf.DUMMYFUNCTION("""COMPUTED_VALUE"""),9.075)</f>
        <v>9.075</v>
      </c>
      <c r="L1887" s="4">
        <v>0.462912</v>
      </c>
      <c r="M1887" s="4" t="s">
        <v>13</v>
      </c>
      <c r="N1887" s="1">
        <v>-11.904237758347</v>
      </c>
      <c r="O1887" s="4">
        <v>0.9419377583469988</v>
      </c>
      <c r="V1887" s="3">
        <v>26.6328</v>
      </c>
      <c r="W1887" s="3">
        <v>9.43</v>
      </c>
      <c r="Z1887" s="4">
        <f>IFERROR(__xludf.DUMMYFUNCTION("""COMPUTED_VALUE"""),9.075)</f>
        <v>9.075</v>
      </c>
      <c r="AA1887" s="4">
        <v>28.2138</v>
      </c>
      <c r="AB1887" s="4" t="s">
        <v>13</v>
      </c>
      <c r="AC1887" s="1">
        <v>25.8967858419602</v>
      </c>
      <c r="AD1887" s="4">
        <v>0.7360141580398007</v>
      </c>
    </row>
    <row r="1888">
      <c r="G1888" s="3">
        <v>-11.0274</v>
      </c>
      <c r="H1888" s="3">
        <v>9.435</v>
      </c>
      <c r="K1888" s="4">
        <f>IFERROR(__xludf.DUMMYFUNCTION("""COMPUTED_VALUE"""),9.08)</f>
        <v>9.08</v>
      </c>
      <c r="L1888" s="4">
        <v>0.224618</v>
      </c>
      <c r="M1888" s="4" t="s">
        <v>13</v>
      </c>
      <c r="N1888" s="1">
        <v>-11.9214138443369</v>
      </c>
      <c r="O1888" s="4">
        <v>0.8940138443369001</v>
      </c>
      <c r="V1888" s="3">
        <v>26.6225</v>
      </c>
      <c r="W1888" s="3">
        <v>9.435</v>
      </c>
      <c r="Z1888" s="4">
        <f>IFERROR(__xludf.DUMMYFUNCTION("""COMPUTED_VALUE"""),9.08)</f>
        <v>9.08</v>
      </c>
      <c r="AA1888" s="4">
        <v>28.2067</v>
      </c>
      <c r="AB1888" s="4" t="s">
        <v>13</v>
      </c>
      <c r="AC1888" s="1">
        <v>25.8824968753614</v>
      </c>
      <c r="AD1888" s="4">
        <v>0.7400031246385979</v>
      </c>
    </row>
    <row r="1889">
      <c r="G1889" s="3">
        <v>-11.0897</v>
      </c>
      <c r="H1889" s="3">
        <v>9.44</v>
      </c>
      <c r="K1889" s="4">
        <f>IFERROR(__xludf.DUMMYFUNCTION("""COMPUTED_VALUE"""),9.085)</f>
        <v>9.085</v>
      </c>
      <c r="L1889" s="4">
        <v>-0.0118108</v>
      </c>
      <c r="M1889" s="4" t="s">
        <v>13</v>
      </c>
      <c r="N1889" s="1">
        <v>-11.9381797613412</v>
      </c>
      <c r="O1889" s="4">
        <v>0.8484797613411992</v>
      </c>
      <c r="V1889" s="3">
        <v>26.6132</v>
      </c>
      <c r="W1889" s="3">
        <v>9.44</v>
      </c>
      <c r="Z1889" s="4">
        <f>IFERROR(__xludf.DUMMYFUNCTION("""COMPUTED_VALUE"""),9.085)</f>
        <v>9.085</v>
      </c>
      <c r="AA1889" s="4">
        <v>28.1992</v>
      </c>
      <c r="AB1889" s="4" t="s">
        <v>13</v>
      </c>
      <c r="AC1889" s="1">
        <v>25.868355560144</v>
      </c>
      <c r="AD1889" s="4">
        <v>0.7448444398559992</v>
      </c>
    </row>
    <row r="1890">
      <c r="G1890" s="3">
        <v>-11.1489</v>
      </c>
      <c r="H1890" s="3">
        <v>9.445</v>
      </c>
      <c r="K1890" s="4">
        <f>IFERROR(__xludf.DUMMYFUNCTION("""COMPUTED_VALUE"""),9.09)</f>
        <v>9.09</v>
      </c>
      <c r="L1890" s="4">
        <v>-0.246303</v>
      </c>
      <c r="M1890" s="4" t="s">
        <v>13</v>
      </c>
      <c r="N1890" s="1">
        <v>-11.9543474567495</v>
      </c>
      <c r="O1890" s="4">
        <v>0.8054474567495014</v>
      </c>
      <c r="V1890" s="3">
        <v>26.6048</v>
      </c>
      <c r="W1890" s="3">
        <v>9.445</v>
      </c>
      <c r="Z1890" s="4">
        <f>IFERROR(__xludf.DUMMYFUNCTION("""COMPUTED_VALUE"""),9.09)</f>
        <v>9.09</v>
      </c>
      <c r="AA1890" s="4">
        <v>28.1911</v>
      </c>
      <c r="AB1890" s="4" t="s">
        <v>13</v>
      </c>
      <c r="AC1890" s="1">
        <v>25.8544945859413</v>
      </c>
      <c r="AD1890" s="4">
        <v>0.7503054140587011</v>
      </c>
    </row>
    <row r="1891">
      <c r="G1891" s="3">
        <v>-11.2053</v>
      </c>
      <c r="H1891" s="3">
        <v>9.45</v>
      </c>
      <c r="K1891" s="4">
        <f>IFERROR(__xludf.DUMMYFUNCTION("""COMPUTED_VALUE"""),9.095)</f>
        <v>9.095</v>
      </c>
      <c r="L1891" s="4">
        <v>-0.478914</v>
      </c>
      <c r="M1891" s="4" t="s">
        <v>13</v>
      </c>
      <c r="N1891" s="1">
        <v>-11.9697288779515</v>
      </c>
      <c r="O1891" s="4">
        <v>0.7644288779515005</v>
      </c>
      <c r="V1891" s="3">
        <v>26.5972</v>
      </c>
      <c r="W1891" s="3">
        <v>9.45</v>
      </c>
      <c r="Z1891" s="4">
        <f>IFERROR(__xludf.DUMMYFUNCTION("""COMPUTED_VALUE"""),9.095)</f>
        <v>9.095</v>
      </c>
      <c r="AA1891" s="4">
        <v>28.1825</v>
      </c>
      <c r="AB1891" s="4" t="s">
        <v>13</v>
      </c>
      <c r="AC1891" s="1">
        <v>25.841046642387</v>
      </c>
      <c r="AD1891" s="4">
        <v>0.7561533576130017</v>
      </c>
    </row>
    <row r="1892">
      <c r="G1892" s="3">
        <v>-11.2588</v>
      </c>
      <c r="H1892" s="3">
        <v>9.455</v>
      </c>
      <c r="K1892" s="4">
        <f>IFERROR(__xludf.DUMMYFUNCTION("""COMPUTED_VALUE"""),9.1)</f>
        <v>9.1</v>
      </c>
      <c r="L1892" s="4">
        <v>-0.709619</v>
      </c>
      <c r="M1892" s="4" t="s">
        <v>13</v>
      </c>
      <c r="N1892" s="1">
        <v>-11.9841359723366</v>
      </c>
      <c r="O1892" s="4">
        <v>0.7253359723366</v>
      </c>
      <c r="V1892" s="3">
        <v>26.5906</v>
      </c>
      <c r="W1892" s="3">
        <v>9.455</v>
      </c>
      <c r="Z1892" s="4">
        <f>IFERROR(__xludf.DUMMYFUNCTION("""COMPUTED_VALUE"""),9.1)</f>
        <v>9.1</v>
      </c>
      <c r="AA1892" s="4">
        <v>28.1733</v>
      </c>
      <c r="AB1892" s="4" t="s">
        <v>13</v>
      </c>
      <c r="AC1892" s="1">
        <v>25.8281444191142</v>
      </c>
      <c r="AD1892" s="4">
        <v>0.7624555808857991</v>
      </c>
    </row>
    <row r="1893">
      <c r="G1893" s="3">
        <v>-11.3095</v>
      </c>
      <c r="H1893" s="3">
        <v>9.46</v>
      </c>
      <c r="K1893" s="4">
        <f>IFERROR(__xludf.DUMMYFUNCTION("""COMPUTED_VALUE"""),9.105)</f>
        <v>9.105</v>
      </c>
      <c r="L1893" s="4">
        <v>-0.938408</v>
      </c>
      <c r="M1893" s="4" t="s">
        <v>13</v>
      </c>
      <c r="N1893" s="1">
        <v>-11.9973806872945</v>
      </c>
      <c r="O1893" s="4">
        <v>0.6878806872945002</v>
      </c>
      <c r="V1893" s="3">
        <v>26.5848</v>
      </c>
      <c r="W1893" s="3">
        <v>9.46</v>
      </c>
      <c r="Z1893" s="4">
        <f>IFERROR(__xludf.DUMMYFUNCTION("""COMPUTED_VALUE"""),9.105)</f>
        <v>9.105</v>
      </c>
      <c r="AA1893" s="4">
        <v>28.1635</v>
      </c>
      <c r="AB1893" s="4" t="s">
        <v>13</v>
      </c>
      <c r="AC1893" s="1">
        <v>25.8159206057565</v>
      </c>
      <c r="AD1893" s="4">
        <v>0.7688793942435019</v>
      </c>
    </row>
    <row r="1894">
      <c r="G1894" s="3">
        <v>-11.3574</v>
      </c>
      <c r="H1894" s="3">
        <v>9.465</v>
      </c>
      <c r="K1894" s="4">
        <f>IFERROR(__xludf.DUMMYFUNCTION("""COMPUTED_VALUE"""),9.11)</f>
        <v>9.11</v>
      </c>
      <c r="L1894" s="4">
        <v>-1.16528</v>
      </c>
      <c r="M1894" s="4" t="s">
        <v>13</v>
      </c>
      <c r="N1894" s="1">
        <v>-12.0092749702149</v>
      </c>
      <c r="O1894" s="4">
        <v>0.6518749702148998</v>
      </c>
      <c r="V1894" s="3">
        <v>26.5799</v>
      </c>
      <c r="W1894" s="3">
        <v>9.465</v>
      </c>
      <c r="Z1894" s="4">
        <f>IFERROR(__xludf.DUMMYFUNCTION("""COMPUTED_VALUE"""),9.11)</f>
        <v>9.11</v>
      </c>
      <c r="AA1894" s="4">
        <v>28.1531</v>
      </c>
      <c r="AB1894" s="4" t="s">
        <v>13</v>
      </c>
      <c r="AC1894" s="1">
        <v>25.8045078919473</v>
      </c>
      <c r="AD1894" s="4">
        <v>0.7753921080526993</v>
      </c>
    </row>
    <row r="1895">
      <c r="G1895" s="3">
        <v>-11.4025</v>
      </c>
      <c r="H1895" s="3">
        <v>9.47</v>
      </c>
      <c r="K1895" s="4">
        <f>IFERROR(__xludf.DUMMYFUNCTION("""COMPUTED_VALUE"""),9.115)</f>
        <v>9.115</v>
      </c>
      <c r="L1895" s="4">
        <v>-1.39022</v>
      </c>
      <c r="M1895" s="4" t="s">
        <v>13</v>
      </c>
      <c r="N1895" s="1">
        <v>-12.0196307684873</v>
      </c>
      <c r="O1895" s="4">
        <v>0.6171307684873</v>
      </c>
      <c r="V1895" s="3">
        <v>26.5757</v>
      </c>
      <c r="W1895" s="3">
        <v>9.47</v>
      </c>
      <c r="Z1895" s="4">
        <f>IFERROR(__xludf.DUMMYFUNCTION("""COMPUTED_VALUE"""),9.115)</f>
        <v>9.115</v>
      </c>
      <c r="AA1895" s="4">
        <v>28.1419</v>
      </c>
      <c r="AB1895" s="4" t="s">
        <v>13</v>
      </c>
      <c r="AC1895" s="1">
        <v>25.7940389673199</v>
      </c>
      <c r="AD1895" s="4">
        <v>0.7816610326801019</v>
      </c>
    </row>
    <row r="1896">
      <c r="G1896" s="3">
        <v>-11.4448</v>
      </c>
      <c r="H1896" s="3">
        <v>9.475</v>
      </c>
      <c r="K1896" s="4">
        <f>IFERROR(__xludf.DUMMYFUNCTION("""COMPUTED_VALUE"""),9.12)</f>
        <v>9.12</v>
      </c>
      <c r="L1896" s="4">
        <v>-1.61322</v>
      </c>
      <c r="M1896" s="4" t="s">
        <v>13</v>
      </c>
      <c r="N1896" s="1">
        <v>-12.0284223035632</v>
      </c>
      <c r="O1896" s="4">
        <v>0.5836223035631996</v>
      </c>
      <c r="V1896" s="3">
        <v>26.5724</v>
      </c>
      <c r="W1896" s="3">
        <v>9.475</v>
      </c>
      <c r="Z1896" s="4">
        <f>IFERROR(__xludf.DUMMYFUNCTION("""COMPUTED_VALUE"""),9.12)</f>
        <v>9.12</v>
      </c>
      <c r="AA1896" s="4">
        <v>28.13</v>
      </c>
      <c r="AB1896" s="4" t="s">
        <v>13</v>
      </c>
      <c r="AC1896" s="1">
        <v>25.7845063848656</v>
      </c>
      <c r="AD1896" s="4">
        <v>0.7878936151343972</v>
      </c>
    </row>
    <row r="1897">
      <c r="G1897" s="3">
        <v>-11.4845</v>
      </c>
      <c r="H1897" s="3">
        <v>9.48</v>
      </c>
      <c r="K1897" s="4">
        <f>IFERROR(__xludf.DUMMYFUNCTION("""COMPUTED_VALUE"""),9.125)</f>
        <v>9.125</v>
      </c>
      <c r="L1897" s="4">
        <v>-1.83425</v>
      </c>
      <c r="M1897" s="4" t="s">
        <v>13</v>
      </c>
      <c r="N1897" s="1">
        <v>-12.0367197247684</v>
      </c>
      <c r="O1897" s="4">
        <v>0.5522197247683991</v>
      </c>
      <c r="V1897" s="3">
        <v>26.5698</v>
      </c>
      <c r="W1897" s="3">
        <v>9.48</v>
      </c>
      <c r="Z1897" s="4">
        <f>IFERROR(__xludf.DUMMYFUNCTION("""COMPUTED_VALUE"""),9.125)</f>
        <v>9.125</v>
      </c>
      <c r="AA1897" s="4">
        <v>28.1174</v>
      </c>
      <c r="AB1897" s="4" t="s">
        <v>13</v>
      </c>
      <c r="AC1897" s="1">
        <v>25.7749802613987</v>
      </c>
      <c r="AD1897" s="4">
        <v>0.7948197386013014</v>
      </c>
    </row>
    <row r="1898">
      <c r="G1898" s="3">
        <v>-11.5215</v>
      </c>
      <c r="H1898" s="3">
        <v>9.485</v>
      </c>
      <c r="K1898" s="4">
        <f>IFERROR(__xludf.DUMMYFUNCTION("""COMPUTED_VALUE"""),9.13)</f>
        <v>9.13</v>
      </c>
      <c r="L1898" s="4">
        <v>-2.05336</v>
      </c>
      <c r="M1898" s="4" t="s">
        <v>13</v>
      </c>
      <c r="N1898" s="1">
        <v>-12.0447635549226</v>
      </c>
      <c r="O1898" s="4">
        <v>0.5232635549226003</v>
      </c>
      <c r="V1898" s="3">
        <v>26.5679</v>
      </c>
      <c r="W1898" s="3">
        <v>9.485</v>
      </c>
      <c r="Z1898" s="4">
        <f>IFERROR(__xludf.DUMMYFUNCTION("""COMPUTED_VALUE"""),9.13)</f>
        <v>9.13</v>
      </c>
      <c r="AA1898" s="4">
        <v>28.1039</v>
      </c>
      <c r="AB1898" s="4" t="s">
        <v>13</v>
      </c>
      <c r="AC1898" s="1">
        <v>25.7652880229672</v>
      </c>
      <c r="AD1898" s="4">
        <v>0.8026119770328002</v>
      </c>
    </row>
    <row r="1899">
      <c r="G1899" s="3">
        <v>-11.5558</v>
      </c>
      <c r="H1899" s="3">
        <v>9.49</v>
      </c>
      <c r="K1899" s="4">
        <f>IFERROR(__xludf.DUMMYFUNCTION("""COMPUTED_VALUE"""),9.135)</f>
        <v>9.135</v>
      </c>
      <c r="L1899" s="4">
        <v>-2.27049</v>
      </c>
      <c r="M1899" s="4" t="s">
        <v>13</v>
      </c>
      <c r="N1899" s="1">
        <v>-12.0525657378533</v>
      </c>
      <c r="O1899" s="4">
        <v>0.49676573785330014</v>
      </c>
      <c r="V1899" s="3">
        <v>26.5667</v>
      </c>
      <c r="W1899" s="3">
        <v>9.49</v>
      </c>
      <c r="Z1899" s="4">
        <f>IFERROR(__xludf.DUMMYFUNCTION("""COMPUTED_VALUE"""),9.135)</f>
        <v>9.135</v>
      </c>
      <c r="AA1899" s="4">
        <v>28.0896</v>
      </c>
      <c r="AB1899" s="4" t="s">
        <v>13</v>
      </c>
      <c r="AC1899" s="1">
        <v>25.7554579088901</v>
      </c>
      <c r="AD1899" s="4">
        <v>0.8112420911099001</v>
      </c>
    </row>
    <row r="1900">
      <c r="G1900" s="3">
        <v>-11.5877</v>
      </c>
      <c r="H1900" s="3">
        <v>9.495</v>
      </c>
      <c r="K1900" s="4">
        <f>IFERROR(__xludf.DUMMYFUNCTION("""COMPUTED_VALUE"""),9.13917541999999)</f>
        <v>9.13917542</v>
      </c>
      <c r="L1900" s="4" t="s">
        <v>13</v>
      </c>
      <c r="M1900" s="4">
        <v>-11.437439179911</v>
      </c>
      <c r="N1900" s="1">
        <v>-12.060138217388</v>
      </c>
      <c r="O1900" s="4">
        <v>0.4724382173879995</v>
      </c>
      <c r="V1900" s="3">
        <v>26.5662</v>
      </c>
      <c r="W1900" s="3">
        <v>9.495</v>
      </c>
      <c r="Z1900" s="4">
        <f>IFERROR(__xludf.DUMMYFUNCTION("""COMPUTED_VALUE"""),9.13917541999999)</f>
        <v>9.13917542</v>
      </c>
      <c r="AA1900" s="4" t="s">
        <v>13</v>
      </c>
      <c r="AB1900" s="4">
        <v>25.5500874054587</v>
      </c>
      <c r="AC1900" s="1">
        <v>25.7455181584864</v>
      </c>
      <c r="AD1900" s="4">
        <v>0.820681841513597</v>
      </c>
    </row>
    <row r="1901">
      <c r="G1901" s="3">
        <v>-11.617</v>
      </c>
      <c r="H1901" s="3">
        <v>9.5</v>
      </c>
      <c r="K1901" s="4">
        <f>IFERROR(__xludf.DUMMYFUNCTION("""COMPUTED_VALUE"""),9.14)</f>
        <v>9.14</v>
      </c>
      <c r="L1901" s="4">
        <v>-2.48563</v>
      </c>
      <c r="M1901" s="4" t="s">
        <v>13</v>
      </c>
      <c r="N1901" s="1">
        <v>-12.0674929373542</v>
      </c>
      <c r="O1901" s="4">
        <v>0.4504929373541984</v>
      </c>
      <c r="V1901" s="3">
        <v>26.5663</v>
      </c>
      <c r="W1901" s="3">
        <v>9.5</v>
      </c>
      <c r="Z1901" s="4">
        <f>IFERROR(__xludf.DUMMYFUNCTION("""COMPUTED_VALUE"""),9.14)</f>
        <v>9.14</v>
      </c>
      <c r="AA1901" s="4">
        <v>28.0745</v>
      </c>
      <c r="AB1901" s="4" t="s">
        <v>13</v>
      </c>
      <c r="AC1901" s="1">
        <v>25.735497011075</v>
      </c>
      <c r="AD1901" s="4">
        <v>0.8308029889249973</v>
      </c>
    </row>
    <row r="1902">
      <c r="G1902" s="3">
        <v>-11.6438</v>
      </c>
      <c r="H1902" s="3">
        <v>9.505</v>
      </c>
      <c r="K1902" s="4">
        <f>IFERROR(__xludf.DUMMYFUNCTION("""COMPUTED_VALUE"""),9.145)</f>
        <v>9.145</v>
      </c>
      <c r="L1902" s="4">
        <v>-2.6988</v>
      </c>
      <c r="M1902" s="4" t="s">
        <v>13</v>
      </c>
      <c r="N1902" s="1">
        <v>-12.0746418415794</v>
      </c>
      <c r="O1902" s="4">
        <v>0.4308418415793991</v>
      </c>
      <c r="V1902" s="3">
        <v>26.567</v>
      </c>
      <c r="W1902" s="3">
        <v>9.505</v>
      </c>
      <c r="Z1902" s="4">
        <f>IFERROR(__xludf.DUMMYFUNCTION("""COMPUTED_VALUE"""),9.145)</f>
        <v>9.145</v>
      </c>
      <c r="AA1902" s="4">
        <v>28.0586</v>
      </c>
      <c r="AB1902" s="4" t="s">
        <v>13</v>
      </c>
      <c r="AC1902" s="1">
        <v>25.7254227059749</v>
      </c>
      <c r="AD1902" s="4">
        <v>0.8415772940251003</v>
      </c>
    </row>
    <row r="1903">
      <c r="G1903" s="3">
        <v>-11.6682</v>
      </c>
      <c r="H1903" s="3">
        <v>9.51</v>
      </c>
      <c r="K1903" s="4">
        <f>IFERROR(__xludf.DUMMYFUNCTION("""COMPUTED_VALUE"""),9.15)</f>
        <v>9.15</v>
      </c>
      <c r="L1903" s="4">
        <v>-2.90996</v>
      </c>
      <c r="M1903" s="4" t="s">
        <v>13</v>
      </c>
      <c r="N1903" s="1">
        <v>-12.0815968738911</v>
      </c>
      <c r="O1903" s="4">
        <v>0.4133968738910987</v>
      </c>
      <c r="V1903" s="3">
        <v>26.5682</v>
      </c>
      <c r="W1903" s="3">
        <v>9.51</v>
      </c>
      <c r="Z1903" s="4">
        <f>IFERROR(__xludf.DUMMYFUNCTION("""COMPUTED_VALUE"""),9.15)</f>
        <v>9.15</v>
      </c>
      <c r="AA1903" s="4">
        <v>28.0417</v>
      </c>
      <c r="AB1903" s="4" t="s">
        <v>13</v>
      </c>
      <c r="AC1903" s="1">
        <v>25.7153234825049</v>
      </c>
      <c r="AD1903" s="4">
        <v>0.8528765174951012</v>
      </c>
    </row>
    <row r="1904">
      <c r="G1904" s="3">
        <v>-11.6902</v>
      </c>
      <c r="H1904" s="3">
        <v>9.515</v>
      </c>
      <c r="K1904" s="4">
        <f>IFERROR(__xludf.DUMMYFUNCTION("""COMPUTED_VALUE"""),9.155)</f>
        <v>9.155</v>
      </c>
      <c r="L1904" s="4">
        <v>-3.11911</v>
      </c>
      <c r="M1904" s="4" t="s">
        <v>13</v>
      </c>
      <c r="N1904" s="1">
        <v>-12.0883699781168</v>
      </c>
      <c r="O1904" s="4">
        <v>0.39816997811679933</v>
      </c>
      <c r="V1904" s="3">
        <v>26.57</v>
      </c>
      <c r="W1904" s="3">
        <v>9.515</v>
      </c>
      <c r="Z1904" s="4">
        <f>IFERROR(__xludf.DUMMYFUNCTION("""COMPUTED_VALUE"""),9.155)</f>
        <v>9.155</v>
      </c>
      <c r="AA1904" s="4">
        <v>28.024</v>
      </c>
      <c r="AB1904" s="4" t="s">
        <v>13</v>
      </c>
      <c r="AC1904" s="1">
        <v>25.7052275799841</v>
      </c>
      <c r="AD1904" s="4">
        <v>0.8647724200158997</v>
      </c>
    </row>
    <row r="1905">
      <c r="G1905" s="3">
        <v>-11.71</v>
      </c>
      <c r="H1905" s="3">
        <v>9.52</v>
      </c>
      <c r="K1905" s="4">
        <f>IFERROR(__xludf.DUMMYFUNCTION("""COMPUTED_VALUE"""),9.16)</f>
        <v>9.16</v>
      </c>
      <c r="L1905" s="4">
        <v>-3.32622</v>
      </c>
      <c r="M1905" s="4" t="s">
        <v>13</v>
      </c>
      <c r="N1905" s="1">
        <v>-12.0949730980839</v>
      </c>
      <c r="O1905" s="4">
        <v>0.3849730980838988</v>
      </c>
      <c r="V1905" s="3">
        <v>26.5723</v>
      </c>
      <c r="W1905" s="3">
        <v>9.52</v>
      </c>
      <c r="Z1905" s="4">
        <f>IFERROR(__xludf.DUMMYFUNCTION("""COMPUTED_VALUE"""),9.16)</f>
        <v>9.16</v>
      </c>
      <c r="AA1905" s="4">
        <v>28.0053</v>
      </c>
      <c r="AB1905" s="4" t="s">
        <v>13</v>
      </c>
      <c r="AC1905" s="1">
        <v>25.6951632377313</v>
      </c>
      <c r="AD1905" s="4">
        <v>0.8771367622686981</v>
      </c>
    </row>
    <row r="1906">
      <c r="G1906" s="3">
        <v>-11.7274</v>
      </c>
      <c r="H1906" s="3">
        <v>9.525</v>
      </c>
      <c r="K1906" s="4">
        <f>IFERROR(__xludf.DUMMYFUNCTION("""COMPUTED_VALUE"""),9.165)</f>
        <v>9.165</v>
      </c>
      <c r="L1906" s="4">
        <v>-3.53127</v>
      </c>
      <c r="M1906" s="4" t="s">
        <v>13</v>
      </c>
      <c r="N1906" s="1">
        <v>-12.1014181776199</v>
      </c>
      <c r="O1906" s="4">
        <v>0.3740181776199005</v>
      </c>
      <c r="V1906" s="3">
        <v>26.575</v>
      </c>
      <c r="W1906" s="3">
        <v>9.525</v>
      </c>
      <c r="Z1906" s="4">
        <f>IFERROR(__xludf.DUMMYFUNCTION("""COMPUTED_VALUE"""),9.165)</f>
        <v>9.165</v>
      </c>
      <c r="AA1906" s="4">
        <v>27.9857</v>
      </c>
      <c r="AB1906" s="4" t="s">
        <v>13</v>
      </c>
      <c r="AC1906" s="1">
        <v>25.6851586950655</v>
      </c>
      <c r="AD1906" s="4">
        <v>0.8898413049344995</v>
      </c>
    </row>
    <row r="1907">
      <c r="G1907" s="3">
        <v>-11.7427</v>
      </c>
      <c r="H1907" s="3">
        <v>9.53</v>
      </c>
      <c r="K1907" s="4">
        <f>IFERROR(__xludf.DUMMYFUNCTION("""COMPUTED_VALUE"""),9.17)</f>
        <v>9.17</v>
      </c>
      <c r="L1907" s="4">
        <v>-3.73432</v>
      </c>
      <c r="M1907" s="4" t="s">
        <v>13</v>
      </c>
      <c r="N1907" s="1">
        <v>-12.1077171605524</v>
      </c>
      <c r="O1907" s="4">
        <v>0.3650171605524015</v>
      </c>
      <c r="V1907" s="3">
        <v>26.5781</v>
      </c>
      <c r="W1907" s="3">
        <v>9.53</v>
      </c>
      <c r="Z1907" s="4">
        <f>IFERROR(__xludf.DUMMYFUNCTION("""COMPUTED_VALUE"""),9.17)</f>
        <v>9.17</v>
      </c>
      <c r="AA1907" s="4">
        <v>27.9653</v>
      </c>
      <c r="AB1907" s="4" t="s">
        <v>13</v>
      </c>
      <c r="AC1907" s="1">
        <v>25.6752421913057</v>
      </c>
      <c r="AD1907" s="4">
        <v>0.9028578086943</v>
      </c>
    </row>
    <row r="1908">
      <c r="G1908" s="3">
        <v>-11.7559</v>
      </c>
      <c r="H1908" s="3">
        <v>9.535</v>
      </c>
      <c r="K1908" s="4">
        <f>IFERROR(__xludf.DUMMYFUNCTION("""COMPUTED_VALUE"""),9.175)</f>
        <v>9.175</v>
      </c>
      <c r="L1908" s="4">
        <v>-3.93528</v>
      </c>
      <c r="M1908" s="4" t="s">
        <v>13</v>
      </c>
      <c r="N1908" s="1">
        <v>-12.1138819907088</v>
      </c>
      <c r="O1908" s="4">
        <v>0.3579819907087991</v>
      </c>
      <c r="V1908" s="3">
        <v>26.5816</v>
      </c>
      <c r="W1908" s="3">
        <v>9.535</v>
      </c>
      <c r="Z1908" s="4">
        <f>IFERROR(__xludf.DUMMYFUNCTION("""COMPUTED_VALUE"""),9.175)</f>
        <v>9.175</v>
      </c>
      <c r="AA1908" s="4">
        <v>27.9439</v>
      </c>
      <c r="AB1908" s="4" t="s">
        <v>13</v>
      </c>
      <c r="AC1908" s="1">
        <v>25.6654419657707</v>
      </c>
      <c r="AD1908" s="4">
        <v>0.9161580342293014</v>
      </c>
    </row>
    <row r="1909">
      <c r="G1909" s="3">
        <v>-11.767</v>
      </c>
      <c r="H1909" s="3">
        <v>9.54</v>
      </c>
      <c r="K1909" s="4">
        <f>IFERROR(__xludf.DUMMYFUNCTION("""COMPUTED_VALUE"""),9.18)</f>
        <v>9.18</v>
      </c>
      <c r="L1909" s="4">
        <v>-4.13417</v>
      </c>
      <c r="M1909" s="4" t="s">
        <v>13</v>
      </c>
      <c r="N1909" s="1">
        <v>-12.1199246119166</v>
      </c>
      <c r="O1909" s="4">
        <v>0.35292461191660074</v>
      </c>
      <c r="V1909" s="3">
        <v>26.5854</v>
      </c>
      <c r="W1909" s="3">
        <v>9.54</v>
      </c>
      <c r="Z1909" s="4">
        <f>IFERROR(__xludf.DUMMYFUNCTION("""COMPUTED_VALUE"""),9.18)</f>
        <v>9.18</v>
      </c>
      <c r="AA1909" s="4">
        <v>27.9217</v>
      </c>
      <c r="AB1909" s="4" t="s">
        <v>13</v>
      </c>
      <c r="AC1909" s="1">
        <v>25.6557862577795</v>
      </c>
      <c r="AD1909" s="4">
        <v>0.9296137422205</v>
      </c>
    </row>
    <row r="1910">
      <c r="G1910" s="3">
        <v>-11.7761</v>
      </c>
      <c r="H1910" s="3">
        <v>9.545</v>
      </c>
      <c r="K1910" s="4">
        <f>IFERROR(__xludf.DUMMYFUNCTION("""COMPUTED_VALUE"""),9.185)</f>
        <v>9.185</v>
      </c>
      <c r="L1910" s="4">
        <v>-4.33092</v>
      </c>
      <c r="M1910" s="4" t="s">
        <v>13</v>
      </c>
      <c r="N1910" s="1">
        <v>-12.1258569680033</v>
      </c>
      <c r="O1910" s="4">
        <v>0.3497569680032999</v>
      </c>
      <c r="V1910" s="3">
        <v>26.5895</v>
      </c>
      <c r="W1910" s="3">
        <v>9.545</v>
      </c>
      <c r="Z1910" s="4">
        <f>IFERROR(__xludf.DUMMYFUNCTION("""COMPUTED_VALUE"""),9.185)</f>
        <v>9.185</v>
      </c>
      <c r="AA1910" s="4">
        <v>27.8986</v>
      </c>
      <c r="AB1910" s="4" t="s">
        <v>13</v>
      </c>
      <c r="AC1910" s="1">
        <v>25.6463033066511</v>
      </c>
      <c r="AD1910" s="4">
        <v>0.9431966933489022</v>
      </c>
    </row>
    <row r="1911">
      <c r="G1911" s="3">
        <v>-11.7833</v>
      </c>
      <c r="H1911" s="3">
        <v>9.55</v>
      </c>
      <c r="K1911" s="4">
        <f>IFERROR(__xludf.DUMMYFUNCTION("""COMPUTED_VALUE"""),9.19)</f>
        <v>9.19</v>
      </c>
      <c r="L1911" s="4">
        <v>-4.52557</v>
      </c>
      <c r="M1911" s="4" t="s">
        <v>13</v>
      </c>
      <c r="N1911" s="1">
        <v>-12.1316910027964</v>
      </c>
      <c r="O1911" s="4">
        <v>0.348391002796399</v>
      </c>
      <c r="V1911" s="3">
        <v>26.5939</v>
      </c>
      <c r="W1911" s="3">
        <v>9.55</v>
      </c>
      <c r="Z1911" s="4">
        <f>IFERROR(__xludf.DUMMYFUNCTION("""COMPUTED_VALUE"""),9.19)</f>
        <v>9.19</v>
      </c>
      <c r="AA1911" s="4">
        <v>27.8746</v>
      </c>
      <c r="AB1911" s="4" t="s">
        <v>13</v>
      </c>
      <c r="AC1911" s="1">
        <v>25.6370213517043</v>
      </c>
      <c r="AD1911" s="4">
        <v>0.956878648295703</v>
      </c>
    </row>
    <row r="1912">
      <c r="G1912" s="3">
        <v>-11.7886</v>
      </c>
      <c r="H1912" s="3">
        <v>9.555</v>
      </c>
      <c r="K1912" s="4">
        <f>IFERROR(__xludf.DUMMYFUNCTION("""COMPUTED_VALUE"""),9.195)</f>
        <v>9.195</v>
      </c>
      <c r="L1912" s="4">
        <v>-4.71811</v>
      </c>
      <c r="M1912" s="4" t="s">
        <v>13</v>
      </c>
      <c r="N1912" s="1">
        <v>-12.1374386601233</v>
      </c>
      <c r="O1912" s="4">
        <v>0.3488386601232989</v>
      </c>
      <c r="V1912" s="3">
        <v>26.5986</v>
      </c>
      <c r="W1912" s="3">
        <v>9.555</v>
      </c>
      <c r="Z1912" s="4">
        <f>IFERROR(__xludf.DUMMYFUNCTION("""COMPUTED_VALUE"""),9.195)</f>
        <v>9.195</v>
      </c>
      <c r="AA1912" s="4">
        <v>27.8498</v>
      </c>
      <c r="AB1912" s="4" t="s">
        <v>13</v>
      </c>
      <c r="AC1912" s="1">
        <v>25.6279686322582</v>
      </c>
      <c r="AD1912" s="4">
        <v>0.9706313677418024</v>
      </c>
    </row>
    <row r="1913">
      <c r="G1913" s="3">
        <v>-11.7921</v>
      </c>
      <c r="H1913" s="3">
        <v>9.56</v>
      </c>
      <c r="K1913" s="4">
        <f>IFERROR(__xludf.DUMMYFUNCTION("""COMPUTED_VALUE"""),9.2)</f>
        <v>9.2</v>
      </c>
      <c r="L1913" s="4">
        <v>-4.9085</v>
      </c>
      <c r="M1913" s="4" t="s">
        <v>13</v>
      </c>
      <c r="N1913" s="1">
        <v>-12.1431118838117</v>
      </c>
      <c r="O1913" s="4">
        <v>0.3510118838117009</v>
      </c>
      <c r="V1913" s="3">
        <v>26.6034</v>
      </c>
      <c r="W1913" s="3">
        <v>9.56</v>
      </c>
      <c r="Z1913" s="4">
        <f>IFERROR(__xludf.DUMMYFUNCTION("""COMPUTED_VALUE"""),9.2)</f>
        <v>9.2</v>
      </c>
      <c r="AA1913" s="4">
        <v>27.8242</v>
      </c>
      <c r="AB1913" s="4" t="s">
        <v>13</v>
      </c>
      <c r="AC1913" s="1">
        <v>25.6191733876316</v>
      </c>
      <c r="AD1913" s="4">
        <v>0.9842266123683991</v>
      </c>
    </row>
    <row r="1914">
      <c r="G1914" s="3">
        <v>-11.7939</v>
      </c>
      <c r="H1914" s="3">
        <v>9.565</v>
      </c>
      <c r="K1914" s="4">
        <f>IFERROR(__xludf.DUMMYFUNCTION("""COMPUTED_VALUE"""),9.205)</f>
        <v>9.205</v>
      </c>
      <c r="L1914" s="4">
        <v>-5.09672</v>
      </c>
      <c r="M1914" s="4" t="s">
        <v>13</v>
      </c>
      <c r="N1914" s="1">
        <v>-12.1487226176888</v>
      </c>
      <c r="O1914" s="4">
        <v>0.3548226176888001</v>
      </c>
      <c r="V1914" s="3">
        <v>26.6083</v>
      </c>
      <c r="W1914" s="3">
        <v>9.565</v>
      </c>
      <c r="Z1914" s="4">
        <f>IFERROR(__xludf.DUMMYFUNCTION("""COMPUTED_VALUE"""),9.205)</f>
        <v>9.205</v>
      </c>
      <c r="AA1914" s="4">
        <v>27.7978</v>
      </c>
      <c r="AB1914" s="4" t="s">
        <v>13</v>
      </c>
      <c r="AC1914" s="1">
        <v>25.6106638571435</v>
      </c>
      <c r="AD1914" s="4">
        <v>0.9976361428564999</v>
      </c>
    </row>
    <row r="1915">
      <c r="G1915" s="3">
        <v>-11.794</v>
      </c>
      <c r="H1915" s="3">
        <v>9.57</v>
      </c>
      <c r="K1915" s="4">
        <f>IFERROR(__xludf.DUMMYFUNCTION("""COMPUTED_VALUE"""),9.21)</f>
        <v>9.21</v>
      </c>
      <c r="L1915" s="4">
        <v>-5.28278</v>
      </c>
      <c r="M1915" s="4" t="s">
        <v>13</v>
      </c>
      <c r="N1915" s="1">
        <v>-12.1542828055823</v>
      </c>
      <c r="O1915" s="4">
        <v>0.3602828055822993</v>
      </c>
      <c r="V1915" s="3">
        <v>26.6134</v>
      </c>
      <c r="W1915" s="3">
        <v>9.57</v>
      </c>
      <c r="Z1915" s="4">
        <f>IFERROR(__xludf.DUMMYFUNCTION("""COMPUTED_VALUE"""),9.21)</f>
        <v>9.21</v>
      </c>
      <c r="AA1915" s="4">
        <v>27.7707</v>
      </c>
      <c r="AB1915" s="4" t="s">
        <v>13</v>
      </c>
      <c r="AC1915" s="1">
        <v>25.6024682801129</v>
      </c>
      <c r="AD1915" s="4">
        <v>1.0109317198870968</v>
      </c>
    </row>
    <row r="1916">
      <c r="G1916" s="3">
        <v>-11.7926</v>
      </c>
      <c r="H1916" s="3">
        <v>9.575</v>
      </c>
      <c r="K1916" s="4">
        <f>IFERROR(__xludf.DUMMYFUNCTION("""COMPUTED_VALUE"""),9.215)</f>
        <v>9.215</v>
      </c>
      <c r="L1916" s="4">
        <v>-5.46662</v>
      </c>
      <c r="M1916" s="4" t="s">
        <v>13</v>
      </c>
      <c r="N1916" s="1">
        <v>-12.1598043913197</v>
      </c>
      <c r="O1916" s="4">
        <v>0.3672043913196994</v>
      </c>
      <c r="V1916" s="3">
        <v>26.6186</v>
      </c>
      <c r="W1916" s="3">
        <v>9.575</v>
      </c>
      <c r="Z1916" s="4">
        <f>IFERROR(__xludf.DUMMYFUNCTION("""COMPUTED_VALUE"""),9.215)</f>
        <v>9.215</v>
      </c>
      <c r="AA1916" s="4">
        <v>27.7429</v>
      </c>
      <c r="AB1916" s="4" t="s">
        <v>13</v>
      </c>
      <c r="AC1916" s="1">
        <v>25.5946148958586</v>
      </c>
      <c r="AD1916" s="4">
        <v>1.0239851041413992</v>
      </c>
    </row>
    <row r="1917">
      <c r="G1917" s="3">
        <v>-11.7896</v>
      </c>
      <c r="H1917" s="3">
        <v>9.58</v>
      </c>
      <c r="K1917" s="4">
        <f>IFERROR(__xludf.DUMMYFUNCTION("""COMPUTED_VALUE"""),9.22)</f>
        <v>9.22</v>
      </c>
      <c r="L1917" s="4">
        <v>-5.64822</v>
      </c>
      <c r="M1917" s="4" t="s">
        <v>13</v>
      </c>
      <c r="N1917" s="1">
        <v>-12.1652993187283</v>
      </c>
      <c r="O1917" s="4">
        <v>0.37569931872829976</v>
      </c>
      <c r="V1917" s="3">
        <v>26.6238</v>
      </c>
      <c r="W1917" s="3">
        <v>9.58</v>
      </c>
      <c r="Z1917" s="4">
        <f>IFERROR(__xludf.DUMMYFUNCTION("""COMPUTED_VALUE"""),9.22)</f>
        <v>9.22</v>
      </c>
      <c r="AA1917" s="4">
        <v>27.7145</v>
      </c>
      <c r="AB1917" s="4" t="s">
        <v>13</v>
      </c>
      <c r="AC1917" s="1">
        <v>25.5871319436997</v>
      </c>
      <c r="AD1917" s="4">
        <v>1.0366680563003001</v>
      </c>
    </row>
    <row r="1918">
      <c r="G1918" s="3">
        <v>-11.7851</v>
      </c>
      <c r="H1918" s="3">
        <v>9.585</v>
      </c>
      <c r="K1918" s="4">
        <f>IFERROR(__xludf.DUMMYFUNCTION("""COMPUTED_VALUE"""),9.225)</f>
        <v>9.225</v>
      </c>
      <c r="L1918" s="4">
        <v>-5.82761</v>
      </c>
      <c r="M1918" s="4" t="s">
        <v>13</v>
      </c>
      <c r="N1918" s="1">
        <v>-12.1707795316357</v>
      </c>
      <c r="O1918" s="4">
        <v>0.38567953163570046</v>
      </c>
      <c r="V1918" s="3">
        <v>26.629</v>
      </c>
      <c r="W1918" s="3">
        <v>9.585</v>
      </c>
      <c r="Z1918" s="4">
        <f>IFERROR(__xludf.DUMMYFUNCTION("""COMPUTED_VALUE"""),9.225)</f>
        <v>9.225</v>
      </c>
      <c r="AA1918" s="4">
        <v>27.6854</v>
      </c>
      <c r="AB1918" s="4" t="s">
        <v>13</v>
      </c>
      <c r="AC1918" s="1">
        <v>25.580047662955</v>
      </c>
      <c r="AD1918" s="4">
        <v>1.0489523370450016</v>
      </c>
    </row>
    <row r="1919">
      <c r="G1919" s="3">
        <v>-11.7793</v>
      </c>
      <c r="H1919" s="3">
        <v>9.59</v>
      </c>
      <c r="K1919" s="4">
        <f>IFERROR(__xludf.DUMMYFUNCTION("""COMPUTED_VALUE"""),9.23)</f>
        <v>9.23</v>
      </c>
      <c r="L1919" s="4">
        <v>-6.00472</v>
      </c>
      <c r="M1919" s="4" t="s">
        <v>13</v>
      </c>
      <c r="N1919" s="1">
        <v>-12.1762569738695</v>
      </c>
      <c r="O1919" s="4">
        <v>0.3969569738695</v>
      </c>
      <c r="V1919" s="3">
        <v>26.6342</v>
      </c>
      <c r="W1919" s="3">
        <v>9.59</v>
      </c>
      <c r="Z1919" s="4">
        <f>IFERROR(__xludf.DUMMYFUNCTION("""COMPUTED_VALUE"""),9.23)</f>
        <v>9.23</v>
      </c>
      <c r="AA1919" s="4">
        <v>27.6558</v>
      </c>
      <c r="AB1919" s="4" t="s">
        <v>13</v>
      </c>
      <c r="AC1919" s="1">
        <v>25.5733902929434</v>
      </c>
      <c r="AD1919" s="4">
        <v>1.060809707056599</v>
      </c>
    </row>
    <row r="1920">
      <c r="G1920" s="3">
        <v>-11.7722</v>
      </c>
      <c r="H1920" s="3">
        <v>9.595</v>
      </c>
      <c r="K1920" s="4">
        <f>IFERROR(__xludf.DUMMYFUNCTION("""COMPUTED_VALUE"""),9.235)</f>
        <v>9.235</v>
      </c>
      <c r="L1920" s="4">
        <v>-6.17957</v>
      </c>
      <c r="M1920" s="4" t="s">
        <v>13</v>
      </c>
      <c r="N1920" s="1">
        <v>-12.181743589257</v>
      </c>
      <c r="O1920" s="4">
        <v>0.40954358925699985</v>
      </c>
      <c r="V1920" s="3">
        <v>26.6394</v>
      </c>
      <c r="W1920" s="3">
        <v>9.595</v>
      </c>
      <c r="Z1920" s="4">
        <f>IFERROR(__xludf.DUMMYFUNCTION("""COMPUTED_VALUE"""),9.235)</f>
        <v>9.235</v>
      </c>
      <c r="AA1920" s="4">
        <v>27.6257</v>
      </c>
      <c r="AB1920" s="4" t="s">
        <v>13</v>
      </c>
      <c r="AC1920" s="1">
        <v>25.567188072984</v>
      </c>
      <c r="AD1920" s="4">
        <v>1.0722119270159993</v>
      </c>
    </row>
    <row r="1921">
      <c r="G1921" s="3">
        <v>-11.7638</v>
      </c>
      <c r="H1921" s="3">
        <v>9.6</v>
      </c>
      <c r="K1921" s="4">
        <f>IFERROR(__xludf.DUMMYFUNCTION("""COMPUTED_VALUE"""),9.23923492)</f>
        <v>9.23923492</v>
      </c>
      <c r="L1921" s="4" t="s">
        <v>13</v>
      </c>
      <c r="M1921" s="4">
        <v>-12.2935890439395</v>
      </c>
      <c r="N1921" s="1">
        <v>-12.1872513216257</v>
      </c>
      <c r="O1921" s="4">
        <v>0.4234513216257003</v>
      </c>
      <c r="V1921" s="3">
        <v>26.6445</v>
      </c>
      <c r="W1921" s="3">
        <v>9.6</v>
      </c>
      <c r="Z1921" s="4">
        <f>IFERROR(__xludf.DUMMYFUNCTION("""COMPUTED_VALUE"""),9.23923492)</f>
        <v>9.23923492</v>
      </c>
      <c r="AA1921" s="4" t="s">
        <v>13</v>
      </c>
      <c r="AB1921" s="4">
        <v>24.6749333082648</v>
      </c>
      <c r="AC1921" s="1">
        <v>25.5614692423957</v>
      </c>
      <c r="AD1921" s="4">
        <v>1.083030757604302</v>
      </c>
    </row>
    <row r="1922">
      <c r="G1922" s="3">
        <v>-11.7542</v>
      </c>
      <c r="H1922" s="3">
        <v>9.605</v>
      </c>
      <c r="K1922" s="4">
        <f>IFERROR(__xludf.DUMMYFUNCTION("""COMPUTED_VALUE"""),9.24)</f>
        <v>9.24</v>
      </c>
      <c r="L1922" s="4">
        <v>-6.35211</v>
      </c>
      <c r="M1922" s="4" t="s">
        <v>13</v>
      </c>
      <c r="N1922" s="1">
        <v>-12.1927921148032</v>
      </c>
      <c r="O1922" s="4">
        <v>0.4385921148031997</v>
      </c>
      <c r="V1922" s="3">
        <v>26.6495</v>
      </c>
      <c r="W1922" s="3">
        <v>9.605</v>
      </c>
      <c r="Z1922" s="4">
        <f>IFERROR(__xludf.DUMMYFUNCTION("""COMPUTED_VALUE"""),9.24)</f>
        <v>9.24</v>
      </c>
      <c r="AA1922" s="4">
        <v>27.5951</v>
      </c>
      <c r="AB1922" s="4" t="s">
        <v>13</v>
      </c>
      <c r="AC1922" s="1">
        <v>25.5562620404973</v>
      </c>
      <c r="AD1922" s="4">
        <v>1.093237959502698</v>
      </c>
    </row>
    <row r="1923">
      <c r="G1923" s="3">
        <v>-11.7436</v>
      </c>
      <c r="H1923" s="3">
        <v>9.61</v>
      </c>
      <c r="K1923" s="4">
        <f>IFERROR(__xludf.DUMMYFUNCTION("""COMPUTED_VALUE"""),9.245)</f>
        <v>9.245</v>
      </c>
      <c r="L1923" s="4">
        <v>-6.52232</v>
      </c>
      <c r="M1923" s="4" t="s">
        <v>13</v>
      </c>
      <c r="N1923" s="1">
        <v>-12.198377912617</v>
      </c>
      <c r="O1923" s="4">
        <v>0.45477791261699885</v>
      </c>
      <c r="V1923" s="3">
        <v>26.6544</v>
      </c>
      <c r="W1923" s="3">
        <v>9.61</v>
      </c>
      <c r="Z1923" s="4">
        <f>IFERROR(__xludf.DUMMYFUNCTION("""COMPUTED_VALUE"""),9.245)</f>
        <v>9.245</v>
      </c>
      <c r="AA1923" s="4">
        <v>27.5641</v>
      </c>
      <c r="AB1923" s="4" t="s">
        <v>13</v>
      </c>
      <c r="AC1923" s="1">
        <v>25.5515947066079</v>
      </c>
      <c r="AD1923" s="4">
        <v>1.1028052933920982</v>
      </c>
    </row>
    <row r="1924">
      <c r="G1924" s="3">
        <v>-11.7319</v>
      </c>
      <c r="H1924" s="3">
        <v>9.615</v>
      </c>
      <c r="K1924" s="4">
        <f>IFERROR(__xludf.DUMMYFUNCTION("""COMPUTED_VALUE"""),9.25)</f>
        <v>9.25</v>
      </c>
      <c r="L1924" s="4">
        <v>-6.69019</v>
      </c>
      <c r="M1924" s="4" t="s">
        <v>13</v>
      </c>
      <c r="N1924" s="1">
        <v>-12.2040206588945</v>
      </c>
      <c r="O1924" s="4">
        <v>0.47212065889450017</v>
      </c>
      <c r="V1924" s="3">
        <v>26.6592</v>
      </c>
      <c r="W1924" s="3">
        <v>9.615</v>
      </c>
      <c r="Z1924" s="4">
        <f>IFERROR(__xludf.DUMMYFUNCTION("""COMPUTED_VALUE"""),9.25)</f>
        <v>9.25</v>
      </c>
      <c r="AA1924" s="4">
        <v>27.5328</v>
      </c>
      <c r="AB1924" s="4" t="s">
        <v>13</v>
      </c>
      <c r="AC1924" s="1">
        <v>25.5474954800464</v>
      </c>
      <c r="AD1924" s="4">
        <v>1.111704519953598</v>
      </c>
    </row>
    <row r="1925">
      <c r="G1925" s="3">
        <v>-11.7193</v>
      </c>
      <c r="H1925" s="3">
        <v>9.62</v>
      </c>
      <c r="K1925" s="4">
        <f>IFERROR(__xludf.DUMMYFUNCTION("""COMPUTED_VALUE"""),9.255)</f>
        <v>9.255</v>
      </c>
      <c r="L1925" s="4">
        <v>-6.85572</v>
      </c>
      <c r="M1925" s="4" t="s">
        <v>13</v>
      </c>
      <c r="N1925" s="1">
        <v>-12.2097322974632</v>
      </c>
      <c r="O1925" s="4">
        <v>0.49043229746319916</v>
      </c>
      <c r="V1925" s="3">
        <v>26.6637</v>
      </c>
      <c r="W1925" s="3">
        <v>9.62</v>
      </c>
      <c r="Z1925" s="4">
        <f>IFERROR(__xludf.DUMMYFUNCTION("""COMPUTED_VALUE"""),9.255)</f>
        <v>9.255</v>
      </c>
      <c r="AA1925" s="4">
        <v>27.5012</v>
      </c>
      <c r="AB1925" s="4" t="s">
        <v>13</v>
      </c>
      <c r="AC1925" s="1">
        <v>25.5439926001316</v>
      </c>
      <c r="AD1925" s="4">
        <v>1.1197073998683997</v>
      </c>
    </row>
    <row r="1926">
      <c r="G1926" s="3">
        <v>-11.7058</v>
      </c>
      <c r="H1926" s="3">
        <v>9.625</v>
      </c>
      <c r="K1926" s="4">
        <f>IFERROR(__xludf.DUMMYFUNCTION("""COMPUTED_VALUE"""),9.26)</f>
        <v>9.26</v>
      </c>
      <c r="L1926" s="4">
        <v>-7.01879</v>
      </c>
      <c r="M1926" s="4" t="s">
        <v>13</v>
      </c>
      <c r="N1926" s="1">
        <v>-12.2155369340289</v>
      </c>
      <c r="O1926" s="4">
        <v>0.5097369340289006</v>
      </c>
      <c r="V1926" s="3">
        <v>26.6681</v>
      </c>
      <c r="W1926" s="3">
        <v>9.625</v>
      </c>
      <c r="Z1926" s="4">
        <f>IFERROR(__xludf.DUMMYFUNCTION("""COMPUTED_VALUE"""),9.26)</f>
        <v>9.26</v>
      </c>
      <c r="AA1926" s="4">
        <v>27.4694</v>
      </c>
      <c r="AB1926" s="4" t="s">
        <v>13</v>
      </c>
      <c r="AC1926" s="1">
        <v>25.5410699245862</v>
      </c>
      <c r="AD1926" s="4">
        <v>1.1270300754137992</v>
      </c>
    </row>
    <row r="1927">
      <c r="G1927" s="3">
        <v>-11.6914</v>
      </c>
      <c r="H1927" s="3">
        <v>9.63</v>
      </c>
      <c r="K1927" s="4">
        <f>IFERROR(__xludf.DUMMYFUNCTION("""COMPUTED_VALUE"""),9.265)</f>
        <v>9.265</v>
      </c>
      <c r="L1927" s="4">
        <v>-7.17949</v>
      </c>
      <c r="M1927" s="4" t="s">
        <v>13</v>
      </c>
      <c r="N1927" s="1">
        <v>-12.2215333860517</v>
      </c>
      <c r="O1927" s="4">
        <v>0.5301333860517001</v>
      </c>
      <c r="V1927" s="3">
        <v>26.6723</v>
      </c>
      <c r="W1927" s="3">
        <v>9.63</v>
      </c>
      <c r="Z1927" s="4">
        <f>IFERROR(__xludf.DUMMYFUNCTION("""COMPUTED_VALUE"""),9.265)</f>
        <v>9.265</v>
      </c>
      <c r="AA1927" s="4">
        <v>27.4374</v>
      </c>
      <c r="AB1927" s="4" t="s">
        <v>13</v>
      </c>
      <c r="AC1927" s="1">
        <v>25.5383884147381</v>
      </c>
      <c r="AD1927" s="4">
        <v>1.1339115852618988</v>
      </c>
    </row>
    <row r="1928">
      <c r="G1928" s="3">
        <v>-11.6763</v>
      </c>
      <c r="H1928" s="3">
        <v>9.635</v>
      </c>
      <c r="K1928" s="4">
        <f>IFERROR(__xludf.DUMMYFUNCTION("""COMPUTED_VALUE"""),9.27)</f>
        <v>9.27</v>
      </c>
      <c r="L1928" s="4">
        <v>-7.33775</v>
      </c>
      <c r="M1928" s="4" t="s">
        <v>13</v>
      </c>
      <c r="N1928" s="1">
        <v>-12.2277259869567</v>
      </c>
      <c r="O1928" s="4">
        <v>0.5514259869567013</v>
      </c>
      <c r="V1928" s="3">
        <v>26.6762</v>
      </c>
      <c r="W1928" s="3">
        <v>9.635</v>
      </c>
      <c r="Z1928" s="4">
        <f>IFERROR(__xludf.DUMMYFUNCTION("""COMPUTED_VALUE"""),9.27)</f>
        <v>9.27</v>
      </c>
      <c r="AA1928" s="4">
        <v>27.4053</v>
      </c>
      <c r="AB1928" s="4" t="s">
        <v>13</v>
      </c>
      <c r="AC1928" s="1">
        <v>25.5358649153006</v>
      </c>
      <c r="AD1928" s="4">
        <v>1.1403350846994016</v>
      </c>
    </row>
    <row r="1929">
      <c r="G1929" s="3">
        <v>-11.6605</v>
      </c>
      <c r="H1929" s="3">
        <v>9.64</v>
      </c>
      <c r="K1929" s="4">
        <f>IFERROR(__xludf.DUMMYFUNCTION("""COMPUTED_VALUE"""),9.275)</f>
        <v>9.275</v>
      </c>
      <c r="L1929" s="4">
        <v>-7.4935</v>
      </c>
      <c r="M1929" s="4" t="s">
        <v>13</v>
      </c>
      <c r="N1929" s="1">
        <v>-12.2340963852762</v>
      </c>
      <c r="O1929" s="4">
        <v>0.5735963852761987</v>
      </c>
      <c r="V1929" s="3">
        <v>26.6799</v>
      </c>
      <c r="W1929" s="3">
        <v>9.64</v>
      </c>
      <c r="Z1929" s="4">
        <f>IFERROR(__xludf.DUMMYFUNCTION("""COMPUTED_VALUE"""),9.275)</f>
        <v>9.275</v>
      </c>
      <c r="AA1929" s="4">
        <v>27.3732</v>
      </c>
      <c r="AB1929" s="4" t="s">
        <v>13</v>
      </c>
      <c r="AC1929" s="1">
        <v>25.5334911400677</v>
      </c>
      <c r="AD1929" s="4">
        <v>1.1464088599323006</v>
      </c>
    </row>
    <row r="1930">
      <c r="G1930" s="3">
        <v>-11.644</v>
      </c>
      <c r="H1930" s="3">
        <v>9.645</v>
      </c>
      <c r="K1930" s="4">
        <f>IFERROR(__xludf.DUMMYFUNCTION("""COMPUTED_VALUE"""),9.28)</f>
        <v>9.28</v>
      </c>
      <c r="L1930" s="4">
        <v>-7.64679</v>
      </c>
      <c r="M1930" s="4" t="s">
        <v>13</v>
      </c>
      <c r="N1930" s="1">
        <v>-12.2406262295426</v>
      </c>
      <c r="O1930" s="4">
        <v>0.5966262295426006</v>
      </c>
      <c r="V1930" s="3">
        <v>26.6833</v>
      </c>
      <c r="W1930" s="3">
        <v>9.645</v>
      </c>
      <c r="Z1930" s="4">
        <f>IFERROR(__xludf.DUMMYFUNCTION("""COMPUTED_VALUE"""),9.28)</f>
        <v>9.28</v>
      </c>
      <c r="AA1930" s="4">
        <v>27.3411</v>
      </c>
      <c r="AB1930" s="4" t="s">
        <v>13</v>
      </c>
      <c r="AC1930" s="1">
        <v>25.5312588028335</v>
      </c>
      <c r="AD1930" s="4">
        <v>1.1520411971665006</v>
      </c>
    </row>
    <row r="1931">
      <c r="G1931" s="3">
        <v>-11.627</v>
      </c>
      <c r="H1931" s="3">
        <v>9.65</v>
      </c>
      <c r="K1931" s="4">
        <f>IFERROR(__xludf.DUMMYFUNCTION("""COMPUTED_VALUE"""),9.285)</f>
        <v>9.285</v>
      </c>
      <c r="L1931" s="4">
        <v>-7.79756</v>
      </c>
      <c r="M1931" s="4" t="s">
        <v>13</v>
      </c>
      <c r="N1931" s="1">
        <v>-12.2472971682883</v>
      </c>
      <c r="O1931" s="4">
        <v>0.6202971682882996</v>
      </c>
      <c r="V1931" s="3">
        <v>26.6864</v>
      </c>
      <c r="W1931" s="3">
        <v>9.65</v>
      </c>
      <c r="Z1931" s="4">
        <f>IFERROR(__xludf.DUMMYFUNCTION("""COMPUTED_VALUE"""),9.285)</f>
        <v>9.285</v>
      </c>
      <c r="AA1931" s="4">
        <v>27.3091</v>
      </c>
      <c r="AB1931" s="4" t="s">
        <v>13</v>
      </c>
      <c r="AC1931" s="1">
        <v>25.5291596173917</v>
      </c>
      <c r="AD1931" s="4">
        <v>1.1572403826083004</v>
      </c>
    </row>
    <row r="1932">
      <c r="G1932" s="3">
        <v>-11.6095</v>
      </c>
      <c r="H1932" s="3">
        <v>9.655</v>
      </c>
      <c r="K1932" s="4">
        <f>IFERROR(__xludf.DUMMYFUNCTION("""COMPUTED_VALUE"""),9.29)</f>
        <v>9.29</v>
      </c>
      <c r="L1932" s="4">
        <v>-7.94575</v>
      </c>
      <c r="M1932" s="4" t="s">
        <v>13</v>
      </c>
      <c r="N1932" s="1">
        <v>-12.2540908500456</v>
      </c>
      <c r="O1932" s="4">
        <v>0.6445908500455992</v>
      </c>
      <c r="V1932" s="3">
        <v>26.6893</v>
      </c>
      <c r="W1932" s="3">
        <v>9.655</v>
      </c>
      <c r="Z1932" s="4">
        <f>IFERROR(__xludf.DUMMYFUNCTION("""COMPUTED_VALUE"""),9.29)</f>
        <v>9.29</v>
      </c>
      <c r="AA1932" s="4">
        <v>27.2772</v>
      </c>
      <c r="AB1932" s="4" t="s">
        <v>13</v>
      </c>
      <c r="AC1932" s="1">
        <v>25.5271852975366</v>
      </c>
      <c r="AD1932" s="4">
        <v>1.1621147024633984</v>
      </c>
    </row>
    <row r="1933">
      <c r="G1933" s="3">
        <v>-11.5915</v>
      </c>
      <c r="H1933" s="3">
        <v>9.66</v>
      </c>
      <c r="K1933" s="4">
        <f>IFERROR(__xludf.DUMMYFUNCTION("""COMPUTED_VALUE"""),9.295)</f>
        <v>9.295</v>
      </c>
      <c r="L1933" s="4">
        <v>-8.09139</v>
      </c>
      <c r="M1933" s="4" t="s">
        <v>13</v>
      </c>
      <c r="N1933" s="1">
        <v>-12.2609889233468</v>
      </c>
      <c r="O1933" s="4">
        <v>0.6694889233467993</v>
      </c>
      <c r="V1933" s="3">
        <v>26.6918</v>
      </c>
      <c r="W1933" s="3">
        <v>9.66</v>
      </c>
      <c r="Z1933" s="4">
        <f>IFERROR(__xludf.DUMMYFUNCTION("""COMPUTED_VALUE"""),9.295)</f>
        <v>9.295</v>
      </c>
      <c r="AA1933" s="4">
        <v>27.2455</v>
      </c>
      <c r="AB1933" s="4" t="s">
        <v>13</v>
      </c>
      <c r="AC1933" s="1">
        <v>25.5253275570621</v>
      </c>
      <c r="AD1933" s="4">
        <v>1.166472442937902</v>
      </c>
    </row>
    <row r="1934">
      <c r="G1934" s="3">
        <v>-11.5732</v>
      </c>
      <c r="H1934" s="3">
        <v>9.665</v>
      </c>
      <c r="K1934" s="4">
        <f>IFERROR(__xludf.DUMMYFUNCTION("""COMPUTED_VALUE"""),9.3)</f>
        <v>9.3</v>
      </c>
      <c r="L1934" s="4">
        <v>-8.23438</v>
      </c>
      <c r="M1934" s="4" t="s">
        <v>13</v>
      </c>
      <c r="N1934" s="1">
        <v>-12.2679730367244</v>
      </c>
      <c r="O1934" s="4">
        <v>0.6947730367244009</v>
      </c>
      <c r="V1934" s="3">
        <v>26.6941</v>
      </c>
      <c r="W1934" s="3">
        <v>9.665</v>
      </c>
      <c r="Z1934" s="4">
        <f>IFERROR(__xludf.DUMMYFUNCTION("""COMPUTED_VALUE"""),9.3)</f>
        <v>9.3</v>
      </c>
      <c r="AA1934" s="4">
        <v>27.2141</v>
      </c>
      <c r="AB1934" s="4" t="s">
        <v>13</v>
      </c>
      <c r="AC1934" s="1">
        <v>25.523578109762</v>
      </c>
      <c r="AD1934" s="4">
        <v>1.1705218902379997</v>
      </c>
    </row>
    <row r="1935">
      <c r="G1935" s="3">
        <v>-11.5545</v>
      </c>
      <c r="H1935" s="3">
        <v>9.67</v>
      </c>
      <c r="K1935" s="4">
        <f>IFERROR(__xludf.DUMMYFUNCTION("""COMPUTED_VALUE"""),9.305)</f>
        <v>9.305</v>
      </c>
      <c r="L1935" s="4">
        <v>-8.37477</v>
      </c>
      <c r="M1935" s="4" t="s">
        <v>13</v>
      </c>
      <c r="N1935" s="1">
        <v>-12.2750248387106</v>
      </c>
      <c r="O1935" s="4">
        <v>0.7205248387105989</v>
      </c>
      <c r="V1935" s="3">
        <v>26.6961</v>
      </c>
      <c r="W1935" s="3">
        <v>9.67</v>
      </c>
      <c r="Z1935" s="4">
        <f>IFERROR(__xludf.DUMMYFUNCTION("""COMPUTED_VALUE"""),9.305)</f>
        <v>9.305</v>
      </c>
      <c r="AA1935" s="4">
        <v>27.183</v>
      </c>
      <c r="AB1935" s="4" t="s">
        <v>13</v>
      </c>
      <c r="AC1935" s="1">
        <v>25.5219286694305</v>
      </c>
      <c r="AD1935" s="4">
        <v>1.1741713305695</v>
      </c>
    </row>
    <row r="1936">
      <c r="G1936" s="3">
        <v>-11.5355</v>
      </c>
      <c r="H1936" s="3">
        <v>9.675</v>
      </c>
      <c r="K1936" s="4">
        <f>IFERROR(__xludf.DUMMYFUNCTION("""COMPUTED_VALUE"""),9.31)</f>
        <v>9.31</v>
      </c>
      <c r="L1936" s="4">
        <v>-8.5125</v>
      </c>
      <c r="M1936" s="4" t="s">
        <v>13</v>
      </c>
      <c r="N1936" s="1">
        <v>-12.2821259778379</v>
      </c>
      <c r="O1936" s="4">
        <v>0.7466259778378994</v>
      </c>
      <c r="V1936" s="3">
        <v>26.6977</v>
      </c>
      <c r="W1936" s="3">
        <v>9.675</v>
      </c>
      <c r="Z1936" s="4">
        <f>IFERROR(__xludf.DUMMYFUNCTION("""COMPUTED_VALUE"""),9.31)</f>
        <v>9.31</v>
      </c>
      <c r="AA1936" s="4">
        <v>27.1523</v>
      </c>
      <c r="AB1936" s="4" t="s">
        <v>13</v>
      </c>
      <c r="AC1936" s="1">
        <v>25.5203709498616</v>
      </c>
      <c r="AD1936" s="4">
        <v>1.1773290501384004</v>
      </c>
    </row>
    <row r="1937">
      <c r="G1937" s="3">
        <v>-11.5164</v>
      </c>
      <c r="H1937" s="3">
        <v>9.68</v>
      </c>
      <c r="K1937" s="4">
        <f>IFERROR(__xludf.DUMMYFUNCTION("""COMPUTED_VALUE"""),9.315)</f>
        <v>9.315</v>
      </c>
      <c r="L1937" s="4">
        <v>-8.64754</v>
      </c>
      <c r="M1937" s="4" t="s">
        <v>13</v>
      </c>
      <c r="N1937" s="1">
        <v>-12.2892581026386</v>
      </c>
      <c r="O1937" s="4">
        <v>0.7728581026385992</v>
      </c>
      <c r="V1937" s="3">
        <v>26.699</v>
      </c>
      <c r="W1937" s="3">
        <v>9.68</v>
      </c>
      <c r="Z1937" s="4">
        <f>IFERROR(__xludf.DUMMYFUNCTION("""COMPUTED_VALUE"""),9.315)</f>
        <v>9.315</v>
      </c>
      <c r="AA1937" s="4">
        <v>27.122</v>
      </c>
      <c r="AB1937" s="4" t="s">
        <v>13</v>
      </c>
      <c r="AC1937" s="1">
        <v>25.5188966648491</v>
      </c>
      <c r="AD1937" s="4">
        <v>1.1801033351509034</v>
      </c>
    </row>
    <row r="1938">
      <c r="G1938" s="3">
        <v>-11.497</v>
      </c>
      <c r="H1938" s="3">
        <v>9.685</v>
      </c>
      <c r="K1938" s="4">
        <f>IFERROR(__xludf.DUMMYFUNCTION("""COMPUTED_VALUE"""),9.32)</f>
        <v>9.32</v>
      </c>
      <c r="L1938" s="4">
        <v>-8.77986</v>
      </c>
      <c r="M1938" s="4" t="s">
        <v>13</v>
      </c>
      <c r="N1938" s="1">
        <v>-12.296402861645</v>
      </c>
      <c r="O1938" s="4">
        <v>0.7994028616449995</v>
      </c>
      <c r="V1938" s="3">
        <v>26.7001</v>
      </c>
      <c r="W1938" s="3">
        <v>9.685</v>
      </c>
      <c r="Z1938" s="4">
        <f>IFERROR(__xludf.DUMMYFUNCTION("""COMPUTED_VALUE"""),9.32)</f>
        <v>9.32</v>
      </c>
      <c r="AA1938" s="4">
        <v>27.0922</v>
      </c>
      <c r="AB1938" s="4" t="s">
        <v>13</v>
      </c>
      <c r="AC1938" s="1">
        <v>25.5174975281871</v>
      </c>
      <c r="AD1938" s="4">
        <v>1.1826024718128991</v>
      </c>
    </row>
    <row r="1939">
      <c r="G1939" s="3">
        <v>-11.4776</v>
      </c>
      <c r="H1939" s="3">
        <v>9.69</v>
      </c>
      <c r="K1939" s="4">
        <f>IFERROR(__xludf.DUMMYFUNCTION("""COMPUTED_VALUE"""),9.325)</f>
        <v>9.325</v>
      </c>
      <c r="L1939" s="4">
        <v>-8.90945</v>
      </c>
      <c r="M1939" s="4" t="s">
        <v>13</v>
      </c>
      <c r="N1939" s="1">
        <v>-12.3035419033895</v>
      </c>
      <c r="O1939" s="4">
        <v>0.8259419033894986</v>
      </c>
      <c r="V1939" s="3">
        <v>26.7008</v>
      </c>
      <c r="W1939" s="3">
        <v>9.69</v>
      </c>
      <c r="Z1939" s="4">
        <f>IFERROR(__xludf.DUMMYFUNCTION("""COMPUTED_VALUE"""),9.325)</f>
        <v>9.325</v>
      </c>
      <c r="AA1939" s="4">
        <v>27.063</v>
      </c>
      <c r="AB1939" s="4" t="s">
        <v>13</v>
      </c>
      <c r="AC1939" s="1">
        <v>25.5161652536696</v>
      </c>
      <c r="AD1939" s="4">
        <v>1.1846347463303992</v>
      </c>
    </row>
    <row r="1940">
      <c r="G1940" s="3">
        <v>-11.4581</v>
      </c>
      <c r="H1940" s="3">
        <v>9.695</v>
      </c>
      <c r="K1940" s="4">
        <f>IFERROR(__xludf.DUMMYFUNCTION("""COMPUTED_VALUE"""),9.33)</f>
        <v>9.33</v>
      </c>
      <c r="L1940" s="4">
        <v>-9.03624</v>
      </c>
      <c r="M1940" s="4" t="s">
        <v>13</v>
      </c>
      <c r="N1940" s="1">
        <v>-12.3106568764044</v>
      </c>
      <c r="O1940" s="4">
        <v>0.8525568764043996</v>
      </c>
      <c r="V1940" s="3">
        <v>26.7012</v>
      </c>
      <c r="W1940" s="3">
        <v>9.695</v>
      </c>
      <c r="Z1940" s="4">
        <f>IFERROR(__xludf.DUMMYFUNCTION("""COMPUTED_VALUE"""),9.33)</f>
        <v>9.33</v>
      </c>
      <c r="AA1940" s="4">
        <v>27.0343</v>
      </c>
      <c r="AB1940" s="4" t="s">
        <v>13</v>
      </c>
      <c r="AC1940" s="1">
        <v>25.5148915550906</v>
      </c>
      <c r="AD1940" s="4">
        <v>1.1863084449094004</v>
      </c>
    </row>
    <row r="1941">
      <c r="G1941" s="3">
        <v>-11.4385</v>
      </c>
      <c r="H1941" s="3">
        <v>9.7</v>
      </c>
      <c r="K1941" s="4">
        <f>IFERROR(__xludf.DUMMYFUNCTION("""COMPUTED_VALUE"""),9.335)</f>
        <v>9.335</v>
      </c>
      <c r="L1941" s="4">
        <v>-9.1603</v>
      </c>
      <c r="M1941" s="4" t="s">
        <v>13</v>
      </c>
      <c r="N1941" s="1">
        <v>-12.3177294292222</v>
      </c>
      <c r="O1941" s="4">
        <v>0.8792294292222014</v>
      </c>
      <c r="V1941" s="3">
        <v>26.7013</v>
      </c>
      <c r="W1941" s="3">
        <v>9.7</v>
      </c>
      <c r="Z1941" s="4">
        <f>IFERROR(__xludf.DUMMYFUNCTION("""COMPUTED_VALUE"""),9.335)</f>
        <v>9.335</v>
      </c>
      <c r="AA1941" s="4">
        <v>27.0063</v>
      </c>
      <c r="AB1941" s="4" t="s">
        <v>13</v>
      </c>
      <c r="AC1941" s="1">
        <v>25.513668146244</v>
      </c>
      <c r="AD1941" s="4">
        <v>1.187631853755999</v>
      </c>
    </row>
    <row r="1942">
      <c r="G1942" s="3">
        <v>-11.419</v>
      </c>
      <c r="H1942" s="3">
        <v>9.705</v>
      </c>
      <c r="K1942" s="4">
        <f>IFERROR(__xludf.DUMMYFUNCTION("""COMPUTED_VALUE"""),9.34)</f>
        <v>9.34</v>
      </c>
      <c r="L1942" s="4">
        <v>-9.28151</v>
      </c>
      <c r="M1942" s="4" t="s">
        <v>13</v>
      </c>
      <c r="N1942" s="1">
        <v>-12.3247412103752</v>
      </c>
      <c r="O1942" s="4">
        <v>0.905741210375199</v>
      </c>
      <c r="V1942" s="3">
        <v>26.7011</v>
      </c>
      <c r="W1942" s="3">
        <v>9.705</v>
      </c>
      <c r="Z1942" s="4">
        <f>IFERROR(__xludf.DUMMYFUNCTION("""COMPUTED_VALUE"""),9.34)</f>
        <v>9.34</v>
      </c>
      <c r="AA1942" s="4">
        <v>26.9789</v>
      </c>
      <c r="AB1942" s="4" t="s">
        <v>13</v>
      </c>
      <c r="AC1942" s="1">
        <v>25.5124867409238</v>
      </c>
      <c r="AD1942" s="4">
        <v>1.1886132590761989</v>
      </c>
    </row>
    <row r="1943">
      <c r="G1943" s="3">
        <v>-11.3996</v>
      </c>
      <c r="H1943" s="3">
        <v>9.71</v>
      </c>
      <c r="K1943" s="4">
        <f>IFERROR(__xludf.DUMMYFUNCTION("""COMPUTED_VALUE"""),9.345)</f>
        <v>9.345</v>
      </c>
      <c r="L1943" s="4">
        <v>-9.39986</v>
      </c>
      <c r="M1943" s="4" t="s">
        <v>13</v>
      </c>
      <c r="N1943" s="1">
        <v>-12.3316738683956</v>
      </c>
      <c r="O1943" s="4">
        <v>0.9320738683955998</v>
      </c>
      <c r="V1943" s="3">
        <v>26.7006</v>
      </c>
      <c r="W1943" s="3">
        <v>9.71</v>
      </c>
      <c r="Z1943" s="4">
        <f>IFERROR(__xludf.DUMMYFUNCTION("""COMPUTED_VALUE"""),9.345)</f>
        <v>9.345</v>
      </c>
      <c r="AA1943" s="4">
        <v>26.9522</v>
      </c>
      <c r="AB1943" s="4" t="s">
        <v>13</v>
      </c>
      <c r="AC1943" s="1">
        <v>25.5113390529241</v>
      </c>
      <c r="AD1943" s="4">
        <v>1.1892609470759012</v>
      </c>
    </row>
    <row r="1944">
      <c r="G1944" s="3">
        <v>-11.3802</v>
      </c>
      <c r="H1944" s="3">
        <v>9.715</v>
      </c>
      <c r="K1944" s="4">
        <f>IFERROR(__xludf.DUMMYFUNCTION("""COMPUTED_VALUE"""),9.35)</f>
        <v>9.35</v>
      </c>
      <c r="L1944" s="4">
        <v>-9.51537</v>
      </c>
      <c r="M1944" s="4" t="s">
        <v>13</v>
      </c>
      <c r="N1944" s="1">
        <v>-12.338509051816</v>
      </c>
      <c r="O1944" s="4">
        <v>0.9583090518160002</v>
      </c>
      <c r="V1944" s="3">
        <v>26.6999</v>
      </c>
      <c r="W1944" s="3">
        <v>9.715</v>
      </c>
      <c r="Z1944" s="4">
        <f>IFERROR(__xludf.DUMMYFUNCTION("""COMPUTED_VALUE"""),9.35)</f>
        <v>9.35</v>
      </c>
      <c r="AA1944" s="4">
        <v>26.9263</v>
      </c>
      <c r="AB1944" s="4" t="s">
        <v>13</v>
      </c>
      <c r="AC1944" s="1">
        <v>25.5102167960388</v>
      </c>
      <c r="AD1944" s="4">
        <v>1.1896832039611986</v>
      </c>
    </row>
    <row r="1945">
      <c r="G1945" s="3">
        <v>-11.3611</v>
      </c>
      <c r="H1945" s="3">
        <v>9.72</v>
      </c>
      <c r="K1945" s="4">
        <f>IFERROR(__xludf.DUMMYFUNCTION("""COMPUTED_VALUE"""),9.355)</f>
        <v>9.355</v>
      </c>
      <c r="L1945" s="4">
        <v>-9.62801</v>
      </c>
      <c r="M1945" s="4" t="s">
        <v>13</v>
      </c>
      <c r="N1945" s="1">
        <v>-12.3452284091685</v>
      </c>
      <c r="O1945" s="4">
        <v>0.9841284091685001</v>
      </c>
      <c r="V1945" s="3">
        <v>26.6988</v>
      </c>
      <c r="W1945" s="3">
        <v>9.72</v>
      </c>
      <c r="Z1945" s="4">
        <f>IFERROR(__xludf.DUMMYFUNCTION("""COMPUTED_VALUE"""),9.355)</f>
        <v>9.355</v>
      </c>
      <c r="AA1945" s="4">
        <v>26.9012</v>
      </c>
      <c r="AB1945" s="4" t="s">
        <v>13</v>
      </c>
      <c r="AC1945" s="1">
        <v>25.5091116840619</v>
      </c>
      <c r="AD1945" s="4">
        <v>1.189688315938099</v>
      </c>
    </row>
    <row r="1946">
      <c r="G1946" s="3">
        <v>-11.3421</v>
      </c>
      <c r="H1946" s="3">
        <v>9.725</v>
      </c>
      <c r="K1946" s="4">
        <f>IFERROR(__xludf.DUMMYFUNCTION("""COMPUTED_VALUE"""),9.35597992)</f>
        <v>9.35597992</v>
      </c>
      <c r="L1946" s="4" t="s">
        <v>13</v>
      </c>
      <c r="M1946" s="4">
        <v>-11.7252025305444</v>
      </c>
      <c r="N1946" s="1">
        <v>-12.3518135889857</v>
      </c>
      <c r="O1946" s="4">
        <v>1.009713588985699</v>
      </c>
      <c r="V1946" s="3">
        <v>26.6976</v>
      </c>
      <c r="W1946" s="3">
        <v>9.725</v>
      </c>
      <c r="Z1946" s="4">
        <f>IFERROR(__xludf.DUMMYFUNCTION("""COMPUTED_VALUE"""),9.35597992)</f>
        <v>9.35597992</v>
      </c>
      <c r="AA1946" s="4" t="s">
        <v>13</v>
      </c>
      <c r="AB1946" s="4">
        <v>26.0386471604157</v>
      </c>
      <c r="AC1946" s="1">
        <v>25.5080154307873</v>
      </c>
      <c r="AD1946" s="4">
        <v>1.1895845692127018</v>
      </c>
    </row>
    <row r="1947">
      <c r="G1947" s="3">
        <v>-11.3233</v>
      </c>
      <c r="H1947" s="3">
        <v>9.73</v>
      </c>
      <c r="K1947" s="4">
        <f>IFERROR(__xludf.DUMMYFUNCTION("""COMPUTED_VALUE"""),9.36)</f>
        <v>9.36</v>
      </c>
      <c r="L1947" s="4">
        <v>-9.73771</v>
      </c>
      <c r="M1947" s="4" t="s">
        <v>13</v>
      </c>
      <c r="N1947" s="1">
        <v>-12.3582462397998</v>
      </c>
      <c r="O1947" s="4">
        <v>1.034946239799801</v>
      </c>
      <c r="V1947" s="3">
        <v>26.6961</v>
      </c>
      <c r="W1947" s="3">
        <v>9.73</v>
      </c>
      <c r="Z1947" s="4">
        <f>IFERROR(__xludf.DUMMYFUNCTION("""COMPUTED_VALUE"""),9.36)</f>
        <v>9.36</v>
      </c>
      <c r="AA1947" s="4">
        <v>26.8769</v>
      </c>
      <c r="AB1947" s="4" t="s">
        <v>13</v>
      </c>
      <c r="AC1947" s="1">
        <v>25.5069197500092</v>
      </c>
      <c r="AD1947" s="4">
        <v>1.1891802499908017</v>
      </c>
    </row>
    <row r="1948">
      <c r="G1948" s="3">
        <v>-11.3048</v>
      </c>
      <c r="H1948" s="3">
        <v>9.735</v>
      </c>
      <c r="K1948" s="4">
        <f>IFERROR(__xludf.DUMMYFUNCTION("""COMPUTED_VALUE"""),9.365)</f>
        <v>9.365</v>
      </c>
      <c r="L1948" s="4">
        <v>-9.84452</v>
      </c>
      <c r="M1948" s="4" t="s">
        <v>13</v>
      </c>
      <c r="N1948" s="1">
        <v>-12.3645080101432</v>
      </c>
      <c r="O1948" s="4">
        <v>1.0597080101432006</v>
      </c>
      <c r="V1948" s="3">
        <v>26.6943</v>
      </c>
      <c r="W1948" s="3">
        <v>9.735</v>
      </c>
      <c r="Z1948" s="4">
        <f>IFERROR(__xludf.DUMMYFUNCTION("""COMPUTED_VALUE"""),9.365)</f>
        <v>9.365</v>
      </c>
      <c r="AA1948" s="4">
        <v>26.8534</v>
      </c>
      <c r="AB1948" s="4" t="s">
        <v>13</v>
      </c>
      <c r="AC1948" s="1">
        <v>25.5058163555213</v>
      </c>
      <c r="AD1948" s="4">
        <v>1.1884836444786977</v>
      </c>
    </row>
    <row r="1949">
      <c r="G1949" s="3">
        <v>-11.2865</v>
      </c>
      <c r="H1949" s="3">
        <v>9.74</v>
      </c>
      <c r="K1949" s="4">
        <f>IFERROR(__xludf.DUMMYFUNCTION("""COMPUTED_VALUE"""),9.37)</f>
        <v>9.37</v>
      </c>
      <c r="L1949" s="4">
        <v>-9.94837</v>
      </c>
      <c r="M1949" s="4" t="s">
        <v>13</v>
      </c>
      <c r="N1949" s="1">
        <v>-12.3705805485483</v>
      </c>
      <c r="O1949" s="4">
        <v>1.0840805485483003</v>
      </c>
      <c r="V1949" s="3">
        <v>26.6924</v>
      </c>
      <c r="W1949" s="3">
        <v>9.74</v>
      </c>
      <c r="Z1949" s="4">
        <f>IFERROR(__xludf.DUMMYFUNCTION("""COMPUTED_VALUE"""),9.37)</f>
        <v>9.37</v>
      </c>
      <c r="AA1949" s="4">
        <v>26.8308</v>
      </c>
      <c r="AB1949" s="4" t="s">
        <v>13</v>
      </c>
      <c r="AC1949" s="1">
        <v>25.5046969611178</v>
      </c>
      <c r="AD1949" s="4">
        <v>1.1877030388821979</v>
      </c>
    </row>
    <row r="1950">
      <c r="G1950" s="3">
        <v>-11.2686</v>
      </c>
      <c r="H1950" s="3">
        <v>9.745</v>
      </c>
      <c r="K1950" s="4">
        <f>IFERROR(__xludf.DUMMYFUNCTION("""COMPUTED_VALUE"""),9.375)</f>
        <v>9.375</v>
      </c>
      <c r="L1950" s="4">
        <v>-10.0493</v>
      </c>
      <c r="M1950" s="4" t="s">
        <v>13</v>
      </c>
      <c r="N1950" s="1">
        <v>-12.3764455035474</v>
      </c>
      <c r="O1950" s="4">
        <v>1.1078455035474004</v>
      </c>
      <c r="V1950" s="3">
        <v>26.6902</v>
      </c>
      <c r="W1950" s="3">
        <v>9.745</v>
      </c>
      <c r="Z1950" s="4">
        <f>IFERROR(__xludf.DUMMYFUNCTION("""COMPUTED_VALUE"""),9.375)</f>
        <v>9.375</v>
      </c>
      <c r="AA1950" s="4">
        <v>26.8091</v>
      </c>
      <c r="AB1950" s="4" t="s">
        <v>13</v>
      </c>
      <c r="AC1950" s="1">
        <v>25.5035532805927</v>
      </c>
      <c r="AD1950" s="4">
        <v>1.1866467194072996</v>
      </c>
    </row>
    <row r="1951">
      <c r="G1951" s="3">
        <v>-11.251</v>
      </c>
      <c r="H1951" s="3">
        <v>9.75</v>
      </c>
      <c r="K1951" s="4">
        <f>IFERROR(__xludf.DUMMYFUNCTION("""COMPUTED_VALUE"""),9.38)</f>
        <v>9.38</v>
      </c>
      <c r="L1951" s="4">
        <v>-10.1472</v>
      </c>
      <c r="M1951" s="4" t="s">
        <v>13</v>
      </c>
      <c r="N1951" s="1">
        <v>-12.3820845236728</v>
      </c>
      <c r="O1951" s="4">
        <v>1.1310845236728007</v>
      </c>
      <c r="V1951" s="3">
        <v>26.6879</v>
      </c>
      <c r="W1951" s="3">
        <v>9.75</v>
      </c>
      <c r="Z1951" s="4">
        <f>IFERROR(__xludf.DUMMYFUNCTION("""COMPUTED_VALUE"""),9.38)</f>
        <v>9.38</v>
      </c>
      <c r="AA1951" s="4">
        <v>26.7882</v>
      </c>
      <c r="AB1951" s="4" t="s">
        <v>13</v>
      </c>
      <c r="AC1951" s="1">
        <v>25.5023770277398</v>
      </c>
      <c r="AD1951" s="4">
        <v>1.1855229722601983</v>
      </c>
    </row>
    <row r="1952">
      <c r="G1952" s="3">
        <v>-11.2338</v>
      </c>
      <c r="H1952" s="3">
        <v>9.755</v>
      </c>
      <c r="K1952" s="4">
        <f>IFERROR(__xludf.DUMMYFUNCTION("""COMPUTED_VALUE"""),9.385)</f>
        <v>9.385</v>
      </c>
      <c r="L1952" s="4">
        <v>-10.2422</v>
      </c>
      <c r="M1952" s="4" t="s">
        <v>13</v>
      </c>
      <c r="N1952" s="1">
        <v>-12.387479257457</v>
      </c>
      <c r="O1952" s="4">
        <v>1.153679257457</v>
      </c>
      <c r="V1952" s="3">
        <v>26.6854</v>
      </c>
      <c r="W1952" s="3">
        <v>9.755</v>
      </c>
      <c r="Z1952" s="4">
        <f>IFERROR(__xludf.DUMMYFUNCTION("""COMPUTED_VALUE"""),9.385)</f>
        <v>9.385</v>
      </c>
      <c r="AA1952" s="4">
        <v>26.7684</v>
      </c>
      <c r="AB1952" s="4" t="s">
        <v>13</v>
      </c>
      <c r="AC1952" s="1">
        <v>25.5011599163533</v>
      </c>
      <c r="AD1952" s="4">
        <v>1.1842400836467029</v>
      </c>
    </row>
    <row r="1953">
      <c r="G1953" s="3">
        <v>-11.217</v>
      </c>
      <c r="H1953" s="3">
        <v>9.76</v>
      </c>
      <c r="K1953" s="4">
        <f>IFERROR(__xludf.DUMMYFUNCTION("""COMPUTED_VALUE"""),9.39)</f>
        <v>9.39</v>
      </c>
      <c r="L1953" s="4">
        <v>-10.3341</v>
      </c>
      <c r="M1953" s="4" t="s">
        <v>13</v>
      </c>
      <c r="N1953" s="1">
        <v>-12.3926113534322</v>
      </c>
      <c r="O1953" s="4">
        <v>1.175611353432199</v>
      </c>
      <c r="V1953" s="3">
        <v>26.6828</v>
      </c>
      <c r="W1953" s="3">
        <v>9.76</v>
      </c>
      <c r="Z1953" s="4">
        <f>IFERROR(__xludf.DUMMYFUNCTION("""COMPUTED_VALUE"""),9.39)</f>
        <v>9.39</v>
      </c>
      <c r="AA1953" s="4">
        <v>26.7494</v>
      </c>
      <c r="AB1953" s="4" t="s">
        <v>13</v>
      </c>
      <c r="AC1953" s="1">
        <v>25.499893660227</v>
      </c>
      <c r="AD1953" s="4">
        <v>1.1829063397730017</v>
      </c>
    </row>
    <row r="1954">
      <c r="G1954" s="3">
        <v>-11.2006</v>
      </c>
      <c r="H1954" s="3">
        <v>9.765</v>
      </c>
      <c r="K1954" s="4">
        <f>IFERROR(__xludf.DUMMYFUNCTION("""COMPUTED_VALUE"""),9.395)</f>
        <v>9.395</v>
      </c>
      <c r="L1954" s="4">
        <v>-10.4232</v>
      </c>
      <c r="M1954" s="4" t="s">
        <v>13</v>
      </c>
      <c r="N1954" s="1">
        <v>-12.3974624601309</v>
      </c>
      <c r="O1954" s="4">
        <v>1.1968624601309</v>
      </c>
      <c r="V1954" s="3">
        <v>26.68</v>
      </c>
      <c r="W1954" s="3">
        <v>9.765</v>
      </c>
      <c r="Z1954" s="4">
        <f>IFERROR(__xludf.DUMMYFUNCTION("""COMPUTED_VALUE"""),9.395)</f>
        <v>9.395</v>
      </c>
      <c r="AA1954" s="4">
        <v>26.7315</v>
      </c>
      <c r="AB1954" s="4" t="s">
        <v>13</v>
      </c>
      <c r="AC1954" s="1">
        <v>25.4985699731551</v>
      </c>
      <c r="AD1954" s="4">
        <v>1.1814300268449003</v>
      </c>
    </row>
    <row r="1955">
      <c r="G1955" s="3">
        <v>-11.1846</v>
      </c>
      <c r="H1955" s="3">
        <v>9.77</v>
      </c>
      <c r="K1955" s="4">
        <f>IFERROR(__xludf.DUMMYFUNCTION("""COMPUTED_VALUE"""),9.4)</f>
        <v>9.4</v>
      </c>
      <c r="L1955" s="4">
        <v>-10.5091</v>
      </c>
      <c r="M1955" s="4" t="s">
        <v>13</v>
      </c>
      <c r="N1955" s="1">
        <v>-12.4020142260854</v>
      </c>
      <c r="O1955" s="4">
        <v>1.2174142260854008</v>
      </c>
      <c r="V1955" s="3">
        <v>26.6772</v>
      </c>
      <c r="W1955" s="3">
        <v>9.77</v>
      </c>
      <c r="Z1955" s="4">
        <f>IFERROR(__xludf.DUMMYFUNCTION("""COMPUTED_VALUE"""),9.4)</f>
        <v>9.4</v>
      </c>
      <c r="AA1955" s="4">
        <v>26.7145</v>
      </c>
      <c r="AB1955" s="4" t="s">
        <v>13</v>
      </c>
      <c r="AC1955" s="1">
        <v>25.4971805689313</v>
      </c>
      <c r="AD1955" s="4">
        <v>1.1800194310687004</v>
      </c>
    </row>
    <row r="1956">
      <c r="G1956" s="3">
        <v>-11.1691</v>
      </c>
      <c r="H1956" s="3">
        <v>9.775</v>
      </c>
      <c r="K1956" s="4">
        <f>IFERROR(__xludf.DUMMYFUNCTION("""COMPUTED_VALUE"""),9.405)</f>
        <v>9.405</v>
      </c>
      <c r="L1956" s="4">
        <v>-10.5921</v>
      </c>
      <c r="M1956" s="4" t="s">
        <v>13</v>
      </c>
      <c r="N1956" s="1">
        <v>-12.406248299828</v>
      </c>
      <c r="O1956" s="4">
        <v>1.2371482998280001</v>
      </c>
      <c r="V1956" s="3">
        <v>26.6742</v>
      </c>
      <c r="W1956" s="3">
        <v>9.775</v>
      </c>
      <c r="Z1956" s="4">
        <f>IFERROR(__xludf.DUMMYFUNCTION("""COMPUTED_VALUE"""),9.405)</f>
        <v>9.405</v>
      </c>
      <c r="AA1956" s="4">
        <v>26.6984</v>
      </c>
      <c r="AB1956" s="4" t="s">
        <v>13</v>
      </c>
      <c r="AC1956" s="1">
        <v>25.4957171613498</v>
      </c>
      <c r="AD1956" s="4">
        <v>1.1784828386502006</v>
      </c>
    </row>
    <row r="1957">
      <c r="G1957" s="3">
        <v>-11.154</v>
      </c>
      <c r="H1957" s="3">
        <v>9.78</v>
      </c>
      <c r="K1957" s="4">
        <f>IFERROR(__xludf.DUMMYFUNCTION("""COMPUTED_VALUE"""),9.41)</f>
        <v>9.41</v>
      </c>
      <c r="L1957" s="4">
        <v>-10.6721</v>
      </c>
      <c r="M1957" s="4" t="s">
        <v>13</v>
      </c>
      <c r="N1957" s="1">
        <v>-12.4101463298912</v>
      </c>
      <c r="O1957" s="4">
        <v>1.2561463298912</v>
      </c>
      <c r="V1957" s="3">
        <v>26.6712</v>
      </c>
      <c r="W1957" s="3">
        <v>9.78</v>
      </c>
      <c r="Z1957" s="4">
        <f>IFERROR(__xludf.DUMMYFUNCTION("""COMPUTED_VALUE"""),9.41)</f>
        <v>9.41</v>
      </c>
      <c r="AA1957" s="4">
        <v>26.6834</v>
      </c>
      <c r="AB1957" s="4" t="s">
        <v>13</v>
      </c>
      <c r="AC1957" s="1">
        <v>25.4941714642046</v>
      </c>
      <c r="AD1957" s="4">
        <v>1.1770285357953973</v>
      </c>
    </row>
    <row r="1958">
      <c r="G1958" s="3">
        <v>-11.1394</v>
      </c>
      <c r="H1958" s="3">
        <v>9.785</v>
      </c>
      <c r="K1958" s="4">
        <f>IFERROR(__xludf.DUMMYFUNCTION("""COMPUTED_VALUE"""),9.415)</f>
        <v>9.415</v>
      </c>
      <c r="L1958" s="4">
        <v>-10.7492</v>
      </c>
      <c r="M1958" s="4" t="s">
        <v>13</v>
      </c>
      <c r="N1958" s="1">
        <v>-12.4136899648072</v>
      </c>
      <c r="O1958" s="4">
        <v>1.274289964807199</v>
      </c>
      <c r="V1958" s="3">
        <v>26.6681</v>
      </c>
      <c r="W1958" s="3">
        <v>9.785</v>
      </c>
      <c r="Z1958" s="4">
        <f>IFERROR(__xludf.DUMMYFUNCTION("""COMPUTED_VALUE"""),9.415)</f>
        <v>9.415</v>
      </c>
      <c r="AA1958" s="4">
        <v>26.6693</v>
      </c>
      <c r="AB1958" s="4" t="s">
        <v>13</v>
      </c>
      <c r="AC1958" s="1">
        <v>25.4925351912896</v>
      </c>
      <c r="AD1958" s="4">
        <v>1.1755648087103978</v>
      </c>
    </row>
    <row r="1959">
      <c r="G1959" s="3">
        <v>-11.1254</v>
      </c>
      <c r="H1959" s="3">
        <v>9.79</v>
      </c>
      <c r="K1959" s="4">
        <f>IFERROR(__xludf.DUMMYFUNCTION("""COMPUTED_VALUE"""),9.42)</f>
        <v>9.42</v>
      </c>
      <c r="L1959" s="4">
        <v>-10.8232</v>
      </c>
      <c r="M1959" s="4" t="s">
        <v>13</v>
      </c>
      <c r="N1959" s="1">
        <v>-12.4168608531083</v>
      </c>
      <c r="O1959" s="4">
        <v>1.2914608531082994</v>
      </c>
      <c r="V1959" s="3">
        <v>26.665</v>
      </c>
      <c r="W1959" s="3">
        <v>9.79</v>
      </c>
      <c r="Z1959" s="4">
        <f>IFERROR(__xludf.DUMMYFUNCTION("""COMPUTED_VALUE"""),9.42)</f>
        <v>9.42</v>
      </c>
      <c r="AA1959" s="4">
        <v>26.6561</v>
      </c>
      <c r="AB1959" s="4" t="s">
        <v>13</v>
      </c>
      <c r="AC1959" s="1">
        <v>25.4908000563987</v>
      </c>
      <c r="AD1959" s="4">
        <v>1.1741999436012982</v>
      </c>
    </row>
    <row r="1960">
      <c r="G1960" s="3">
        <v>-11.1118</v>
      </c>
      <c r="H1960" s="3">
        <v>9.795</v>
      </c>
      <c r="K1960" s="4">
        <f>IFERROR(__xludf.DUMMYFUNCTION("""COMPUTED_VALUE"""),9.425)</f>
        <v>9.425</v>
      </c>
      <c r="L1960" s="4">
        <v>-10.8942</v>
      </c>
      <c r="M1960" s="4" t="s">
        <v>13</v>
      </c>
      <c r="N1960" s="1">
        <v>-12.4196406433271</v>
      </c>
      <c r="O1960" s="4">
        <v>1.3078406433270988</v>
      </c>
      <c r="V1960" s="3">
        <v>26.6619</v>
      </c>
      <c r="W1960" s="3">
        <v>9.795</v>
      </c>
      <c r="Z1960" s="4">
        <f>IFERROR(__xludf.DUMMYFUNCTION("""COMPUTED_VALUE"""),9.425)</f>
        <v>9.425</v>
      </c>
      <c r="AA1960" s="4">
        <v>26.644</v>
      </c>
      <c r="AB1960" s="4" t="s">
        <v>13</v>
      </c>
      <c r="AC1960" s="1">
        <v>25.4889577733261</v>
      </c>
      <c r="AD1960" s="4">
        <v>1.1729422266739</v>
      </c>
    </row>
    <row r="1961">
      <c r="G1961" s="3">
        <v>-11.0987</v>
      </c>
      <c r="H1961" s="3">
        <v>9.8</v>
      </c>
      <c r="K1961" s="4">
        <f>IFERROR(__xludf.DUMMYFUNCTION("""COMPUTED_VALUE"""),9.43)</f>
        <v>9.43</v>
      </c>
      <c r="L1961" s="4">
        <v>-10.9623</v>
      </c>
      <c r="M1961" s="4" t="s">
        <v>13</v>
      </c>
      <c r="N1961" s="1">
        <v>-12.4220109839958</v>
      </c>
      <c r="O1961" s="4">
        <v>1.3233109839958015</v>
      </c>
      <c r="V1961" s="3">
        <v>26.6588</v>
      </c>
      <c r="W1961" s="3">
        <v>9.8</v>
      </c>
      <c r="Z1961" s="4">
        <f>IFERROR(__xludf.DUMMYFUNCTION("""COMPUTED_VALUE"""),9.43)</f>
        <v>9.43</v>
      </c>
      <c r="AA1961" s="4">
        <v>26.6328</v>
      </c>
      <c r="AB1961" s="4" t="s">
        <v>13</v>
      </c>
      <c r="AC1961" s="1">
        <v>25.4870000558656</v>
      </c>
      <c r="AD1961" s="4">
        <v>1.1717999441343991</v>
      </c>
    </row>
    <row r="1962">
      <c r="G1962" s="3">
        <v>-11.0861</v>
      </c>
      <c r="H1962" s="3">
        <v>9.805</v>
      </c>
      <c r="K1962" s="4">
        <f>IFERROR(__xludf.DUMMYFUNCTION("""COMPUTED_VALUE"""),9.435)</f>
        <v>9.435</v>
      </c>
      <c r="L1962" s="4">
        <v>-11.0274</v>
      </c>
      <c r="M1962" s="4" t="s">
        <v>13</v>
      </c>
      <c r="N1962" s="1">
        <v>-12.4239535236468</v>
      </c>
      <c r="O1962" s="4">
        <v>1.3378535236467997</v>
      </c>
      <c r="V1962" s="3">
        <v>26.6557</v>
      </c>
      <c r="W1962" s="3">
        <v>9.805</v>
      </c>
      <c r="Z1962" s="4">
        <f>IFERROR(__xludf.DUMMYFUNCTION("""COMPUTED_VALUE"""),9.435)</f>
        <v>9.435</v>
      </c>
      <c r="AA1962" s="4">
        <v>26.6225</v>
      </c>
      <c r="AB1962" s="4" t="s">
        <v>13</v>
      </c>
      <c r="AC1962" s="1">
        <v>25.4849186178113</v>
      </c>
      <c r="AD1962" s="4">
        <v>1.1707813821887</v>
      </c>
    </row>
    <row r="1963">
      <c r="G1963" s="3">
        <v>-11.074</v>
      </c>
      <c r="H1963" s="3">
        <v>9.81</v>
      </c>
      <c r="K1963" s="4">
        <f>IFERROR(__xludf.DUMMYFUNCTION("""COMPUTED_VALUE"""),9.44)</f>
        <v>9.44</v>
      </c>
      <c r="L1963" s="4">
        <v>-11.0897</v>
      </c>
      <c r="M1963" s="4" t="s">
        <v>13</v>
      </c>
      <c r="N1963" s="1">
        <v>-12.4254499108124</v>
      </c>
      <c r="O1963" s="4">
        <v>1.3514499108124003</v>
      </c>
      <c r="V1963" s="3">
        <v>26.6526</v>
      </c>
      <c r="W1963" s="3">
        <v>9.81</v>
      </c>
      <c r="Z1963" s="4">
        <f>IFERROR(__xludf.DUMMYFUNCTION("""COMPUTED_VALUE"""),9.44)</f>
        <v>9.44</v>
      </c>
      <c r="AA1963" s="4">
        <v>26.6132</v>
      </c>
      <c r="AB1963" s="4" t="s">
        <v>13</v>
      </c>
      <c r="AC1963" s="1">
        <v>25.4827051729572</v>
      </c>
      <c r="AD1963" s="4">
        <v>1.1698948270427998</v>
      </c>
    </row>
    <row r="1964">
      <c r="G1964" s="3">
        <v>-11.0625</v>
      </c>
      <c r="H1964" s="3">
        <v>9.815</v>
      </c>
      <c r="K1964" s="4">
        <f>IFERROR(__xludf.DUMMYFUNCTION("""COMPUTED_VALUE"""),9.445)</f>
        <v>9.445</v>
      </c>
      <c r="L1964" s="4">
        <v>-11.1489</v>
      </c>
      <c r="M1964" s="4" t="s">
        <v>13</v>
      </c>
      <c r="N1964" s="1">
        <v>-12.426481794025</v>
      </c>
      <c r="O1964" s="4">
        <v>1.3639817940249994</v>
      </c>
      <c r="V1964" s="3">
        <v>26.6496</v>
      </c>
      <c r="W1964" s="3">
        <v>9.815</v>
      </c>
      <c r="Z1964" s="4">
        <f>IFERROR(__xludf.DUMMYFUNCTION("""COMPUTED_VALUE"""),9.445)</f>
        <v>9.445</v>
      </c>
      <c r="AA1964" s="4">
        <v>26.6048</v>
      </c>
      <c r="AB1964" s="4" t="s">
        <v>13</v>
      </c>
      <c r="AC1964" s="1">
        <v>25.4803514350971</v>
      </c>
      <c r="AD1964" s="4">
        <v>1.169248564902901</v>
      </c>
    </row>
    <row r="1965">
      <c r="G1965" s="3">
        <v>-11.0515</v>
      </c>
      <c r="H1965" s="3">
        <v>9.82</v>
      </c>
      <c r="K1965" s="4">
        <f>IFERROR(__xludf.DUMMYFUNCTION("""COMPUTED_VALUE"""),9.45)</f>
        <v>9.45</v>
      </c>
      <c r="L1965" s="4">
        <v>-11.2053</v>
      </c>
      <c r="M1965" s="4" t="s">
        <v>13</v>
      </c>
      <c r="N1965" s="1">
        <v>-12.427030821817</v>
      </c>
      <c r="O1965" s="4">
        <v>1.3755308218169997</v>
      </c>
      <c r="V1965" s="3">
        <v>26.6467</v>
      </c>
      <c r="W1965" s="3">
        <v>9.82</v>
      </c>
      <c r="Z1965" s="4">
        <f>IFERROR(__xludf.DUMMYFUNCTION("""COMPUTED_VALUE"""),9.45)</f>
        <v>9.45</v>
      </c>
      <c r="AA1965" s="4">
        <v>26.5972</v>
      </c>
      <c r="AB1965" s="4" t="s">
        <v>13</v>
      </c>
      <c r="AC1965" s="1">
        <v>25.4778491180253</v>
      </c>
      <c r="AD1965" s="4">
        <v>1.1688508819746986</v>
      </c>
    </row>
    <row r="1966">
      <c r="G1966" s="3">
        <v>-11.0409</v>
      </c>
      <c r="H1966" s="3">
        <v>9.825</v>
      </c>
      <c r="K1966" s="4">
        <f>IFERROR(__xludf.DUMMYFUNCTION("""COMPUTED_VALUE"""),9.455)</f>
        <v>9.455</v>
      </c>
      <c r="L1966" s="4">
        <v>-11.2588</v>
      </c>
      <c r="M1966" s="4" t="s">
        <v>13</v>
      </c>
      <c r="N1966" s="1">
        <v>-12.4271120144687</v>
      </c>
      <c r="O1966" s="4">
        <v>1.3862120144686987</v>
      </c>
      <c r="V1966" s="3">
        <v>26.6438</v>
      </c>
      <c r="W1966" s="3">
        <v>9.825</v>
      </c>
      <c r="Z1966" s="4">
        <f>IFERROR(__xludf.DUMMYFUNCTION("""COMPUTED_VALUE"""),9.455)</f>
        <v>9.455</v>
      </c>
      <c r="AA1966" s="4">
        <v>26.5906</v>
      </c>
      <c r="AB1966" s="4" t="s">
        <v>13</v>
      </c>
      <c r="AC1966" s="1">
        <v>25.4751724433615</v>
      </c>
      <c r="AD1966" s="4">
        <v>1.1686275566384978</v>
      </c>
    </row>
    <row r="1967">
      <c r="G1967" s="3">
        <v>-11.0309</v>
      </c>
      <c r="H1967" s="3">
        <v>9.83</v>
      </c>
      <c r="K1967" s="4">
        <f>IFERROR(__xludf.DUMMYFUNCTION("""COMPUTED_VALUE"""),9.46)</f>
        <v>9.46</v>
      </c>
      <c r="L1967" s="4">
        <v>-11.3095</v>
      </c>
      <c r="M1967" s="4" t="s">
        <v>13</v>
      </c>
      <c r="N1967" s="1">
        <v>-12.4270157404844</v>
      </c>
      <c r="O1967" s="4">
        <v>1.3961157404843991</v>
      </c>
      <c r="V1967" s="3">
        <v>26.641</v>
      </c>
      <c r="W1967" s="3">
        <v>9.83</v>
      </c>
      <c r="Z1967" s="4">
        <f>IFERROR(__xludf.DUMMYFUNCTION("""COMPUTED_VALUE"""),9.46)</f>
        <v>9.46</v>
      </c>
      <c r="AA1967" s="4">
        <v>26.5848</v>
      </c>
      <c r="AB1967" s="4" t="s">
        <v>13</v>
      </c>
      <c r="AC1967" s="1">
        <v>25.4721614195259</v>
      </c>
      <c r="AD1967" s="4">
        <v>1.1688385804740982</v>
      </c>
    </row>
    <row r="1968">
      <c r="G1968" s="3">
        <v>-11.0215</v>
      </c>
      <c r="H1968" s="3">
        <v>9.835</v>
      </c>
      <c r="K1968" s="4">
        <f>IFERROR(__xludf.DUMMYFUNCTION("""COMPUTED_VALUE"""),9.465)</f>
        <v>9.465</v>
      </c>
      <c r="L1968" s="4">
        <v>-11.3574</v>
      </c>
      <c r="M1968" s="4" t="s">
        <v>13</v>
      </c>
      <c r="N1968" s="1">
        <v>-12.426816187369</v>
      </c>
      <c r="O1968" s="4">
        <v>1.4053161873690012</v>
      </c>
      <c r="V1968" s="3">
        <v>26.6383</v>
      </c>
      <c r="W1968" s="3">
        <v>9.835</v>
      </c>
      <c r="Z1968" s="4">
        <f>IFERROR(__xludf.DUMMYFUNCTION("""COMPUTED_VALUE"""),9.465)</f>
        <v>9.465</v>
      </c>
      <c r="AA1968" s="4">
        <v>26.5799</v>
      </c>
      <c r="AB1968" s="4" t="s">
        <v>13</v>
      </c>
      <c r="AC1968" s="1">
        <v>25.4687881824675</v>
      </c>
      <c r="AD1968" s="4">
        <v>1.169511817532502</v>
      </c>
    </row>
    <row r="1969">
      <c r="G1969" s="3">
        <v>-11.0125</v>
      </c>
      <c r="H1969" s="3">
        <v>9.84</v>
      </c>
      <c r="K1969" s="4">
        <f>IFERROR(__xludf.DUMMYFUNCTION("""COMPUTED_VALUE"""),9.47)</f>
        <v>9.47</v>
      </c>
      <c r="L1969" s="4">
        <v>-11.4025</v>
      </c>
      <c r="M1969" s="4" t="s">
        <v>13</v>
      </c>
      <c r="N1969" s="1">
        <v>-12.4265167802996</v>
      </c>
      <c r="O1969" s="4">
        <v>1.414016780299601</v>
      </c>
      <c r="V1969" s="3">
        <v>26.6357</v>
      </c>
      <c r="W1969" s="3">
        <v>9.84</v>
      </c>
      <c r="Z1969" s="4">
        <f>IFERROR(__xludf.DUMMYFUNCTION("""COMPUTED_VALUE"""),9.47)</f>
        <v>9.47</v>
      </c>
      <c r="AA1969" s="4">
        <v>26.5757</v>
      </c>
      <c r="AB1969" s="4" t="s">
        <v>13</v>
      </c>
      <c r="AC1969" s="1">
        <v>25.4650637730743</v>
      </c>
      <c r="AD1969" s="4">
        <v>1.1706362269257014</v>
      </c>
    </row>
    <row r="1970">
      <c r="G1970" s="3">
        <v>-11.004</v>
      </c>
      <c r="H1970" s="3">
        <v>9.845</v>
      </c>
      <c r="K1970" s="4">
        <f>IFERROR(__xludf.DUMMYFUNCTION("""COMPUTED_VALUE"""),9.47274017)</f>
        <v>9.47274017</v>
      </c>
      <c r="L1970" s="4" t="s">
        <v>13</v>
      </c>
      <c r="M1970" s="4">
        <v>-12.0245857357527</v>
      </c>
      <c r="N1970" s="1">
        <v>-12.4261209444532</v>
      </c>
      <c r="O1970" s="4">
        <v>1.4221209444531997</v>
      </c>
      <c r="V1970" s="3">
        <v>26.6333</v>
      </c>
      <c r="W1970" s="3">
        <v>9.845</v>
      </c>
      <c r="Z1970" s="4">
        <f>IFERROR(__xludf.DUMMYFUNCTION("""COMPUTED_VALUE"""),9.47274017)</f>
        <v>9.47274017</v>
      </c>
      <c r="AA1970" s="4" t="s">
        <v>13</v>
      </c>
      <c r="AB1970" s="4">
        <v>25.7887497871446</v>
      </c>
      <c r="AC1970" s="1">
        <v>25.4609992322344</v>
      </c>
      <c r="AD1970" s="4">
        <v>1.1723007677655986</v>
      </c>
    </row>
    <row r="1971">
      <c r="G1971" s="3">
        <v>-10.9961</v>
      </c>
      <c r="H1971" s="3">
        <v>9.85</v>
      </c>
      <c r="K1971" s="4">
        <f>IFERROR(__xludf.DUMMYFUNCTION("""COMPUTED_VALUE"""),9.475)</f>
        <v>9.475</v>
      </c>
      <c r="L1971" s="4">
        <v>-11.4448</v>
      </c>
      <c r="M1971" s="4" t="s">
        <v>13</v>
      </c>
      <c r="N1971" s="1">
        <v>-12.4256321050069</v>
      </c>
      <c r="O1971" s="4">
        <v>1.4295321050068992</v>
      </c>
      <c r="V1971" s="3">
        <v>26.6309</v>
      </c>
      <c r="W1971" s="3">
        <v>9.85</v>
      </c>
      <c r="Z1971" s="4">
        <f>IFERROR(__xludf.DUMMYFUNCTION("""COMPUTED_VALUE"""),9.475)</f>
        <v>9.475</v>
      </c>
      <c r="AA1971" s="4">
        <v>26.5724</v>
      </c>
      <c r="AB1971" s="4" t="s">
        <v>13</v>
      </c>
      <c r="AC1971" s="1">
        <v>25.4566056008358</v>
      </c>
      <c r="AD1971" s="4">
        <v>1.1742943991642</v>
      </c>
    </row>
    <row r="1972">
      <c r="G1972" s="3">
        <v>-10.9886</v>
      </c>
      <c r="H1972" s="3">
        <v>9.855</v>
      </c>
      <c r="K1972" s="4">
        <f>IFERROR(__xludf.DUMMYFUNCTION("""COMPUTED_VALUE"""),9.48)</f>
        <v>9.48</v>
      </c>
      <c r="L1972" s="4">
        <v>-11.4845</v>
      </c>
      <c r="M1972" s="4" t="s">
        <v>13</v>
      </c>
      <c r="N1972" s="1">
        <v>-12.4250536871377</v>
      </c>
      <c r="O1972" s="4">
        <v>1.4364536871376998</v>
      </c>
      <c r="V1972" s="3">
        <v>26.6287</v>
      </c>
      <c r="W1972" s="3">
        <v>9.855</v>
      </c>
      <c r="Z1972" s="4">
        <f>IFERROR(__xludf.DUMMYFUNCTION("""COMPUTED_VALUE"""),9.48)</f>
        <v>9.48</v>
      </c>
      <c r="AA1972" s="4">
        <v>26.5698</v>
      </c>
      <c r="AB1972" s="4" t="s">
        <v>13</v>
      </c>
      <c r="AC1972" s="1">
        <v>25.4518939197665</v>
      </c>
      <c r="AD1972" s="4">
        <v>1.1768060802334972</v>
      </c>
    </row>
    <row r="1973">
      <c r="G1973" s="3">
        <v>-10.9816</v>
      </c>
      <c r="H1973" s="3">
        <v>9.86</v>
      </c>
      <c r="K1973" s="4">
        <f>IFERROR(__xludf.DUMMYFUNCTION("""COMPUTED_VALUE"""),9.485)</f>
        <v>9.485</v>
      </c>
      <c r="L1973" s="4">
        <v>-11.5215</v>
      </c>
      <c r="M1973" s="4" t="s">
        <v>13</v>
      </c>
      <c r="N1973" s="1">
        <v>-12.4243891160226</v>
      </c>
      <c r="O1973" s="4">
        <v>1.442789116022599</v>
      </c>
      <c r="V1973" s="3">
        <v>26.6267</v>
      </c>
      <c r="W1973" s="3">
        <v>9.86</v>
      </c>
      <c r="Z1973" s="4">
        <f>IFERROR(__xludf.DUMMYFUNCTION("""COMPUTED_VALUE"""),9.485)</f>
        <v>9.485</v>
      </c>
      <c r="AA1973" s="4">
        <v>26.5679</v>
      </c>
      <c r="AB1973" s="4" t="s">
        <v>13</v>
      </c>
      <c r="AC1973" s="1">
        <v>25.4468752299147</v>
      </c>
      <c r="AD1973" s="4">
        <v>1.1798247700853004</v>
      </c>
    </row>
    <row r="1974">
      <c r="G1974" s="3">
        <v>-10.9751</v>
      </c>
      <c r="H1974" s="3">
        <v>9.865</v>
      </c>
      <c r="K1974" s="4">
        <f>IFERROR(__xludf.DUMMYFUNCTION("""COMPUTED_VALUE"""),9.49)</f>
        <v>9.49</v>
      </c>
      <c r="L1974" s="4">
        <v>-11.5558</v>
      </c>
      <c r="M1974" s="4" t="s">
        <v>13</v>
      </c>
      <c r="N1974" s="1">
        <v>-12.4236418168387</v>
      </c>
      <c r="O1974" s="4">
        <v>1.4485418168387003</v>
      </c>
      <c r="V1974" s="3">
        <v>26.6248</v>
      </c>
      <c r="W1974" s="3">
        <v>9.865</v>
      </c>
      <c r="Z1974" s="4">
        <f>IFERROR(__xludf.DUMMYFUNCTION("""COMPUTED_VALUE"""),9.49)</f>
        <v>9.49</v>
      </c>
      <c r="AA1974" s="4">
        <v>26.5667</v>
      </c>
      <c r="AB1974" s="4" t="s">
        <v>13</v>
      </c>
      <c r="AC1974" s="1">
        <v>25.4415605721683</v>
      </c>
      <c r="AD1974" s="4">
        <v>1.183239427831701</v>
      </c>
    </row>
    <row r="1975">
      <c r="G1975" s="3">
        <v>-10.969</v>
      </c>
      <c r="H1975" s="3">
        <v>9.87</v>
      </c>
      <c r="K1975" s="4">
        <f>IFERROR(__xludf.DUMMYFUNCTION("""COMPUTED_VALUE"""),9.495)</f>
        <v>9.495</v>
      </c>
      <c r="L1975" s="4">
        <v>-11.5877</v>
      </c>
      <c r="M1975" s="4" t="s">
        <v>13</v>
      </c>
      <c r="N1975" s="1">
        <v>-12.422815214763</v>
      </c>
      <c r="O1975" s="4">
        <v>1.4538152147630008</v>
      </c>
      <c r="V1975" s="3">
        <v>26.623</v>
      </c>
      <c r="W1975" s="3">
        <v>9.87</v>
      </c>
      <c r="Z1975" s="4">
        <f>IFERROR(__xludf.DUMMYFUNCTION("""COMPUTED_VALUE"""),9.495)</f>
        <v>9.495</v>
      </c>
      <c r="AA1975" s="4">
        <v>26.5662</v>
      </c>
      <c r="AB1975" s="4" t="s">
        <v>13</v>
      </c>
      <c r="AC1975" s="1">
        <v>25.4359609874154</v>
      </c>
      <c r="AD1975" s="4">
        <v>1.1870390125846022</v>
      </c>
    </row>
    <row r="1976">
      <c r="G1976" s="3">
        <v>-10.9634</v>
      </c>
      <c r="H1976" s="3">
        <v>9.875</v>
      </c>
      <c r="K1976" s="4">
        <f>IFERROR(__xludf.DUMMYFUNCTION("""COMPUTED_VALUE"""),9.5)</f>
        <v>9.5</v>
      </c>
      <c r="L1976" s="4">
        <v>-11.617</v>
      </c>
      <c r="M1976" s="4" t="s">
        <v>13</v>
      </c>
      <c r="N1976" s="1">
        <v>-12.4219127349725</v>
      </c>
      <c r="O1976" s="4">
        <v>1.4585127349724996</v>
      </c>
      <c r="V1976" s="3">
        <v>26.6215</v>
      </c>
      <c r="W1976" s="3">
        <v>9.875</v>
      </c>
      <c r="Z1976" s="4">
        <f>IFERROR(__xludf.DUMMYFUNCTION("""COMPUTED_VALUE"""),9.5)</f>
        <v>9.5</v>
      </c>
      <c r="AA1976" s="4">
        <v>26.5663</v>
      </c>
      <c r="AB1976" s="4" t="s">
        <v>13</v>
      </c>
      <c r="AC1976" s="1">
        <v>25.4300875165441</v>
      </c>
      <c r="AD1976" s="4">
        <v>1.1914124834559026</v>
      </c>
    </row>
    <row r="1977">
      <c r="G1977" s="3">
        <v>-10.9583</v>
      </c>
      <c r="H1977" s="3">
        <v>9.88</v>
      </c>
      <c r="K1977" s="4">
        <f>IFERROR(__xludf.DUMMYFUNCTION("""COMPUTED_VALUE"""),9.505)</f>
        <v>9.505</v>
      </c>
      <c r="L1977" s="4">
        <v>-11.6438</v>
      </c>
      <c r="M1977" s="4" t="s">
        <v>13</v>
      </c>
      <c r="N1977" s="1">
        <v>-12.4209378026442</v>
      </c>
      <c r="O1977" s="4">
        <v>1.4626378026442008</v>
      </c>
      <c r="V1977" s="3">
        <v>26.62</v>
      </c>
      <c r="W1977" s="3">
        <v>9.88</v>
      </c>
      <c r="Z1977" s="4">
        <f>IFERROR(__xludf.DUMMYFUNCTION("""COMPUTED_VALUE"""),9.505)</f>
        <v>9.505</v>
      </c>
      <c r="AA1977" s="4">
        <v>26.567</v>
      </c>
      <c r="AB1977" s="4" t="s">
        <v>13</v>
      </c>
      <c r="AC1977" s="1">
        <v>25.4239512004423</v>
      </c>
      <c r="AD1977" s="4">
        <v>1.1960487995577012</v>
      </c>
    </row>
    <row r="1978">
      <c r="G1978" s="3">
        <v>-10.9535</v>
      </c>
      <c r="H1978" s="3">
        <v>9.885</v>
      </c>
      <c r="K1978" s="4">
        <f>IFERROR(__xludf.DUMMYFUNCTION("""COMPUTED_VALUE"""),9.51)</f>
        <v>9.51</v>
      </c>
      <c r="L1978" s="4">
        <v>-11.6682</v>
      </c>
      <c r="M1978" s="4" t="s">
        <v>13</v>
      </c>
      <c r="N1978" s="1">
        <v>-12.4198938429553</v>
      </c>
      <c r="O1978" s="4">
        <v>1.4663938429553003</v>
      </c>
      <c r="V1978" s="3">
        <v>26.6188</v>
      </c>
      <c r="W1978" s="3">
        <v>9.885</v>
      </c>
      <c r="Z1978" s="4">
        <f>IFERROR(__xludf.DUMMYFUNCTION("""COMPUTED_VALUE"""),9.51)</f>
        <v>9.51</v>
      </c>
      <c r="AA1978" s="4">
        <v>26.5682</v>
      </c>
      <c r="AB1978" s="4" t="s">
        <v>13</v>
      </c>
      <c r="AC1978" s="1">
        <v>25.4175630799981</v>
      </c>
      <c r="AD1978" s="4">
        <v>1.2012369200019002</v>
      </c>
    </row>
    <row r="1979">
      <c r="G1979" s="3">
        <v>-10.9492</v>
      </c>
      <c r="H1979" s="3">
        <v>9.89</v>
      </c>
      <c r="K1979" s="4">
        <f>IFERROR(__xludf.DUMMYFUNCTION("""COMPUTED_VALUE"""),9.515)</f>
        <v>9.515</v>
      </c>
      <c r="L1979" s="4">
        <v>-11.6902</v>
      </c>
      <c r="M1979" s="4" t="s">
        <v>13</v>
      </c>
      <c r="N1979" s="1">
        <v>-12.4187842810827</v>
      </c>
      <c r="O1979" s="4">
        <v>1.4695842810827013</v>
      </c>
      <c r="V1979" s="3">
        <v>26.6177</v>
      </c>
      <c r="W1979" s="3">
        <v>9.89</v>
      </c>
      <c r="Z1979" s="4">
        <f>IFERROR(__xludf.DUMMYFUNCTION("""COMPUTED_VALUE"""),9.515)</f>
        <v>9.515</v>
      </c>
      <c r="AA1979" s="4">
        <v>26.57</v>
      </c>
      <c r="AB1979" s="4" t="s">
        <v>13</v>
      </c>
      <c r="AC1979" s="1">
        <v>25.4109341960997</v>
      </c>
      <c r="AD1979" s="4">
        <v>1.2067658039003</v>
      </c>
    </row>
    <row r="1980">
      <c r="G1980" s="3">
        <v>-10.9453</v>
      </c>
      <c r="H1980" s="3">
        <v>9.895</v>
      </c>
      <c r="K1980" s="4">
        <f>IFERROR(__xludf.DUMMYFUNCTION("""COMPUTED_VALUE"""),9.52)</f>
        <v>9.52</v>
      </c>
      <c r="L1980" s="4">
        <v>-11.71</v>
      </c>
      <c r="M1980" s="4" t="s">
        <v>13</v>
      </c>
      <c r="N1980" s="1">
        <v>-12.4176125422034</v>
      </c>
      <c r="O1980" s="4">
        <v>1.472312542203401</v>
      </c>
      <c r="V1980" s="3">
        <v>26.6168</v>
      </c>
      <c r="W1980" s="3">
        <v>9.895</v>
      </c>
      <c r="Z1980" s="4">
        <f>IFERROR(__xludf.DUMMYFUNCTION("""COMPUTED_VALUE"""),9.52)</f>
        <v>9.52</v>
      </c>
      <c r="AA1980" s="4">
        <v>26.5723</v>
      </c>
      <c r="AB1980" s="4" t="s">
        <v>13</v>
      </c>
      <c r="AC1980" s="1">
        <v>25.4040755896349</v>
      </c>
      <c r="AD1980" s="4">
        <v>1.2127244103651016</v>
      </c>
    </row>
    <row r="1981">
      <c r="G1981" s="3">
        <v>-10.9417</v>
      </c>
      <c r="H1981" s="3">
        <v>9.9</v>
      </c>
      <c r="K1981" s="4">
        <f>IFERROR(__xludf.DUMMYFUNCTION("""COMPUTED_VALUE"""),9.525)</f>
        <v>9.525</v>
      </c>
      <c r="L1981" s="4">
        <v>-11.7274</v>
      </c>
      <c r="M1981" s="4" t="s">
        <v>13</v>
      </c>
      <c r="N1981" s="1">
        <v>-12.4163820514946</v>
      </c>
      <c r="O1981" s="4">
        <v>1.4746820514945984</v>
      </c>
      <c r="V1981" s="3">
        <v>26.6161</v>
      </c>
      <c r="W1981" s="3">
        <v>9.9</v>
      </c>
      <c r="Z1981" s="4">
        <f>IFERROR(__xludf.DUMMYFUNCTION("""COMPUTED_VALUE"""),9.525)</f>
        <v>9.525</v>
      </c>
      <c r="AA1981" s="4">
        <v>26.575</v>
      </c>
      <c r="AB1981" s="4" t="s">
        <v>13</v>
      </c>
      <c r="AC1981" s="1">
        <v>25.3969983014919</v>
      </c>
      <c r="AD1981" s="4">
        <v>1.2191016985080978</v>
      </c>
    </row>
    <row r="1982">
      <c r="G1982" s="3">
        <v>-10.9385</v>
      </c>
      <c r="H1982" s="3">
        <v>9.905</v>
      </c>
      <c r="K1982" s="4">
        <f>IFERROR(__xludf.DUMMYFUNCTION("""COMPUTED_VALUE"""),9.53)</f>
        <v>9.53</v>
      </c>
      <c r="L1982" s="4">
        <v>-11.7427</v>
      </c>
      <c r="M1982" s="4" t="s">
        <v>13</v>
      </c>
      <c r="N1982" s="1">
        <v>-12.4150962341331</v>
      </c>
      <c r="O1982" s="4">
        <v>1.4765962341331011</v>
      </c>
      <c r="V1982" s="3">
        <v>26.6155</v>
      </c>
      <c r="W1982" s="3">
        <v>9.905</v>
      </c>
      <c r="Z1982" s="4">
        <f>IFERROR(__xludf.DUMMYFUNCTION("""COMPUTED_VALUE"""),9.53)</f>
        <v>9.53</v>
      </c>
      <c r="AA1982" s="4">
        <v>26.5781</v>
      </c>
      <c r="AB1982" s="4" t="s">
        <v>13</v>
      </c>
      <c r="AC1982" s="1">
        <v>25.3897133725587</v>
      </c>
      <c r="AD1982" s="4">
        <v>1.2257866274413018</v>
      </c>
    </row>
    <row r="1983">
      <c r="G1983" s="3">
        <v>-10.9357</v>
      </c>
      <c r="H1983" s="3">
        <v>9.91</v>
      </c>
      <c r="K1983" s="4">
        <f>IFERROR(__xludf.DUMMYFUNCTION("""COMPUTED_VALUE"""),9.535)</f>
        <v>9.535</v>
      </c>
      <c r="L1983" s="4">
        <v>-11.7559</v>
      </c>
      <c r="M1983" s="4" t="s">
        <v>13</v>
      </c>
      <c r="N1983" s="1">
        <v>-12.4137585152961</v>
      </c>
      <c r="O1983" s="4">
        <v>1.4780585152960999</v>
      </c>
      <c r="V1983" s="3">
        <v>26.6151</v>
      </c>
      <c r="W1983" s="3">
        <v>9.91</v>
      </c>
      <c r="Z1983" s="4">
        <f>IFERROR(__xludf.DUMMYFUNCTION("""COMPUTED_VALUE"""),9.535)</f>
        <v>9.535</v>
      </c>
      <c r="AA1983" s="4">
        <v>26.5816</v>
      </c>
      <c r="AB1983" s="4" t="s">
        <v>13</v>
      </c>
      <c r="AC1983" s="1">
        <v>25.3822318437233</v>
      </c>
      <c r="AD1983" s="4">
        <v>1.2328681562767017</v>
      </c>
    </row>
    <row r="1984">
      <c r="G1984" s="3">
        <v>-10.9332</v>
      </c>
      <c r="H1984" s="3">
        <v>9.915</v>
      </c>
      <c r="K1984" s="4">
        <f>IFERROR(__xludf.DUMMYFUNCTION("""COMPUTED_VALUE"""),9.54)</f>
        <v>9.54</v>
      </c>
      <c r="L1984" s="4">
        <v>-11.767</v>
      </c>
      <c r="M1984" s="4" t="s">
        <v>13</v>
      </c>
      <c r="N1984" s="1">
        <v>-12.4123723201606</v>
      </c>
      <c r="O1984" s="4">
        <v>1.4791723201606004</v>
      </c>
      <c r="V1984" s="3">
        <v>26.6149</v>
      </c>
      <c r="W1984" s="3">
        <v>9.915</v>
      </c>
      <c r="Z1984" s="4">
        <f>IFERROR(__xludf.DUMMYFUNCTION("""COMPUTED_VALUE"""),9.54)</f>
        <v>9.54</v>
      </c>
      <c r="AA1984" s="4">
        <v>26.5854</v>
      </c>
      <c r="AB1984" s="4" t="s">
        <v>13</v>
      </c>
      <c r="AC1984" s="1">
        <v>25.3745647558738</v>
      </c>
      <c r="AD1984" s="4">
        <v>1.2403352441262</v>
      </c>
    </row>
    <row r="1985">
      <c r="G1985" s="3">
        <v>-10.931</v>
      </c>
      <c r="H1985" s="3">
        <v>9.92</v>
      </c>
      <c r="K1985" s="4">
        <f>IFERROR(__xludf.DUMMYFUNCTION("""COMPUTED_VALUE"""),9.545)</f>
        <v>9.545</v>
      </c>
      <c r="L1985" s="4">
        <v>-11.7761</v>
      </c>
      <c r="M1985" s="4" t="s">
        <v>13</v>
      </c>
      <c r="N1985" s="1">
        <v>-12.4109410739037</v>
      </c>
      <c r="O1985" s="4">
        <v>1.479941073903701</v>
      </c>
      <c r="V1985" s="3">
        <v>26.6148</v>
      </c>
      <c r="W1985" s="3">
        <v>9.92</v>
      </c>
      <c r="Z1985" s="4">
        <f>IFERROR(__xludf.DUMMYFUNCTION("""COMPUTED_VALUE"""),9.545)</f>
        <v>9.545</v>
      </c>
      <c r="AA1985" s="4">
        <v>26.5895</v>
      </c>
      <c r="AB1985" s="4" t="s">
        <v>13</v>
      </c>
      <c r="AC1985" s="1">
        <v>25.3667231498983</v>
      </c>
      <c r="AD1985" s="4">
        <v>1.2480768501017003</v>
      </c>
    </row>
    <row r="1986">
      <c r="G1986" s="3">
        <v>-10.9291</v>
      </c>
      <c r="H1986" s="3">
        <v>9.925</v>
      </c>
      <c r="K1986" s="4">
        <f>IFERROR(__xludf.DUMMYFUNCTION("""COMPUTED_VALUE"""),9.55)</f>
        <v>9.55</v>
      </c>
      <c r="L1986" s="4">
        <v>-11.7833</v>
      </c>
      <c r="M1986" s="4" t="s">
        <v>13</v>
      </c>
      <c r="N1986" s="1">
        <v>-12.4094682017022</v>
      </c>
      <c r="O1986" s="4">
        <v>1.4803682017022002</v>
      </c>
      <c r="V1986" s="3">
        <v>26.6149</v>
      </c>
      <c r="W1986" s="3">
        <v>9.925</v>
      </c>
      <c r="Z1986" s="4">
        <f>IFERROR(__xludf.DUMMYFUNCTION("""COMPUTED_VALUE"""),9.55)</f>
        <v>9.55</v>
      </c>
      <c r="AA1986" s="4">
        <v>26.5939</v>
      </c>
      <c r="AB1986" s="4" t="s">
        <v>13</v>
      </c>
      <c r="AC1986" s="1">
        <v>25.3587180666847</v>
      </c>
      <c r="AD1986" s="4">
        <v>1.2561819333153004</v>
      </c>
    </row>
    <row r="1987">
      <c r="G1987" s="3">
        <v>-10.9276</v>
      </c>
      <c r="H1987" s="3">
        <v>9.93</v>
      </c>
      <c r="K1987" s="4">
        <f>IFERROR(__xludf.DUMMYFUNCTION("""COMPUTED_VALUE"""),9.555)</f>
        <v>9.555</v>
      </c>
      <c r="L1987" s="4">
        <v>-11.7886</v>
      </c>
      <c r="M1987" s="4" t="s">
        <v>13</v>
      </c>
      <c r="N1987" s="1">
        <v>-12.4079571287334</v>
      </c>
      <c r="O1987" s="4">
        <v>1.4803571287334005</v>
      </c>
      <c r="V1987" s="3">
        <v>26.6151</v>
      </c>
      <c r="W1987" s="3">
        <v>9.93</v>
      </c>
      <c r="Z1987" s="4">
        <f>IFERROR(__xludf.DUMMYFUNCTION("""COMPUTED_VALUE"""),9.555)</f>
        <v>9.555</v>
      </c>
      <c r="AA1987" s="4">
        <v>26.5986</v>
      </c>
      <c r="AB1987" s="4" t="s">
        <v>13</v>
      </c>
      <c r="AC1987" s="1">
        <v>25.3505605471211</v>
      </c>
      <c r="AD1987" s="4">
        <v>1.2645394528789033</v>
      </c>
    </row>
    <row r="1988">
      <c r="G1988" s="3">
        <v>-10.9262</v>
      </c>
      <c r="H1988" s="3">
        <v>9.935</v>
      </c>
      <c r="K1988" s="4">
        <f>IFERROR(__xludf.DUMMYFUNCTION("""COMPUTED_VALUE"""),9.56)</f>
        <v>9.56</v>
      </c>
      <c r="L1988" s="4">
        <v>-11.7921</v>
      </c>
      <c r="M1988" s="4" t="s">
        <v>13</v>
      </c>
      <c r="N1988" s="1">
        <v>-12.4064112801742</v>
      </c>
      <c r="O1988" s="4">
        <v>1.480211280174201</v>
      </c>
      <c r="V1988" s="3">
        <v>26.6155</v>
      </c>
      <c r="W1988" s="3">
        <v>9.935</v>
      </c>
      <c r="Z1988" s="4">
        <f>IFERROR(__xludf.DUMMYFUNCTION("""COMPUTED_VALUE"""),9.56)</f>
        <v>9.56</v>
      </c>
      <c r="AA1988" s="4">
        <v>26.6034</v>
      </c>
      <c r="AB1988" s="4" t="s">
        <v>13</v>
      </c>
      <c r="AC1988" s="1">
        <v>25.3422616320956</v>
      </c>
      <c r="AD1988" s="4">
        <v>1.2732383679044013</v>
      </c>
    </row>
    <row r="1989">
      <c r="G1989" s="3">
        <v>-10.9252</v>
      </c>
      <c r="H1989" s="3">
        <v>9.94</v>
      </c>
      <c r="K1989" s="4">
        <f>IFERROR(__xludf.DUMMYFUNCTION("""COMPUTED_VALUE"""),9.565)</f>
        <v>9.565</v>
      </c>
      <c r="L1989" s="4">
        <v>-11.7939</v>
      </c>
      <c r="M1989" s="4" t="s">
        <v>13</v>
      </c>
      <c r="N1989" s="1">
        <v>-12.4048340812016</v>
      </c>
      <c r="O1989" s="4">
        <v>1.4796340812015991</v>
      </c>
      <c r="V1989" s="3">
        <v>26.616</v>
      </c>
      <c r="W1989" s="3">
        <v>9.94</v>
      </c>
      <c r="Z1989" s="4">
        <f>IFERROR(__xludf.DUMMYFUNCTION("""COMPUTED_VALUE"""),9.565)</f>
        <v>9.565</v>
      </c>
      <c r="AA1989" s="4">
        <v>26.6083</v>
      </c>
      <c r="AB1989" s="4" t="s">
        <v>13</v>
      </c>
      <c r="AC1989" s="1">
        <v>25.3338323624963</v>
      </c>
      <c r="AD1989" s="4">
        <v>1.2821676375037008</v>
      </c>
    </row>
    <row r="1990">
      <c r="G1990" s="3">
        <v>-10.9243</v>
      </c>
      <c r="H1990" s="3">
        <v>9.945</v>
      </c>
      <c r="K1990" s="4">
        <f>IFERROR(__xludf.DUMMYFUNCTION("""COMPUTED_VALUE"""),9.57)</f>
        <v>9.57</v>
      </c>
      <c r="L1990" s="4">
        <v>-11.794</v>
      </c>
      <c r="M1990" s="4" t="s">
        <v>13</v>
      </c>
      <c r="N1990" s="1">
        <v>-12.4032289569927</v>
      </c>
      <c r="O1990" s="4">
        <v>1.4789289569927</v>
      </c>
      <c r="V1990" s="3">
        <v>26.6166</v>
      </c>
      <c r="W1990" s="3">
        <v>9.945</v>
      </c>
      <c r="Z1990" s="4">
        <f>IFERROR(__xludf.DUMMYFUNCTION("""COMPUTED_VALUE"""),9.57)</f>
        <v>9.57</v>
      </c>
      <c r="AA1990" s="4">
        <v>26.6134</v>
      </c>
      <c r="AB1990" s="4" t="s">
        <v>13</v>
      </c>
      <c r="AC1990" s="1">
        <v>25.325283779211</v>
      </c>
      <c r="AD1990" s="4">
        <v>1.2913162207889997</v>
      </c>
    </row>
    <row r="1991">
      <c r="G1991" s="3">
        <v>-10.9238</v>
      </c>
      <c r="H1991" s="3">
        <v>9.95</v>
      </c>
      <c r="K1991" s="4">
        <f>IFERROR(__xludf.DUMMYFUNCTION("""COMPUTED_VALUE"""),9.575)</f>
        <v>9.575</v>
      </c>
      <c r="L1991" s="4">
        <v>-11.7926</v>
      </c>
      <c r="M1991" s="4" t="s">
        <v>13</v>
      </c>
      <c r="N1991" s="1">
        <v>-12.4015993327245</v>
      </c>
      <c r="O1991" s="4">
        <v>1.4777993327244996</v>
      </c>
      <c r="V1991" s="3">
        <v>26.6174</v>
      </c>
      <c r="W1991" s="3">
        <v>9.95</v>
      </c>
      <c r="Z1991" s="4">
        <f>IFERROR(__xludf.DUMMYFUNCTION("""COMPUTED_VALUE"""),9.575)</f>
        <v>9.575</v>
      </c>
      <c r="AA1991" s="4">
        <v>26.6186</v>
      </c>
      <c r="AB1991" s="4" t="s">
        <v>13</v>
      </c>
      <c r="AC1991" s="1">
        <v>25.316626923128</v>
      </c>
      <c r="AD1991" s="4">
        <v>1.3007730768720016</v>
      </c>
    </row>
    <row r="1992">
      <c r="G1992" s="3">
        <v>-10.9234</v>
      </c>
      <c r="H1992" s="3">
        <v>9.955</v>
      </c>
      <c r="K1992" s="4">
        <f>IFERROR(__xludf.DUMMYFUNCTION("""COMPUTED_VALUE"""),9.58)</f>
        <v>9.58</v>
      </c>
      <c r="L1992" s="4">
        <v>-11.7896</v>
      </c>
      <c r="M1992" s="4" t="s">
        <v>13</v>
      </c>
      <c r="N1992" s="1">
        <v>-12.3999486335741</v>
      </c>
      <c r="O1992" s="4">
        <v>1.4765486335740992</v>
      </c>
      <c r="V1992" s="3">
        <v>26.6183</v>
      </c>
      <c r="W1992" s="3">
        <v>9.955</v>
      </c>
      <c r="Z1992" s="4">
        <f>IFERROR(__xludf.DUMMYFUNCTION("""COMPUTED_VALUE"""),9.58)</f>
        <v>9.58</v>
      </c>
      <c r="AA1992" s="4">
        <v>26.6238</v>
      </c>
      <c r="AB1992" s="4" t="s">
        <v>13</v>
      </c>
      <c r="AC1992" s="1">
        <v>25.3078728351352</v>
      </c>
      <c r="AD1992" s="4">
        <v>1.3104271648648016</v>
      </c>
    </row>
    <row r="1993">
      <c r="G1993" s="3">
        <v>-10.9231</v>
      </c>
      <c r="H1993" s="3">
        <v>9.96</v>
      </c>
      <c r="K1993" s="4">
        <f>IFERROR(__xludf.DUMMYFUNCTION("""COMPUTED_VALUE"""),9.585)</f>
        <v>9.585</v>
      </c>
      <c r="L1993" s="4">
        <v>-11.7851</v>
      </c>
      <c r="M1993" s="4" t="s">
        <v>13</v>
      </c>
      <c r="N1993" s="1">
        <v>-12.3982802847185</v>
      </c>
      <c r="O1993" s="4">
        <v>1.4751802847184994</v>
      </c>
      <c r="V1993" s="3">
        <v>26.6193</v>
      </c>
      <c r="W1993" s="3">
        <v>9.96</v>
      </c>
      <c r="Z1993" s="4">
        <f>IFERROR(__xludf.DUMMYFUNCTION("""COMPUTED_VALUE"""),9.585)</f>
        <v>9.585</v>
      </c>
      <c r="AA1993" s="4">
        <v>26.629</v>
      </c>
      <c r="AB1993" s="4" t="s">
        <v>13</v>
      </c>
      <c r="AC1993" s="1">
        <v>25.2990325561207</v>
      </c>
      <c r="AD1993" s="4">
        <v>1.320267443879299</v>
      </c>
    </row>
    <row r="1994">
      <c r="G1994" s="3">
        <v>-10.9231</v>
      </c>
      <c r="H1994" s="3">
        <v>9.965</v>
      </c>
      <c r="K1994" s="4">
        <f>IFERROR(__xludf.DUMMYFUNCTION("""COMPUTED_VALUE"""),9.59)</f>
        <v>9.59</v>
      </c>
      <c r="L1994" s="4">
        <v>-11.7793</v>
      </c>
      <c r="M1994" s="4" t="s">
        <v>13</v>
      </c>
      <c r="N1994" s="1">
        <v>-12.3965977113346</v>
      </c>
      <c r="O1994" s="4">
        <v>1.4734977113346002</v>
      </c>
      <c r="V1994" s="3">
        <v>26.6204</v>
      </c>
      <c r="W1994" s="3">
        <v>9.965</v>
      </c>
      <c r="Z1994" s="4">
        <f>IFERROR(__xludf.DUMMYFUNCTION("""COMPUTED_VALUE"""),9.59)</f>
        <v>9.59</v>
      </c>
      <c r="AA1994" s="4">
        <v>26.6342</v>
      </c>
      <c r="AB1994" s="4" t="s">
        <v>13</v>
      </c>
      <c r="AC1994" s="1">
        <v>25.2901171269726</v>
      </c>
      <c r="AD1994" s="4">
        <v>1.3302828730274001</v>
      </c>
    </row>
    <row r="1995">
      <c r="G1995" s="3">
        <v>-10.9232</v>
      </c>
      <c r="H1995" s="3">
        <v>9.97</v>
      </c>
      <c r="K1995" s="4">
        <f>IFERROR(__xludf.DUMMYFUNCTION("""COMPUTED_VALUE"""),9.595)</f>
        <v>9.595</v>
      </c>
      <c r="L1995" s="4">
        <v>-11.7722</v>
      </c>
      <c r="M1995" s="4" t="s">
        <v>13</v>
      </c>
      <c r="N1995" s="1">
        <v>-12.3949043385997</v>
      </c>
      <c r="O1995" s="4">
        <v>1.4717043385997002</v>
      </c>
      <c r="V1995" s="3">
        <v>26.6216</v>
      </c>
      <c r="W1995" s="3">
        <v>9.97</v>
      </c>
      <c r="Z1995" s="4">
        <f>IFERROR(__xludf.DUMMYFUNCTION("""COMPUTED_VALUE"""),9.595)</f>
        <v>9.595</v>
      </c>
      <c r="AA1995" s="4">
        <v>26.6394</v>
      </c>
      <c r="AB1995" s="4" t="s">
        <v>13</v>
      </c>
      <c r="AC1995" s="1">
        <v>25.2811375885788</v>
      </c>
      <c r="AD1995" s="4">
        <v>1.3404624114211998</v>
      </c>
    </row>
    <row r="1996">
      <c r="G1996" s="3">
        <v>-10.9234</v>
      </c>
      <c r="H1996" s="3">
        <v>9.975</v>
      </c>
      <c r="K1996" s="4">
        <f>IFERROR(__xludf.DUMMYFUNCTION("""COMPUTED_VALUE"""),9.6)</f>
        <v>9.6</v>
      </c>
      <c r="L1996" s="4">
        <v>-11.7638</v>
      </c>
      <c r="M1996" s="4" t="s">
        <v>13</v>
      </c>
      <c r="N1996" s="1">
        <v>-12.3932035916906</v>
      </c>
      <c r="O1996" s="4">
        <v>1.4698035916905994</v>
      </c>
      <c r="V1996" s="3">
        <v>26.6229</v>
      </c>
      <c r="W1996" s="3">
        <v>9.975</v>
      </c>
      <c r="Z1996" s="4">
        <f>IFERROR(__xludf.DUMMYFUNCTION("""COMPUTED_VALUE"""),9.6)</f>
        <v>9.6</v>
      </c>
      <c r="AA1996" s="4">
        <v>26.6445</v>
      </c>
      <c r="AB1996" s="4" t="s">
        <v>13</v>
      </c>
      <c r="AC1996" s="1">
        <v>25.2721049818274</v>
      </c>
      <c r="AD1996" s="4">
        <v>1.350795018172601</v>
      </c>
    </row>
    <row r="1997">
      <c r="G1997" s="3">
        <v>-10.9238</v>
      </c>
      <c r="H1997" s="3">
        <v>9.98</v>
      </c>
      <c r="K1997" s="4">
        <f>IFERROR(__xludf.DUMMYFUNCTION("""COMPUTED_VALUE"""),9.605)</f>
        <v>9.605</v>
      </c>
      <c r="L1997" s="4">
        <v>-11.7542</v>
      </c>
      <c r="M1997" s="4" t="s">
        <v>13</v>
      </c>
      <c r="N1997" s="1">
        <v>-12.3914988957844</v>
      </c>
      <c r="O1997" s="4">
        <v>1.4676988957844</v>
      </c>
      <c r="V1997" s="3">
        <v>26.6242</v>
      </c>
      <c r="W1997" s="3">
        <v>9.98</v>
      </c>
      <c r="Z1997" s="4">
        <f>IFERROR(__xludf.DUMMYFUNCTION("""COMPUTED_VALUE"""),9.605)</f>
        <v>9.605</v>
      </c>
      <c r="AA1997" s="4">
        <v>26.6495</v>
      </c>
      <c r="AB1997" s="4" t="s">
        <v>13</v>
      </c>
      <c r="AC1997" s="1">
        <v>25.2630303476065</v>
      </c>
      <c r="AD1997" s="4">
        <v>1.3611696523934995</v>
      </c>
    </row>
    <row r="1998">
      <c r="G1998" s="3">
        <v>-10.9243</v>
      </c>
      <c r="H1998" s="3">
        <v>9.985</v>
      </c>
      <c r="K1998" s="4">
        <f>IFERROR(__xludf.DUMMYFUNCTION("""COMPUTED_VALUE"""),9.61)</f>
        <v>9.61</v>
      </c>
      <c r="L1998" s="4">
        <v>-11.7436</v>
      </c>
      <c r="M1998" s="4" t="s">
        <v>13</v>
      </c>
      <c r="N1998" s="1">
        <v>-12.3897936760581</v>
      </c>
      <c r="O1998" s="4">
        <v>1.4654936760580988</v>
      </c>
      <c r="V1998" s="3">
        <v>26.6257</v>
      </c>
      <c r="W1998" s="3">
        <v>9.985</v>
      </c>
      <c r="Z1998" s="4">
        <f>IFERROR(__xludf.DUMMYFUNCTION("""COMPUTED_VALUE"""),9.61)</f>
        <v>9.61</v>
      </c>
      <c r="AA1998" s="4">
        <v>26.6544</v>
      </c>
      <c r="AB1998" s="4" t="s">
        <v>13</v>
      </c>
      <c r="AC1998" s="1">
        <v>25.2539247268041</v>
      </c>
      <c r="AD1998" s="4">
        <v>1.3717752731958974</v>
      </c>
    </row>
    <row r="1999">
      <c r="G1999" s="3">
        <v>-10.9249</v>
      </c>
      <c r="H1999" s="3">
        <v>9.99</v>
      </c>
      <c r="K1999" s="4">
        <f>IFERROR(__xludf.DUMMYFUNCTION("""COMPUTED_VALUE"""),9.615)</f>
        <v>9.615</v>
      </c>
      <c r="L1999" s="4">
        <v>-11.7319</v>
      </c>
      <c r="M1999" s="4" t="s">
        <v>13</v>
      </c>
      <c r="N1999" s="1">
        <v>-12.3880913576888</v>
      </c>
      <c r="O1999" s="4">
        <v>1.4631913576888014</v>
      </c>
      <c r="V1999" s="3">
        <v>26.6271</v>
      </c>
      <c r="W1999" s="3">
        <v>9.99</v>
      </c>
      <c r="Z1999" s="4">
        <f>IFERROR(__xludf.DUMMYFUNCTION("""COMPUTED_VALUE"""),9.615)</f>
        <v>9.615</v>
      </c>
      <c r="AA1999" s="4">
        <v>26.6592</v>
      </c>
      <c r="AB1999" s="4" t="s">
        <v>13</v>
      </c>
      <c r="AC1999" s="1">
        <v>25.2447991603082</v>
      </c>
      <c r="AD1999" s="4">
        <v>1.3823008396917977</v>
      </c>
    </row>
    <row r="2000">
      <c r="G2000" s="3">
        <v>-10.9256</v>
      </c>
      <c r="H2000" s="3">
        <v>9.995</v>
      </c>
      <c r="K2000" s="4">
        <f>IFERROR(__xludf.DUMMYFUNCTION("""COMPUTED_VALUE"""),9.62)</f>
        <v>9.62</v>
      </c>
      <c r="L2000" s="4">
        <v>-11.7193</v>
      </c>
      <c r="M2000" s="4" t="s">
        <v>13</v>
      </c>
      <c r="N2000" s="1">
        <v>-12.3863953658536</v>
      </c>
      <c r="O2000" s="4">
        <v>1.4607953658536008</v>
      </c>
      <c r="V2000" s="3">
        <v>26.6287</v>
      </c>
      <c r="W2000" s="3">
        <v>9.995</v>
      </c>
      <c r="Z2000" s="4">
        <f>IFERROR(__xludf.DUMMYFUNCTION("""COMPUTED_VALUE"""),9.62)</f>
        <v>9.62</v>
      </c>
      <c r="AA2000" s="4">
        <v>26.6637</v>
      </c>
      <c r="AB2000" s="4" t="s">
        <v>13</v>
      </c>
      <c r="AC2000" s="1">
        <v>25.2356646890069</v>
      </c>
      <c r="AD2000" s="4">
        <v>1.393035310993099</v>
      </c>
    </row>
    <row r="2001">
      <c r="G2001" s="3">
        <v>-10.9263</v>
      </c>
      <c r="H2001" s="3">
        <v>10.0</v>
      </c>
      <c r="K2001" s="4">
        <f>IFERROR(__xludf.DUMMYFUNCTION("""COMPUTED_VALUE"""),9.62284088)</f>
        <v>9.62284088</v>
      </c>
      <c r="L2001" s="4" t="s">
        <v>13</v>
      </c>
      <c r="M2001" s="4">
        <v>-12.213012761407</v>
      </c>
      <c r="N2001" s="1">
        <v>-12.3847091257293</v>
      </c>
      <c r="O2001" s="4">
        <v>1.4584091257293004</v>
      </c>
      <c r="V2001" s="3">
        <v>26.6303</v>
      </c>
      <c r="W2001" s="3">
        <v>10.0</v>
      </c>
      <c r="Z2001" s="4">
        <f>IFERROR(__xludf.DUMMYFUNCTION("""COMPUTED_VALUE"""),9.62284088)</f>
        <v>9.62284088</v>
      </c>
      <c r="AA2001" s="4" t="s">
        <v>13</v>
      </c>
      <c r="AB2001" s="4">
        <v>25.5422787865396</v>
      </c>
      <c r="AC2001" s="1">
        <v>25.2265323537883</v>
      </c>
      <c r="AD2001" s="4">
        <v>1.4037676462116977</v>
      </c>
    </row>
    <row r="2002">
      <c r="G2002" s="3">
        <v>-10.927</v>
      </c>
      <c r="H2002" s="3">
        <v>10.005</v>
      </c>
      <c r="K2002" s="4">
        <f>IFERROR(__xludf.DUMMYFUNCTION("""COMPUTED_VALUE"""),9.625)</f>
        <v>9.625</v>
      </c>
      <c r="L2002" s="4">
        <v>-11.7058</v>
      </c>
      <c r="M2002" s="4" t="s">
        <v>13</v>
      </c>
      <c r="N2002" s="1">
        <v>-12.3830360624932</v>
      </c>
      <c r="O2002" s="4">
        <v>1.456036062493201</v>
      </c>
      <c r="V2002" s="3">
        <v>26.6319</v>
      </c>
      <c r="W2002" s="3">
        <v>10.005</v>
      </c>
      <c r="Z2002" s="4">
        <f>IFERROR(__xludf.DUMMYFUNCTION("""COMPUTED_VALUE"""),9.625)</f>
        <v>9.625</v>
      </c>
      <c r="AA2002" s="4">
        <v>26.6681</v>
      </c>
      <c r="AB2002" s="4" t="s">
        <v>13</v>
      </c>
      <c r="AC2002" s="1">
        <v>25.2174131955404</v>
      </c>
      <c r="AD2002" s="4">
        <v>1.414486804459603</v>
      </c>
    </row>
    <row r="2003">
      <c r="G2003" s="3">
        <v>-10.9278</v>
      </c>
      <c r="H2003" s="3">
        <v>10.01</v>
      </c>
      <c r="K2003" s="4">
        <f>IFERROR(__xludf.DUMMYFUNCTION("""COMPUTED_VALUE"""),9.63)</f>
        <v>9.63</v>
      </c>
      <c r="L2003" s="4">
        <v>-11.6914</v>
      </c>
      <c r="M2003" s="4" t="s">
        <v>13</v>
      </c>
      <c r="N2003" s="1">
        <v>-12.3813796013222</v>
      </c>
      <c r="O2003" s="4">
        <v>1.4535796013222004</v>
      </c>
      <c r="V2003" s="3">
        <v>26.6335</v>
      </c>
      <c r="W2003" s="3">
        <v>10.01</v>
      </c>
      <c r="Z2003" s="4">
        <f>IFERROR(__xludf.DUMMYFUNCTION("""COMPUTED_VALUE"""),9.63)</f>
        <v>9.63</v>
      </c>
      <c r="AA2003" s="4">
        <v>26.6723</v>
      </c>
      <c r="AB2003" s="4" t="s">
        <v>13</v>
      </c>
      <c r="AC2003" s="1">
        <v>25.2083182551511</v>
      </c>
      <c r="AD2003" s="4">
        <v>1.4251817448489028</v>
      </c>
    </row>
    <row r="2004">
      <c r="G2004" s="3">
        <v>-10.9287</v>
      </c>
      <c r="H2004" s="3">
        <v>10.015</v>
      </c>
      <c r="K2004" s="4">
        <f>IFERROR(__xludf.DUMMYFUNCTION("""COMPUTED_VALUE"""),9.635)</f>
        <v>9.635</v>
      </c>
      <c r="L2004" s="4">
        <v>-11.6763</v>
      </c>
      <c r="M2004" s="4" t="s">
        <v>13</v>
      </c>
      <c r="N2004" s="1">
        <v>-12.3797431673932</v>
      </c>
      <c r="O2004" s="4">
        <v>1.4510431673932</v>
      </c>
      <c r="V2004" s="3">
        <v>26.6351</v>
      </c>
      <c r="W2004" s="3">
        <v>10.015</v>
      </c>
      <c r="Z2004" s="4">
        <f>IFERROR(__xludf.DUMMYFUNCTION("""COMPUTED_VALUE"""),9.635)</f>
        <v>9.635</v>
      </c>
      <c r="AA2004" s="4">
        <v>26.6762</v>
      </c>
      <c r="AB2004" s="4" t="s">
        <v>13</v>
      </c>
      <c r="AC2004" s="1">
        <v>25.1992585735087</v>
      </c>
      <c r="AD2004" s="4">
        <v>1.4358414264913009</v>
      </c>
    </row>
    <row r="2005">
      <c r="G2005" s="3">
        <v>-10.9295</v>
      </c>
      <c r="H2005" s="3">
        <v>10.02</v>
      </c>
      <c r="K2005" s="4">
        <f>IFERROR(__xludf.DUMMYFUNCTION("""COMPUTED_VALUE"""),9.64)</f>
        <v>9.64</v>
      </c>
      <c r="L2005" s="4">
        <v>-11.6605</v>
      </c>
      <c r="M2005" s="4" t="s">
        <v>13</v>
      </c>
      <c r="N2005" s="1">
        <v>-12.3781301858835</v>
      </c>
      <c r="O2005" s="4">
        <v>1.4486301858834985</v>
      </c>
      <c r="V2005" s="3">
        <v>26.6368</v>
      </c>
      <c r="W2005" s="3">
        <v>10.02</v>
      </c>
      <c r="Z2005" s="4">
        <f>IFERROR(__xludf.DUMMYFUNCTION("""COMPUTED_VALUE"""),9.64)</f>
        <v>9.64</v>
      </c>
      <c r="AA2005" s="4">
        <v>26.6799</v>
      </c>
      <c r="AB2005" s="4" t="s">
        <v>13</v>
      </c>
      <c r="AC2005" s="1">
        <v>25.1902451915011</v>
      </c>
      <c r="AD2005" s="4">
        <v>1.4465548084989024</v>
      </c>
    </row>
    <row r="2006">
      <c r="G2006" s="3">
        <v>-10.9303</v>
      </c>
      <c r="H2006" s="3">
        <v>10.025</v>
      </c>
      <c r="K2006" s="4">
        <f>IFERROR(__xludf.DUMMYFUNCTION("""COMPUTED_VALUE"""),9.645)</f>
        <v>9.645</v>
      </c>
      <c r="L2006" s="4">
        <v>-11.644</v>
      </c>
      <c r="M2006" s="4" t="s">
        <v>13</v>
      </c>
      <c r="N2006" s="1">
        <v>-12.37654408197</v>
      </c>
      <c r="O2006" s="4">
        <v>1.4462440819699989</v>
      </c>
      <c r="V2006" s="3">
        <v>26.6385</v>
      </c>
      <c r="W2006" s="3">
        <v>10.025</v>
      </c>
      <c r="Z2006" s="4">
        <f>IFERROR(__xludf.DUMMYFUNCTION("""COMPUTED_VALUE"""),9.645)</f>
        <v>9.645</v>
      </c>
      <c r="AA2006" s="4">
        <v>26.6833</v>
      </c>
      <c r="AB2006" s="4" t="s">
        <v>13</v>
      </c>
      <c r="AC2006" s="1">
        <v>25.1812891500163</v>
      </c>
      <c r="AD2006" s="4">
        <v>1.4572108499836993</v>
      </c>
    </row>
    <row r="2007">
      <c r="G2007" s="3">
        <v>-10.9312</v>
      </c>
      <c r="H2007" s="3">
        <v>10.03</v>
      </c>
      <c r="K2007" s="4">
        <f>IFERROR(__xludf.DUMMYFUNCTION("""COMPUTED_VALUE"""),9.65)</f>
        <v>9.65</v>
      </c>
      <c r="L2007" s="4">
        <v>-11.627</v>
      </c>
      <c r="M2007" s="4" t="s">
        <v>13</v>
      </c>
      <c r="N2007" s="1">
        <v>-12.3749882808297</v>
      </c>
      <c r="O2007" s="4">
        <v>1.4437882808296987</v>
      </c>
      <c r="V2007" s="3">
        <v>26.6401</v>
      </c>
      <c r="W2007" s="3">
        <v>10.03</v>
      </c>
      <c r="Z2007" s="4">
        <f>IFERROR(__xludf.DUMMYFUNCTION("""COMPUTED_VALUE"""),9.65)</f>
        <v>9.65</v>
      </c>
      <c r="AA2007" s="4">
        <v>26.6864</v>
      </c>
      <c r="AB2007" s="4" t="s">
        <v>13</v>
      </c>
      <c r="AC2007" s="1">
        <v>25.1724014899424</v>
      </c>
      <c r="AD2007" s="4">
        <v>1.4676985100576019</v>
      </c>
    </row>
    <row r="2008">
      <c r="G2008" s="3">
        <v>-10.932</v>
      </c>
      <c r="H2008" s="3">
        <v>10.035</v>
      </c>
      <c r="K2008" s="4">
        <f>IFERROR(__xludf.DUMMYFUNCTION("""COMPUTED_VALUE"""),9.655)</f>
        <v>9.655</v>
      </c>
      <c r="L2008" s="4">
        <v>-11.6095</v>
      </c>
      <c r="M2008" s="4" t="s">
        <v>13</v>
      </c>
      <c r="N2008" s="1">
        <v>-12.3734662076397</v>
      </c>
      <c r="O2008" s="4">
        <v>1.4414662076396993</v>
      </c>
      <c r="V2008" s="3">
        <v>26.6418</v>
      </c>
      <c r="W2008" s="3">
        <v>10.035</v>
      </c>
      <c r="Z2008" s="4">
        <f>IFERROR(__xludf.DUMMYFUNCTION("""COMPUTED_VALUE"""),9.655)</f>
        <v>9.655</v>
      </c>
      <c r="AA2008" s="4">
        <v>26.6893</v>
      </c>
      <c r="AB2008" s="4" t="s">
        <v>13</v>
      </c>
      <c r="AC2008" s="1">
        <v>25.1635932521675</v>
      </c>
      <c r="AD2008" s="4">
        <v>1.4782067478324983</v>
      </c>
    </row>
    <row r="2009">
      <c r="G2009" s="3">
        <v>-10.9327</v>
      </c>
      <c r="H2009" s="3">
        <v>10.04</v>
      </c>
      <c r="K2009" s="4">
        <f>IFERROR(__xludf.DUMMYFUNCTION("""COMPUTED_VALUE"""),9.66)</f>
        <v>9.66</v>
      </c>
      <c r="L2009" s="4">
        <v>-11.5915</v>
      </c>
      <c r="M2009" s="4" t="s">
        <v>13</v>
      </c>
      <c r="N2009" s="1">
        <v>-12.3719811616697</v>
      </c>
      <c r="O2009" s="4">
        <v>1.4392811616696992</v>
      </c>
      <c r="V2009" s="3">
        <v>26.6434</v>
      </c>
      <c r="W2009" s="3">
        <v>10.04</v>
      </c>
      <c r="Z2009" s="4">
        <f>IFERROR(__xludf.DUMMYFUNCTION("""COMPUTED_VALUE"""),9.66)</f>
        <v>9.66</v>
      </c>
      <c r="AA2009" s="4">
        <v>26.6918</v>
      </c>
      <c r="AB2009" s="4" t="s">
        <v>13</v>
      </c>
      <c r="AC2009" s="1">
        <v>25.1548751578697</v>
      </c>
      <c r="AD2009" s="4">
        <v>1.4885248421302997</v>
      </c>
    </row>
    <row r="2010">
      <c r="G2010" s="3">
        <v>-10.9335</v>
      </c>
      <c r="H2010" s="3">
        <v>10.045</v>
      </c>
      <c r="K2010" s="4">
        <f>IFERROR(__xludf.DUMMYFUNCTION("""COMPUTED_VALUE"""),9.665)</f>
        <v>9.665</v>
      </c>
      <c r="L2010" s="4">
        <v>-11.5732</v>
      </c>
      <c r="M2010" s="4" t="s">
        <v>13</v>
      </c>
      <c r="N2010" s="1">
        <v>-12.3704506698963</v>
      </c>
      <c r="O2010" s="4">
        <v>1.4369506698962997</v>
      </c>
      <c r="V2010" s="3">
        <v>26.645</v>
      </c>
      <c r="W2010" s="3">
        <v>10.045</v>
      </c>
      <c r="Z2010" s="4">
        <f>IFERROR(__xludf.DUMMYFUNCTION("""COMPUTED_VALUE"""),9.665)</f>
        <v>9.665</v>
      </c>
      <c r="AA2010" s="4">
        <v>26.6941</v>
      </c>
      <c r="AB2010" s="4" t="s">
        <v>13</v>
      </c>
      <c r="AC2010" s="1">
        <v>25.1460388974464</v>
      </c>
      <c r="AD2010" s="4">
        <v>1.4989611025536007</v>
      </c>
    </row>
    <row r="2011">
      <c r="G2011" s="3">
        <v>-10.9342</v>
      </c>
      <c r="H2011" s="3">
        <v>10.05</v>
      </c>
      <c r="K2011" s="4">
        <f>IFERROR(__xludf.DUMMYFUNCTION("""COMPUTED_VALUE"""),9.67)</f>
        <v>9.67</v>
      </c>
      <c r="L2011" s="4">
        <v>-11.5545</v>
      </c>
      <c r="M2011" s="4" t="s">
        <v>13</v>
      </c>
      <c r="N2011" s="1">
        <v>-12.3688082021904</v>
      </c>
      <c r="O2011" s="4">
        <v>1.4346082021903985</v>
      </c>
      <c r="V2011" s="3">
        <v>26.6465</v>
      </c>
      <c r="W2011" s="3">
        <v>10.05</v>
      </c>
      <c r="Z2011" s="4">
        <f>IFERROR(__xludf.DUMMYFUNCTION("""COMPUTED_VALUE"""),9.67)</f>
        <v>9.67</v>
      </c>
      <c r="AA2011" s="4">
        <v>26.6961</v>
      </c>
      <c r="AB2011" s="4" t="s">
        <v>13</v>
      </c>
      <c r="AC2011" s="1">
        <v>25.1369120809776</v>
      </c>
      <c r="AD2011" s="4">
        <v>1.509587919022401</v>
      </c>
    </row>
    <row r="2012">
      <c r="G2012" s="3">
        <v>-10.9348</v>
      </c>
      <c r="H2012" s="3">
        <v>10.055</v>
      </c>
      <c r="K2012" s="4">
        <f>IFERROR(__xludf.DUMMYFUNCTION("""COMPUTED_VALUE"""),9.675)</f>
        <v>9.675</v>
      </c>
      <c r="L2012" s="4">
        <v>-11.5355</v>
      </c>
      <c r="M2012" s="4" t="s">
        <v>13</v>
      </c>
      <c r="N2012" s="1">
        <v>-12.3670625388269</v>
      </c>
      <c r="O2012" s="4">
        <v>1.432262538826901</v>
      </c>
      <c r="V2012" s="3">
        <v>26.6481</v>
      </c>
      <c r="W2012" s="3">
        <v>10.055</v>
      </c>
      <c r="Z2012" s="4">
        <f>IFERROR(__xludf.DUMMYFUNCTION("""COMPUTED_VALUE"""),9.675)</f>
        <v>9.675</v>
      </c>
      <c r="AA2012" s="4">
        <v>26.6977</v>
      </c>
      <c r="AB2012" s="4" t="s">
        <v>13</v>
      </c>
      <c r="AC2012" s="1">
        <v>25.1275124970137</v>
      </c>
      <c r="AD2012" s="4">
        <v>1.5205875029862987</v>
      </c>
    </row>
    <row r="2013">
      <c r="G2013" s="3">
        <v>-10.9353</v>
      </c>
      <c r="H2013" s="3">
        <v>10.06</v>
      </c>
      <c r="K2013" s="4">
        <f>IFERROR(__xludf.DUMMYFUNCTION("""COMPUTED_VALUE"""),9.68)</f>
        <v>9.68</v>
      </c>
      <c r="L2013" s="4">
        <v>-11.5164</v>
      </c>
      <c r="M2013" s="4" t="s">
        <v>13</v>
      </c>
      <c r="N2013" s="1">
        <v>-12.3652224600805</v>
      </c>
      <c r="O2013" s="4">
        <v>1.4299224600804994</v>
      </c>
      <c r="V2013" s="3">
        <v>26.6496</v>
      </c>
      <c r="W2013" s="3">
        <v>10.06</v>
      </c>
      <c r="Z2013" s="4">
        <f>IFERROR(__xludf.DUMMYFUNCTION("""COMPUTED_VALUE"""),9.68)</f>
        <v>9.68</v>
      </c>
      <c r="AA2013" s="4">
        <v>26.699</v>
      </c>
      <c r="AB2013" s="4" t="s">
        <v>13</v>
      </c>
      <c r="AC2013" s="1">
        <v>25.117857934105</v>
      </c>
      <c r="AD2013" s="4">
        <v>1.5317420658949992</v>
      </c>
    </row>
    <row r="2014">
      <c r="G2014" s="3">
        <v>-10.9358</v>
      </c>
      <c r="H2014" s="3">
        <v>10.065</v>
      </c>
      <c r="K2014" s="4">
        <f>IFERROR(__xludf.DUMMYFUNCTION("""COMPUTED_VALUE"""),9.685)</f>
        <v>9.685</v>
      </c>
      <c r="L2014" s="4">
        <v>-11.497</v>
      </c>
      <c r="M2014" s="4" t="s">
        <v>13</v>
      </c>
      <c r="N2014" s="1">
        <v>-12.3632967462261</v>
      </c>
      <c r="O2014" s="4">
        <v>1.4274967462260992</v>
      </c>
      <c r="V2014" s="3">
        <v>26.651</v>
      </c>
      <c r="W2014" s="3">
        <v>10.065</v>
      </c>
      <c r="Z2014" s="4">
        <f>IFERROR(__xludf.DUMMYFUNCTION("""COMPUTED_VALUE"""),9.685)</f>
        <v>9.685</v>
      </c>
      <c r="AA2014" s="4">
        <v>26.7001</v>
      </c>
      <c r="AB2014" s="4" t="s">
        <v>13</v>
      </c>
      <c r="AC2014" s="1">
        <v>25.1079661808019</v>
      </c>
      <c r="AD2014" s="4">
        <v>1.5430338191981008</v>
      </c>
    </row>
    <row r="2015">
      <c r="G2015" s="3">
        <v>-10.9362</v>
      </c>
      <c r="H2015" s="3">
        <v>10.07</v>
      </c>
      <c r="K2015" s="4">
        <f>IFERROR(__xludf.DUMMYFUNCTION("""COMPUTED_VALUE"""),9.69)</f>
        <v>9.69</v>
      </c>
      <c r="L2015" s="4">
        <v>-11.4776</v>
      </c>
      <c r="M2015" s="4" t="s">
        <v>13</v>
      </c>
      <c r="N2015" s="1">
        <v>-12.3612941775386</v>
      </c>
      <c r="O2015" s="4">
        <v>1.4250941775386003</v>
      </c>
      <c r="V2015" s="3">
        <v>26.6524</v>
      </c>
      <c r="W2015" s="3">
        <v>10.07</v>
      </c>
      <c r="Z2015" s="4">
        <f>IFERROR(__xludf.DUMMYFUNCTION("""COMPUTED_VALUE"""),9.69)</f>
        <v>9.69</v>
      </c>
      <c r="AA2015" s="4">
        <v>26.7008</v>
      </c>
      <c r="AB2015" s="4" t="s">
        <v>13</v>
      </c>
      <c r="AC2015" s="1">
        <v>25.0978550256547</v>
      </c>
      <c r="AD2015" s="4">
        <v>1.5545449743453013</v>
      </c>
    </row>
    <row r="2016">
      <c r="G2016" s="3">
        <v>-10.9365</v>
      </c>
      <c r="H2016" s="3">
        <v>10.075</v>
      </c>
      <c r="K2016" s="4">
        <f>IFERROR(__xludf.DUMMYFUNCTION("""COMPUTED_VALUE"""),9.695)</f>
        <v>9.695</v>
      </c>
      <c r="L2016" s="4">
        <v>-11.4581</v>
      </c>
      <c r="M2016" s="4" t="s">
        <v>13</v>
      </c>
      <c r="N2016" s="1">
        <v>-12.3592235342928</v>
      </c>
      <c r="O2016" s="4">
        <v>1.4227235342927997</v>
      </c>
      <c r="V2016" s="3">
        <v>26.6537</v>
      </c>
      <c r="W2016" s="3">
        <v>10.075</v>
      </c>
      <c r="Z2016" s="4">
        <f>IFERROR(__xludf.DUMMYFUNCTION("""COMPUTED_VALUE"""),9.695)</f>
        <v>9.695</v>
      </c>
      <c r="AA2016" s="4">
        <v>26.7012</v>
      </c>
      <c r="AB2016" s="4" t="s">
        <v>13</v>
      </c>
      <c r="AC2016" s="1">
        <v>25.0875422572136</v>
      </c>
      <c r="AD2016" s="4">
        <v>1.5661577427864017</v>
      </c>
    </row>
    <row r="2017">
      <c r="G2017" s="3">
        <v>-10.9367</v>
      </c>
      <c r="H2017" s="3">
        <v>10.08</v>
      </c>
      <c r="K2017" s="4">
        <f>IFERROR(__xludf.DUMMYFUNCTION("""COMPUTED_VALUE"""),9.7)</f>
        <v>9.7</v>
      </c>
      <c r="L2017" s="4">
        <v>-11.4385</v>
      </c>
      <c r="M2017" s="4" t="s">
        <v>13</v>
      </c>
      <c r="N2017" s="1">
        <v>-12.3570935967636</v>
      </c>
      <c r="O2017" s="4">
        <v>1.4203935967635992</v>
      </c>
      <c r="V2017" s="3">
        <v>26.655</v>
      </c>
      <c r="W2017" s="3">
        <v>10.08</v>
      </c>
      <c r="Z2017" s="4">
        <f>IFERROR(__xludf.DUMMYFUNCTION("""COMPUTED_VALUE"""),9.7)</f>
        <v>9.7</v>
      </c>
      <c r="AA2017" s="4">
        <v>26.7013</v>
      </c>
      <c r="AB2017" s="4" t="s">
        <v>13</v>
      </c>
      <c r="AC2017" s="1">
        <v>25.0770456640292</v>
      </c>
      <c r="AD2017" s="4">
        <v>1.5779543359708015</v>
      </c>
    </row>
    <row r="2018">
      <c r="G2018" s="3">
        <v>-10.9368</v>
      </c>
      <c r="H2018" s="3">
        <v>10.085</v>
      </c>
      <c r="K2018" s="4">
        <f>IFERROR(__xludf.DUMMYFUNCTION("""COMPUTED_VALUE"""),9.705)</f>
        <v>9.705</v>
      </c>
      <c r="L2018" s="4">
        <v>-11.419</v>
      </c>
      <c r="M2018" s="4" t="s">
        <v>13</v>
      </c>
      <c r="N2018" s="1">
        <v>-12.3549131452258</v>
      </c>
      <c r="O2018" s="4">
        <v>1.4181131452257993</v>
      </c>
      <c r="V2018" s="3">
        <v>26.6562</v>
      </c>
      <c r="W2018" s="3">
        <v>10.085</v>
      </c>
      <c r="Z2018" s="4">
        <f>IFERROR(__xludf.DUMMYFUNCTION("""COMPUTED_VALUE"""),9.705)</f>
        <v>9.705</v>
      </c>
      <c r="AA2018" s="4">
        <v>26.7011</v>
      </c>
      <c r="AB2018" s="4" t="s">
        <v>13</v>
      </c>
      <c r="AC2018" s="1">
        <v>25.0663830346517</v>
      </c>
      <c r="AD2018" s="4">
        <v>1.589816965348298</v>
      </c>
    </row>
    <row r="2019">
      <c r="G2019" s="3">
        <v>-10.9367</v>
      </c>
      <c r="H2019" s="3">
        <v>10.09</v>
      </c>
      <c r="K2019" s="4">
        <f>IFERROR(__xludf.DUMMYFUNCTION("""COMPUTED_VALUE"""),9.71)</f>
        <v>9.71</v>
      </c>
      <c r="L2019" s="4">
        <v>-11.3996</v>
      </c>
      <c r="M2019" s="4" t="s">
        <v>13</v>
      </c>
      <c r="N2019" s="1">
        <v>-12.3526909599543</v>
      </c>
      <c r="O2019" s="4">
        <v>1.4159909599543</v>
      </c>
      <c r="V2019" s="3">
        <v>26.6573</v>
      </c>
      <c r="W2019" s="3">
        <v>10.09</v>
      </c>
      <c r="Z2019" s="4">
        <f>IFERROR(__xludf.DUMMYFUNCTION("""COMPUTED_VALUE"""),9.71)</f>
        <v>9.71</v>
      </c>
      <c r="AA2019" s="4">
        <v>26.7006</v>
      </c>
      <c r="AB2019" s="4" t="s">
        <v>13</v>
      </c>
      <c r="AC2019" s="1">
        <v>25.0555721576314</v>
      </c>
      <c r="AD2019" s="4">
        <v>1.6017278423686</v>
      </c>
    </row>
    <row r="2020">
      <c r="G2020" s="3">
        <v>-10.9366</v>
      </c>
      <c r="H2020" s="3">
        <v>10.095</v>
      </c>
      <c r="K2020" s="4">
        <f>IFERROR(__xludf.DUMMYFUNCTION("""COMPUTED_VALUE"""),9.715)</f>
        <v>9.715</v>
      </c>
      <c r="L2020" s="4">
        <v>-11.3802</v>
      </c>
      <c r="M2020" s="4" t="s">
        <v>13</v>
      </c>
      <c r="N2020" s="1">
        <v>-12.3504358212239</v>
      </c>
      <c r="O2020" s="4">
        <v>1.4138358212239002</v>
      </c>
      <c r="V2020" s="3">
        <v>26.6584</v>
      </c>
      <c r="W2020" s="3">
        <v>10.095</v>
      </c>
      <c r="Z2020" s="4">
        <f>IFERROR(__xludf.DUMMYFUNCTION("""COMPUTED_VALUE"""),9.715)</f>
        <v>9.715</v>
      </c>
      <c r="AA2020" s="4">
        <v>26.6999</v>
      </c>
      <c r="AB2020" s="4" t="s">
        <v>13</v>
      </c>
      <c r="AC2020" s="1">
        <v>25.0446308215186</v>
      </c>
      <c r="AD2020" s="4">
        <v>1.6137691784814017</v>
      </c>
    </row>
    <row r="2021">
      <c r="G2021" s="3">
        <v>-10.9364</v>
      </c>
      <c r="H2021" s="3">
        <v>10.1</v>
      </c>
      <c r="K2021" s="4">
        <f>IFERROR(__xludf.DUMMYFUNCTION("""COMPUTED_VALUE"""),9.72)</f>
        <v>9.72</v>
      </c>
      <c r="L2021" s="4">
        <v>-11.3611</v>
      </c>
      <c r="M2021" s="4" t="s">
        <v>13</v>
      </c>
      <c r="N2021" s="1">
        <v>-12.3481565093095</v>
      </c>
      <c r="O2021" s="4">
        <v>1.4117565093095</v>
      </c>
      <c r="V2021" s="3">
        <v>26.6595</v>
      </c>
      <c r="W2021" s="3">
        <v>10.1</v>
      </c>
      <c r="Z2021" s="4">
        <f>IFERROR(__xludf.DUMMYFUNCTION("""COMPUTED_VALUE"""),9.72)</f>
        <v>9.72</v>
      </c>
      <c r="AA2021" s="4">
        <v>26.6988</v>
      </c>
      <c r="AB2021" s="4" t="s">
        <v>13</v>
      </c>
      <c r="AC2021" s="1">
        <v>25.0335768148639</v>
      </c>
      <c r="AD2021" s="4">
        <v>1.6259231851361022</v>
      </c>
    </row>
    <row r="2022">
      <c r="G2022" s="3">
        <v>-10.936</v>
      </c>
      <c r="H2022" s="3">
        <v>10.105</v>
      </c>
      <c r="K2022" s="4">
        <f>IFERROR(__xludf.DUMMYFUNCTION("""COMPUTED_VALUE"""),9.725)</f>
        <v>9.725</v>
      </c>
      <c r="L2022" s="4">
        <v>-11.3421</v>
      </c>
      <c r="M2022" s="4" t="s">
        <v>13</v>
      </c>
      <c r="N2022" s="1">
        <v>-12.3458618044859</v>
      </c>
      <c r="O2022" s="4">
        <v>1.4098618044858995</v>
      </c>
      <c r="V2022" s="3">
        <v>26.6605</v>
      </c>
      <c r="W2022" s="3">
        <v>10.105</v>
      </c>
      <c r="Z2022" s="4">
        <f>IFERROR(__xludf.DUMMYFUNCTION("""COMPUTED_VALUE"""),9.725)</f>
        <v>9.725</v>
      </c>
      <c r="AA2022" s="4">
        <v>26.6976</v>
      </c>
      <c r="AB2022" s="4" t="s">
        <v>13</v>
      </c>
      <c r="AC2022" s="1">
        <v>25.0224279262173</v>
      </c>
      <c r="AD2022" s="4">
        <v>1.6380720737826984</v>
      </c>
    </row>
    <row r="2023">
      <c r="G2023" s="3">
        <v>-10.9356</v>
      </c>
      <c r="H2023" s="3">
        <v>10.11</v>
      </c>
      <c r="K2023" s="4">
        <f>IFERROR(__xludf.DUMMYFUNCTION("""COMPUTED_VALUE"""),9.73)</f>
        <v>9.73</v>
      </c>
      <c r="L2023" s="4">
        <v>-11.3233</v>
      </c>
      <c r="M2023" s="4" t="s">
        <v>13</v>
      </c>
      <c r="N2023" s="1">
        <v>-12.343560487028</v>
      </c>
      <c r="O2023" s="4">
        <v>1.4079604870279994</v>
      </c>
      <c r="V2023" s="3">
        <v>26.6614</v>
      </c>
      <c r="W2023" s="3">
        <v>10.11</v>
      </c>
      <c r="Z2023" s="4">
        <f>IFERROR(__xludf.DUMMYFUNCTION("""COMPUTED_VALUE"""),9.73)</f>
        <v>9.73</v>
      </c>
      <c r="AA2023" s="4">
        <v>26.6961</v>
      </c>
      <c r="AB2023" s="4" t="s">
        <v>13</v>
      </c>
      <c r="AC2023" s="1">
        <v>25.0112019441294</v>
      </c>
      <c r="AD2023" s="4">
        <v>1.6501980558706002</v>
      </c>
    </row>
    <row r="2024">
      <c r="G2024" s="3">
        <v>-10.935</v>
      </c>
      <c r="H2024" s="3">
        <v>10.115</v>
      </c>
      <c r="K2024" s="4">
        <f>IFERROR(__xludf.DUMMYFUNCTION("""COMPUTED_VALUE"""),9.735)</f>
        <v>9.735</v>
      </c>
      <c r="L2024" s="4">
        <v>-11.3048</v>
      </c>
      <c r="M2024" s="4" t="s">
        <v>13</v>
      </c>
      <c r="N2024" s="1">
        <v>-12.3412613372106</v>
      </c>
      <c r="O2024" s="4">
        <v>1.4062613372105996</v>
      </c>
      <c r="V2024" s="3">
        <v>26.6623</v>
      </c>
      <c r="W2024" s="3">
        <v>10.115</v>
      </c>
      <c r="Z2024" s="4">
        <f>IFERROR(__xludf.DUMMYFUNCTION("""COMPUTED_VALUE"""),9.735)</f>
        <v>9.735</v>
      </c>
      <c r="AA2024" s="4">
        <v>26.6943</v>
      </c>
      <c r="AB2024" s="4" t="s">
        <v>13</v>
      </c>
      <c r="AC2024" s="1">
        <v>24.9999166571504</v>
      </c>
      <c r="AD2024" s="4">
        <v>1.6623833428495978</v>
      </c>
    </row>
    <row r="2025">
      <c r="G2025" s="3">
        <v>-10.9342</v>
      </c>
      <c r="H2025" s="3">
        <v>10.12</v>
      </c>
      <c r="K2025" s="4">
        <f>IFERROR(__xludf.DUMMYFUNCTION("""COMPUTED_VALUE"""),9.74)</f>
        <v>9.74</v>
      </c>
      <c r="L2025" s="4">
        <v>-11.2865</v>
      </c>
      <c r="M2025" s="4" t="s">
        <v>13</v>
      </c>
      <c r="N2025" s="1">
        <v>-12.3389731353086</v>
      </c>
      <c r="O2025" s="4">
        <v>1.4047731353085986</v>
      </c>
      <c r="V2025" s="3">
        <v>26.6631</v>
      </c>
      <c r="W2025" s="3">
        <v>10.12</v>
      </c>
      <c r="Z2025" s="4">
        <f>IFERROR(__xludf.DUMMYFUNCTION("""COMPUTED_VALUE"""),9.74)</f>
        <v>9.74</v>
      </c>
      <c r="AA2025" s="4">
        <v>26.6924</v>
      </c>
      <c r="AB2025" s="4" t="s">
        <v>13</v>
      </c>
      <c r="AC2025" s="1">
        <v>24.9885898538307</v>
      </c>
      <c r="AD2025" s="4">
        <v>1.6745101461693004</v>
      </c>
    </row>
    <row r="2026">
      <c r="G2026" s="3">
        <v>-10.9334</v>
      </c>
      <c r="H2026" s="3">
        <v>10.125</v>
      </c>
      <c r="K2026" s="4">
        <f>IFERROR(__xludf.DUMMYFUNCTION("""COMPUTED_VALUE"""),9.745)</f>
        <v>9.745</v>
      </c>
      <c r="L2026" s="4">
        <v>-11.2686</v>
      </c>
      <c r="M2026" s="4" t="s">
        <v>13</v>
      </c>
      <c r="N2026" s="1">
        <v>-12.3367046615969</v>
      </c>
      <c r="O2026" s="4">
        <v>1.4033046615968985</v>
      </c>
      <c r="V2026" s="3">
        <v>26.6639</v>
      </c>
      <c r="W2026" s="3">
        <v>10.125</v>
      </c>
      <c r="Z2026" s="4">
        <f>IFERROR(__xludf.DUMMYFUNCTION("""COMPUTED_VALUE"""),9.745)</f>
        <v>9.745</v>
      </c>
      <c r="AA2026" s="4">
        <v>26.6902</v>
      </c>
      <c r="AB2026" s="4" t="s">
        <v>13</v>
      </c>
      <c r="AC2026" s="1">
        <v>24.9772393227206</v>
      </c>
      <c r="AD2026" s="4">
        <v>1.6866606772794022</v>
      </c>
    </row>
    <row r="2027">
      <c r="G2027" s="3">
        <v>-10.9325</v>
      </c>
      <c r="H2027" s="3">
        <v>10.13</v>
      </c>
      <c r="K2027" s="4">
        <f>IFERROR(__xludf.DUMMYFUNCTION("""COMPUTED_VALUE"""),9.75)</f>
        <v>9.75</v>
      </c>
      <c r="L2027" s="4">
        <v>-11.251</v>
      </c>
      <c r="M2027" s="4" t="s">
        <v>13</v>
      </c>
      <c r="N2027" s="1">
        <v>-12.3344646963502</v>
      </c>
      <c r="O2027" s="4">
        <v>1.4019646963502002</v>
      </c>
      <c r="V2027" s="3">
        <v>26.6646</v>
      </c>
      <c r="W2027" s="3">
        <v>10.13</v>
      </c>
      <c r="Z2027" s="4">
        <f>IFERROR(__xludf.DUMMYFUNCTION("""COMPUTED_VALUE"""),9.75)</f>
        <v>9.75</v>
      </c>
      <c r="AA2027" s="4">
        <v>26.6879</v>
      </c>
      <c r="AB2027" s="4" t="s">
        <v>13</v>
      </c>
      <c r="AC2027" s="1">
        <v>24.9658828523704</v>
      </c>
      <c r="AD2027" s="4">
        <v>1.6987171476296012</v>
      </c>
    </row>
    <row r="2028">
      <c r="G2028" s="3">
        <v>-10.9313</v>
      </c>
      <c r="H2028" s="3">
        <v>10.135</v>
      </c>
      <c r="K2028" s="4">
        <f>IFERROR(__xludf.DUMMYFUNCTION("""COMPUTED_VALUE"""),9.755)</f>
        <v>9.755</v>
      </c>
      <c r="L2028" s="4">
        <v>-11.2338</v>
      </c>
      <c r="M2028" s="4" t="s">
        <v>13</v>
      </c>
      <c r="N2028" s="1">
        <v>-12.3322620198434</v>
      </c>
      <c r="O2028" s="4">
        <v>1.4009620198433996</v>
      </c>
      <c r="V2028" s="3">
        <v>26.6652</v>
      </c>
      <c r="W2028" s="3">
        <v>10.135</v>
      </c>
      <c r="Z2028" s="4">
        <f>IFERROR(__xludf.DUMMYFUNCTION("""COMPUTED_VALUE"""),9.755)</f>
        <v>9.755</v>
      </c>
      <c r="AA2028" s="4">
        <v>26.6854</v>
      </c>
      <c r="AB2028" s="4" t="s">
        <v>13</v>
      </c>
      <c r="AC2028" s="1">
        <v>24.9545382313306</v>
      </c>
      <c r="AD2028" s="4">
        <v>1.7106617686694001</v>
      </c>
    </row>
    <row r="2029">
      <c r="G2029" s="3">
        <v>-10.9301</v>
      </c>
      <c r="H2029" s="3">
        <v>10.14</v>
      </c>
      <c r="K2029" s="4">
        <f>IFERROR(__xludf.DUMMYFUNCTION("""COMPUTED_VALUE"""),9.76)</f>
        <v>9.76</v>
      </c>
      <c r="L2029" s="4">
        <v>-11.217</v>
      </c>
      <c r="M2029" s="4" t="s">
        <v>13</v>
      </c>
      <c r="N2029" s="1">
        <v>-12.3301054123514</v>
      </c>
      <c r="O2029" s="4">
        <v>1.4000054123514012</v>
      </c>
      <c r="V2029" s="3">
        <v>26.6659</v>
      </c>
      <c r="W2029" s="3">
        <v>10.14</v>
      </c>
      <c r="Z2029" s="4">
        <f>IFERROR(__xludf.DUMMYFUNCTION("""COMPUTED_VALUE"""),9.76)</f>
        <v>9.76</v>
      </c>
      <c r="AA2029" s="4">
        <v>26.6828</v>
      </c>
      <c r="AB2029" s="4" t="s">
        <v>13</v>
      </c>
      <c r="AC2029" s="1">
        <v>24.9432232481514</v>
      </c>
      <c r="AD2029" s="4">
        <v>1.7226767518485993</v>
      </c>
    </row>
    <row r="2030">
      <c r="G2030" s="3">
        <v>-10.9288</v>
      </c>
      <c r="H2030" s="3">
        <v>10.145</v>
      </c>
      <c r="K2030" s="4">
        <f>IFERROR(__xludf.DUMMYFUNCTION("""COMPUTED_VALUE"""),9.765)</f>
        <v>9.765</v>
      </c>
      <c r="L2030" s="4">
        <v>-11.2006</v>
      </c>
      <c r="M2030" s="4" t="s">
        <v>13</v>
      </c>
      <c r="N2030" s="1">
        <v>-12.3280036541491</v>
      </c>
      <c r="O2030" s="4">
        <v>1.3992036541490993</v>
      </c>
      <c r="V2030" s="3">
        <v>26.6665</v>
      </c>
      <c r="W2030" s="3">
        <v>10.145</v>
      </c>
      <c r="Z2030" s="4">
        <f>IFERROR(__xludf.DUMMYFUNCTION("""COMPUTED_VALUE"""),9.765)</f>
        <v>9.765</v>
      </c>
      <c r="AA2030" s="4">
        <v>26.68</v>
      </c>
      <c r="AB2030" s="4" t="s">
        <v>13</v>
      </c>
      <c r="AC2030" s="1">
        <v>24.9319556913831</v>
      </c>
      <c r="AD2030" s="4">
        <v>1.7345443086169006</v>
      </c>
    </row>
    <row r="2031">
      <c r="G2031" s="3">
        <v>-10.9273</v>
      </c>
      <c r="H2031" s="3">
        <v>10.15</v>
      </c>
      <c r="K2031" s="4">
        <f>IFERROR(__xludf.DUMMYFUNCTION("""COMPUTED_VALUE"""),9.77)</f>
        <v>9.77</v>
      </c>
      <c r="L2031" s="4">
        <v>-11.1846</v>
      </c>
      <c r="M2031" s="4" t="s">
        <v>13</v>
      </c>
      <c r="N2031" s="1">
        <v>-12.3259655255113</v>
      </c>
      <c r="O2031" s="4">
        <v>1.3986655255112996</v>
      </c>
      <c r="V2031" s="3">
        <v>26.667</v>
      </c>
      <c r="W2031" s="3">
        <v>10.15</v>
      </c>
      <c r="Z2031" s="4">
        <f>IFERROR(__xludf.DUMMYFUNCTION("""COMPUTED_VALUE"""),9.77)</f>
        <v>9.77</v>
      </c>
      <c r="AA2031" s="4">
        <v>26.6772</v>
      </c>
      <c r="AB2031" s="4" t="s">
        <v>13</v>
      </c>
      <c r="AC2031" s="1">
        <v>24.9207533495762</v>
      </c>
      <c r="AD2031" s="4">
        <v>1.746246650423803</v>
      </c>
    </row>
    <row r="2032">
      <c r="G2032" s="3">
        <v>-10.9257</v>
      </c>
      <c r="H2032" s="3">
        <v>10.155</v>
      </c>
      <c r="K2032" s="4">
        <f>IFERROR(__xludf.DUMMYFUNCTION("""COMPUTED_VALUE"""),9.775)</f>
        <v>9.775</v>
      </c>
      <c r="L2032" s="4">
        <v>-11.1691</v>
      </c>
      <c r="M2032" s="4" t="s">
        <v>13</v>
      </c>
      <c r="N2032" s="1">
        <v>-12.3239998067127</v>
      </c>
      <c r="O2032" s="4">
        <v>1.3982998067127</v>
      </c>
      <c r="V2032" s="3">
        <v>26.6675</v>
      </c>
      <c r="W2032" s="3">
        <v>10.155</v>
      </c>
      <c r="Z2032" s="4">
        <f>IFERROR(__xludf.DUMMYFUNCTION("""COMPUTED_VALUE"""),9.775)</f>
        <v>9.775</v>
      </c>
      <c r="AA2032" s="4">
        <v>26.6742</v>
      </c>
      <c r="AB2032" s="4" t="s">
        <v>13</v>
      </c>
      <c r="AC2032" s="1">
        <v>24.9096340112809</v>
      </c>
      <c r="AD2032" s="4">
        <v>1.7578659887191002</v>
      </c>
    </row>
    <row r="2033">
      <c r="G2033" s="3">
        <v>-10.924</v>
      </c>
      <c r="H2033" s="3">
        <v>10.16</v>
      </c>
      <c r="K2033" s="4">
        <f>IFERROR(__xludf.DUMMYFUNCTION("""COMPUTED_VALUE"""),9.78)</f>
        <v>9.78</v>
      </c>
      <c r="L2033" s="4">
        <v>-11.154</v>
      </c>
      <c r="M2033" s="4" t="s">
        <v>13</v>
      </c>
      <c r="N2033" s="1">
        <v>-12.3221152780284</v>
      </c>
      <c r="O2033" s="4">
        <v>1.398115278028401</v>
      </c>
      <c r="V2033" s="3">
        <v>26.668</v>
      </c>
      <c r="W2033" s="3">
        <v>10.16</v>
      </c>
      <c r="Z2033" s="4">
        <f>IFERROR(__xludf.DUMMYFUNCTION("""COMPUTED_VALUE"""),9.78)</f>
        <v>9.78</v>
      </c>
      <c r="AA2033" s="4">
        <v>26.6712</v>
      </c>
      <c r="AB2033" s="4" t="s">
        <v>13</v>
      </c>
      <c r="AC2033" s="1">
        <v>24.8986154650476</v>
      </c>
      <c r="AD2033" s="4">
        <v>1.7693845349523976</v>
      </c>
    </row>
    <row r="2034">
      <c r="G2034" s="3">
        <v>-10.9221</v>
      </c>
      <c r="H2034" s="3">
        <v>10.165</v>
      </c>
      <c r="K2034" s="4">
        <f>IFERROR(__xludf.DUMMYFUNCTION("""COMPUTED_VALUE"""),9.785)</f>
        <v>9.785</v>
      </c>
      <c r="L2034" s="4">
        <v>-11.1394</v>
      </c>
      <c r="M2034" s="4" t="s">
        <v>13</v>
      </c>
      <c r="N2034" s="1">
        <v>-12.3203207197331</v>
      </c>
      <c r="O2034" s="4">
        <v>1.3982207197331</v>
      </c>
      <c r="V2034" s="3">
        <v>26.6686</v>
      </c>
      <c r="W2034" s="3">
        <v>10.165</v>
      </c>
      <c r="Z2034" s="4">
        <f>IFERROR(__xludf.DUMMYFUNCTION("""COMPUTED_VALUE"""),9.785)</f>
        <v>9.785</v>
      </c>
      <c r="AA2034" s="4">
        <v>26.6681</v>
      </c>
      <c r="AB2034" s="4" t="s">
        <v>13</v>
      </c>
      <c r="AC2034" s="1">
        <v>24.8877154994266</v>
      </c>
      <c r="AD2034" s="4">
        <v>1.7808845005734</v>
      </c>
    </row>
    <row r="2035">
      <c r="G2035" s="3">
        <v>-10.9202</v>
      </c>
      <c r="H2035" s="3">
        <v>10.17</v>
      </c>
      <c r="K2035" s="4">
        <f>IFERROR(__xludf.DUMMYFUNCTION("""COMPUTED_VALUE"""),9.79)</f>
        <v>9.79</v>
      </c>
      <c r="L2035" s="4">
        <v>-11.1254</v>
      </c>
      <c r="M2035" s="4" t="s">
        <v>13</v>
      </c>
      <c r="N2035" s="1">
        <v>-12.3186249121017</v>
      </c>
      <c r="O2035" s="4">
        <v>1.3984249121017012</v>
      </c>
      <c r="V2035" s="3">
        <v>26.669</v>
      </c>
      <c r="W2035" s="3">
        <v>10.17</v>
      </c>
      <c r="Z2035" s="4">
        <f>IFERROR(__xludf.DUMMYFUNCTION("""COMPUTED_VALUE"""),9.79)</f>
        <v>9.79</v>
      </c>
      <c r="AA2035" s="4">
        <v>26.665</v>
      </c>
      <c r="AB2035" s="4" t="s">
        <v>13</v>
      </c>
      <c r="AC2035" s="1">
        <v>24.8769519029683</v>
      </c>
      <c r="AD2035" s="4">
        <v>1.7920480970316994</v>
      </c>
    </row>
    <row r="2036">
      <c r="G2036" s="3">
        <v>-10.9181</v>
      </c>
      <c r="H2036" s="3">
        <v>10.175</v>
      </c>
      <c r="K2036" s="4">
        <f>IFERROR(__xludf.DUMMYFUNCTION("""COMPUTED_VALUE"""),9.795)</f>
        <v>9.795</v>
      </c>
      <c r="L2036" s="4">
        <v>-11.1118</v>
      </c>
      <c r="M2036" s="4" t="s">
        <v>13</v>
      </c>
      <c r="N2036" s="1">
        <v>-12.3170366354091</v>
      </c>
      <c r="O2036" s="4">
        <v>1.3989366354090986</v>
      </c>
      <c r="V2036" s="3">
        <v>26.6695</v>
      </c>
      <c r="W2036" s="3">
        <v>10.175</v>
      </c>
      <c r="Z2036" s="4">
        <f>IFERROR(__xludf.DUMMYFUNCTION("""COMPUTED_VALUE"""),9.795)</f>
        <v>9.795</v>
      </c>
      <c r="AA2036" s="4">
        <v>26.6619</v>
      </c>
      <c r="AB2036" s="4" t="s">
        <v>13</v>
      </c>
      <c r="AC2036" s="1">
        <v>24.866342464223</v>
      </c>
      <c r="AD2036" s="4">
        <v>1.8031575357770002</v>
      </c>
    </row>
    <row r="2037">
      <c r="G2037" s="3">
        <v>-10.9159</v>
      </c>
      <c r="H2037" s="3">
        <v>10.18</v>
      </c>
      <c r="K2037" s="4">
        <f>IFERROR(__xludf.DUMMYFUNCTION("""COMPUTED_VALUE"""),9.8)</f>
        <v>9.8</v>
      </c>
      <c r="L2037" s="4">
        <v>-11.0987</v>
      </c>
      <c r="M2037" s="4" t="s">
        <v>13</v>
      </c>
      <c r="N2037" s="1">
        <v>-12.31556466993</v>
      </c>
      <c r="O2037" s="4">
        <v>1.399664669929999</v>
      </c>
      <c r="V2037" s="3">
        <v>26.67</v>
      </c>
      <c r="W2037" s="3">
        <v>10.18</v>
      </c>
      <c r="Z2037" s="4">
        <f>IFERROR(__xludf.DUMMYFUNCTION("""COMPUTED_VALUE"""),9.8)</f>
        <v>9.8</v>
      </c>
      <c r="AA2037" s="4">
        <v>26.6588</v>
      </c>
      <c r="AB2037" s="4" t="s">
        <v>13</v>
      </c>
      <c r="AC2037" s="1">
        <v>24.855904971741</v>
      </c>
      <c r="AD2037" s="4">
        <v>1.8140950282590005</v>
      </c>
    </row>
    <row r="2038">
      <c r="G2038" s="3">
        <v>-10.9136</v>
      </c>
      <c r="H2038" s="3">
        <v>10.185</v>
      </c>
      <c r="K2038" s="4">
        <f>IFERROR(__xludf.DUMMYFUNCTION("""COMPUTED_VALUE"""),9.805)</f>
        <v>9.805</v>
      </c>
      <c r="L2038" s="4">
        <v>-11.0861</v>
      </c>
      <c r="M2038" s="4" t="s">
        <v>13</v>
      </c>
      <c r="N2038" s="1">
        <v>-12.3142177959394</v>
      </c>
      <c r="O2038" s="4">
        <v>1.4006177959394002</v>
      </c>
      <c r="V2038" s="3">
        <v>26.6705</v>
      </c>
      <c r="W2038" s="3">
        <v>10.185</v>
      </c>
      <c r="Z2038" s="4">
        <f>IFERROR(__xludf.DUMMYFUNCTION("""COMPUTED_VALUE"""),9.805)</f>
        <v>9.805</v>
      </c>
      <c r="AA2038" s="4">
        <v>26.6557</v>
      </c>
      <c r="AB2038" s="4" t="s">
        <v>13</v>
      </c>
      <c r="AC2038" s="1">
        <v>24.8456572140727</v>
      </c>
      <c r="AD2038" s="4">
        <v>1.8248427859273022</v>
      </c>
    </row>
    <row r="2039">
      <c r="G2039" s="3">
        <v>-10.9112</v>
      </c>
      <c r="H2039" s="3">
        <v>10.19</v>
      </c>
      <c r="K2039" s="4">
        <f>IFERROR(__xludf.DUMMYFUNCTION("""COMPUTED_VALUE"""),9.81)</f>
        <v>9.81</v>
      </c>
      <c r="L2039" s="4">
        <v>-11.074</v>
      </c>
      <c r="M2039" s="4" t="s">
        <v>13</v>
      </c>
      <c r="N2039" s="1">
        <v>-12.313004793712</v>
      </c>
      <c r="O2039" s="4">
        <v>1.4018047937120013</v>
      </c>
      <c r="V2039" s="3">
        <v>26.671</v>
      </c>
      <c r="W2039" s="3">
        <v>10.19</v>
      </c>
      <c r="Z2039" s="4">
        <f>IFERROR(__xludf.DUMMYFUNCTION("""COMPUTED_VALUE"""),9.81)</f>
        <v>9.81</v>
      </c>
      <c r="AA2039" s="4">
        <v>26.6526</v>
      </c>
      <c r="AB2039" s="4" t="s">
        <v>13</v>
      </c>
      <c r="AC2039" s="1">
        <v>24.8356169797685</v>
      </c>
      <c r="AD2039" s="4">
        <v>1.8353830202315002</v>
      </c>
    </row>
    <row r="2040">
      <c r="G2040" s="3">
        <v>-10.9087</v>
      </c>
      <c r="H2040" s="3">
        <v>10.195</v>
      </c>
      <c r="K2040" s="4">
        <f>IFERROR(__xludf.DUMMYFUNCTION("""COMPUTED_VALUE"""),9.815)</f>
        <v>9.815</v>
      </c>
      <c r="L2040" s="4">
        <v>-11.0625</v>
      </c>
      <c r="M2040" s="4" t="s">
        <v>13</v>
      </c>
      <c r="N2040" s="1">
        <v>-12.3119344435228</v>
      </c>
      <c r="O2040" s="4">
        <v>1.4032344435228001</v>
      </c>
      <c r="V2040" s="3">
        <v>26.6715</v>
      </c>
      <c r="W2040" s="3">
        <v>10.195</v>
      </c>
      <c r="Z2040" s="4">
        <f>IFERROR(__xludf.DUMMYFUNCTION("""COMPUTED_VALUE"""),9.815)</f>
        <v>9.815</v>
      </c>
      <c r="AA2040" s="4">
        <v>26.6496</v>
      </c>
      <c r="AB2040" s="4" t="s">
        <v>13</v>
      </c>
      <c r="AC2040" s="1">
        <v>24.8258020573786</v>
      </c>
      <c r="AD2040" s="4">
        <v>1.8456979426214026</v>
      </c>
    </row>
    <row r="2041">
      <c r="G2041" s="3">
        <v>-10.9062</v>
      </c>
      <c r="H2041" s="3">
        <v>10.2</v>
      </c>
      <c r="K2041" s="4">
        <f>IFERROR(__xludf.DUMMYFUNCTION("""COMPUTED_VALUE"""),9.82)</f>
        <v>9.82</v>
      </c>
      <c r="L2041" s="4">
        <v>-11.0515</v>
      </c>
      <c r="M2041" s="4" t="s">
        <v>13</v>
      </c>
      <c r="N2041" s="1">
        <v>-12.3110155256466</v>
      </c>
      <c r="O2041" s="4">
        <v>1.4048155256465993</v>
      </c>
      <c r="V2041" s="3">
        <v>26.6721</v>
      </c>
      <c r="W2041" s="3">
        <v>10.2</v>
      </c>
      <c r="Z2041" s="4">
        <f>IFERROR(__xludf.DUMMYFUNCTION("""COMPUTED_VALUE"""),9.82)</f>
        <v>9.82</v>
      </c>
      <c r="AA2041" s="4">
        <v>26.6467</v>
      </c>
      <c r="AB2041" s="4" t="s">
        <v>13</v>
      </c>
      <c r="AC2041" s="1">
        <v>24.8162302354533</v>
      </c>
      <c r="AD2041" s="4">
        <v>1.8558697645467</v>
      </c>
    </row>
    <row r="2042">
      <c r="G2042" s="3">
        <v>-10.9035</v>
      </c>
      <c r="H2042" s="3">
        <v>10.205</v>
      </c>
      <c r="K2042" s="4">
        <f>IFERROR(__xludf.DUMMYFUNCTION("""COMPUTED_VALUE"""),9.82297516)</f>
        <v>9.82297516</v>
      </c>
      <c r="L2042" s="4" t="s">
        <v>13</v>
      </c>
      <c r="M2042" s="4">
        <v>-12.4271208426322</v>
      </c>
      <c r="N2042" s="1">
        <v>-12.3102568203583</v>
      </c>
      <c r="O2042" s="4">
        <v>1.4067568203583</v>
      </c>
      <c r="V2042" s="3">
        <v>26.6726</v>
      </c>
      <c r="W2042" s="3">
        <v>10.205</v>
      </c>
      <c r="Z2042" s="4">
        <f>IFERROR(__xludf.DUMMYFUNCTION("""COMPUTED_VALUE"""),9.82297516)</f>
        <v>9.82297516</v>
      </c>
      <c r="AA2042" s="4" t="s">
        <v>13</v>
      </c>
      <c r="AB2042" s="4">
        <v>25.4762862470469</v>
      </c>
      <c r="AC2042" s="1">
        <v>24.8069193025432</v>
      </c>
      <c r="AD2042" s="4">
        <v>1.8656806974567992</v>
      </c>
    </row>
    <row r="2043">
      <c r="G2043" s="3">
        <v>-10.9008</v>
      </c>
      <c r="H2043" s="3">
        <v>10.21</v>
      </c>
      <c r="K2043" s="4">
        <f>IFERROR(__xludf.DUMMYFUNCTION("""COMPUTED_VALUE"""),9.825)</f>
        <v>9.825</v>
      </c>
      <c r="L2043" s="4">
        <v>-11.0409</v>
      </c>
      <c r="M2043" s="4" t="s">
        <v>13</v>
      </c>
      <c r="N2043" s="1">
        <v>-12.3096671079327</v>
      </c>
      <c r="O2043" s="4">
        <v>1.4088671079327</v>
      </c>
      <c r="V2043" s="3">
        <v>26.6732</v>
      </c>
      <c r="W2043" s="3">
        <v>10.21</v>
      </c>
      <c r="Z2043" s="4">
        <f>IFERROR(__xludf.DUMMYFUNCTION("""COMPUTED_VALUE"""),9.825)</f>
        <v>9.825</v>
      </c>
      <c r="AA2043" s="4">
        <v>26.6438</v>
      </c>
      <c r="AB2043" s="4" t="s">
        <v>13</v>
      </c>
      <c r="AC2043" s="1">
        <v>24.7978870471984</v>
      </c>
      <c r="AD2043" s="4">
        <v>1.8753129528016004</v>
      </c>
    </row>
    <row r="2044">
      <c r="G2044" s="3">
        <v>-10.8979</v>
      </c>
      <c r="H2044" s="3">
        <v>10.215</v>
      </c>
      <c r="K2044" s="4">
        <f>IFERROR(__xludf.DUMMYFUNCTION("""COMPUTED_VALUE"""),9.83)</f>
        <v>9.83</v>
      </c>
      <c r="L2044" s="4">
        <v>-11.0309</v>
      </c>
      <c r="M2044" s="4" t="s">
        <v>13</v>
      </c>
      <c r="N2044" s="1">
        <v>-12.3092551686445</v>
      </c>
      <c r="O2044" s="4">
        <v>1.4113551686444996</v>
      </c>
      <c r="V2044" s="3">
        <v>26.6739</v>
      </c>
      <c r="W2044" s="3">
        <v>10.215</v>
      </c>
      <c r="Z2044" s="4">
        <f>IFERROR(__xludf.DUMMYFUNCTION("""COMPUTED_VALUE"""),9.83)</f>
        <v>9.83</v>
      </c>
      <c r="AA2044" s="4">
        <v>26.641</v>
      </c>
      <c r="AB2044" s="4" t="s">
        <v>13</v>
      </c>
      <c r="AC2044" s="1">
        <v>24.7891512579693</v>
      </c>
      <c r="AD2044" s="4">
        <v>1.8847487420306983</v>
      </c>
    </row>
    <row r="2045">
      <c r="G2045" s="3">
        <v>-10.895</v>
      </c>
      <c r="H2045" s="3">
        <v>10.22</v>
      </c>
      <c r="K2045" s="4">
        <f>IFERROR(__xludf.DUMMYFUNCTION("""COMPUTED_VALUE"""),9.835)</f>
        <v>9.835</v>
      </c>
      <c r="L2045" s="4">
        <v>-11.0215</v>
      </c>
      <c r="M2045" s="4" t="s">
        <v>13</v>
      </c>
      <c r="N2045" s="1">
        <v>-12.3090297827689</v>
      </c>
      <c r="O2045" s="4">
        <v>1.4140297827688997</v>
      </c>
      <c r="V2045" s="3">
        <v>26.6746</v>
      </c>
      <c r="W2045" s="3">
        <v>10.22</v>
      </c>
      <c r="Z2045" s="4">
        <f>IFERROR(__xludf.DUMMYFUNCTION("""COMPUTED_VALUE"""),9.835)</f>
        <v>9.835</v>
      </c>
      <c r="AA2045" s="4">
        <v>26.6383</v>
      </c>
      <c r="AB2045" s="4" t="s">
        <v>13</v>
      </c>
      <c r="AC2045" s="1">
        <v>24.7807297234062</v>
      </c>
      <c r="AD2045" s="4">
        <v>1.8938702765938018</v>
      </c>
    </row>
    <row r="2046">
      <c r="G2046" s="3">
        <v>-10.892</v>
      </c>
      <c r="H2046" s="3">
        <v>10.225</v>
      </c>
      <c r="K2046" s="4">
        <f>IFERROR(__xludf.DUMMYFUNCTION("""COMPUTED_VALUE"""),9.84)</f>
        <v>9.84</v>
      </c>
      <c r="L2046" s="4">
        <v>-11.0125</v>
      </c>
      <c r="M2046" s="4" t="s">
        <v>13</v>
      </c>
      <c r="N2046" s="1">
        <v>-12.308992871644</v>
      </c>
      <c r="O2046" s="4">
        <v>1.4169928716440001</v>
      </c>
      <c r="V2046" s="3">
        <v>26.6754</v>
      </c>
      <c r="W2046" s="3">
        <v>10.225</v>
      </c>
      <c r="Z2046" s="4">
        <f>IFERROR(__xludf.DUMMYFUNCTION("""COMPUTED_VALUE"""),9.84)</f>
        <v>9.84</v>
      </c>
      <c r="AA2046" s="4">
        <v>26.6357</v>
      </c>
      <c r="AB2046" s="4" t="s">
        <v>13</v>
      </c>
      <c r="AC2046" s="1">
        <v>24.7726155079938</v>
      </c>
      <c r="AD2046" s="4">
        <v>1.902784492006198</v>
      </c>
    </row>
    <row r="2047">
      <c r="G2047" s="3">
        <v>-10.889</v>
      </c>
      <c r="H2047" s="3">
        <v>10.23</v>
      </c>
      <c r="K2047" s="4">
        <f>IFERROR(__xludf.DUMMYFUNCTION("""COMPUTED_VALUE"""),9.845)</f>
        <v>9.845</v>
      </c>
      <c r="L2047" s="4">
        <v>-11.004</v>
      </c>
      <c r="M2047" s="4" t="s">
        <v>13</v>
      </c>
      <c r="N2047" s="1">
        <v>-12.309067225917</v>
      </c>
      <c r="O2047" s="4">
        <v>1.4200672259170002</v>
      </c>
      <c r="V2047" s="3">
        <v>26.6762</v>
      </c>
      <c r="W2047" s="3">
        <v>10.23</v>
      </c>
      <c r="Z2047" s="4">
        <f>IFERROR(__xludf.DUMMYFUNCTION("""COMPUTED_VALUE"""),9.845)</f>
        <v>9.845</v>
      </c>
      <c r="AA2047" s="4">
        <v>26.6333</v>
      </c>
      <c r="AB2047" s="4" t="s">
        <v>13</v>
      </c>
      <c r="AC2047" s="1">
        <v>24.7645268397998</v>
      </c>
      <c r="AD2047" s="4">
        <v>1.911673160200202</v>
      </c>
    </row>
    <row r="2048">
      <c r="G2048" s="3">
        <v>-10.886</v>
      </c>
      <c r="H2048" s="3">
        <v>10.235</v>
      </c>
      <c r="K2048" s="4">
        <f>IFERROR(__xludf.DUMMYFUNCTION("""COMPUTED_VALUE"""),9.85)</f>
        <v>9.85</v>
      </c>
      <c r="L2048" s="4">
        <v>-10.9961</v>
      </c>
      <c r="M2048" s="4" t="s">
        <v>13</v>
      </c>
      <c r="N2048" s="1">
        <v>-12.3092261158099</v>
      </c>
      <c r="O2048" s="4">
        <v>1.4232261158099</v>
      </c>
      <c r="V2048" s="3">
        <v>26.6771</v>
      </c>
      <c r="W2048" s="3">
        <v>10.235</v>
      </c>
      <c r="Z2048" s="4">
        <f>IFERROR(__xludf.DUMMYFUNCTION("""COMPUTED_VALUE"""),9.85)</f>
        <v>9.85</v>
      </c>
      <c r="AA2048" s="4">
        <v>26.6309</v>
      </c>
      <c r="AB2048" s="4" t="s">
        <v>13</v>
      </c>
      <c r="AC2048" s="1">
        <v>24.7563854114127</v>
      </c>
      <c r="AD2048" s="4">
        <v>1.9207145885872983</v>
      </c>
    </row>
    <row r="2049">
      <c r="G2049" s="3">
        <v>-10.8828</v>
      </c>
      <c r="H2049" s="3">
        <v>10.24</v>
      </c>
      <c r="K2049" s="4">
        <f>IFERROR(__xludf.DUMMYFUNCTION("""COMPUTED_VALUE"""),9.855)</f>
        <v>9.855</v>
      </c>
      <c r="L2049" s="4">
        <v>-10.9886</v>
      </c>
      <c r="M2049" s="4" t="s">
        <v>13</v>
      </c>
      <c r="N2049" s="1">
        <v>-12.3094659697988</v>
      </c>
      <c r="O2049" s="4">
        <v>1.4266659697988011</v>
      </c>
      <c r="V2049" s="3">
        <v>26.6781</v>
      </c>
      <c r="W2049" s="3">
        <v>10.24</v>
      </c>
      <c r="Z2049" s="4">
        <f>IFERROR(__xludf.DUMMYFUNCTION("""COMPUTED_VALUE"""),9.855)</f>
        <v>9.855</v>
      </c>
      <c r="AA2049" s="4">
        <v>26.6287</v>
      </c>
      <c r="AB2049" s="4" t="s">
        <v>13</v>
      </c>
      <c r="AC2049" s="1">
        <v>24.7481988240565</v>
      </c>
      <c r="AD2049" s="4">
        <v>1.929901175943499</v>
      </c>
    </row>
    <row r="2050">
      <c r="G2050" s="3">
        <v>-10.8797</v>
      </c>
      <c r="H2050" s="3">
        <v>10.245</v>
      </c>
      <c r="K2050" s="4">
        <f>IFERROR(__xludf.DUMMYFUNCTION("""COMPUTED_VALUE"""),9.86)</f>
        <v>9.86</v>
      </c>
      <c r="L2050" s="4">
        <v>-10.9816</v>
      </c>
      <c r="M2050" s="4" t="s">
        <v>13</v>
      </c>
      <c r="N2050" s="1">
        <v>-12.3097832163599</v>
      </c>
      <c r="O2050" s="4">
        <v>1.4300832163599004</v>
      </c>
      <c r="V2050" s="3">
        <v>26.6791</v>
      </c>
      <c r="W2050" s="3">
        <v>10.245</v>
      </c>
      <c r="Z2050" s="4">
        <f>IFERROR(__xludf.DUMMYFUNCTION("""COMPUTED_VALUE"""),9.86)</f>
        <v>9.86</v>
      </c>
      <c r="AA2050" s="4">
        <v>26.6267</v>
      </c>
      <c r="AB2050" s="4" t="s">
        <v>13</v>
      </c>
      <c r="AC2050" s="1">
        <v>24.7399746789553</v>
      </c>
      <c r="AD2050" s="4">
        <v>1.939125321044699</v>
      </c>
    </row>
    <row r="2051">
      <c r="G2051" s="3">
        <v>-10.8765</v>
      </c>
      <c r="H2051" s="3">
        <v>10.25</v>
      </c>
      <c r="K2051" s="4">
        <f>IFERROR(__xludf.DUMMYFUNCTION("""COMPUTED_VALUE"""),9.865)</f>
        <v>9.865</v>
      </c>
      <c r="L2051" s="4">
        <v>-10.9751</v>
      </c>
      <c r="M2051" s="4" t="s">
        <v>13</v>
      </c>
      <c r="N2051" s="1">
        <v>-12.3101742839692</v>
      </c>
      <c r="O2051" s="4">
        <v>1.4336742839692</v>
      </c>
      <c r="V2051" s="3">
        <v>26.6803</v>
      </c>
      <c r="W2051" s="3">
        <v>10.25</v>
      </c>
      <c r="Z2051" s="4">
        <f>IFERROR(__xludf.DUMMYFUNCTION("""COMPUTED_VALUE"""),9.865)</f>
        <v>9.865</v>
      </c>
      <c r="AA2051" s="4">
        <v>26.6248</v>
      </c>
      <c r="AB2051" s="4" t="s">
        <v>13</v>
      </c>
      <c r="AC2051" s="1">
        <v>24.7317205773331</v>
      </c>
      <c r="AD2051" s="4">
        <v>1.9485794226668993</v>
      </c>
    </row>
    <row r="2052">
      <c r="G2052" s="3">
        <v>-10.8733</v>
      </c>
      <c r="H2052" s="3">
        <v>10.255</v>
      </c>
      <c r="K2052" s="4">
        <f>IFERROR(__xludf.DUMMYFUNCTION("""COMPUTED_VALUE"""),9.87)</f>
        <v>9.87</v>
      </c>
      <c r="L2052" s="4">
        <v>-10.969</v>
      </c>
      <c r="M2052" s="4" t="s">
        <v>13</v>
      </c>
      <c r="N2052" s="1">
        <v>-12.310635601103</v>
      </c>
      <c r="O2052" s="4">
        <v>1.4373356011029994</v>
      </c>
      <c r="V2052" s="3">
        <v>26.6815</v>
      </c>
      <c r="W2052" s="3">
        <v>10.255</v>
      </c>
      <c r="Z2052" s="4">
        <f>IFERROR(__xludf.DUMMYFUNCTION("""COMPUTED_VALUE"""),9.87)</f>
        <v>9.87</v>
      </c>
      <c r="AA2052" s="4">
        <v>26.623</v>
      </c>
      <c r="AB2052" s="4" t="s">
        <v>13</v>
      </c>
      <c r="AC2052" s="1">
        <v>24.7234441204142</v>
      </c>
      <c r="AD2052" s="4">
        <v>1.9580558795857996</v>
      </c>
    </row>
    <row r="2053">
      <c r="G2053" s="3">
        <v>-10.87</v>
      </c>
      <c r="H2053" s="3">
        <v>10.26</v>
      </c>
      <c r="K2053" s="4">
        <f>IFERROR(__xludf.DUMMYFUNCTION("""COMPUTED_VALUE"""),9.875)</f>
        <v>9.875</v>
      </c>
      <c r="L2053" s="4">
        <v>-10.9634</v>
      </c>
      <c r="M2053" s="4" t="s">
        <v>13</v>
      </c>
      <c r="N2053" s="1">
        <v>-12.3111635962373</v>
      </c>
      <c r="O2053" s="4">
        <v>1.4411635962373008</v>
      </c>
      <c r="V2053" s="3">
        <v>26.6828</v>
      </c>
      <c r="W2053" s="3">
        <v>10.26</v>
      </c>
      <c r="Z2053" s="4">
        <f>IFERROR(__xludf.DUMMYFUNCTION("""COMPUTED_VALUE"""),9.875)</f>
        <v>9.875</v>
      </c>
      <c r="AA2053" s="4">
        <v>26.6215</v>
      </c>
      <c r="AB2053" s="4" t="s">
        <v>13</v>
      </c>
      <c r="AC2053" s="1">
        <v>24.7151529094224</v>
      </c>
      <c r="AD2053" s="4">
        <v>1.9676470905776</v>
      </c>
    </row>
    <row r="2054">
      <c r="G2054" s="3">
        <v>-10.8668</v>
      </c>
      <c r="H2054" s="3">
        <v>10.265</v>
      </c>
      <c r="K2054" s="4">
        <f>IFERROR(__xludf.DUMMYFUNCTION("""COMPUTED_VALUE"""),9.88)</f>
        <v>9.88</v>
      </c>
      <c r="L2054" s="4">
        <v>-10.9583</v>
      </c>
      <c r="M2054" s="4" t="s">
        <v>13</v>
      </c>
      <c r="N2054" s="1">
        <v>-12.3117546978483</v>
      </c>
      <c r="O2054" s="4">
        <v>1.444954697848301</v>
      </c>
      <c r="V2054" s="3">
        <v>26.6842</v>
      </c>
      <c r="W2054" s="3">
        <v>10.265</v>
      </c>
      <c r="Z2054" s="4">
        <f>IFERROR(__xludf.DUMMYFUNCTION("""COMPUTED_VALUE"""),9.88)</f>
        <v>9.88</v>
      </c>
      <c r="AA2054" s="4">
        <v>26.62</v>
      </c>
      <c r="AB2054" s="4" t="s">
        <v>13</v>
      </c>
      <c r="AC2054" s="1">
        <v>24.7068545455821</v>
      </c>
      <c r="AD2054" s="4">
        <v>1.9773454544179003</v>
      </c>
    </row>
    <row r="2055">
      <c r="G2055" s="3">
        <v>-10.8635</v>
      </c>
      <c r="H2055" s="3">
        <v>10.27</v>
      </c>
      <c r="K2055" s="4">
        <f>IFERROR(__xludf.DUMMYFUNCTION("""COMPUTED_VALUE"""),9.885)</f>
        <v>9.885</v>
      </c>
      <c r="L2055" s="4">
        <v>-10.9535</v>
      </c>
      <c r="M2055" s="4" t="s">
        <v>13</v>
      </c>
      <c r="N2055" s="1">
        <v>-12.3124053344121</v>
      </c>
      <c r="O2055" s="4">
        <v>1.4489053344120997</v>
      </c>
      <c r="V2055" s="3">
        <v>26.6857</v>
      </c>
      <c r="W2055" s="3">
        <v>10.27</v>
      </c>
      <c r="Z2055" s="4">
        <f>IFERROR(__xludf.DUMMYFUNCTION("""COMPUTED_VALUE"""),9.885)</f>
        <v>9.885</v>
      </c>
      <c r="AA2055" s="4">
        <v>26.6188</v>
      </c>
      <c r="AB2055" s="4" t="s">
        <v>13</v>
      </c>
      <c r="AC2055" s="1">
        <v>24.6985566301172</v>
      </c>
      <c r="AD2055" s="4">
        <v>1.9871433698828014</v>
      </c>
    </row>
    <row r="2056">
      <c r="G2056" s="3">
        <v>-10.8603</v>
      </c>
      <c r="H2056" s="3">
        <v>10.275</v>
      </c>
      <c r="K2056" s="4">
        <f>IFERROR(__xludf.DUMMYFUNCTION("""COMPUTED_VALUE"""),9.89)</f>
        <v>9.89</v>
      </c>
      <c r="L2056" s="4">
        <v>-10.9492</v>
      </c>
      <c r="M2056" s="4" t="s">
        <v>13</v>
      </c>
      <c r="N2056" s="1">
        <v>-12.3131119344049</v>
      </c>
      <c r="O2056" s="4">
        <v>1.4528119344048989</v>
      </c>
      <c r="V2056" s="3">
        <v>26.6873</v>
      </c>
      <c r="W2056" s="3">
        <v>10.275</v>
      </c>
      <c r="Z2056" s="4">
        <f>IFERROR(__xludf.DUMMYFUNCTION("""COMPUTED_VALUE"""),9.89)</f>
        <v>9.89</v>
      </c>
      <c r="AA2056" s="4">
        <v>26.6177</v>
      </c>
      <c r="AB2056" s="4" t="s">
        <v>13</v>
      </c>
      <c r="AC2056" s="1">
        <v>24.6902667642518</v>
      </c>
      <c r="AD2056" s="4">
        <v>1.9970332357482015</v>
      </c>
    </row>
    <row r="2057">
      <c r="G2057" s="3">
        <v>-10.857</v>
      </c>
      <c r="H2057" s="3">
        <v>10.28</v>
      </c>
      <c r="K2057" s="4">
        <f>IFERROR(__xludf.DUMMYFUNCTION("""COMPUTED_VALUE"""),9.895)</f>
        <v>9.895</v>
      </c>
      <c r="L2057" s="4">
        <v>-10.9453</v>
      </c>
      <c r="M2057" s="4" t="s">
        <v>13</v>
      </c>
      <c r="N2057" s="1">
        <v>-12.3138709263027</v>
      </c>
      <c r="O2057" s="4">
        <v>1.4568709263027007</v>
      </c>
      <c r="V2057" s="3">
        <v>26.6891</v>
      </c>
      <c r="W2057" s="3">
        <v>10.28</v>
      </c>
      <c r="Z2057" s="4">
        <f>IFERROR(__xludf.DUMMYFUNCTION("""COMPUTED_VALUE"""),9.895)</f>
        <v>9.895</v>
      </c>
      <c r="AA2057" s="4">
        <v>26.6168</v>
      </c>
      <c r="AB2057" s="4" t="s">
        <v>13</v>
      </c>
      <c r="AC2057" s="1">
        <v>24.68199254921</v>
      </c>
      <c r="AD2057" s="4">
        <v>2.0071074507899986</v>
      </c>
    </row>
    <row r="2058">
      <c r="G2058" s="3">
        <v>-10.8538</v>
      </c>
      <c r="H2058" s="3">
        <v>10.285</v>
      </c>
      <c r="K2058" s="4">
        <f>IFERROR(__xludf.DUMMYFUNCTION("""COMPUTED_VALUE"""),9.9)</f>
        <v>9.9</v>
      </c>
      <c r="L2058" s="4">
        <v>-10.9417</v>
      </c>
      <c r="M2058" s="4" t="s">
        <v>13</v>
      </c>
      <c r="N2058" s="1">
        <v>-12.3146787385818</v>
      </c>
      <c r="O2058" s="4">
        <v>1.4608787385818012</v>
      </c>
      <c r="V2058" s="3">
        <v>26.6909</v>
      </c>
      <c r="W2058" s="3">
        <v>10.285</v>
      </c>
      <c r="Z2058" s="4">
        <f>IFERROR(__xludf.DUMMYFUNCTION("""COMPUTED_VALUE"""),9.9)</f>
        <v>9.9</v>
      </c>
      <c r="AA2058" s="4">
        <v>26.6161</v>
      </c>
      <c r="AB2058" s="4" t="s">
        <v>13</v>
      </c>
      <c r="AC2058" s="1">
        <v>24.6737415862159</v>
      </c>
      <c r="AD2058" s="4">
        <v>2.0171584137840988</v>
      </c>
    </row>
    <row r="2059">
      <c r="G2059" s="3">
        <v>-10.8506</v>
      </c>
      <c r="H2059" s="3">
        <v>10.29</v>
      </c>
      <c r="K2059" s="4">
        <f>IFERROR(__xludf.DUMMYFUNCTION("""COMPUTED_VALUE"""),9.905)</f>
        <v>9.905</v>
      </c>
      <c r="L2059" s="4">
        <v>-10.9385</v>
      </c>
      <c r="M2059" s="4" t="s">
        <v>13</v>
      </c>
      <c r="N2059" s="1">
        <v>-12.3155317997181</v>
      </c>
      <c r="O2059" s="4">
        <v>1.4649317997180997</v>
      </c>
      <c r="V2059" s="3">
        <v>26.6929</v>
      </c>
      <c r="W2059" s="3">
        <v>10.29</v>
      </c>
      <c r="Z2059" s="4">
        <f>IFERROR(__xludf.DUMMYFUNCTION("""COMPUTED_VALUE"""),9.905)</f>
        <v>9.905</v>
      </c>
      <c r="AA2059" s="4">
        <v>26.6155</v>
      </c>
      <c r="AB2059" s="4" t="s">
        <v>13</v>
      </c>
      <c r="AC2059" s="1">
        <v>24.6655214764936</v>
      </c>
      <c r="AD2059" s="4">
        <v>2.0273785235064032</v>
      </c>
    </row>
    <row r="2060">
      <c r="G2060" s="3">
        <v>-10.8474</v>
      </c>
      <c r="H2060" s="3">
        <v>10.295</v>
      </c>
      <c r="K2060" s="4">
        <f>IFERROR(__xludf.DUMMYFUNCTION("""COMPUTED_VALUE"""),9.91)</f>
        <v>9.91</v>
      </c>
      <c r="L2060" s="4">
        <v>-10.9357</v>
      </c>
      <c r="M2060" s="4" t="s">
        <v>13</v>
      </c>
      <c r="N2060" s="1">
        <v>-12.316426538188</v>
      </c>
      <c r="O2060" s="4">
        <v>1.4690265381880003</v>
      </c>
      <c r="V2060" s="3">
        <v>26.695</v>
      </c>
      <c r="W2060" s="3">
        <v>10.295</v>
      </c>
      <c r="Z2060" s="4">
        <f>IFERROR(__xludf.DUMMYFUNCTION("""COMPUTED_VALUE"""),9.91)</f>
        <v>9.91</v>
      </c>
      <c r="AA2060" s="4">
        <v>26.6151</v>
      </c>
      <c r="AB2060" s="4" t="s">
        <v>13</v>
      </c>
      <c r="AC2060" s="1">
        <v>24.6573398212672</v>
      </c>
      <c r="AD2060" s="4">
        <v>2.0376601787328</v>
      </c>
    </row>
    <row r="2061">
      <c r="G2061" s="3">
        <v>-10.8443</v>
      </c>
      <c r="H2061" s="3">
        <v>10.3</v>
      </c>
      <c r="K2061" s="4">
        <f>IFERROR(__xludf.DUMMYFUNCTION("""COMPUTED_VALUE"""),9.915)</f>
        <v>9.915</v>
      </c>
      <c r="L2061" s="4">
        <v>-10.9332</v>
      </c>
      <c r="M2061" s="4" t="s">
        <v>13</v>
      </c>
      <c r="N2061" s="1">
        <v>-12.3173593824674</v>
      </c>
      <c r="O2061" s="4">
        <v>1.4730593824673992</v>
      </c>
      <c r="V2061" s="3">
        <v>26.6972</v>
      </c>
      <c r="W2061" s="3">
        <v>10.3</v>
      </c>
      <c r="Z2061" s="4">
        <f>IFERROR(__xludf.DUMMYFUNCTION("""COMPUTED_VALUE"""),9.915)</f>
        <v>9.915</v>
      </c>
      <c r="AA2061" s="4">
        <v>26.6149</v>
      </c>
      <c r="AB2061" s="4" t="s">
        <v>13</v>
      </c>
      <c r="AC2061" s="1">
        <v>24.6492042217608</v>
      </c>
      <c r="AD2061" s="4">
        <v>2.0479957782391978</v>
      </c>
    </row>
    <row r="2062">
      <c r="G2062" s="3">
        <v>-10.8412</v>
      </c>
      <c r="H2062" s="3">
        <v>10.305</v>
      </c>
      <c r="K2062" s="4">
        <f>IFERROR(__xludf.DUMMYFUNCTION("""COMPUTED_VALUE"""),9.92)</f>
        <v>9.92</v>
      </c>
      <c r="L2062" s="4">
        <v>-10.931</v>
      </c>
      <c r="M2062" s="4" t="s">
        <v>13</v>
      </c>
      <c r="N2062" s="1">
        <v>-12.3183267610326</v>
      </c>
      <c r="O2062" s="4">
        <v>1.4771267610325989</v>
      </c>
      <c r="V2062" s="3">
        <v>26.6995</v>
      </c>
      <c r="W2062" s="3">
        <v>10.305</v>
      </c>
      <c r="Z2062" s="4">
        <f>IFERROR(__xludf.DUMMYFUNCTION("""COMPUTED_VALUE"""),9.92)</f>
        <v>9.92</v>
      </c>
      <c r="AA2062" s="4">
        <v>26.6148</v>
      </c>
      <c r="AB2062" s="4" t="s">
        <v>13</v>
      </c>
      <c r="AC2062" s="1">
        <v>24.6411222791984</v>
      </c>
      <c r="AD2062" s="4">
        <v>2.0583777208016016</v>
      </c>
    </row>
    <row r="2063">
      <c r="G2063" s="3">
        <v>-10.8382</v>
      </c>
      <c r="H2063" s="3">
        <v>10.31</v>
      </c>
      <c r="K2063" s="4">
        <f>IFERROR(__xludf.DUMMYFUNCTION("""COMPUTED_VALUE"""),9.925)</f>
        <v>9.925</v>
      </c>
      <c r="L2063" s="4">
        <v>-10.9291</v>
      </c>
      <c r="M2063" s="4" t="s">
        <v>13</v>
      </c>
      <c r="N2063" s="1">
        <v>-12.3193251023597</v>
      </c>
      <c r="O2063" s="4">
        <v>1.4811251023596999</v>
      </c>
      <c r="V2063" s="3">
        <v>26.7019</v>
      </c>
      <c r="W2063" s="3">
        <v>10.31</v>
      </c>
      <c r="Z2063" s="4">
        <f>IFERROR(__xludf.DUMMYFUNCTION("""COMPUTED_VALUE"""),9.925)</f>
        <v>9.925</v>
      </c>
      <c r="AA2063" s="4">
        <v>26.6149</v>
      </c>
      <c r="AB2063" s="4" t="s">
        <v>13</v>
      </c>
      <c r="AC2063" s="1">
        <v>24.6331015948042</v>
      </c>
      <c r="AD2063" s="4">
        <v>2.0687984051957997</v>
      </c>
    </row>
    <row r="2064">
      <c r="G2064" s="3">
        <v>-10.8352</v>
      </c>
      <c r="H2064" s="3">
        <v>10.315</v>
      </c>
      <c r="K2064" s="4">
        <f>IFERROR(__xludf.DUMMYFUNCTION("""COMPUTED_VALUE"""),9.93)</f>
        <v>9.93</v>
      </c>
      <c r="L2064" s="4">
        <v>-10.9276</v>
      </c>
      <c r="M2064" s="4" t="s">
        <v>13</v>
      </c>
      <c r="N2064" s="1">
        <v>-12.3203508349248</v>
      </c>
      <c r="O2064" s="4">
        <v>1.4851508349248004</v>
      </c>
      <c r="V2064" s="3">
        <v>26.7045</v>
      </c>
      <c r="W2064" s="3">
        <v>10.315</v>
      </c>
      <c r="Z2064" s="4">
        <f>IFERROR(__xludf.DUMMYFUNCTION("""COMPUTED_VALUE"""),9.93)</f>
        <v>9.93</v>
      </c>
      <c r="AA2064" s="4">
        <v>26.6151</v>
      </c>
      <c r="AB2064" s="4" t="s">
        <v>13</v>
      </c>
      <c r="AC2064" s="1">
        <v>24.6251497698022</v>
      </c>
      <c r="AD2064" s="4">
        <v>2.0793502301978</v>
      </c>
    </row>
    <row r="2065">
      <c r="G2065" s="3">
        <v>-10.8322</v>
      </c>
      <c r="H2065" s="3">
        <v>10.32</v>
      </c>
      <c r="K2065" s="4">
        <f>IFERROR(__xludf.DUMMYFUNCTION("""COMPUTED_VALUE"""),9.935)</f>
        <v>9.935</v>
      </c>
      <c r="L2065" s="4">
        <v>-10.9262</v>
      </c>
      <c r="M2065" s="4" t="s">
        <v>13</v>
      </c>
      <c r="N2065" s="1">
        <v>-12.321400387204</v>
      </c>
      <c r="O2065" s="4">
        <v>1.489200387203999</v>
      </c>
      <c r="V2065" s="3">
        <v>26.7073</v>
      </c>
      <c r="W2065" s="3">
        <v>10.32</v>
      </c>
      <c r="Z2065" s="4">
        <f>IFERROR(__xludf.DUMMYFUNCTION("""COMPUTED_VALUE"""),9.935)</f>
        <v>9.935</v>
      </c>
      <c r="AA2065" s="4">
        <v>26.6155</v>
      </c>
      <c r="AB2065" s="4" t="s">
        <v>13</v>
      </c>
      <c r="AC2065" s="1">
        <v>24.6172744054165</v>
      </c>
      <c r="AD2065" s="4">
        <v>2.0900255945835013</v>
      </c>
    </row>
    <row r="2066">
      <c r="G2066" s="3">
        <v>-10.8294</v>
      </c>
      <c r="H2066" s="3">
        <v>10.325</v>
      </c>
      <c r="K2066" s="4">
        <f>IFERROR(__xludf.DUMMYFUNCTION("""COMPUTED_VALUE"""),9.94)</f>
        <v>9.94</v>
      </c>
      <c r="L2066" s="4">
        <v>-10.9252</v>
      </c>
      <c r="M2066" s="4" t="s">
        <v>13</v>
      </c>
      <c r="N2066" s="1">
        <v>-12.3224701876734</v>
      </c>
      <c r="O2066" s="4">
        <v>1.4930701876733998</v>
      </c>
      <c r="V2066" s="3">
        <v>26.7101</v>
      </c>
      <c r="W2066" s="3">
        <v>10.325</v>
      </c>
      <c r="Z2066" s="4">
        <f>IFERROR(__xludf.DUMMYFUNCTION("""COMPUTED_VALUE"""),9.94)</f>
        <v>9.94</v>
      </c>
      <c r="AA2066" s="4">
        <v>26.616</v>
      </c>
      <c r="AB2066" s="4" t="s">
        <v>13</v>
      </c>
      <c r="AC2066" s="1">
        <v>24.6094831028713</v>
      </c>
      <c r="AD2066" s="4">
        <v>2.100616897128699</v>
      </c>
    </row>
    <row r="2067">
      <c r="G2067" s="3">
        <v>-10.8266</v>
      </c>
      <c r="H2067" s="3">
        <v>10.33</v>
      </c>
      <c r="K2067" s="4">
        <f>IFERROR(__xludf.DUMMYFUNCTION("""COMPUTED_VALUE"""),9.945)</f>
        <v>9.945</v>
      </c>
      <c r="L2067" s="4">
        <v>-10.9243</v>
      </c>
      <c r="M2067" s="4" t="s">
        <v>13</v>
      </c>
      <c r="N2067" s="1">
        <v>-12.3235566648093</v>
      </c>
      <c r="O2067" s="4">
        <v>1.4969566648093</v>
      </c>
      <c r="V2067" s="3">
        <v>26.7131</v>
      </c>
      <c r="W2067" s="3">
        <v>10.33</v>
      </c>
      <c r="Z2067" s="4">
        <f>IFERROR(__xludf.DUMMYFUNCTION("""COMPUTED_VALUE"""),9.945)</f>
        <v>9.945</v>
      </c>
      <c r="AA2067" s="4">
        <v>26.6166</v>
      </c>
      <c r="AB2067" s="4" t="s">
        <v>13</v>
      </c>
      <c r="AC2067" s="1">
        <v>24.6017834633905</v>
      </c>
      <c r="AD2067" s="4">
        <v>2.1113165366095004</v>
      </c>
    </row>
    <row r="2068">
      <c r="G2068" s="3">
        <v>-10.8239</v>
      </c>
      <c r="H2068" s="3">
        <v>10.335</v>
      </c>
      <c r="K2068" s="4">
        <f>IFERROR(__xludf.DUMMYFUNCTION("""COMPUTED_VALUE"""),9.95)</f>
        <v>9.95</v>
      </c>
      <c r="L2068" s="4">
        <v>-10.9238</v>
      </c>
      <c r="M2068" s="4" t="s">
        <v>13</v>
      </c>
      <c r="N2068" s="1">
        <v>-12.3246562470877</v>
      </c>
      <c r="O2068" s="4">
        <v>1.5007562470877005</v>
      </c>
      <c r="V2068" s="3">
        <v>26.7162</v>
      </c>
      <c r="W2068" s="3">
        <v>10.335</v>
      </c>
      <c r="Z2068" s="4">
        <f>IFERROR(__xludf.DUMMYFUNCTION("""COMPUTED_VALUE"""),9.95)</f>
        <v>9.95</v>
      </c>
      <c r="AA2068" s="4">
        <v>26.6174</v>
      </c>
      <c r="AB2068" s="4" t="s">
        <v>13</v>
      </c>
      <c r="AC2068" s="1">
        <v>24.5941830881983</v>
      </c>
      <c r="AD2068" s="4">
        <v>2.122016911801701</v>
      </c>
    </row>
    <row r="2069">
      <c r="G2069" s="3">
        <v>-10.8213</v>
      </c>
      <c r="H2069" s="3">
        <v>10.34</v>
      </c>
      <c r="K2069" s="4">
        <f>IFERROR(__xludf.DUMMYFUNCTION("""COMPUTED_VALUE"""),9.955)</f>
        <v>9.955</v>
      </c>
      <c r="L2069" s="4">
        <v>-10.9234</v>
      </c>
      <c r="M2069" s="4" t="s">
        <v>13</v>
      </c>
      <c r="N2069" s="1">
        <v>-12.3257653629848</v>
      </c>
      <c r="O2069" s="4">
        <v>1.5044653629847993</v>
      </c>
      <c r="V2069" s="3">
        <v>26.7194</v>
      </c>
      <c r="W2069" s="3">
        <v>10.34</v>
      </c>
      <c r="Z2069" s="4">
        <f>IFERROR(__xludf.DUMMYFUNCTION("""COMPUTED_VALUE"""),9.955)</f>
        <v>9.955</v>
      </c>
      <c r="AA2069" s="4">
        <v>26.6183</v>
      </c>
      <c r="AB2069" s="4" t="s">
        <v>13</v>
      </c>
      <c r="AC2069" s="1">
        <v>24.5866895785188</v>
      </c>
      <c r="AD2069" s="4">
        <v>2.1327104214811996</v>
      </c>
    </row>
    <row r="2070">
      <c r="G2070" s="3">
        <v>-10.8188</v>
      </c>
      <c r="H2070" s="3">
        <v>10.345</v>
      </c>
      <c r="K2070" s="4">
        <f>IFERROR(__xludf.DUMMYFUNCTION("""COMPUTED_VALUE"""),9.96)</f>
        <v>9.96</v>
      </c>
      <c r="L2070" s="4">
        <v>-10.9231</v>
      </c>
      <c r="M2070" s="4" t="s">
        <v>13</v>
      </c>
      <c r="N2070" s="1">
        <v>-12.3268804409766</v>
      </c>
      <c r="O2070" s="4">
        <v>1.5080804409766007</v>
      </c>
      <c r="V2070" s="3">
        <v>26.7228</v>
      </c>
      <c r="W2070" s="3">
        <v>10.345</v>
      </c>
      <c r="Z2070" s="4">
        <f>IFERROR(__xludf.DUMMYFUNCTION("""COMPUTED_VALUE"""),9.96)</f>
        <v>9.96</v>
      </c>
      <c r="AA2070" s="4">
        <v>26.6193</v>
      </c>
      <c r="AB2070" s="4" t="s">
        <v>13</v>
      </c>
      <c r="AC2070" s="1">
        <v>24.5793105355761</v>
      </c>
      <c r="AD2070" s="4">
        <v>2.143489464423901</v>
      </c>
    </row>
    <row r="2071">
      <c r="G2071" s="3">
        <v>-10.8163</v>
      </c>
      <c r="H2071" s="3">
        <v>10.35</v>
      </c>
      <c r="K2071" s="4">
        <f>IFERROR(__xludf.DUMMYFUNCTION("""COMPUTED_VALUE"""),9.965)</f>
        <v>9.965</v>
      </c>
      <c r="L2071" s="4">
        <v>-10.9231</v>
      </c>
      <c r="M2071" s="4" t="s">
        <v>13</v>
      </c>
      <c r="N2071" s="1">
        <v>-12.3279979095394</v>
      </c>
      <c r="O2071" s="4">
        <v>1.5116979095394</v>
      </c>
      <c r="V2071" s="3">
        <v>26.7263</v>
      </c>
      <c r="W2071" s="3">
        <v>10.35</v>
      </c>
      <c r="Z2071" s="4">
        <f>IFERROR(__xludf.DUMMYFUNCTION("""COMPUTED_VALUE"""),9.965)</f>
        <v>9.965</v>
      </c>
      <c r="AA2071" s="4">
        <v>26.6204</v>
      </c>
      <c r="AB2071" s="4" t="s">
        <v>13</v>
      </c>
      <c r="AC2071" s="1">
        <v>24.5720535605942</v>
      </c>
      <c r="AD2071" s="4">
        <v>2.1542464394057994</v>
      </c>
    </row>
    <row r="2072">
      <c r="G2072" s="3">
        <v>-10.814</v>
      </c>
      <c r="H2072" s="3">
        <v>10.355</v>
      </c>
      <c r="K2072" s="4">
        <f>IFERROR(__xludf.DUMMYFUNCTION("""COMPUTED_VALUE"""),9.97)</f>
        <v>9.97</v>
      </c>
      <c r="L2072" s="4">
        <v>-10.9232</v>
      </c>
      <c r="M2072" s="4" t="s">
        <v>13</v>
      </c>
      <c r="N2072" s="1">
        <v>-12.3291141971493</v>
      </c>
      <c r="O2072" s="4">
        <v>1.5151141971493</v>
      </c>
      <c r="V2072" s="3">
        <v>26.73</v>
      </c>
      <c r="W2072" s="3">
        <v>10.355</v>
      </c>
      <c r="Z2072" s="4">
        <f>IFERROR(__xludf.DUMMYFUNCTION("""COMPUTED_VALUE"""),9.97)</f>
        <v>9.97</v>
      </c>
      <c r="AA2072" s="4">
        <v>26.6216</v>
      </c>
      <c r="AB2072" s="4" t="s">
        <v>13</v>
      </c>
      <c r="AC2072" s="1">
        <v>24.5649262547973</v>
      </c>
      <c r="AD2072" s="4">
        <v>2.165073745202701</v>
      </c>
    </row>
    <row r="2073">
      <c r="G2073" s="3">
        <v>-10.8118</v>
      </c>
      <c r="H2073" s="3">
        <v>10.36</v>
      </c>
      <c r="K2073" s="4">
        <f>IFERROR(__xludf.DUMMYFUNCTION("""COMPUTED_VALUE"""),9.975)</f>
        <v>9.975</v>
      </c>
      <c r="L2073" s="4">
        <v>-10.9234</v>
      </c>
      <c r="M2073" s="4" t="s">
        <v>13</v>
      </c>
      <c r="N2073" s="1">
        <v>-12.3302257322823</v>
      </c>
      <c r="O2073" s="4">
        <v>1.5184257322822994</v>
      </c>
      <c r="V2073" s="3">
        <v>26.7337</v>
      </c>
      <c r="W2073" s="3">
        <v>10.36</v>
      </c>
      <c r="Z2073" s="4">
        <f>IFERROR(__xludf.DUMMYFUNCTION("""COMPUTED_VALUE"""),9.975)</f>
        <v>9.975</v>
      </c>
      <c r="AA2073" s="4">
        <v>26.6229</v>
      </c>
      <c r="AB2073" s="4" t="s">
        <v>13</v>
      </c>
      <c r="AC2073" s="1">
        <v>24.5579362194094</v>
      </c>
      <c r="AD2073" s="4">
        <v>2.1757637805906</v>
      </c>
    </row>
    <row r="2074">
      <c r="G2074" s="3">
        <v>-10.8096</v>
      </c>
      <c r="H2074" s="3">
        <v>10.365</v>
      </c>
      <c r="K2074" s="4">
        <f>IFERROR(__xludf.DUMMYFUNCTION("""COMPUTED_VALUE"""),9.98)</f>
        <v>9.98</v>
      </c>
      <c r="L2074" s="4">
        <v>-10.9238</v>
      </c>
      <c r="M2074" s="4" t="s">
        <v>13</v>
      </c>
      <c r="N2074" s="1">
        <v>-12.3313289434147</v>
      </c>
      <c r="O2074" s="4">
        <v>1.5217289434147006</v>
      </c>
      <c r="V2074" s="3">
        <v>26.7376</v>
      </c>
      <c r="W2074" s="3">
        <v>10.365</v>
      </c>
      <c r="Z2074" s="4">
        <f>IFERROR(__xludf.DUMMYFUNCTION("""COMPUTED_VALUE"""),9.98)</f>
        <v>9.98</v>
      </c>
      <c r="AA2074" s="4">
        <v>26.6242</v>
      </c>
      <c r="AB2074" s="4" t="s">
        <v>13</v>
      </c>
      <c r="AC2074" s="1">
        <v>24.5510910556546</v>
      </c>
      <c r="AD2074" s="4">
        <v>2.1865089443454018</v>
      </c>
    </row>
    <row r="2075">
      <c r="G2075" s="3">
        <v>-10.8076</v>
      </c>
      <c r="H2075" s="3">
        <v>10.37</v>
      </c>
      <c r="K2075" s="4">
        <f>IFERROR(__xludf.DUMMYFUNCTION("""COMPUTED_VALUE"""),9.985)</f>
        <v>9.985</v>
      </c>
      <c r="L2075" s="4">
        <v>-10.9243</v>
      </c>
      <c r="M2075" s="4" t="s">
        <v>13</v>
      </c>
      <c r="N2075" s="1">
        <v>-12.3324202590225</v>
      </c>
      <c r="O2075" s="4">
        <v>1.5248202590224995</v>
      </c>
      <c r="V2075" s="3">
        <v>26.7417</v>
      </c>
      <c r="W2075" s="3">
        <v>10.37</v>
      </c>
      <c r="Z2075" s="4">
        <f>IFERROR(__xludf.DUMMYFUNCTION("""COMPUTED_VALUE"""),9.985)</f>
        <v>9.985</v>
      </c>
      <c r="AA2075" s="4">
        <v>26.6257</v>
      </c>
      <c r="AB2075" s="4" t="s">
        <v>13</v>
      </c>
      <c r="AC2075" s="1">
        <v>24.5443983647571</v>
      </c>
      <c r="AD2075" s="4">
        <v>2.1973016352429013</v>
      </c>
    </row>
    <row r="2076">
      <c r="G2076" s="3">
        <v>-10.8057</v>
      </c>
      <c r="H2076" s="3">
        <v>10.375</v>
      </c>
      <c r="K2076" s="4">
        <f>IFERROR(__xludf.DUMMYFUNCTION("""COMPUTED_VALUE"""),9.99)</f>
        <v>9.99</v>
      </c>
      <c r="L2076" s="4">
        <v>-10.9249</v>
      </c>
      <c r="M2076" s="4" t="s">
        <v>13</v>
      </c>
      <c r="N2076" s="1">
        <v>-12.3334961075819</v>
      </c>
      <c r="O2076" s="4">
        <v>1.5277961075818993</v>
      </c>
      <c r="V2076" s="3">
        <v>26.7458</v>
      </c>
      <c r="W2076" s="3">
        <v>10.375</v>
      </c>
      <c r="Z2076" s="4">
        <f>IFERROR(__xludf.DUMMYFUNCTION("""COMPUTED_VALUE"""),9.99)</f>
        <v>9.99</v>
      </c>
      <c r="AA2076" s="4">
        <v>26.6271</v>
      </c>
      <c r="AB2076" s="4" t="s">
        <v>13</v>
      </c>
      <c r="AC2076" s="1">
        <v>24.5378657479408</v>
      </c>
      <c r="AD2076" s="4">
        <v>2.2079342520592</v>
      </c>
    </row>
    <row r="2077">
      <c r="G2077" s="3">
        <v>-10.8039</v>
      </c>
      <c r="H2077" s="3">
        <v>10.38</v>
      </c>
      <c r="K2077" s="4">
        <f>IFERROR(__xludf.DUMMYFUNCTION("""COMPUTED_VALUE"""),9.995)</f>
        <v>9.995</v>
      </c>
      <c r="L2077" s="4">
        <v>-10.9256</v>
      </c>
      <c r="M2077" s="4" t="s">
        <v>13</v>
      </c>
      <c r="N2077" s="1">
        <v>-12.3345529175691</v>
      </c>
      <c r="O2077" s="4">
        <v>1.5306529175690997</v>
      </c>
      <c r="V2077" s="3">
        <v>26.7501</v>
      </c>
      <c r="W2077" s="3">
        <v>10.38</v>
      </c>
      <c r="Z2077" s="4">
        <f>IFERROR(__xludf.DUMMYFUNCTION("""COMPUTED_VALUE"""),9.995)</f>
        <v>9.995</v>
      </c>
      <c r="AA2077" s="4">
        <v>26.6287</v>
      </c>
      <c r="AB2077" s="4" t="s">
        <v>13</v>
      </c>
      <c r="AC2077" s="1">
        <v>24.5315008064299</v>
      </c>
      <c r="AD2077" s="4">
        <v>2.2185991935700997</v>
      </c>
    </row>
    <row r="2078">
      <c r="G2078" s="3">
        <v>-10.8022</v>
      </c>
      <c r="H2078" s="3">
        <v>10.385</v>
      </c>
      <c r="K2078" s="4">
        <f>IFERROR(__xludf.DUMMYFUNCTION("""COMPUTED_VALUE"""),10.0)</f>
        <v>10</v>
      </c>
      <c r="L2078" s="4">
        <v>-10.9263</v>
      </c>
      <c r="M2078" s="4" t="s">
        <v>13</v>
      </c>
      <c r="N2078" s="1">
        <v>-12.3355871174601</v>
      </c>
      <c r="O2078" s="4">
        <v>1.5333871174601015</v>
      </c>
      <c r="V2078" s="3">
        <v>26.7545</v>
      </c>
      <c r="W2078" s="3">
        <v>10.385</v>
      </c>
      <c r="Z2078" s="4">
        <f>IFERROR(__xludf.DUMMYFUNCTION("""COMPUTED_VALUE"""),10.0)</f>
        <v>10</v>
      </c>
      <c r="AA2078" s="4">
        <v>26.6303</v>
      </c>
      <c r="AB2078" s="4" t="s">
        <v>13</v>
      </c>
      <c r="AC2078" s="1">
        <v>24.5253111414485</v>
      </c>
      <c r="AD2078" s="4">
        <v>2.229188858551499</v>
      </c>
    </row>
    <row r="2079">
      <c r="G2079" s="3">
        <v>-10.8006</v>
      </c>
      <c r="H2079" s="3">
        <v>10.39</v>
      </c>
      <c r="K2079" s="4">
        <f>IFERROR(__xludf.DUMMYFUNCTION("""COMPUTED_VALUE"""),10.005)</f>
        <v>10.005</v>
      </c>
      <c r="L2079" s="4">
        <v>-10.927</v>
      </c>
      <c r="M2079" s="4" t="s">
        <v>13</v>
      </c>
      <c r="N2079" s="1">
        <v>-12.336595135731</v>
      </c>
      <c r="O2079" s="4">
        <v>1.5359951357310013</v>
      </c>
      <c r="V2079" s="3">
        <v>26.7589</v>
      </c>
      <c r="W2079" s="3">
        <v>10.39</v>
      </c>
      <c r="Z2079" s="4">
        <f>IFERROR(__xludf.DUMMYFUNCTION("""COMPUTED_VALUE"""),10.005)</f>
        <v>10.005</v>
      </c>
      <c r="AA2079" s="4">
        <v>26.6319</v>
      </c>
      <c r="AB2079" s="4" t="s">
        <v>13</v>
      </c>
      <c r="AC2079" s="1">
        <v>24.5193043542206</v>
      </c>
      <c r="AD2079" s="4">
        <v>2.2395956457793993</v>
      </c>
    </row>
    <row r="2080">
      <c r="G2080" s="3">
        <v>-10.7992</v>
      </c>
      <c r="H2080" s="3">
        <v>10.395</v>
      </c>
      <c r="K2080" s="4">
        <f>IFERROR(__xludf.DUMMYFUNCTION("""COMPUTED_VALUE"""),10.01)</f>
        <v>10.01</v>
      </c>
      <c r="L2080" s="4">
        <v>-10.9278</v>
      </c>
      <c r="M2080" s="4" t="s">
        <v>13</v>
      </c>
      <c r="N2080" s="1">
        <v>-12.3375734008581</v>
      </c>
      <c r="O2080" s="4">
        <v>1.5383734008580987</v>
      </c>
      <c r="V2080" s="3">
        <v>26.7635</v>
      </c>
      <c r="W2080" s="3">
        <v>10.395</v>
      </c>
      <c r="Z2080" s="4">
        <f>IFERROR(__xludf.DUMMYFUNCTION("""COMPUTED_VALUE"""),10.01)</f>
        <v>10.01</v>
      </c>
      <c r="AA2080" s="4">
        <v>26.6335</v>
      </c>
      <c r="AB2080" s="4" t="s">
        <v>13</v>
      </c>
      <c r="AC2080" s="1">
        <v>24.5134880459704</v>
      </c>
      <c r="AD2080" s="4">
        <v>2.250011954029599</v>
      </c>
    </row>
    <row r="2081">
      <c r="G2081" s="3">
        <v>-10.7978</v>
      </c>
      <c r="H2081" s="3">
        <v>10.4</v>
      </c>
      <c r="K2081" s="4">
        <f>IFERROR(__xludf.DUMMYFUNCTION("""COMPUTED_VALUE"""),10.015)</f>
        <v>10.015</v>
      </c>
      <c r="L2081" s="4">
        <v>-10.9287</v>
      </c>
      <c r="M2081" s="4" t="s">
        <v>13</v>
      </c>
      <c r="N2081" s="1">
        <v>-12.3385183413175</v>
      </c>
      <c r="O2081" s="4">
        <v>1.5407183413174987</v>
      </c>
      <c r="V2081" s="3">
        <v>26.7682</v>
      </c>
      <c r="W2081" s="3">
        <v>10.4</v>
      </c>
      <c r="Z2081" s="4">
        <f>IFERROR(__xludf.DUMMYFUNCTION("""COMPUTED_VALUE"""),10.015)</f>
        <v>10.015</v>
      </c>
      <c r="AA2081" s="4">
        <v>26.6351</v>
      </c>
      <c r="AB2081" s="4" t="s">
        <v>13</v>
      </c>
      <c r="AC2081" s="1">
        <v>24.5078698179219</v>
      </c>
      <c r="AD2081" s="4">
        <v>2.2603301820781</v>
      </c>
    </row>
    <row r="2082">
      <c r="G2082" s="3">
        <v>-10.7966</v>
      </c>
      <c r="H2082" s="3">
        <v>10.405</v>
      </c>
      <c r="K2082" s="4">
        <f>IFERROR(__xludf.DUMMYFUNCTION("""COMPUTED_VALUE"""),10.02)</f>
        <v>10.02</v>
      </c>
      <c r="L2082" s="4">
        <v>-10.9295</v>
      </c>
      <c r="M2082" s="4" t="s">
        <v>13</v>
      </c>
      <c r="N2082" s="1">
        <v>-12.3394263855852</v>
      </c>
      <c r="O2082" s="4">
        <v>1.542826385585201</v>
      </c>
      <c r="V2082" s="3">
        <v>26.773</v>
      </c>
      <c r="W2082" s="3">
        <v>10.405</v>
      </c>
      <c r="Z2082" s="4">
        <f>IFERROR(__xludf.DUMMYFUNCTION("""COMPUTED_VALUE"""),10.02)</f>
        <v>10.02</v>
      </c>
      <c r="AA2082" s="4">
        <v>26.6368</v>
      </c>
      <c r="AB2082" s="4" t="s">
        <v>13</v>
      </c>
      <c r="AC2082" s="1">
        <v>24.5024572712993</v>
      </c>
      <c r="AD2082" s="4">
        <v>2.2705427287007005</v>
      </c>
    </row>
    <row r="2083">
      <c r="G2083" s="3">
        <v>-10.7955</v>
      </c>
      <c r="H2083" s="3">
        <v>10.41</v>
      </c>
      <c r="K2083" s="4">
        <f>IFERROR(__xludf.DUMMYFUNCTION("""COMPUTED_VALUE"""),10.025)</f>
        <v>10.025</v>
      </c>
      <c r="L2083" s="4">
        <v>-10.9303</v>
      </c>
      <c r="M2083" s="4" t="s">
        <v>13</v>
      </c>
      <c r="N2083" s="1">
        <v>-12.3402939621375</v>
      </c>
      <c r="O2083" s="4">
        <v>1.5447939621374989</v>
      </c>
      <c r="V2083" s="3">
        <v>26.7779</v>
      </c>
      <c r="W2083" s="3">
        <v>10.41</v>
      </c>
      <c r="Z2083" s="4">
        <f>IFERROR(__xludf.DUMMYFUNCTION("""COMPUTED_VALUE"""),10.025)</f>
        <v>10.025</v>
      </c>
      <c r="AA2083" s="4">
        <v>26.6385</v>
      </c>
      <c r="AB2083" s="4" t="s">
        <v>13</v>
      </c>
      <c r="AC2083" s="1">
        <v>24.4972580073265</v>
      </c>
      <c r="AD2083" s="4">
        <v>2.280641992673498</v>
      </c>
    </row>
    <row r="2084">
      <c r="G2084" s="3">
        <v>-10.7946</v>
      </c>
      <c r="H2084" s="3">
        <v>10.415</v>
      </c>
      <c r="K2084" s="4">
        <f>IFERROR(__xludf.DUMMYFUNCTION("""COMPUTED_VALUE"""),10.03)</f>
        <v>10.03</v>
      </c>
      <c r="L2084" s="4">
        <v>-10.9312</v>
      </c>
      <c r="M2084" s="4" t="s">
        <v>13</v>
      </c>
      <c r="N2084" s="1">
        <v>-12.3411174994504</v>
      </c>
      <c r="O2084" s="4">
        <v>1.546517499450399</v>
      </c>
      <c r="V2084" s="3">
        <v>26.7828</v>
      </c>
      <c r="W2084" s="3">
        <v>10.415</v>
      </c>
      <c r="Z2084" s="4">
        <f>IFERROR(__xludf.DUMMYFUNCTION("""COMPUTED_VALUE"""),10.03)</f>
        <v>10.03</v>
      </c>
      <c r="AA2084" s="4">
        <v>26.6401</v>
      </c>
      <c r="AB2084" s="4" t="s">
        <v>13</v>
      </c>
      <c r="AC2084" s="1">
        <v>24.4922796272278</v>
      </c>
      <c r="AD2084" s="4">
        <v>2.290520372772203</v>
      </c>
    </row>
    <row r="2085">
      <c r="G2085" s="3">
        <v>-10.7937</v>
      </c>
      <c r="H2085" s="3">
        <v>10.42</v>
      </c>
      <c r="K2085" s="4">
        <f>IFERROR(__xludf.DUMMYFUNCTION("""COMPUTED_VALUE"""),10.035)</f>
        <v>10.035</v>
      </c>
      <c r="L2085" s="4">
        <v>-10.932</v>
      </c>
      <c r="M2085" s="4" t="s">
        <v>13</v>
      </c>
      <c r="N2085" s="1">
        <v>-12.3418934260001</v>
      </c>
      <c r="O2085" s="4">
        <v>1.5481934260001005</v>
      </c>
      <c r="V2085" s="3">
        <v>26.7878</v>
      </c>
      <c r="W2085" s="3">
        <v>10.42</v>
      </c>
      <c r="Z2085" s="4">
        <f>IFERROR(__xludf.DUMMYFUNCTION("""COMPUTED_VALUE"""),10.035)</f>
        <v>10.035</v>
      </c>
      <c r="AA2085" s="4">
        <v>26.6418</v>
      </c>
      <c r="AB2085" s="4" t="s">
        <v>13</v>
      </c>
      <c r="AC2085" s="1">
        <v>24.4875297322272</v>
      </c>
      <c r="AD2085" s="4">
        <v>2.3002702677728024</v>
      </c>
    </row>
    <row r="2086">
      <c r="G2086" s="3">
        <v>-10.793</v>
      </c>
      <c r="H2086" s="3">
        <v>10.425</v>
      </c>
      <c r="K2086" s="4">
        <f>IFERROR(__xludf.DUMMYFUNCTION("""COMPUTED_VALUE"""),10.03980255)</f>
        <v>10.03980255</v>
      </c>
      <c r="L2086" s="4" t="s">
        <v>13</v>
      </c>
      <c r="M2086" s="4">
        <v>-12.3720391774917</v>
      </c>
      <c r="N2086" s="1">
        <v>-12.3426181702627</v>
      </c>
      <c r="O2086" s="4">
        <v>1.5496181702627005</v>
      </c>
      <c r="V2086" s="3">
        <v>26.793</v>
      </c>
      <c r="W2086" s="3">
        <v>10.425</v>
      </c>
      <c r="Z2086" s="4">
        <f>IFERROR(__xludf.DUMMYFUNCTION("""COMPUTED_VALUE"""),10.03980255)</f>
        <v>10.03980255</v>
      </c>
      <c r="AA2086" s="4" t="s">
        <v>13</v>
      </c>
      <c r="AB2086" s="4">
        <v>25.1552178866639</v>
      </c>
      <c r="AC2086" s="1">
        <v>24.4830159235487</v>
      </c>
      <c r="AD2086" s="4">
        <v>2.3099840764513004</v>
      </c>
    </row>
    <row r="2087">
      <c r="G2087" s="3">
        <v>-10.7924</v>
      </c>
      <c r="H2087" s="3">
        <v>10.43</v>
      </c>
      <c r="K2087" s="4">
        <f>IFERROR(__xludf.DUMMYFUNCTION("""COMPUTED_VALUE"""),10.04)</f>
        <v>10.04</v>
      </c>
      <c r="L2087" s="4">
        <v>-10.9327</v>
      </c>
      <c r="M2087" s="4" t="s">
        <v>13</v>
      </c>
      <c r="N2087" s="1">
        <v>-12.3432881607143</v>
      </c>
      <c r="O2087" s="4">
        <v>1.5508881607142992</v>
      </c>
      <c r="V2087" s="3">
        <v>26.7981</v>
      </c>
      <c r="W2087" s="3">
        <v>10.43</v>
      </c>
      <c r="Z2087" s="4">
        <f>IFERROR(__xludf.DUMMYFUNCTION("""COMPUTED_VALUE"""),10.04)</f>
        <v>10.04</v>
      </c>
      <c r="AA2087" s="4">
        <v>26.6434</v>
      </c>
      <c r="AB2087" s="4" t="s">
        <v>13</v>
      </c>
      <c r="AC2087" s="1">
        <v>24.4787458024166</v>
      </c>
      <c r="AD2087" s="4">
        <v>2.319354197583401</v>
      </c>
    </row>
    <row r="2088">
      <c r="G2088" s="3">
        <v>-10.7918</v>
      </c>
      <c r="H2088" s="3">
        <v>10.435</v>
      </c>
      <c r="K2088" s="4">
        <f>IFERROR(__xludf.DUMMYFUNCTION("""COMPUTED_VALUE"""),10.045)</f>
        <v>10.045</v>
      </c>
      <c r="L2088" s="4">
        <v>-10.9335</v>
      </c>
      <c r="M2088" s="4" t="s">
        <v>13</v>
      </c>
      <c r="N2088" s="1">
        <v>-12.3438998258311</v>
      </c>
      <c r="O2088" s="4">
        <v>1.5520998258310996</v>
      </c>
      <c r="V2088" s="3">
        <v>26.8033</v>
      </c>
      <c r="W2088" s="3">
        <v>10.435</v>
      </c>
      <c r="Z2088" s="4">
        <f>IFERROR(__xludf.DUMMYFUNCTION("""COMPUTED_VALUE"""),10.045)</f>
        <v>10.045</v>
      </c>
      <c r="AA2088" s="4">
        <v>26.645</v>
      </c>
      <c r="AB2088" s="4" t="s">
        <v>13</v>
      </c>
      <c r="AC2088" s="1">
        <v>24.4747269700547</v>
      </c>
      <c r="AD2088" s="4">
        <v>2.3285730299453</v>
      </c>
    </row>
    <row r="2089">
      <c r="G2089" s="3">
        <v>-10.7915</v>
      </c>
      <c r="H2089" s="3">
        <v>10.44</v>
      </c>
      <c r="K2089" s="4">
        <f>IFERROR(__xludf.DUMMYFUNCTION("""COMPUTED_VALUE"""),10.05)</f>
        <v>10.05</v>
      </c>
      <c r="L2089" s="4">
        <v>-10.9342</v>
      </c>
      <c r="M2089" s="4" t="s">
        <v>13</v>
      </c>
      <c r="N2089" s="1">
        <v>-12.3444495940893</v>
      </c>
      <c r="O2089" s="4">
        <v>1.5529495940893003</v>
      </c>
      <c r="V2089" s="3">
        <v>26.8086</v>
      </c>
      <c r="W2089" s="3">
        <v>10.44</v>
      </c>
      <c r="Z2089" s="4">
        <f>IFERROR(__xludf.DUMMYFUNCTION("""COMPUTED_VALUE"""),10.05)</f>
        <v>10.05</v>
      </c>
      <c r="AA2089" s="4">
        <v>26.6465</v>
      </c>
      <c r="AB2089" s="4" t="s">
        <v>13</v>
      </c>
      <c r="AC2089" s="1">
        <v>24.4709670276874</v>
      </c>
      <c r="AD2089" s="4">
        <v>2.3376329723125977</v>
      </c>
    </row>
    <row r="2090">
      <c r="G2090" s="3">
        <v>-10.7912</v>
      </c>
      <c r="H2090" s="3">
        <v>10.445</v>
      </c>
      <c r="K2090" s="4">
        <f>IFERROR(__xludf.DUMMYFUNCTION("""COMPUTED_VALUE"""),10.055)</f>
        <v>10.055</v>
      </c>
      <c r="L2090" s="4">
        <v>-10.9348</v>
      </c>
      <c r="M2090" s="4" t="s">
        <v>13</v>
      </c>
      <c r="N2090" s="1">
        <v>-12.3449338939648</v>
      </c>
      <c r="O2090" s="4">
        <v>1.5537338939648002</v>
      </c>
      <c r="V2090" s="3">
        <v>26.8138</v>
      </c>
      <c r="W2090" s="3">
        <v>10.445</v>
      </c>
      <c r="Z2090" s="4">
        <f>IFERROR(__xludf.DUMMYFUNCTION("""COMPUTED_VALUE"""),10.055)</f>
        <v>10.055</v>
      </c>
      <c r="AA2090" s="4">
        <v>26.6481</v>
      </c>
      <c r="AB2090" s="4" t="s">
        <v>13</v>
      </c>
      <c r="AC2090" s="1">
        <v>24.4674735765385</v>
      </c>
      <c r="AD2090" s="4">
        <v>2.3463264234615018</v>
      </c>
    </row>
    <row r="2091">
      <c r="G2091" s="3">
        <v>-10.791</v>
      </c>
      <c r="H2091" s="3">
        <v>10.45</v>
      </c>
      <c r="K2091" s="4">
        <f>IFERROR(__xludf.DUMMYFUNCTION("""COMPUTED_VALUE"""),10.06)</f>
        <v>10.06</v>
      </c>
      <c r="L2091" s="4">
        <v>-10.9353</v>
      </c>
      <c r="M2091" s="4" t="s">
        <v>13</v>
      </c>
      <c r="N2091" s="1">
        <v>-12.345349153934</v>
      </c>
      <c r="O2091" s="4">
        <v>1.554349153934</v>
      </c>
      <c r="V2091" s="3">
        <v>26.8192</v>
      </c>
      <c r="W2091" s="3">
        <v>10.45</v>
      </c>
      <c r="Z2091" s="4">
        <f>IFERROR(__xludf.DUMMYFUNCTION("""COMPUTED_VALUE"""),10.06)</f>
        <v>10.06</v>
      </c>
      <c r="AA2091" s="4">
        <v>26.6496</v>
      </c>
      <c r="AB2091" s="4" t="s">
        <v>13</v>
      </c>
      <c r="AC2091" s="1">
        <v>24.4642542178323</v>
      </c>
      <c r="AD2091" s="4">
        <v>2.3549457821677002</v>
      </c>
    </row>
    <row r="2092">
      <c r="G2092" s="3">
        <v>-10.7909</v>
      </c>
      <c r="H2092" s="3">
        <v>10.455</v>
      </c>
      <c r="K2092" s="4">
        <f>IFERROR(__xludf.DUMMYFUNCTION("""COMPUTED_VALUE"""),10.065)</f>
        <v>10.065</v>
      </c>
      <c r="L2092" s="4">
        <v>-10.9358</v>
      </c>
      <c r="M2092" s="4" t="s">
        <v>13</v>
      </c>
      <c r="N2092" s="1">
        <v>-12.3456918024728</v>
      </c>
      <c r="O2092" s="4">
        <v>1.5547918024727991</v>
      </c>
      <c r="V2092" s="3">
        <v>26.8245</v>
      </c>
      <c r="W2092" s="3">
        <v>10.455</v>
      </c>
      <c r="Z2092" s="4">
        <f>IFERROR(__xludf.DUMMYFUNCTION("""COMPUTED_VALUE"""),10.065)</f>
        <v>10.065</v>
      </c>
      <c r="AA2092" s="4">
        <v>26.651</v>
      </c>
      <c r="AB2092" s="4" t="s">
        <v>13</v>
      </c>
      <c r="AC2092" s="1">
        <v>24.4613165527928</v>
      </c>
      <c r="AD2092" s="4">
        <v>2.363183447207202</v>
      </c>
    </row>
    <row r="2093">
      <c r="G2093" s="3">
        <v>-10.7909</v>
      </c>
      <c r="H2093" s="3">
        <v>10.46</v>
      </c>
      <c r="K2093" s="4">
        <f>IFERROR(__xludf.DUMMYFUNCTION("""COMPUTED_VALUE"""),10.07)</f>
        <v>10.07</v>
      </c>
      <c r="L2093" s="4">
        <v>-10.9362</v>
      </c>
      <c r="M2093" s="4" t="s">
        <v>13</v>
      </c>
      <c r="N2093" s="1">
        <v>-12.3459582680575</v>
      </c>
      <c r="O2093" s="4">
        <v>1.5550582680574987</v>
      </c>
      <c r="V2093" s="3">
        <v>26.8298</v>
      </c>
      <c r="W2093" s="3">
        <v>10.46</v>
      </c>
      <c r="Z2093" s="4">
        <f>IFERROR(__xludf.DUMMYFUNCTION("""COMPUTED_VALUE"""),10.07)</f>
        <v>10.07</v>
      </c>
      <c r="AA2093" s="4">
        <v>26.6524</v>
      </c>
      <c r="AB2093" s="4" t="s">
        <v>13</v>
      </c>
      <c r="AC2093" s="1">
        <v>24.4586681826441</v>
      </c>
      <c r="AD2093" s="4">
        <v>2.3711318173558986</v>
      </c>
    </row>
    <row r="2094">
      <c r="G2094" s="3">
        <v>-10.7911</v>
      </c>
      <c r="H2094" s="3">
        <v>10.465</v>
      </c>
      <c r="K2094" s="4">
        <f>IFERROR(__xludf.DUMMYFUNCTION("""COMPUTED_VALUE"""),10.075)</f>
        <v>10.075</v>
      </c>
      <c r="L2094" s="4">
        <v>-10.9365</v>
      </c>
      <c r="M2094" s="4" t="s">
        <v>13</v>
      </c>
      <c r="N2094" s="1">
        <v>-12.3461449791642</v>
      </c>
      <c r="O2094" s="4">
        <v>1.5550449791641991</v>
      </c>
      <c r="V2094" s="3">
        <v>26.8352</v>
      </c>
      <c r="W2094" s="3">
        <v>10.465</v>
      </c>
      <c r="Z2094" s="4">
        <f>IFERROR(__xludf.DUMMYFUNCTION("""COMPUTED_VALUE"""),10.075)</f>
        <v>10.075</v>
      </c>
      <c r="AA2094" s="4">
        <v>26.6537</v>
      </c>
      <c r="AB2094" s="4" t="s">
        <v>13</v>
      </c>
      <c r="AC2094" s="1">
        <v>24.4563167086103</v>
      </c>
      <c r="AD2094" s="4">
        <v>2.378883291389702</v>
      </c>
    </row>
    <row r="2095">
      <c r="G2095" s="3">
        <v>-10.7913</v>
      </c>
      <c r="H2095" s="3">
        <v>10.47</v>
      </c>
      <c r="K2095" s="4">
        <f>IFERROR(__xludf.DUMMYFUNCTION("""COMPUTED_VALUE"""),10.08)</f>
        <v>10.08</v>
      </c>
      <c r="L2095" s="4">
        <v>-10.9367</v>
      </c>
      <c r="M2095" s="4" t="s">
        <v>13</v>
      </c>
      <c r="N2095" s="1">
        <v>-12.346248364269</v>
      </c>
      <c r="O2095" s="4">
        <v>1.5549483642690003</v>
      </c>
      <c r="V2095" s="3">
        <v>26.8405</v>
      </c>
      <c r="W2095" s="3">
        <v>10.47</v>
      </c>
      <c r="Z2095" s="4">
        <f>IFERROR(__xludf.DUMMYFUNCTION("""COMPUTED_VALUE"""),10.08)</f>
        <v>10.08</v>
      </c>
      <c r="AA2095" s="4">
        <v>26.655</v>
      </c>
      <c r="AB2095" s="4" t="s">
        <v>13</v>
      </c>
      <c r="AC2095" s="1">
        <v>24.4542697319154</v>
      </c>
      <c r="AD2095" s="4">
        <v>2.3862302680845993</v>
      </c>
    </row>
    <row r="2096">
      <c r="G2096" s="3">
        <v>-10.7916</v>
      </c>
      <c r="H2096" s="3">
        <v>10.475</v>
      </c>
      <c r="K2096" s="4">
        <f>IFERROR(__xludf.DUMMYFUNCTION("""COMPUTED_VALUE"""),10.085)</f>
        <v>10.085</v>
      </c>
      <c r="L2096" s="4">
        <v>-10.9368</v>
      </c>
      <c r="M2096" s="4" t="s">
        <v>13</v>
      </c>
      <c r="N2096" s="1">
        <v>-12.3462587928163</v>
      </c>
      <c r="O2096" s="4">
        <v>1.5546587928162996</v>
      </c>
      <c r="V2096" s="3">
        <v>26.8458</v>
      </c>
      <c r="W2096" s="3">
        <v>10.475</v>
      </c>
      <c r="Z2096" s="4">
        <f>IFERROR(__xludf.DUMMYFUNCTION("""COMPUTED_VALUE"""),10.085)</f>
        <v>10.085</v>
      </c>
      <c r="AA2096" s="4">
        <v>26.6562</v>
      </c>
      <c r="AB2096" s="4" t="s">
        <v>13</v>
      </c>
      <c r="AC2096" s="1">
        <v>24.4525235946582</v>
      </c>
      <c r="AD2096" s="4">
        <v>2.393276405341801</v>
      </c>
    </row>
    <row r="2097">
      <c r="G2097" s="3">
        <v>-10.792</v>
      </c>
      <c r="H2097" s="3">
        <v>10.48</v>
      </c>
      <c r="K2097" s="4">
        <f>IFERROR(__xludf.DUMMYFUNCTION("""COMPUTED_VALUE"""),10.09)</f>
        <v>10.09</v>
      </c>
      <c r="L2097" s="4">
        <v>-10.9367</v>
      </c>
      <c r="M2097" s="4" t="s">
        <v>13</v>
      </c>
      <c r="N2097" s="1">
        <v>-12.3460877061853</v>
      </c>
      <c r="O2097" s="4">
        <v>1.5540877061852996</v>
      </c>
      <c r="V2097" s="3">
        <v>26.8511</v>
      </c>
      <c r="W2097" s="3">
        <v>10.48</v>
      </c>
      <c r="Z2097" s="4">
        <f>IFERROR(__xludf.DUMMYFUNCTION("""COMPUTED_VALUE"""),10.09)</f>
        <v>10.09</v>
      </c>
      <c r="AA2097" s="4">
        <v>26.6573</v>
      </c>
      <c r="AB2097" s="4" t="s">
        <v>13</v>
      </c>
      <c r="AC2097" s="1">
        <v>24.4509182405187</v>
      </c>
      <c r="AD2097" s="4">
        <v>2.400181759481299</v>
      </c>
    </row>
    <row r="2098">
      <c r="G2098" s="3">
        <v>-10.7924</v>
      </c>
      <c r="H2098" s="3">
        <v>10.485</v>
      </c>
      <c r="K2098" s="4">
        <f>IFERROR(__xludf.DUMMYFUNCTION("""COMPUTED_VALUE"""),10.095)</f>
        <v>10.095</v>
      </c>
      <c r="L2098" s="4">
        <v>-10.9366</v>
      </c>
      <c r="M2098" s="4" t="s">
        <v>13</v>
      </c>
      <c r="N2098" s="1">
        <v>-12.3457132741347</v>
      </c>
      <c r="O2098" s="4">
        <v>1.5533132741347</v>
      </c>
      <c r="V2098" s="3">
        <v>26.8564</v>
      </c>
      <c r="W2098" s="3">
        <v>10.485</v>
      </c>
      <c r="Z2098" s="4">
        <f>IFERROR(__xludf.DUMMYFUNCTION("""COMPUTED_VALUE"""),10.095)</f>
        <v>10.095</v>
      </c>
      <c r="AA2098" s="4">
        <v>26.6584</v>
      </c>
      <c r="AB2098" s="4" t="s">
        <v>13</v>
      </c>
      <c r="AC2098" s="1">
        <v>24.4493961420747</v>
      </c>
      <c r="AD2098" s="4">
        <v>2.4070038579253</v>
      </c>
    </row>
    <row r="2099">
      <c r="G2099" s="3">
        <v>-10.793</v>
      </c>
      <c r="H2099" s="3">
        <v>10.49</v>
      </c>
      <c r="K2099" s="4">
        <f>IFERROR(__xludf.DUMMYFUNCTION("""COMPUTED_VALUE"""),10.1)</f>
        <v>10.1</v>
      </c>
      <c r="L2099" s="4">
        <v>-10.9364</v>
      </c>
      <c r="M2099" s="4" t="s">
        <v>13</v>
      </c>
      <c r="N2099" s="1">
        <v>-12.3451437565469</v>
      </c>
      <c r="O2099" s="4">
        <v>1.5521437565469007</v>
      </c>
      <c r="V2099" s="3">
        <v>26.8616</v>
      </c>
      <c r="W2099" s="3">
        <v>10.49</v>
      </c>
      <c r="Z2099" s="4">
        <f>IFERROR(__xludf.DUMMYFUNCTION("""COMPUTED_VALUE"""),10.1)</f>
        <v>10.1</v>
      </c>
      <c r="AA2099" s="4">
        <v>26.6595</v>
      </c>
      <c r="AB2099" s="4" t="s">
        <v>13</v>
      </c>
      <c r="AC2099" s="1">
        <v>24.4479530237131</v>
      </c>
      <c r="AD2099" s="4">
        <v>2.4136469762868984</v>
      </c>
    </row>
    <row r="2100">
      <c r="G2100" s="3">
        <v>-10.7936</v>
      </c>
      <c r="H2100" s="3">
        <v>10.495</v>
      </c>
      <c r="K2100" s="4">
        <f>IFERROR(__xludf.DUMMYFUNCTION("""COMPUTED_VALUE"""),10.105)</f>
        <v>10.105</v>
      </c>
      <c r="L2100" s="4">
        <v>-10.936</v>
      </c>
      <c r="M2100" s="4" t="s">
        <v>13</v>
      </c>
      <c r="N2100" s="1">
        <v>-12.3443874133047</v>
      </c>
      <c r="O2100" s="4">
        <v>1.5507874133047004</v>
      </c>
      <c r="V2100" s="3">
        <v>26.8668</v>
      </c>
      <c r="W2100" s="3">
        <v>10.495</v>
      </c>
      <c r="Z2100" s="4">
        <f>IFERROR(__xludf.DUMMYFUNCTION("""COMPUTED_VALUE"""),10.105)</f>
        <v>10.105</v>
      </c>
      <c r="AA2100" s="4">
        <v>26.6605</v>
      </c>
      <c r="AB2100" s="4" t="s">
        <v>13</v>
      </c>
      <c r="AC2100" s="1">
        <v>24.4465846098212</v>
      </c>
      <c r="AD2100" s="4">
        <v>2.4202153901788</v>
      </c>
    </row>
    <row r="2101">
      <c r="G2101" s="3">
        <v>-10.7943</v>
      </c>
      <c r="H2101" s="3">
        <v>10.5</v>
      </c>
      <c r="K2101" s="4">
        <f>IFERROR(__xludf.DUMMYFUNCTION("""COMPUTED_VALUE"""),10.11)</f>
        <v>10.11</v>
      </c>
      <c r="L2101" s="4">
        <v>-10.9356</v>
      </c>
      <c r="M2101" s="4" t="s">
        <v>13</v>
      </c>
      <c r="N2101" s="1">
        <v>-12.3434525042907</v>
      </c>
      <c r="O2101" s="4">
        <v>1.549152504290701</v>
      </c>
      <c r="V2101" s="3">
        <v>26.8719</v>
      </c>
      <c r="W2101" s="3">
        <v>10.5</v>
      </c>
      <c r="Z2101" s="4">
        <f>IFERROR(__xludf.DUMMYFUNCTION("""COMPUTED_VALUE"""),10.11)</f>
        <v>10.11</v>
      </c>
      <c r="AA2101" s="4">
        <v>26.6614</v>
      </c>
      <c r="AB2101" s="4" t="s">
        <v>13</v>
      </c>
      <c r="AC2101" s="1">
        <v>24.4452866247861</v>
      </c>
      <c r="AD2101" s="4">
        <v>2.4266133752139005</v>
      </c>
    </row>
    <row r="2102">
      <c r="G2102" s="3">
        <v>-10.795</v>
      </c>
      <c r="H2102" s="3">
        <v>10.505</v>
      </c>
      <c r="K2102" s="4">
        <f>IFERROR(__xludf.DUMMYFUNCTION("""COMPUTED_VALUE"""),10.115)</f>
        <v>10.115</v>
      </c>
      <c r="L2102" s="4">
        <v>-10.935</v>
      </c>
      <c r="M2102" s="4" t="s">
        <v>13</v>
      </c>
      <c r="N2102" s="1">
        <v>-12.3423472893875</v>
      </c>
      <c r="O2102" s="4">
        <v>1.5473472893875009</v>
      </c>
      <c r="V2102" s="3">
        <v>26.877</v>
      </c>
      <c r="W2102" s="3">
        <v>10.505</v>
      </c>
      <c r="Z2102" s="4">
        <f>IFERROR(__xludf.DUMMYFUNCTION("""COMPUTED_VALUE"""),10.115)</f>
        <v>10.115</v>
      </c>
      <c r="AA2102" s="4">
        <v>26.6623</v>
      </c>
      <c r="AB2102" s="4" t="s">
        <v>13</v>
      </c>
      <c r="AC2102" s="1">
        <v>24.4440547929948</v>
      </c>
      <c r="AD2102" s="4">
        <v>2.432945207005197</v>
      </c>
    </row>
    <row r="2103">
      <c r="G2103" s="3">
        <v>-10.7958</v>
      </c>
      <c r="H2103" s="3">
        <v>10.51</v>
      </c>
      <c r="K2103" s="4">
        <f>IFERROR(__xludf.DUMMYFUNCTION("""COMPUTED_VALUE"""),10.12)</f>
        <v>10.12</v>
      </c>
      <c r="L2103" s="4">
        <v>-10.9342</v>
      </c>
      <c r="M2103" s="4" t="s">
        <v>13</v>
      </c>
      <c r="N2103" s="1">
        <v>-12.3410800284777</v>
      </c>
      <c r="O2103" s="4">
        <v>1.5452800284777002</v>
      </c>
      <c r="V2103" s="3">
        <v>26.882</v>
      </c>
      <c r="W2103" s="3">
        <v>10.51</v>
      </c>
      <c r="Z2103" s="4">
        <f>IFERROR(__xludf.DUMMYFUNCTION("""COMPUTED_VALUE"""),10.12)</f>
        <v>10.12</v>
      </c>
      <c r="AA2103" s="4">
        <v>26.6631</v>
      </c>
      <c r="AB2103" s="4" t="s">
        <v>13</v>
      </c>
      <c r="AC2103" s="1">
        <v>24.4428848388346</v>
      </c>
      <c r="AD2103" s="4">
        <v>2.4391151611654003</v>
      </c>
    </row>
    <row r="2104">
      <c r="G2104" s="3">
        <v>-10.7966</v>
      </c>
      <c r="H2104" s="3">
        <v>10.515</v>
      </c>
      <c r="K2104" s="4">
        <f>IFERROR(__xludf.DUMMYFUNCTION("""COMPUTED_VALUE"""),10.125)</f>
        <v>10.125</v>
      </c>
      <c r="L2104" s="4">
        <v>-10.9334</v>
      </c>
      <c r="M2104" s="4" t="s">
        <v>13</v>
      </c>
      <c r="N2104" s="1">
        <v>-12.3396589814441</v>
      </c>
      <c r="O2104" s="4">
        <v>1.5430589814440996</v>
      </c>
      <c r="V2104" s="3">
        <v>26.8869</v>
      </c>
      <c r="W2104" s="3">
        <v>10.515</v>
      </c>
      <c r="Z2104" s="4">
        <f>IFERROR(__xludf.DUMMYFUNCTION("""COMPUTED_VALUE"""),10.125)</f>
        <v>10.125</v>
      </c>
      <c r="AA2104" s="4">
        <v>26.6639</v>
      </c>
      <c r="AB2104" s="4" t="s">
        <v>13</v>
      </c>
      <c r="AC2104" s="1">
        <v>24.4417724866926</v>
      </c>
      <c r="AD2104" s="4">
        <v>2.4451275133074013</v>
      </c>
    </row>
    <row r="2105">
      <c r="G2105" s="3">
        <v>-10.7975</v>
      </c>
      <c r="H2105" s="3">
        <v>10.52</v>
      </c>
      <c r="K2105" s="4">
        <f>IFERROR(__xludf.DUMMYFUNCTION("""COMPUTED_VALUE"""),10.13)</f>
        <v>10.13</v>
      </c>
      <c r="L2105" s="4">
        <v>-10.9325</v>
      </c>
      <c r="M2105" s="4" t="s">
        <v>13</v>
      </c>
      <c r="N2105" s="1">
        <v>-12.3380924081691</v>
      </c>
      <c r="O2105" s="4">
        <v>1.5405924081691005</v>
      </c>
      <c r="V2105" s="3">
        <v>26.8918</v>
      </c>
      <c r="W2105" s="3">
        <v>10.52</v>
      </c>
      <c r="Z2105" s="4">
        <f>IFERROR(__xludf.DUMMYFUNCTION("""COMPUTED_VALUE"""),10.13)</f>
        <v>10.13</v>
      </c>
      <c r="AA2105" s="4">
        <v>26.6646</v>
      </c>
      <c r="AB2105" s="4" t="s">
        <v>13</v>
      </c>
      <c r="AC2105" s="1">
        <v>24.4407134609558</v>
      </c>
      <c r="AD2105" s="4">
        <v>2.4510865390442014</v>
      </c>
    </row>
    <row r="2106">
      <c r="G2106" s="3">
        <v>-10.7985</v>
      </c>
      <c r="H2106" s="3">
        <v>10.525</v>
      </c>
      <c r="K2106" s="4">
        <f>IFERROR(__xludf.DUMMYFUNCTION("""COMPUTED_VALUE"""),10.135)</f>
        <v>10.135</v>
      </c>
      <c r="L2106" s="4">
        <v>-10.9313</v>
      </c>
      <c r="M2106" s="4" t="s">
        <v>13</v>
      </c>
      <c r="N2106" s="1">
        <v>-12.3363885685355</v>
      </c>
      <c r="O2106" s="4">
        <v>1.5378885685355002</v>
      </c>
      <c r="V2106" s="3">
        <v>26.8965</v>
      </c>
      <c r="W2106" s="3">
        <v>10.525</v>
      </c>
      <c r="Z2106" s="4">
        <f>IFERROR(__xludf.DUMMYFUNCTION("""COMPUTED_VALUE"""),10.135)</f>
        <v>10.135</v>
      </c>
      <c r="AA2106" s="4">
        <v>26.6652</v>
      </c>
      <c r="AB2106" s="4" t="s">
        <v>13</v>
      </c>
      <c r="AC2106" s="1">
        <v>24.4397034860115</v>
      </c>
      <c r="AD2106" s="4">
        <v>2.4567965139885004</v>
      </c>
    </row>
    <row r="2107">
      <c r="G2107" s="3">
        <v>-10.7994</v>
      </c>
      <c r="H2107" s="3">
        <v>10.53</v>
      </c>
      <c r="K2107" s="4">
        <f>IFERROR(__xludf.DUMMYFUNCTION("""COMPUTED_VALUE"""),10.14)</f>
        <v>10.14</v>
      </c>
      <c r="L2107" s="4">
        <v>-10.9301</v>
      </c>
      <c r="M2107" s="4" t="s">
        <v>13</v>
      </c>
      <c r="N2107" s="1">
        <v>-12.3345557224259</v>
      </c>
      <c r="O2107" s="4">
        <v>1.5351557224259</v>
      </c>
      <c r="V2107" s="3">
        <v>26.9012</v>
      </c>
      <c r="W2107" s="3">
        <v>10.53</v>
      </c>
      <c r="Z2107" s="4">
        <f>IFERROR(__xludf.DUMMYFUNCTION("""COMPUTED_VALUE"""),10.14)</f>
        <v>10.14</v>
      </c>
      <c r="AA2107" s="4">
        <v>26.6659</v>
      </c>
      <c r="AB2107" s="4" t="s">
        <v>13</v>
      </c>
      <c r="AC2107" s="1">
        <v>24.4387382862467</v>
      </c>
      <c r="AD2107" s="4">
        <v>2.4624617137532994</v>
      </c>
    </row>
    <row r="2108">
      <c r="G2108" s="3">
        <v>-10.8004</v>
      </c>
      <c r="H2108" s="3">
        <v>10.535</v>
      </c>
      <c r="K2108" s="4">
        <f>IFERROR(__xludf.DUMMYFUNCTION("""COMPUTED_VALUE"""),10.145)</f>
        <v>10.145</v>
      </c>
      <c r="L2108" s="4">
        <v>-10.9288</v>
      </c>
      <c r="M2108" s="4" t="s">
        <v>13</v>
      </c>
      <c r="N2108" s="1">
        <v>-12.3326021297229</v>
      </c>
      <c r="O2108" s="4">
        <v>1.5322021297229007</v>
      </c>
      <c r="V2108" s="3">
        <v>26.9058</v>
      </c>
      <c r="W2108" s="3">
        <v>10.535</v>
      </c>
      <c r="Z2108" s="4">
        <f>IFERROR(__xludf.DUMMYFUNCTION("""COMPUTED_VALUE"""),10.145)</f>
        <v>10.145</v>
      </c>
      <c r="AA2108" s="4">
        <v>26.6665</v>
      </c>
      <c r="AB2108" s="4" t="s">
        <v>13</v>
      </c>
      <c r="AC2108" s="1">
        <v>24.4378135860486</v>
      </c>
      <c r="AD2108" s="4">
        <v>2.467986413951401</v>
      </c>
    </row>
    <row r="2109">
      <c r="G2109" s="3">
        <v>-10.8014</v>
      </c>
      <c r="H2109" s="3">
        <v>10.54</v>
      </c>
      <c r="K2109" s="4">
        <f>IFERROR(__xludf.DUMMYFUNCTION("""COMPUTED_VALUE"""),10.15)</f>
        <v>10.15</v>
      </c>
      <c r="L2109" s="4">
        <v>-10.9273</v>
      </c>
      <c r="M2109" s="4" t="s">
        <v>13</v>
      </c>
      <c r="N2109" s="1">
        <v>-12.3305360503092</v>
      </c>
      <c r="O2109" s="4">
        <v>1.5291360503092015</v>
      </c>
      <c r="V2109" s="3">
        <v>26.9102</v>
      </c>
      <c r="W2109" s="3">
        <v>10.54</v>
      </c>
      <c r="Z2109" s="4">
        <f>IFERROR(__xludf.DUMMYFUNCTION("""COMPUTED_VALUE"""),10.15)</f>
        <v>10.15</v>
      </c>
      <c r="AA2109" s="4">
        <v>26.667</v>
      </c>
      <c r="AB2109" s="4" t="s">
        <v>13</v>
      </c>
      <c r="AC2109" s="1">
        <v>24.4369251098043</v>
      </c>
      <c r="AD2109" s="4">
        <v>2.4732748901957002</v>
      </c>
    </row>
    <row r="2110">
      <c r="G2110" s="3">
        <v>-10.8024</v>
      </c>
      <c r="H2110" s="3">
        <v>10.545</v>
      </c>
      <c r="K2110" s="4">
        <f>IFERROR(__xludf.DUMMYFUNCTION("""COMPUTED_VALUE"""),10.155)</f>
        <v>10.155</v>
      </c>
      <c r="L2110" s="4">
        <v>-10.9257</v>
      </c>
      <c r="M2110" s="4" t="s">
        <v>13</v>
      </c>
      <c r="N2110" s="1">
        <v>-12.3283657440674</v>
      </c>
      <c r="O2110" s="4">
        <v>1.525965744067399</v>
      </c>
      <c r="V2110" s="3">
        <v>26.9146</v>
      </c>
      <c r="W2110" s="3">
        <v>10.545</v>
      </c>
      <c r="Z2110" s="4">
        <f>IFERROR(__xludf.DUMMYFUNCTION("""COMPUTED_VALUE"""),10.155)</f>
        <v>10.155</v>
      </c>
      <c r="AA2110" s="4">
        <v>26.6675</v>
      </c>
      <c r="AB2110" s="4" t="s">
        <v>13</v>
      </c>
      <c r="AC2110" s="1">
        <v>24.436068581901</v>
      </c>
      <c r="AD2110" s="4">
        <v>2.4785314180989992</v>
      </c>
    </row>
    <row r="2111">
      <c r="G2111" s="3">
        <v>-10.8034</v>
      </c>
      <c r="H2111" s="3">
        <v>10.55</v>
      </c>
      <c r="K2111" s="4">
        <f>IFERROR(__xludf.DUMMYFUNCTION("""COMPUTED_VALUE"""),10.16)</f>
        <v>10.16</v>
      </c>
      <c r="L2111" s="4">
        <v>-10.924</v>
      </c>
      <c r="M2111" s="4" t="s">
        <v>13</v>
      </c>
      <c r="N2111" s="1">
        <v>-12.3260994708801</v>
      </c>
      <c r="O2111" s="4">
        <v>1.5226994708801005</v>
      </c>
      <c r="V2111" s="3">
        <v>26.9189</v>
      </c>
      <c r="W2111" s="3">
        <v>10.55</v>
      </c>
      <c r="Z2111" s="4">
        <f>IFERROR(__xludf.DUMMYFUNCTION("""COMPUTED_VALUE"""),10.16)</f>
        <v>10.16</v>
      </c>
      <c r="AA2111" s="4">
        <v>26.668</v>
      </c>
      <c r="AB2111" s="4" t="s">
        <v>13</v>
      </c>
      <c r="AC2111" s="1">
        <v>24.4352397267257</v>
      </c>
      <c r="AD2111" s="4">
        <v>2.4836602732742996</v>
      </c>
    </row>
    <row r="2112">
      <c r="G2112" s="3">
        <v>-10.8045</v>
      </c>
      <c r="H2112" s="3">
        <v>10.555</v>
      </c>
      <c r="K2112" s="4">
        <f>IFERROR(__xludf.DUMMYFUNCTION("""COMPUTED_VALUE"""),10.165)</f>
        <v>10.165</v>
      </c>
      <c r="L2112" s="4">
        <v>-10.9221</v>
      </c>
      <c r="M2112" s="4" t="s">
        <v>13</v>
      </c>
      <c r="N2112" s="1">
        <v>-12.3237454906299</v>
      </c>
      <c r="O2112" s="4">
        <v>1.519245490629899</v>
      </c>
      <c r="V2112" s="3">
        <v>26.923</v>
      </c>
      <c r="W2112" s="3">
        <v>10.555</v>
      </c>
      <c r="Z2112" s="4">
        <f>IFERROR(__xludf.DUMMYFUNCTION("""COMPUTED_VALUE"""),10.165)</f>
        <v>10.165</v>
      </c>
      <c r="AA2112" s="4">
        <v>26.6686</v>
      </c>
      <c r="AB2112" s="4" t="s">
        <v>13</v>
      </c>
      <c r="AC2112" s="1">
        <v>24.4344342686657</v>
      </c>
      <c r="AD2112" s="4">
        <v>2.4885657313342975</v>
      </c>
    </row>
    <row r="2113">
      <c r="G2113" s="3">
        <v>-10.8055</v>
      </c>
      <c r="H2113" s="3">
        <v>10.56</v>
      </c>
      <c r="K2113" s="4">
        <f>IFERROR(__xludf.DUMMYFUNCTION("""COMPUTED_VALUE"""),10.17)</f>
        <v>10.17</v>
      </c>
      <c r="L2113" s="4">
        <v>-10.9202</v>
      </c>
      <c r="M2113" s="4" t="s">
        <v>13</v>
      </c>
      <c r="N2113" s="1">
        <v>-12.3213120631996</v>
      </c>
      <c r="O2113" s="4">
        <v>1.5158120631995988</v>
      </c>
      <c r="V2113" s="3">
        <v>26.9271</v>
      </c>
      <c r="W2113" s="3">
        <v>10.56</v>
      </c>
      <c r="Z2113" s="4">
        <f>IFERROR(__xludf.DUMMYFUNCTION("""COMPUTED_VALUE"""),10.17)</f>
        <v>10.17</v>
      </c>
      <c r="AA2113" s="4">
        <v>26.669</v>
      </c>
      <c r="AB2113" s="4" t="s">
        <v>13</v>
      </c>
      <c r="AC2113" s="1">
        <v>24.433647932108</v>
      </c>
      <c r="AD2113" s="4">
        <v>2.493452067892001</v>
      </c>
    </row>
    <row r="2114">
      <c r="G2114" s="3">
        <v>-10.8066</v>
      </c>
      <c r="H2114" s="3">
        <v>10.565</v>
      </c>
      <c r="K2114" s="4">
        <f>IFERROR(__xludf.DUMMYFUNCTION("""COMPUTED_VALUE"""),10.175)</f>
        <v>10.175</v>
      </c>
      <c r="L2114" s="4">
        <v>-10.9181</v>
      </c>
      <c r="M2114" s="4" t="s">
        <v>13</v>
      </c>
      <c r="N2114" s="1">
        <v>-12.3188074484716</v>
      </c>
      <c r="O2114" s="4">
        <v>1.5122074484716013</v>
      </c>
      <c r="V2114" s="3">
        <v>26.931</v>
      </c>
      <c r="W2114" s="3">
        <v>10.565</v>
      </c>
      <c r="Z2114" s="4">
        <f>IFERROR(__xludf.DUMMYFUNCTION("""COMPUTED_VALUE"""),10.175)</f>
        <v>10.175</v>
      </c>
      <c r="AA2114" s="4">
        <v>26.6695</v>
      </c>
      <c r="AB2114" s="4" t="s">
        <v>13</v>
      </c>
      <c r="AC2114" s="1">
        <v>24.4328764414397</v>
      </c>
      <c r="AD2114" s="4">
        <v>2.4981235585603017</v>
      </c>
    </row>
    <row r="2115">
      <c r="G2115" s="3">
        <v>-10.8076</v>
      </c>
      <c r="H2115" s="3">
        <v>10.57</v>
      </c>
      <c r="K2115" s="4">
        <f>IFERROR(__xludf.DUMMYFUNCTION("""COMPUTED_VALUE"""),10.18)</f>
        <v>10.18</v>
      </c>
      <c r="L2115" s="4">
        <v>-10.9159</v>
      </c>
      <c r="M2115" s="4" t="s">
        <v>13</v>
      </c>
      <c r="N2115" s="1">
        <v>-12.3162399063288</v>
      </c>
      <c r="O2115" s="4">
        <v>1.5086399063287992</v>
      </c>
      <c r="V2115" s="3">
        <v>26.9349</v>
      </c>
      <c r="W2115" s="3">
        <v>10.57</v>
      </c>
      <c r="Z2115" s="4">
        <f>IFERROR(__xludf.DUMMYFUNCTION("""COMPUTED_VALUE"""),10.18)</f>
        <v>10.18</v>
      </c>
      <c r="AA2115" s="4">
        <v>26.67</v>
      </c>
      <c r="AB2115" s="4" t="s">
        <v>13</v>
      </c>
      <c r="AC2115" s="1">
        <v>24.4321155210481</v>
      </c>
      <c r="AD2115" s="4">
        <v>2.5027844789518987</v>
      </c>
    </row>
    <row r="2116">
      <c r="G2116" s="3">
        <v>-10.8085</v>
      </c>
      <c r="H2116" s="3">
        <v>10.575</v>
      </c>
      <c r="K2116" s="4">
        <f>IFERROR(__xludf.DUMMYFUNCTION("""COMPUTED_VALUE"""),10.185)</f>
        <v>10.185</v>
      </c>
      <c r="L2116" s="4">
        <v>-10.9136</v>
      </c>
      <c r="M2116" s="4" t="s">
        <v>13</v>
      </c>
      <c r="N2116" s="1">
        <v>-12.3136176966536</v>
      </c>
      <c r="O2116" s="4">
        <v>1.505117696653599</v>
      </c>
      <c r="V2116" s="3">
        <v>26.9386</v>
      </c>
      <c r="W2116" s="3">
        <v>10.575</v>
      </c>
      <c r="Z2116" s="4">
        <f>IFERROR(__xludf.DUMMYFUNCTION("""COMPUTED_VALUE"""),10.185)</f>
        <v>10.185</v>
      </c>
      <c r="AA2116" s="4">
        <v>26.6705</v>
      </c>
      <c r="AB2116" s="4" t="s">
        <v>13</v>
      </c>
      <c r="AC2116" s="1">
        <v>24.4313608953203</v>
      </c>
      <c r="AD2116" s="4">
        <v>2.5072391046797016</v>
      </c>
    </row>
    <row r="2117">
      <c r="G2117" s="3">
        <v>-10.8095</v>
      </c>
      <c r="H2117" s="3">
        <v>10.58</v>
      </c>
      <c r="K2117" s="4">
        <f>IFERROR(__xludf.DUMMYFUNCTION("""COMPUTED_VALUE"""),10.19)</f>
        <v>10.19</v>
      </c>
      <c r="L2117" s="4">
        <v>-10.9112</v>
      </c>
      <c r="M2117" s="4" t="s">
        <v>13</v>
      </c>
      <c r="N2117" s="1">
        <v>-12.3109490793288</v>
      </c>
      <c r="O2117" s="4">
        <v>1.5014490793288005</v>
      </c>
      <c r="V2117" s="3">
        <v>26.9422</v>
      </c>
      <c r="W2117" s="3">
        <v>10.58</v>
      </c>
      <c r="Z2117" s="4">
        <f>IFERROR(__xludf.DUMMYFUNCTION("""COMPUTED_VALUE"""),10.19)</f>
        <v>10.19</v>
      </c>
      <c r="AA2117" s="4">
        <v>26.671</v>
      </c>
      <c r="AB2117" s="4" t="s">
        <v>13</v>
      </c>
      <c r="AC2117" s="1">
        <v>24.4306082886433</v>
      </c>
      <c r="AD2117" s="4">
        <v>2.511591711356701</v>
      </c>
    </row>
    <row r="2118">
      <c r="G2118" s="3">
        <v>-10.8105</v>
      </c>
      <c r="H2118" s="3">
        <v>10.585</v>
      </c>
      <c r="K2118" s="4">
        <f>IFERROR(__xludf.DUMMYFUNCTION("""COMPUTED_VALUE"""),10.195)</f>
        <v>10.195</v>
      </c>
      <c r="L2118" s="4">
        <v>-10.9087</v>
      </c>
      <c r="M2118" s="4" t="s">
        <v>13</v>
      </c>
      <c r="N2118" s="1">
        <v>-12.3082423142369</v>
      </c>
      <c r="O2118" s="4">
        <v>1.4977423142369002</v>
      </c>
      <c r="V2118" s="3">
        <v>26.9457</v>
      </c>
      <c r="W2118" s="3">
        <v>10.585</v>
      </c>
      <c r="Z2118" s="4">
        <f>IFERROR(__xludf.DUMMYFUNCTION("""COMPUTED_VALUE"""),10.195)</f>
        <v>10.195</v>
      </c>
      <c r="AA2118" s="4">
        <v>26.6715</v>
      </c>
      <c r="AB2118" s="4" t="s">
        <v>13</v>
      </c>
      <c r="AC2118" s="1">
        <v>24.4298534254042</v>
      </c>
      <c r="AD2118" s="4">
        <v>2.5158465745957983</v>
      </c>
    </row>
    <row r="2119">
      <c r="G2119" s="3">
        <v>-10.8114</v>
      </c>
      <c r="H2119" s="3">
        <v>10.59</v>
      </c>
      <c r="K2119" s="4">
        <f>IFERROR(__xludf.DUMMYFUNCTION("""COMPUTED_VALUE"""),10.2)</f>
        <v>10.2</v>
      </c>
      <c r="L2119" s="4">
        <v>-10.9062</v>
      </c>
      <c r="M2119" s="4" t="s">
        <v>13</v>
      </c>
      <c r="N2119" s="1">
        <v>-12.3055056612606</v>
      </c>
      <c r="O2119" s="4">
        <v>1.4941056612605994</v>
      </c>
      <c r="V2119" s="3">
        <v>26.949</v>
      </c>
      <c r="W2119" s="3">
        <v>10.59</v>
      </c>
      <c r="Z2119" s="4">
        <f>IFERROR(__xludf.DUMMYFUNCTION("""COMPUTED_VALUE"""),10.2)</f>
        <v>10.2</v>
      </c>
      <c r="AA2119" s="4">
        <v>26.6721</v>
      </c>
      <c r="AB2119" s="4" t="s">
        <v>13</v>
      </c>
      <c r="AC2119" s="1">
        <v>24.4290920299904</v>
      </c>
      <c r="AD2119" s="4">
        <v>2.5199079700096014</v>
      </c>
    </row>
    <row r="2120">
      <c r="G2120" s="3">
        <v>-10.8122</v>
      </c>
      <c r="H2120" s="3">
        <v>10.595</v>
      </c>
      <c r="K2120" s="4">
        <f>IFERROR(__xludf.DUMMYFUNCTION("""COMPUTED_VALUE"""),10.205)</f>
        <v>10.205</v>
      </c>
      <c r="L2120" s="4">
        <v>-10.9035</v>
      </c>
      <c r="M2120" s="4" t="s">
        <v>13</v>
      </c>
      <c r="N2120" s="1">
        <v>-12.3027473802826</v>
      </c>
      <c r="O2120" s="4">
        <v>1.4905473802825995</v>
      </c>
      <c r="V2120" s="3">
        <v>26.9523</v>
      </c>
      <c r="W2120" s="3">
        <v>10.595</v>
      </c>
      <c r="Z2120" s="4">
        <f>IFERROR(__xludf.DUMMYFUNCTION("""COMPUTED_VALUE"""),10.205)</f>
        <v>10.205</v>
      </c>
      <c r="AA2120" s="4">
        <v>26.6726</v>
      </c>
      <c r="AB2120" s="4" t="s">
        <v>13</v>
      </c>
      <c r="AC2120" s="1">
        <v>24.4283198267888</v>
      </c>
      <c r="AD2120" s="4">
        <v>2.5239801732112</v>
      </c>
    </row>
    <row r="2121">
      <c r="G2121" s="3">
        <v>-10.813</v>
      </c>
      <c r="H2121" s="3">
        <v>10.6</v>
      </c>
      <c r="K2121" s="4">
        <f>IFERROR(__xludf.DUMMYFUNCTION("""COMPUTED_VALUE"""),10.21)</f>
        <v>10.21</v>
      </c>
      <c r="L2121" s="4">
        <v>-10.9008</v>
      </c>
      <c r="M2121" s="4" t="s">
        <v>13</v>
      </c>
      <c r="N2121" s="1">
        <v>-12.2999757311854</v>
      </c>
      <c r="O2121" s="4">
        <v>1.4869757311853995</v>
      </c>
      <c r="V2121" s="3">
        <v>26.9555</v>
      </c>
      <c r="W2121" s="3">
        <v>10.6</v>
      </c>
      <c r="Z2121" s="4">
        <f>IFERROR(__xludf.DUMMYFUNCTION("""COMPUTED_VALUE"""),10.21)</f>
        <v>10.21</v>
      </c>
      <c r="AA2121" s="4">
        <v>26.6732</v>
      </c>
      <c r="AB2121" s="4" t="s">
        <v>13</v>
      </c>
      <c r="AC2121" s="1">
        <v>24.4275325401866</v>
      </c>
      <c r="AD2121" s="4">
        <v>2.5279674598134</v>
      </c>
    </row>
    <row r="2122">
      <c r="G2122" s="3">
        <v>-10.8138</v>
      </c>
      <c r="H2122" s="3">
        <v>10.605</v>
      </c>
      <c r="K2122" s="4">
        <f>IFERROR(__xludf.DUMMYFUNCTION("""COMPUTED_VALUE"""),10.215)</f>
        <v>10.215</v>
      </c>
      <c r="L2122" s="4">
        <v>-10.8979</v>
      </c>
      <c r="M2122" s="4" t="s">
        <v>13</v>
      </c>
      <c r="N2122" s="1">
        <v>-12.2971989738517</v>
      </c>
      <c r="O2122" s="4">
        <v>1.483398973851699</v>
      </c>
      <c r="V2122" s="3">
        <v>26.9585</v>
      </c>
      <c r="W2122" s="3">
        <v>10.605</v>
      </c>
      <c r="Z2122" s="4">
        <f>IFERROR(__xludf.DUMMYFUNCTION("""COMPUTED_VALUE"""),10.215)</f>
        <v>10.215</v>
      </c>
      <c r="AA2122" s="4">
        <v>26.6739</v>
      </c>
      <c r="AB2122" s="4" t="s">
        <v>13</v>
      </c>
      <c r="AC2122" s="1">
        <v>24.4267258945709</v>
      </c>
      <c r="AD2122" s="4">
        <v>2.5317741054291005</v>
      </c>
    </row>
    <row r="2123">
      <c r="G2123" s="3">
        <v>-10.8145</v>
      </c>
      <c r="H2123" s="3">
        <v>10.61</v>
      </c>
      <c r="K2123" s="4">
        <f>IFERROR(__xludf.DUMMYFUNCTION("""COMPUTED_VALUE"""),10.22)</f>
        <v>10.22</v>
      </c>
      <c r="L2123" s="4">
        <v>-10.895</v>
      </c>
      <c r="M2123" s="4" t="s">
        <v>13</v>
      </c>
      <c r="N2123" s="1">
        <v>-12.2944253681642</v>
      </c>
      <c r="O2123" s="4">
        <v>1.4799253681641993</v>
      </c>
      <c r="V2123" s="3">
        <v>26.9614</v>
      </c>
      <c r="W2123" s="3">
        <v>10.61</v>
      </c>
      <c r="Z2123" s="4">
        <f>IFERROR(__xludf.DUMMYFUNCTION("""COMPUTED_VALUE"""),10.22)</f>
        <v>10.22</v>
      </c>
      <c r="AA2123" s="4">
        <v>26.6746</v>
      </c>
      <c r="AB2123" s="4" t="s">
        <v>13</v>
      </c>
      <c r="AC2123" s="1">
        <v>24.4258956143288</v>
      </c>
      <c r="AD2123" s="4">
        <v>2.5355043856711994</v>
      </c>
    </row>
    <row r="2124">
      <c r="G2124" s="3">
        <v>-10.8151</v>
      </c>
      <c r="H2124" s="3">
        <v>10.615</v>
      </c>
      <c r="K2124" s="4">
        <f>IFERROR(__xludf.DUMMYFUNCTION("""COMPUTED_VALUE"""),10.22325897)</f>
        <v>10.22325897</v>
      </c>
      <c r="L2124" s="4" t="s">
        <v>13</v>
      </c>
      <c r="M2124" s="4">
        <v>-12.3089874827514</v>
      </c>
      <c r="N2124" s="1">
        <v>-12.2916631740054</v>
      </c>
      <c r="O2124" s="4">
        <v>1.4765631740054008</v>
      </c>
      <c r="V2124" s="3">
        <v>26.9643</v>
      </c>
      <c r="W2124" s="3">
        <v>10.615</v>
      </c>
      <c r="Z2124" s="4">
        <f>IFERROR(__xludf.DUMMYFUNCTION("""COMPUTED_VALUE"""),10.22325897)</f>
        <v>10.22325897</v>
      </c>
      <c r="AA2124" s="4" t="s">
        <v>13</v>
      </c>
      <c r="AB2124" s="4">
        <v>24.7754182454975</v>
      </c>
      <c r="AC2124" s="1">
        <v>24.4250374238476</v>
      </c>
      <c r="AD2124" s="4">
        <v>2.539262576152403</v>
      </c>
    </row>
    <row r="2125">
      <c r="G2125" s="3">
        <v>-10.8157</v>
      </c>
      <c r="H2125" s="3">
        <v>10.62</v>
      </c>
      <c r="K2125" s="4">
        <f>IFERROR(__xludf.DUMMYFUNCTION("""COMPUTED_VALUE"""),10.225)</f>
        <v>10.225</v>
      </c>
      <c r="L2125" s="4">
        <v>-10.892</v>
      </c>
      <c r="M2125" s="4" t="s">
        <v>13</v>
      </c>
      <c r="N2125" s="1">
        <v>-12.2889206512581</v>
      </c>
      <c r="O2125" s="4">
        <v>1.4732206512581012</v>
      </c>
      <c r="V2125" s="3">
        <v>26.967</v>
      </c>
      <c r="W2125" s="3">
        <v>10.62</v>
      </c>
      <c r="Z2125" s="4">
        <f>IFERROR(__xludf.DUMMYFUNCTION("""COMPUTED_VALUE"""),10.225)</f>
        <v>10.225</v>
      </c>
      <c r="AA2125" s="4">
        <v>26.6754</v>
      </c>
      <c r="AB2125" s="4" t="s">
        <v>13</v>
      </c>
      <c r="AC2125" s="1">
        <v>24.4241470475143</v>
      </c>
      <c r="AD2125" s="4">
        <v>2.542852952485699</v>
      </c>
    </row>
    <row r="2126">
      <c r="G2126" s="3">
        <v>-10.8162</v>
      </c>
      <c r="H2126" s="3">
        <v>10.625</v>
      </c>
      <c r="K2126" s="4">
        <f>IFERROR(__xludf.DUMMYFUNCTION("""COMPUTED_VALUE"""),10.23)</f>
        <v>10.23</v>
      </c>
      <c r="L2126" s="4">
        <v>-10.889</v>
      </c>
      <c r="M2126" s="4" t="s">
        <v>13</v>
      </c>
      <c r="N2126" s="1">
        <v>-12.2862060598048</v>
      </c>
      <c r="O2126" s="4">
        <v>1.470006059804799</v>
      </c>
      <c r="V2126" s="3">
        <v>26.9696</v>
      </c>
      <c r="W2126" s="3">
        <v>10.625</v>
      </c>
      <c r="Z2126" s="4">
        <f>IFERROR(__xludf.DUMMYFUNCTION("""COMPUTED_VALUE"""),10.23)</f>
        <v>10.23</v>
      </c>
      <c r="AA2126" s="4">
        <v>26.6762</v>
      </c>
      <c r="AB2126" s="4" t="s">
        <v>13</v>
      </c>
      <c r="AC2126" s="1">
        <v>24.423220209716</v>
      </c>
      <c r="AD2126" s="4">
        <v>2.546379790284</v>
      </c>
    </row>
    <row r="2127">
      <c r="G2127" s="3">
        <v>-10.8166</v>
      </c>
      <c r="H2127" s="3">
        <v>10.63</v>
      </c>
      <c r="K2127" s="4">
        <f>IFERROR(__xludf.DUMMYFUNCTION("""COMPUTED_VALUE"""),10.235)</f>
        <v>10.235</v>
      </c>
      <c r="L2127" s="4">
        <v>-10.886</v>
      </c>
      <c r="M2127" s="4" t="s">
        <v>13</v>
      </c>
      <c r="N2127" s="1">
        <v>-12.2835276595281</v>
      </c>
      <c r="O2127" s="4">
        <v>1.4669276595281016</v>
      </c>
      <c r="V2127" s="3">
        <v>26.9721</v>
      </c>
      <c r="W2127" s="3">
        <v>10.63</v>
      </c>
      <c r="Z2127" s="4">
        <f>IFERROR(__xludf.DUMMYFUNCTION("""COMPUTED_VALUE"""),10.235)</f>
        <v>10.235</v>
      </c>
      <c r="AA2127" s="4">
        <v>26.6771</v>
      </c>
      <c r="AB2127" s="4" t="s">
        <v>13</v>
      </c>
      <c r="AC2127" s="1">
        <v>24.4222526348399</v>
      </c>
      <c r="AD2127" s="4">
        <v>2.549847365160101</v>
      </c>
    </row>
    <row r="2128">
      <c r="G2128" s="3">
        <v>-10.817</v>
      </c>
      <c r="H2128" s="3">
        <v>10.635</v>
      </c>
      <c r="K2128" s="4">
        <f>IFERROR(__xludf.DUMMYFUNCTION("""COMPUTED_VALUE"""),10.24)</f>
        <v>10.24</v>
      </c>
      <c r="L2128" s="4">
        <v>-10.8828</v>
      </c>
      <c r="M2128" s="4" t="s">
        <v>13</v>
      </c>
      <c r="N2128" s="1">
        <v>-12.2808937103108</v>
      </c>
      <c r="O2128" s="4">
        <v>1.4638937103107992</v>
      </c>
      <c r="V2128" s="3">
        <v>26.9746</v>
      </c>
      <c r="W2128" s="3">
        <v>10.635</v>
      </c>
      <c r="Z2128" s="4">
        <f>IFERROR(__xludf.DUMMYFUNCTION("""COMPUTED_VALUE"""),10.24)</f>
        <v>10.24</v>
      </c>
      <c r="AA2128" s="4">
        <v>26.6781</v>
      </c>
      <c r="AB2128" s="4" t="s">
        <v>13</v>
      </c>
      <c r="AC2128" s="1">
        <v>24.4212400472732</v>
      </c>
      <c r="AD2128" s="4">
        <v>2.5533599527267974</v>
      </c>
    </row>
    <row r="2129">
      <c r="G2129" s="3">
        <v>-10.8172</v>
      </c>
      <c r="H2129" s="3">
        <v>10.64</v>
      </c>
      <c r="K2129" s="4">
        <f>IFERROR(__xludf.DUMMYFUNCTION("""COMPUTED_VALUE"""),10.245)</f>
        <v>10.245</v>
      </c>
      <c r="L2129" s="4">
        <v>-10.8797</v>
      </c>
      <c r="M2129" s="4" t="s">
        <v>13</v>
      </c>
      <c r="N2129" s="1">
        <v>-12.2783124720354</v>
      </c>
      <c r="O2129" s="4">
        <v>1.461112472035401</v>
      </c>
      <c r="V2129" s="3">
        <v>26.9769</v>
      </c>
      <c r="W2129" s="3">
        <v>10.64</v>
      </c>
      <c r="Z2129" s="4">
        <f>IFERROR(__xludf.DUMMYFUNCTION("""COMPUTED_VALUE"""),10.245)</f>
        <v>10.245</v>
      </c>
      <c r="AA2129" s="4">
        <v>26.6791</v>
      </c>
      <c r="AB2129" s="4" t="s">
        <v>13</v>
      </c>
      <c r="AC2129" s="1">
        <v>24.4201781714028</v>
      </c>
      <c r="AD2129" s="4">
        <v>2.556721828597201</v>
      </c>
    </row>
    <row r="2130">
      <c r="G2130" s="3">
        <v>-10.8174</v>
      </c>
      <c r="H2130" s="3">
        <v>10.645</v>
      </c>
      <c r="K2130" s="4">
        <f>IFERROR(__xludf.DUMMYFUNCTION("""COMPUTED_VALUE"""),10.25)</f>
        <v>10.25</v>
      </c>
      <c r="L2130" s="4">
        <v>-10.8765</v>
      </c>
      <c r="M2130" s="4" t="s">
        <v>13</v>
      </c>
      <c r="N2130" s="1">
        <v>-12.2757922045846</v>
      </c>
      <c r="O2130" s="4">
        <v>1.4583922045846016</v>
      </c>
      <c r="V2130" s="3">
        <v>26.9791</v>
      </c>
      <c r="W2130" s="3">
        <v>10.645</v>
      </c>
      <c r="Z2130" s="4">
        <f>IFERROR(__xludf.DUMMYFUNCTION("""COMPUTED_VALUE"""),10.25)</f>
        <v>10.25</v>
      </c>
      <c r="AA2130" s="4">
        <v>26.6803</v>
      </c>
      <c r="AB2130" s="4" t="s">
        <v>13</v>
      </c>
      <c r="AC2130" s="1">
        <v>24.4190627316161</v>
      </c>
      <c r="AD2130" s="4">
        <v>2.5600372683838977</v>
      </c>
    </row>
    <row r="2131">
      <c r="G2131" s="3">
        <v>-10.8174</v>
      </c>
      <c r="H2131" s="3">
        <v>10.65</v>
      </c>
      <c r="K2131" s="4">
        <f>IFERROR(__xludf.DUMMYFUNCTION("""COMPUTED_VALUE"""),10.255)</f>
        <v>10.255</v>
      </c>
      <c r="L2131" s="4">
        <v>-10.8733</v>
      </c>
      <c r="M2131" s="4" t="s">
        <v>13</v>
      </c>
      <c r="N2131" s="1">
        <v>-12.273341167841</v>
      </c>
      <c r="O2131" s="4">
        <v>1.4559411678410008</v>
      </c>
      <c r="V2131" s="3">
        <v>26.9813</v>
      </c>
      <c r="W2131" s="3">
        <v>10.65</v>
      </c>
      <c r="Z2131" s="4">
        <f>IFERROR(__xludf.DUMMYFUNCTION("""COMPUTED_VALUE"""),10.255)</f>
        <v>10.255</v>
      </c>
      <c r="AA2131" s="4">
        <v>26.6815</v>
      </c>
      <c r="AB2131" s="4" t="s">
        <v>13</v>
      </c>
      <c r="AC2131" s="1">
        <v>24.4178894523001</v>
      </c>
      <c r="AD2131" s="4">
        <v>2.5634105476999025</v>
      </c>
    </row>
    <row r="2132">
      <c r="G2132" s="3">
        <v>-10.8174</v>
      </c>
      <c r="H2132" s="3">
        <v>10.655</v>
      </c>
      <c r="K2132" s="4">
        <f>IFERROR(__xludf.DUMMYFUNCTION("""COMPUTED_VALUE"""),10.26)</f>
        <v>10.26</v>
      </c>
      <c r="L2132" s="4">
        <v>-10.87</v>
      </c>
      <c r="M2132" s="4" t="s">
        <v>13</v>
      </c>
      <c r="N2132" s="1">
        <v>-12.2709676216872</v>
      </c>
      <c r="O2132" s="4">
        <v>1.4535676216872009</v>
      </c>
      <c r="V2132" s="3">
        <v>26.9834</v>
      </c>
      <c r="W2132" s="3">
        <v>10.655</v>
      </c>
      <c r="Z2132" s="4">
        <f>IFERROR(__xludf.DUMMYFUNCTION("""COMPUTED_VALUE"""),10.26)</f>
        <v>10.26</v>
      </c>
      <c r="AA2132" s="4">
        <v>26.6828</v>
      </c>
      <c r="AB2132" s="4" t="s">
        <v>13</v>
      </c>
      <c r="AC2132" s="1">
        <v>24.4166540578419</v>
      </c>
      <c r="AD2132" s="4">
        <v>2.5667459421581</v>
      </c>
    </row>
    <row r="2133">
      <c r="G2133" s="3">
        <v>-10.8173</v>
      </c>
      <c r="H2133" s="3">
        <v>10.66</v>
      </c>
      <c r="K2133" s="4">
        <f>IFERROR(__xludf.DUMMYFUNCTION("""COMPUTED_VALUE"""),10.265)</f>
        <v>10.265</v>
      </c>
      <c r="L2133" s="4">
        <v>-10.8668</v>
      </c>
      <c r="M2133" s="4" t="s">
        <v>13</v>
      </c>
      <c r="N2133" s="1">
        <v>-12.2686636603784</v>
      </c>
      <c r="O2133" s="4">
        <v>1.4513636603783997</v>
      </c>
      <c r="V2133" s="3">
        <v>26.9855</v>
      </c>
      <c r="W2133" s="3">
        <v>10.66</v>
      </c>
      <c r="Z2133" s="4">
        <f>IFERROR(__xludf.DUMMYFUNCTION("""COMPUTED_VALUE"""),10.265)</f>
        <v>10.265</v>
      </c>
      <c r="AA2133" s="4">
        <v>26.6842</v>
      </c>
      <c r="AB2133" s="4" t="s">
        <v>13</v>
      </c>
      <c r="AC2133" s="1">
        <v>24.4153575079365</v>
      </c>
      <c r="AD2133" s="4">
        <v>2.5701424920635</v>
      </c>
    </row>
    <row r="2134">
      <c r="G2134" s="3">
        <v>-10.8171</v>
      </c>
      <c r="H2134" s="3">
        <v>10.665</v>
      </c>
      <c r="K2134" s="4">
        <f>IFERROR(__xludf.DUMMYFUNCTION("""COMPUTED_VALUE"""),10.27)</f>
        <v>10.27</v>
      </c>
      <c r="L2134" s="4">
        <v>-10.8635</v>
      </c>
      <c r="M2134" s="4" t="s">
        <v>13</v>
      </c>
      <c r="N2134" s="1">
        <v>-12.2663714317256</v>
      </c>
      <c r="O2134" s="4">
        <v>1.4492714317256006</v>
      </c>
      <c r="V2134" s="3">
        <v>26.9874</v>
      </c>
      <c r="W2134" s="3">
        <v>10.665</v>
      </c>
      <c r="Z2134" s="4">
        <f>IFERROR(__xludf.DUMMYFUNCTION("""COMPUTED_VALUE"""),10.27)</f>
        <v>10.27</v>
      </c>
      <c r="AA2134" s="4">
        <v>26.6857</v>
      </c>
      <c r="AB2134" s="4" t="s">
        <v>13</v>
      </c>
      <c r="AC2134" s="1">
        <v>24.4140178994532</v>
      </c>
      <c r="AD2134" s="4">
        <v>2.5733821005468016</v>
      </c>
    </row>
    <row r="2135">
      <c r="G2135" s="3">
        <v>-10.8167</v>
      </c>
      <c r="H2135" s="3">
        <v>10.67</v>
      </c>
      <c r="K2135" s="4">
        <f>IFERROR(__xludf.DUMMYFUNCTION("""COMPUTED_VALUE"""),10.275)</f>
        <v>10.275</v>
      </c>
      <c r="L2135" s="4">
        <v>-10.8603</v>
      </c>
      <c r="M2135" s="4" t="s">
        <v>13</v>
      </c>
      <c r="N2135" s="1">
        <v>-12.2640835298875</v>
      </c>
      <c r="O2135" s="4">
        <v>1.4473835298874995</v>
      </c>
      <c r="V2135" s="3">
        <v>26.9893</v>
      </c>
      <c r="W2135" s="3">
        <v>10.67</v>
      </c>
      <c r="Z2135" s="4">
        <f>IFERROR(__xludf.DUMMYFUNCTION("""COMPUTED_VALUE"""),10.275)</f>
        <v>10.275</v>
      </c>
      <c r="AA2135" s="4">
        <v>26.6873</v>
      </c>
      <c r="AB2135" s="4" t="s">
        <v>13</v>
      </c>
      <c r="AC2135" s="1">
        <v>24.4126381754716</v>
      </c>
      <c r="AD2135" s="4">
        <v>2.5766618245284008</v>
      </c>
    </row>
    <row r="2136">
      <c r="G2136" s="3">
        <v>-10.8163</v>
      </c>
      <c r="H2136" s="3">
        <v>10.675</v>
      </c>
      <c r="K2136" s="4">
        <f>IFERROR(__xludf.DUMMYFUNCTION("""COMPUTED_VALUE"""),10.28)</f>
        <v>10.28</v>
      </c>
      <c r="L2136" s="4">
        <v>-10.857</v>
      </c>
      <c r="M2136" s="4" t="s">
        <v>13</v>
      </c>
      <c r="N2136" s="1">
        <v>-12.2617983696336</v>
      </c>
      <c r="O2136" s="4">
        <v>1.4454983696336008</v>
      </c>
      <c r="V2136" s="3">
        <v>26.9911</v>
      </c>
      <c r="W2136" s="3">
        <v>10.675</v>
      </c>
      <c r="Z2136" s="4">
        <f>IFERROR(__xludf.DUMMYFUNCTION("""COMPUTED_VALUE"""),10.28)</f>
        <v>10.28</v>
      </c>
      <c r="AA2136" s="4">
        <v>26.6891</v>
      </c>
      <c r="AB2136" s="4" t="s">
        <v>13</v>
      </c>
      <c r="AC2136" s="1">
        <v>24.4112194468586</v>
      </c>
      <c r="AD2136" s="4">
        <v>2.5798805531414004</v>
      </c>
    </row>
    <row r="2137">
      <c r="G2137" s="3">
        <v>-10.8157</v>
      </c>
      <c r="H2137" s="3">
        <v>10.68</v>
      </c>
      <c r="K2137" s="4">
        <f>IFERROR(__xludf.DUMMYFUNCTION("""COMPUTED_VALUE"""),10.285)</f>
        <v>10.285</v>
      </c>
      <c r="L2137" s="4">
        <v>-10.8538</v>
      </c>
      <c r="M2137" s="4" t="s">
        <v>13</v>
      </c>
      <c r="N2137" s="1">
        <v>-12.2595143657335</v>
      </c>
      <c r="O2137" s="4">
        <v>1.4438143657335</v>
      </c>
      <c r="V2137" s="3">
        <v>26.9929</v>
      </c>
      <c r="W2137" s="3">
        <v>10.68</v>
      </c>
      <c r="Z2137" s="4">
        <f>IFERROR(__xludf.DUMMYFUNCTION("""COMPUTED_VALUE"""),10.285)</f>
        <v>10.285</v>
      </c>
      <c r="AA2137" s="4">
        <v>26.6909</v>
      </c>
      <c r="AB2137" s="4" t="s">
        <v>13</v>
      </c>
      <c r="AC2137" s="1">
        <v>24.4097628244812</v>
      </c>
      <c r="AD2137" s="4">
        <v>2.5831371755188</v>
      </c>
    </row>
    <row r="2138">
      <c r="G2138" s="3">
        <v>-10.815</v>
      </c>
      <c r="H2138" s="3">
        <v>10.685</v>
      </c>
      <c r="K2138" s="4">
        <f>IFERROR(__xludf.DUMMYFUNCTION("""COMPUTED_VALUE"""),10.29)</f>
        <v>10.29</v>
      </c>
      <c r="L2138" s="4">
        <v>-10.8506</v>
      </c>
      <c r="M2138" s="4" t="s">
        <v>13</v>
      </c>
      <c r="N2138" s="1">
        <v>-12.2572299329568</v>
      </c>
      <c r="O2138" s="4">
        <v>1.442229932956801</v>
      </c>
      <c r="V2138" s="3">
        <v>26.9947</v>
      </c>
      <c r="W2138" s="3">
        <v>10.685</v>
      </c>
      <c r="Z2138" s="4">
        <f>IFERROR(__xludf.DUMMYFUNCTION("""COMPUTED_VALUE"""),10.29)</f>
        <v>10.29</v>
      </c>
      <c r="AA2138" s="4">
        <v>26.6929</v>
      </c>
      <c r="AB2138" s="4" t="s">
        <v>13</v>
      </c>
      <c r="AC2138" s="1">
        <v>24.4082694192066</v>
      </c>
      <c r="AD2138" s="4">
        <v>2.586430580793401</v>
      </c>
    </row>
    <row r="2139">
      <c r="G2139" s="3">
        <v>-10.8143</v>
      </c>
      <c r="H2139" s="3">
        <v>10.69</v>
      </c>
      <c r="K2139" s="4">
        <f>IFERROR(__xludf.DUMMYFUNCTION("""COMPUTED_VALUE"""),10.295)</f>
        <v>10.295</v>
      </c>
      <c r="L2139" s="4">
        <v>-10.8474</v>
      </c>
      <c r="M2139" s="4" t="s">
        <v>13</v>
      </c>
      <c r="N2139" s="1">
        <v>-12.2549434860731</v>
      </c>
      <c r="O2139" s="4">
        <v>1.4406434860731014</v>
      </c>
      <c r="V2139" s="3">
        <v>26.9963</v>
      </c>
      <c r="W2139" s="3">
        <v>10.69</v>
      </c>
      <c r="Z2139" s="4">
        <f>IFERROR(__xludf.DUMMYFUNCTION("""COMPUTED_VALUE"""),10.295)</f>
        <v>10.295</v>
      </c>
      <c r="AA2139" s="4">
        <v>26.695</v>
      </c>
      <c r="AB2139" s="4" t="s">
        <v>13</v>
      </c>
      <c r="AC2139" s="1">
        <v>24.4067403419017</v>
      </c>
      <c r="AD2139" s="4">
        <v>2.5895596580983025</v>
      </c>
    </row>
    <row r="2140">
      <c r="G2140" s="3">
        <v>-10.8134</v>
      </c>
      <c r="H2140" s="3">
        <v>10.695</v>
      </c>
      <c r="K2140" s="4">
        <f>IFERROR(__xludf.DUMMYFUNCTION("""COMPUTED_VALUE"""),10.3)</f>
        <v>10.3</v>
      </c>
      <c r="L2140" s="4">
        <v>-10.8443</v>
      </c>
      <c r="M2140" s="4" t="s">
        <v>13</v>
      </c>
      <c r="N2140" s="1">
        <v>-12.252653439852</v>
      </c>
      <c r="O2140" s="4">
        <v>1.439253439852001</v>
      </c>
      <c r="V2140" s="3">
        <v>26.998</v>
      </c>
      <c r="W2140" s="3">
        <v>10.695</v>
      </c>
      <c r="Z2140" s="4">
        <f>IFERROR(__xludf.DUMMYFUNCTION("""COMPUTED_VALUE"""),10.3)</f>
        <v>10.3</v>
      </c>
      <c r="AA2140" s="4">
        <v>26.6972</v>
      </c>
      <c r="AB2140" s="4" t="s">
        <v>13</v>
      </c>
      <c r="AC2140" s="1">
        <v>24.4051767034336</v>
      </c>
      <c r="AD2140" s="4">
        <v>2.592823296566401</v>
      </c>
    </row>
    <row r="2141">
      <c r="G2141" s="3">
        <v>-10.8123</v>
      </c>
      <c r="H2141" s="3">
        <v>10.7</v>
      </c>
      <c r="K2141" s="4">
        <f>IFERROR(__xludf.DUMMYFUNCTION("""COMPUTED_VALUE"""),10.305)</f>
        <v>10.305</v>
      </c>
      <c r="L2141" s="4">
        <v>-10.8412</v>
      </c>
      <c r="M2141" s="4" t="s">
        <v>13</v>
      </c>
      <c r="N2141" s="1">
        <v>-12.250358209063</v>
      </c>
      <c r="O2141" s="4">
        <v>1.4380582090629996</v>
      </c>
      <c r="V2141" s="3">
        <v>26.9996</v>
      </c>
      <c r="W2141" s="3">
        <v>10.7</v>
      </c>
      <c r="Z2141" s="4">
        <f>IFERROR(__xludf.DUMMYFUNCTION("""COMPUTED_VALUE"""),10.305)</f>
        <v>10.305</v>
      </c>
      <c r="AA2141" s="4">
        <v>26.6995</v>
      </c>
      <c r="AB2141" s="4" t="s">
        <v>13</v>
      </c>
      <c r="AC2141" s="1">
        <v>24.4035796146693</v>
      </c>
      <c r="AD2141" s="4">
        <v>2.5960203853307</v>
      </c>
    </row>
    <row r="2142">
      <c r="G2142" s="3">
        <v>-10.8112</v>
      </c>
      <c r="H2142" s="3">
        <v>10.705</v>
      </c>
      <c r="K2142" s="4">
        <f>IFERROR(__xludf.DUMMYFUNCTION("""COMPUTED_VALUE"""),10.31)</f>
        <v>10.31</v>
      </c>
      <c r="L2142" s="4">
        <v>-10.8382</v>
      </c>
      <c r="M2142" s="4" t="s">
        <v>13</v>
      </c>
      <c r="N2142" s="1">
        <v>-12.2480562084759</v>
      </c>
      <c r="O2142" s="4">
        <v>1.4368562084759002</v>
      </c>
      <c r="V2142" s="3">
        <v>27.0011</v>
      </c>
      <c r="W2142" s="3">
        <v>10.705</v>
      </c>
      <c r="Z2142" s="4">
        <f>IFERROR(__xludf.DUMMYFUNCTION("""COMPUTED_VALUE"""),10.31)</f>
        <v>10.31</v>
      </c>
      <c r="AA2142" s="4">
        <v>26.7019</v>
      </c>
      <c r="AB2142" s="4" t="s">
        <v>13</v>
      </c>
      <c r="AC2142" s="1">
        <v>24.4019501864758</v>
      </c>
      <c r="AD2142" s="4">
        <v>2.5991498135241997</v>
      </c>
    </row>
    <row r="2143">
      <c r="G2143" s="3">
        <v>-10.8099</v>
      </c>
      <c r="H2143" s="3">
        <v>10.71</v>
      </c>
      <c r="K2143" s="4">
        <f>IFERROR(__xludf.DUMMYFUNCTION("""COMPUTED_VALUE"""),10.315)</f>
        <v>10.315</v>
      </c>
      <c r="L2143" s="4">
        <v>-10.8352</v>
      </c>
      <c r="M2143" s="4" t="s">
        <v>13</v>
      </c>
      <c r="N2143" s="1">
        <v>-12.24574585286</v>
      </c>
      <c r="O2143" s="4">
        <v>1.43584585286</v>
      </c>
      <c r="V2143" s="3">
        <v>27.0027</v>
      </c>
      <c r="W2143" s="3">
        <v>10.71</v>
      </c>
      <c r="Z2143" s="4">
        <f>IFERROR(__xludf.DUMMYFUNCTION("""COMPUTED_VALUE"""),10.315)</f>
        <v>10.315</v>
      </c>
      <c r="AA2143" s="4">
        <v>26.7045</v>
      </c>
      <c r="AB2143" s="4" t="s">
        <v>13</v>
      </c>
      <c r="AC2143" s="1">
        <v>24.4002895297202</v>
      </c>
      <c r="AD2143" s="4">
        <v>2.6024104702798</v>
      </c>
    </row>
    <row r="2144">
      <c r="G2144" s="3">
        <v>-10.8085</v>
      </c>
      <c r="H2144" s="3">
        <v>10.715</v>
      </c>
      <c r="K2144" s="4">
        <f>IFERROR(__xludf.DUMMYFUNCTION("""COMPUTED_VALUE"""),10.32)</f>
        <v>10.32</v>
      </c>
      <c r="L2144" s="4">
        <v>-10.8322</v>
      </c>
      <c r="M2144" s="4" t="s">
        <v>13</v>
      </c>
      <c r="N2144" s="1">
        <v>-12.2434255569852</v>
      </c>
      <c r="O2144" s="4">
        <v>1.434925556985199</v>
      </c>
      <c r="V2144" s="3">
        <v>27.0042</v>
      </c>
      <c r="W2144" s="3">
        <v>10.715</v>
      </c>
      <c r="Z2144" s="4">
        <f>IFERROR(__xludf.DUMMYFUNCTION("""COMPUTED_VALUE"""),10.32)</f>
        <v>10.32</v>
      </c>
      <c r="AA2144" s="4">
        <v>26.7073</v>
      </c>
      <c r="AB2144" s="4" t="s">
        <v>13</v>
      </c>
      <c r="AC2144" s="1">
        <v>24.3985987552695</v>
      </c>
      <c r="AD2144" s="4">
        <v>2.605601244730501</v>
      </c>
    </row>
    <row r="2145">
      <c r="G2145" s="3">
        <v>-10.807</v>
      </c>
      <c r="H2145" s="3">
        <v>10.72</v>
      </c>
      <c r="K2145" s="4">
        <f>IFERROR(__xludf.DUMMYFUNCTION("""COMPUTED_VALUE"""),10.325)</f>
        <v>10.325</v>
      </c>
      <c r="L2145" s="4">
        <v>-10.8294</v>
      </c>
      <c r="M2145" s="4" t="s">
        <v>13</v>
      </c>
      <c r="N2145" s="1">
        <v>-12.2410937356208</v>
      </c>
      <c r="O2145" s="4">
        <v>1.4340937356207988</v>
      </c>
      <c r="V2145" s="3">
        <v>27.0057</v>
      </c>
      <c r="W2145" s="3">
        <v>10.72</v>
      </c>
      <c r="Z2145" s="4">
        <f>IFERROR(__xludf.DUMMYFUNCTION("""COMPUTED_VALUE"""),10.325)</f>
        <v>10.325</v>
      </c>
      <c r="AA2145" s="4">
        <v>26.7101</v>
      </c>
      <c r="AB2145" s="4" t="s">
        <v>13</v>
      </c>
      <c r="AC2145" s="1">
        <v>24.3968789739907</v>
      </c>
      <c r="AD2145" s="4">
        <v>2.608821026009302</v>
      </c>
    </row>
    <row r="2146">
      <c r="G2146" s="3">
        <v>-10.8053</v>
      </c>
      <c r="H2146" s="3">
        <v>10.725</v>
      </c>
      <c r="K2146" s="4">
        <f>IFERROR(__xludf.DUMMYFUNCTION("""COMPUTED_VALUE"""),10.33)</f>
        <v>10.33</v>
      </c>
      <c r="L2146" s="4">
        <v>-10.8266</v>
      </c>
      <c r="M2146" s="4" t="s">
        <v>13</v>
      </c>
      <c r="N2146" s="1">
        <v>-12.2387488035366</v>
      </c>
      <c r="O2146" s="4">
        <v>1.4334488035365993</v>
      </c>
      <c r="V2146" s="3">
        <v>27.0071</v>
      </c>
      <c r="W2146" s="3">
        <v>10.725</v>
      </c>
      <c r="Z2146" s="4">
        <f>IFERROR(__xludf.DUMMYFUNCTION("""COMPUTED_VALUE"""),10.33)</f>
        <v>10.33</v>
      </c>
      <c r="AA2146" s="4">
        <v>26.7131</v>
      </c>
      <c r="AB2146" s="4" t="s">
        <v>13</v>
      </c>
      <c r="AC2146" s="1">
        <v>24.3951312967508</v>
      </c>
      <c r="AD2146" s="4">
        <v>2.6119687032492003</v>
      </c>
    </row>
    <row r="2147">
      <c r="G2147" s="3">
        <v>-10.8036</v>
      </c>
      <c r="H2147" s="3">
        <v>10.73</v>
      </c>
      <c r="K2147" s="4">
        <f>IFERROR(__xludf.DUMMYFUNCTION("""COMPUTED_VALUE"""),10.335)</f>
        <v>10.335</v>
      </c>
      <c r="L2147" s="4">
        <v>-10.8239</v>
      </c>
      <c r="M2147" s="4" t="s">
        <v>13</v>
      </c>
      <c r="N2147" s="1">
        <v>-12.2363891755022</v>
      </c>
      <c r="O2147" s="4">
        <v>1.4327891755022009</v>
      </c>
      <c r="V2147" s="3">
        <v>27.0086</v>
      </c>
      <c r="W2147" s="3">
        <v>10.73</v>
      </c>
      <c r="Z2147" s="4">
        <f>IFERROR(__xludf.DUMMYFUNCTION("""COMPUTED_VALUE"""),10.335)</f>
        <v>10.335</v>
      </c>
      <c r="AA2147" s="4">
        <v>26.7162</v>
      </c>
      <c r="AB2147" s="4" t="s">
        <v>13</v>
      </c>
      <c r="AC2147" s="1">
        <v>24.3933568344169</v>
      </c>
      <c r="AD2147" s="4">
        <v>2.6152431655831023</v>
      </c>
    </row>
    <row r="2148">
      <c r="G2148" s="3">
        <v>-10.8017</v>
      </c>
      <c r="H2148" s="3">
        <v>10.735</v>
      </c>
      <c r="K2148" s="4">
        <f>IFERROR(__xludf.DUMMYFUNCTION("""COMPUTED_VALUE"""),10.34)</f>
        <v>10.34</v>
      </c>
      <c r="L2148" s="4">
        <v>-10.8213</v>
      </c>
      <c r="M2148" s="4" t="s">
        <v>13</v>
      </c>
      <c r="N2148" s="1">
        <v>-12.234013266287</v>
      </c>
      <c r="O2148" s="4">
        <v>1.4323132662870002</v>
      </c>
      <c r="V2148" s="3">
        <v>27.01</v>
      </c>
      <c r="W2148" s="3">
        <v>10.735</v>
      </c>
      <c r="Z2148" s="4">
        <f>IFERROR(__xludf.DUMMYFUNCTION("""COMPUTED_VALUE"""),10.34)</f>
        <v>10.34</v>
      </c>
      <c r="AA2148" s="4">
        <v>26.7194</v>
      </c>
      <c r="AB2148" s="4" t="s">
        <v>13</v>
      </c>
      <c r="AC2148" s="1">
        <v>24.3915566978561</v>
      </c>
      <c r="AD2148" s="4">
        <v>2.618443302143902</v>
      </c>
    </row>
    <row r="2149">
      <c r="G2149" s="3">
        <v>-10.7996</v>
      </c>
      <c r="H2149" s="3">
        <v>10.74</v>
      </c>
      <c r="K2149" s="4">
        <f>IFERROR(__xludf.DUMMYFUNCTION("""COMPUTED_VALUE"""),10.345)</f>
        <v>10.345</v>
      </c>
      <c r="L2149" s="4">
        <v>-10.8188</v>
      </c>
      <c r="M2149" s="4" t="s">
        <v>13</v>
      </c>
      <c r="N2149" s="1">
        <v>-12.2316194906607</v>
      </c>
      <c r="O2149" s="4">
        <v>1.4320194906607</v>
      </c>
      <c r="V2149" s="3">
        <v>27.0114</v>
      </c>
      <c r="W2149" s="3">
        <v>10.74</v>
      </c>
      <c r="Z2149" s="4">
        <f>IFERROR(__xludf.DUMMYFUNCTION("""COMPUTED_VALUE"""),10.345)</f>
        <v>10.345</v>
      </c>
      <c r="AA2149" s="4">
        <v>26.7228</v>
      </c>
      <c r="AB2149" s="4" t="s">
        <v>13</v>
      </c>
      <c r="AC2149" s="1">
        <v>24.3897319979353</v>
      </c>
      <c r="AD2149" s="4">
        <v>2.6216680020646983</v>
      </c>
    </row>
    <row r="2150">
      <c r="G2150" s="3">
        <v>-10.7975</v>
      </c>
      <c r="H2150" s="3">
        <v>10.745</v>
      </c>
      <c r="K2150" s="4">
        <f>IFERROR(__xludf.DUMMYFUNCTION("""COMPUTED_VALUE"""),10.35)</f>
        <v>10.35</v>
      </c>
      <c r="L2150" s="4">
        <v>-10.8163</v>
      </c>
      <c r="M2150" s="4" t="s">
        <v>13</v>
      </c>
      <c r="N2150" s="1">
        <v>-12.2292062633929</v>
      </c>
      <c r="O2150" s="4">
        <v>1.4317062633929005</v>
      </c>
      <c r="V2150" s="3">
        <v>27.0128</v>
      </c>
      <c r="W2150" s="3">
        <v>10.745</v>
      </c>
      <c r="Z2150" s="4">
        <f>IFERROR(__xludf.DUMMYFUNCTION("""COMPUTED_VALUE"""),10.35)</f>
        <v>10.35</v>
      </c>
      <c r="AA2150" s="4">
        <v>26.7263</v>
      </c>
      <c r="AB2150" s="4" t="s">
        <v>13</v>
      </c>
      <c r="AC2150" s="1">
        <v>24.3878838455216</v>
      </c>
      <c r="AD2150" s="4">
        <v>2.6249161544783988</v>
      </c>
    </row>
    <row r="2151">
      <c r="G2151" s="3">
        <v>-10.7952</v>
      </c>
      <c r="H2151" s="3">
        <v>10.75</v>
      </c>
      <c r="K2151" s="4">
        <f>IFERROR(__xludf.DUMMYFUNCTION("""COMPUTED_VALUE"""),10.355)</f>
        <v>10.355</v>
      </c>
      <c r="L2151" s="4">
        <v>-10.814</v>
      </c>
      <c r="M2151" s="4" t="s">
        <v>13</v>
      </c>
      <c r="N2151" s="1">
        <v>-12.2267719992533</v>
      </c>
      <c r="O2151" s="4">
        <v>1.4315719992533005</v>
      </c>
      <c r="V2151" s="3">
        <v>27.0143</v>
      </c>
      <c r="W2151" s="3">
        <v>10.75</v>
      </c>
      <c r="Z2151" s="4">
        <f>IFERROR(__xludf.DUMMYFUNCTION("""COMPUTED_VALUE"""),10.355)</f>
        <v>10.355</v>
      </c>
      <c r="AA2151" s="4">
        <v>26.73</v>
      </c>
      <c r="AB2151" s="4" t="s">
        <v>13</v>
      </c>
      <c r="AC2151" s="1">
        <v>24.386013351482</v>
      </c>
      <c r="AD2151" s="4">
        <v>2.6282866485179994</v>
      </c>
    </row>
    <row r="2152">
      <c r="G2152" s="3">
        <v>-10.7928</v>
      </c>
      <c r="H2152" s="3">
        <v>10.755</v>
      </c>
      <c r="K2152" s="4">
        <f>IFERROR(__xludf.DUMMYFUNCTION("""COMPUTED_VALUE"""),10.36)</f>
        <v>10.36</v>
      </c>
      <c r="L2152" s="4">
        <v>-10.8118</v>
      </c>
      <c r="M2152" s="4" t="s">
        <v>13</v>
      </c>
      <c r="N2152" s="1">
        <v>-12.2243151130112</v>
      </c>
      <c r="O2152" s="4">
        <v>1.4315151130111996</v>
      </c>
      <c r="V2152" s="3">
        <v>27.0157</v>
      </c>
      <c r="W2152" s="3">
        <v>10.755</v>
      </c>
      <c r="Z2152" s="4">
        <f>IFERROR(__xludf.DUMMYFUNCTION("""COMPUTED_VALUE"""),10.36)</f>
        <v>10.36</v>
      </c>
      <c r="AA2152" s="4">
        <v>26.7337</v>
      </c>
      <c r="AB2152" s="4" t="s">
        <v>13</v>
      </c>
      <c r="AC2152" s="1">
        <v>24.3841216266835</v>
      </c>
      <c r="AD2152" s="4">
        <v>2.6315783733165006</v>
      </c>
    </row>
    <row r="2153">
      <c r="G2153" s="3">
        <v>-10.7903</v>
      </c>
      <c r="H2153" s="3">
        <v>10.76</v>
      </c>
      <c r="K2153" s="4">
        <f>IFERROR(__xludf.DUMMYFUNCTION("""COMPUTED_VALUE"""),10.365)</f>
        <v>10.365</v>
      </c>
      <c r="L2153" s="4">
        <v>-10.8096</v>
      </c>
      <c r="M2153" s="4" t="s">
        <v>13</v>
      </c>
      <c r="N2153" s="1">
        <v>-12.2218340194365</v>
      </c>
      <c r="O2153" s="4">
        <v>1.4315340194364996</v>
      </c>
      <c r="V2153" s="3">
        <v>27.017</v>
      </c>
      <c r="W2153" s="3">
        <v>10.76</v>
      </c>
      <c r="Z2153" s="4">
        <f>IFERROR(__xludf.DUMMYFUNCTION("""COMPUTED_VALUE"""),10.365)</f>
        <v>10.365</v>
      </c>
      <c r="AA2153" s="4">
        <v>26.7376</v>
      </c>
      <c r="AB2153" s="4" t="s">
        <v>13</v>
      </c>
      <c r="AC2153" s="1">
        <v>24.3822097819933</v>
      </c>
      <c r="AD2153" s="4">
        <v>2.6347902180066995</v>
      </c>
    </row>
    <row r="2154">
      <c r="G2154" s="3">
        <v>-10.7877</v>
      </c>
      <c r="H2154" s="3">
        <v>10.765</v>
      </c>
      <c r="K2154" s="4">
        <f>IFERROR(__xludf.DUMMYFUNCTION("""COMPUTED_VALUE"""),10.37)</f>
        <v>10.37</v>
      </c>
      <c r="L2154" s="4">
        <v>-10.8076</v>
      </c>
      <c r="M2154" s="4" t="s">
        <v>13</v>
      </c>
      <c r="N2154" s="1">
        <v>-12.2193271332986</v>
      </c>
      <c r="O2154" s="4">
        <v>1.4316271332986013</v>
      </c>
      <c r="V2154" s="3">
        <v>27.0184</v>
      </c>
      <c r="W2154" s="3">
        <v>10.765</v>
      </c>
      <c r="Z2154" s="4">
        <f>IFERROR(__xludf.DUMMYFUNCTION("""COMPUTED_VALUE"""),10.37)</f>
        <v>10.37</v>
      </c>
      <c r="AA2154" s="4">
        <v>26.7417</v>
      </c>
      <c r="AB2154" s="4" t="s">
        <v>13</v>
      </c>
      <c r="AC2154" s="1">
        <v>24.3802789282782</v>
      </c>
      <c r="AD2154" s="4">
        <v>2.638121071721798</v>
      </c>
    </row>
    <row r="2155">
      <c r="G2155" s="3">
        <v>-10.785</v>
      </c>
      <c r="H2155" s="3">
        <v>10.77</v>
      </c>
      <c r="K2155" s="4">
        <f>IFERROR(__xludf.DUMMYFUNCTION("""COMPUTED_VALUE"""),10.375)</f>
        <v>10.375</v>
      </c>
      <c r="L2155" s="4">
        <v>-10.8057</v>
      </c>
      <c r="M2155" s="4" t="s">
        <v>13</v>
      </c>
      <c r="N2155" s="1">
        <v>-12.2167928693671</v>
      </c>
      <c r="O2155" s="4">
        <v>1.4317928693671007</v>
      </c>
      <c r="V2155" s="3">
        <v>27.0198</v>
      </c>
      <c r="W2155" s="3">
        <v>10.77</v>
      </c>
      <c r="Z2155" s="4">
        <f>IFERROR(__xludf.DUMMYFUNCTION("""COMPUTED_VALUE"""),10.375)</f>
        <v>10.375</v>
      </c>
      <c r="AA2155" s="4">
        <v>26.7458</v>
      </c>
      <c r="AB2155" s="4" t="s">
        <v>13</v>
      </c>
      <c r="AC2155" s="1">
        <v>24.3783301764054</v>
      </c>
      <c r="AD2155" s="4">
        <v>2.6414698235946013</v>
      </c>
    </row>
    <row r="2156">
      <c r="G2156" s="3">
        <v>-10.7821</v>
      </c>
      <c r="H2156" s="3">
        <v>10.775</v>
      </c>
      <c r="K2156" s="4">
        <f>IFERROR(__xludf.DUMMYFUNCTION("""COMPUTED_VALUE"""),10.38)</f>
        <v>10.38</v>
      </c>
      <c r="L2156" s="4">
        <v>-10.8039</v>
      </c>
      <c r="M2156" s="4" t="s">
        <v>13</v>
      </c>
      <c r="N2156" s="1">
        <v>-12.2142296424117</v>
      </c>
      <c r="O2156" s="4">
        <v>1.4321296424117005</v>
      </c>
      <c r="V2156" s="3">
        <v>27.0213</v>
      </c>
      <c r="W2156" s="3">
        <v>10.775</v>
      </c>
      <c r="Z2156" s="4">
        <f>IFERROR(__xludf.DUMMYFUNCTION("""COMPUTED_VALUE"""),10.38)</f>
        <v>10.38</v>
      </c>
      <c r="AA2156" s="4">
        <v>26.7501</v>
      </c>
      <c r="AB2156" s="4" t="s">
        <v>13</v>
      </c>
      <c r="AC2156" s="1">
        <v>24.3763646372418</v>
      </c>
      <c r="AD2156" s="4">
        <v>2.6449353627582006</v>
      </c>
    </row>
    <row r="2157">
      <c r="G2157" s="3">
        <v>-10.7791</v>
      </c>
      <c r="H2157" s="3">
        <v>10.78</v>
      </c>
      <c r="K2157" s="4">
        <f>IFERROR(__xludf.DUMMYFUNCTION("""COMPUTED_VALUE"""),10.385)</f>
        <v>10.385</v>
      </c>
      <c r="L2157" s="4">
        <v>-10.8022</v>
      </c>
      <c r="M2157" s="4" t="s">
        <v>13</v>
      </c>
      <c r="N2157" s="1">
        <v>-12.211635867202</v>
      </c>
      <c r="O2157" s="4">
        <v>1.4325358672020005</v>
      </c>
      <c r="V2157" s="3">
        <v>27.0226</v>
      </c>
      <c r="W2157" s="3">
        <v>10.78</v>
      </c>
      <c r="Z2157" s="4">
        <f>IFERROR(__xludf.DUMMYFUNCTION("""COMPUTED_VALUE"""),10.385)</f>
        <v>10.385</v>
      </c>
      <c r="AA2157" s="4">
        <v>26.7545</v>
      </c>
      <c r="AB2157" s="4" t="s">
        <v>13</v>
      </c>
      <c r="AC2157" s="1">
        <v>24.3743834216545</v>
      </c>
      <c r="AD2157" s="4">
        <v>2.648216578345501</v>
      </c>
    </row>
    <row r="2158">
      <c r="G2158" s="3">
        <v>-10.7761</v>
      </c>
      <c r="H2158" s="3">
        <v>10.785</v>
      </c>
      <c r="K2158" s="4">
        <f>IFERROR(__xludf.DUMMYFUNCTION("""COMPUTED_VALUE"""),10.39)</f>
        <v>10.39</v>
      </c>
      <c r="L2158" s="4">
        <v>-10.8006</v>
      </c>
      <c r="M2158" s="4" t="s">
        <v>13</v>
      </c>
      <c r="N2158" s="1">
        <v>-12.2090099585074</v>
      </c>
      <c r="O2158" s="4">
        <v>1.4329099585074</v>
      </c>
      <c r="V2158" s="3">
        <v>27.0241</v>
      </c>
      <c r="W2158" s="3">
        <v>10.785</v>
      </c>
      <c r="Z2158" s="4">
        <f>IFERROR(__xludf.DUMMYFUNCTION("""COMPUTED_VALUE"""),10.39)</f>
        <v>10.39</v>
      </c>
      <c r="AA2158" s="4">
        <v>26.7589</v>
      </c>
      <c r="AB2158" s="4" t="s">
        <v>13</v>
      </c>
      <c r="AC2158" s="1">
        <v>24.3723876405106</v>
      </c>
      <c r="AD2158" s="4">
        <v>2.6517123594894016</v>
      </c>
    </row>
    <row r="2159">
      <c r="G2159" s="3">
        <v>-10.7729</v>
      </c>
      <c r="H2159" s="3">
        <v>10.79</v>
      </c>
      <c r="K2159" s="4">
        <f>IFERROR(__xludf.DUMMYFUNCTION("""COMPUTED_VALUE"""),10.395)</f>
        <v>10.395</v>
      </c>
      <c r="L2159" s="4">
        <v>-10.7992</v>
      </c>
      <c r="M2159" s="4" t="s">
        <v>13</v>
      </c>
      <c r="N2159" s="1">
        <v>-12.2063503310977</v>
      </c>
      <c r="O2159" s="4">
        <v>1.433450331097701</v>
      </c>
      <c r="V2159" s="3">
        <v>27.0255</v>
      </c>
      <c r="W2159" s="3">
        <v>10.79</v>
      </c>
      <c r="Z2159" s="4">
        <f>IFERROR(__xludf.DUMMYFUNCTION("""COMPUTED_VALUE"""),10.395)</f>
        <v>10.395</v>
      </c>
      <c r="AA2159" s="4">
        <v>26.7635</v>
      </c>
      <c r="AB2159" s="4" t="s">
        <v>13</v>
      </c>
      <c r="AC2159" s="1">
        <v>24.3703784046771</v>
      </c>
      <c r="AD2159" s="4">
        <v>2.6551215953228997</v>
      </c>
    </row>
    <row r="2160">
      <c r="G2160" s="3">
        <v>-10.7696</v>
      </c>
      <c r="H2160" s="3">
        <v>10.795</v>
      </c>
      <c r="K2160" s="4">
        <f>IFERROR(__xludf.DUMMYFUNCTION("""COMPUTED_VALUE"""),10.4)</f>
        <v>10.4</v>
      </c>
      <c r="L2160" s="4">
        <v>-10.7978</v>
      </c>
      <c r="M2160" s="4" t="s">
        <v>13</v>
      </c>
      <c r="N2160" s="1">
        <v>-12.2036553997423</v>
      </c>
      <c r="O2160" s="4">
        <v>1.4340553997422987</v>
      </c>
      <c r="V2160" s="3">
        <v>27.0269</v>
      </c>
      <c r="W2160" s="3">
        <v>10.795</v>
      </c>
      <c r="Z2160" s="4">
        <f>IFERROR(__xludf.DUMMYFUNCTION("""COMPUTED_VALUE"""),10.4)</f>
        <v>10.4</v>
      </c>
      <c r="AA2160" s="4">
        <v>26.7682</v>
      </c>
      <c r="AB2160" s="4" t="s">
        <v>13</v>
      </c>
      <c r="AC2160" s="1">
        <v>24.3683568250209</v>
      </c>
      <c r="AD2160" s="4">
        <v>2.6585431749791013</v>
      </c>
    </row>
    <row r="2161">
      <c r="G2161" s="3">
        <v>-10.7662</v>
      </c>
      <c r="H2161" s="3">
        <v>10.8</v>
      </c>
      <c r="K2161" s="4">
        <f>IFERROR(__xludf.DUMMYFUNCTION("""COMPUTED_VALUE"""),10.405)</f>
        <v>10.405</v>
      </c>
      <c r="L2161" s="4">
        <v>-10.7966</v>
      </c>
      <c r="M2161" s="4" t="s">
        <v>13</v>
      </c>
      <c r="N2161" s="1">
        <v>-12.200923579211</v>
      </c>
      <c r="O2161" s="4">
        <v>1.434723579211001</v>
      </c>
      <c r="V2161" s="3">
        <v>27.0283</v>
      </c>
      <c r="W2161" s="3">
        <v>10.8</v>
      </c>
      <c r="Z2161" s="4">
        <f>IFERROR(__xludf.DUMMYFUNCTION("""COMPUTED_VALUE"""),10.405)</f>
        <v>10.405</v>
      </c>
      <c r="AA2161" s="4">
        <v>26.773</v>
      </c>
      <c r="AB2161" s="4" t="s">
        <v>13</v>
      </c>
      <c r="AC2161" s="1">
        <v>24.3663240124091</v>
      </c>
      <c r="AD2161" s="4">
        <v>2.6619759875909033</v>
      </c>
    </row>
    <row r="2162">
      <c r="G2162" s="3">
        <v>-10.7628</v>
      </c>
      <c r="H2162" s="3">
        <v>10.805</v>
      </c>
      <c r="K2162" s="4">
        <f>IFERROR(__xludf.DUMMYFUNCTION("""COMPUTED_VALUE"""),10.41)</f>
        <v>10.41</v>
      </c>
      <c r="L2162" s="4">
        <v>-10.7955</v>
      </c>
      <c r="M2162" s="4" t="s">
        <v>13</v>
      </c>
      <c r="N2162" s="1">
        <v>-12.1981532842732</v>
      </c>
      <c r="O2162" s="4">
        <v>1.4353532842731997</v>
      </c>
      <c r="V2162" s="3">
        <v>27.0297</v>
      </c>
      <c r="W2162" s="3">
        <v>10.805</v>
      </c>
      <c r="Z2162" s="4">
        <f>IFERROR(__xludf.DUMMYFUNCTION("""COMPUTED_VALUE"""),10.41)</f>
        <v>10.41</v>
      </c>
      <c r="AA2162" s="4">
        <v>26.7779</v>
      </c>
      <c r="AB2162" s="4" t="s">
        <v>13</v>
      </c>
      <c r="AC2162" s="1">
        <v>24.3642810777089</v>
      </c>
      <c r="AD2162" s="4">
        <v>2.6654189222910993</v>
      </c>
    </row>
    <row r="2163">
      <c r="G2163" s="3">
        <v>-10.7592</v>
      </c>
      <c r="H2163" s="3">
        <v>10.81</v>
      </c>
      <c r="K2163" s="4">
        <f>IFERROR(__xludf.DUMMYFUNCTION("""COMPUTED_VALUE"""),10.415)</f>
        <v>10.415</v>
      </c>
      <c r="L2163" s="4">
        <v>-10.7946</v>
      </c>
      <c r="M2163" s="4" t="s">
        <v>13</v>
      </c>
      <c r="N2163" s="1">
        <v>-12.1953429296986</v>
      </c>
      <c r="O2163" s="4">
        <v>1.4361429296985992</v>
      </c>
      <c r="V2163" s="3">
        <v>27.0311</v>
      </c>
      <c r="W2163" s="3">
        <v>10.81</v>
      </c>
      <c r="Z2163" s="4">
        <f>IFERROR(__xludf.DUMMYFUNCTION("""COMPUTED_VALUE"""),10.415)</f>
        <v>10.415</v>
      </c>
      <c r="AA2163" s="4">
        <v>26.7828</v>
      </c>
      <c r="AB2163" s="4" t="s">
        <v>13</v>
      </c>
      <c r="AC2163" s="1">
        <v>24.362229131787</v>
      </c>
      <c r="AD2163" s="4">
        <v>2.6688708682129985</v>
      </c>
    </row>
    <row r="2164">
      <c r="G2164" s="3">
        <v>-10.7555</v>
      </c>
      <c r="H2164" s="3">
        <v>10.815</v>
      </c>
      <c r="K2164" s="4">
        <f>IFERROR(__xludf.DUMMYFUNCTION("""COMPUTED_VALUE"""),10.42)</f>
        <v>10.42</v>
      </c>
      <c r="L2164" s="4">
        <v>-10.7937</v>
      </c>
      <c r="M2164" s="4" t="s">
        <v>13</v>
      </c>
      <c r="N2164" s="1">
        <v>-12.1924909302568</v>
      </c>
      <c r="O2164" s="4">
        <v>1.4369909302568011</v>
      </c>
      <c r="V2164" s="3">
        <v>27.0326</v>
      </c>
      <c r="W2164" s="3">
        <v>10.815</v>
      </c>
      <c r="Z2164" s="4">
        <f>IFERROR(__xludf.DUMMYFUNCTION("""COMPUTED_VALUE"""),10.42)</f>
        <v>10.42</v>
      </c>
      <c r="AA2164" s="4">
        <v>26.7878</v>
      </c>
      <c r="AB2164" s="4" t="s">
        <v>13</v>
      </c>
      <c r="AC2164" s="1">
        <v>24.3601692855108</v>
      </c>
      <c r="AD2164" s="4">
        <v>2.6724307144891988</v>
      </c>
    </row>
    <row r="2165">
      <c r="G2165" s="3">
        <v>-10.7518</v>
      </c>
      <c r="H2165" s="3">
        <v>10.82</v>
      </c>
      <c r="K2165" s="4">
        <f>IFERROR(__xludf.DUMMYFUNCTION("""COMPUTED_VALUE"""),10.425)</f>
        <v>10.425</v>
      </c>
      <c r="L2165" s="4">
        <v>-10.793</v>
      </c>
      <c r="M2165" s="4" t="s">
        <v>13</v>
      </c>
      <c r="N2165" s="1">
        <v>-12.1895957007174</v>
      </c>
      <c r="O2165" s="4">
        <v>1.4377957007174</v>
      </c>
      <c r="V2165" s="3">
        <v>27.034</v>
      </c>
      <c r="W2165" s="3">
        <v>10.82</v>
      </c>
      <c r="Z2165" s="4">
        <f>IFERROR(__xludf.DUMMYFUNCTION("""COMPUTED_VALUE"""),10.425)</f>
        <v>10.425</v>
      </c>
      <c r="AA2165" s="4">
        <v>26.793</v>
      </c>
      <c r="AB2165" s="4" t="s">
        <v>13</v>
      </c>
      <c r="AC2165" s="1">
        <v>24.358102649747</v>
      </c>
      <c r="AD2165" s="4">
        <v>2.675897350252999</v>
      </c>
    </row>
    <row r="2166">
      <c r="G2166" s="3">
        <v>-10.748</v>
      </c>
      <c r="H2166" s="3">
        <v>10.825</v>
      </c>
      <c r="K2166" s="4">
        <f>IFERROR(__xludf.DUMMYFUNCTION("""COMPUTED_VALUE"""),10.43)</f>
        <v>10.43</v>
      </c>
      <c r="L2166" s="4">
        <v>-10.7924</v>
      </c>
      <c r="M2166" s="4" t="s">
        <v>13</v>
      </c>
      <c r="N2166" s="1">
        <v>-12.1866556558498</v>
      </c>
      <c r="O2166" s="4">
        <v>1.4386556558498</v>
      </c>
      <c r="V2166" s="3">
        <v>27.0354</v>
      </c>
      <c r="W2166" s="3">
        <v>10.825</v>
      </c>
      <c r="Z2166" s="4">
        <f>IFERROR(__xludf.DUMMYFUNCTION("""COMPUTED_VALUE"""),10.43)</f>
        <v>10.43</v>
      </c>
      <c r="AA2166" s="4">
        <v>26.7981</v>
      </c>
      <c r="AB2166" s="4" t="s">
        <v>13</v>
      </c>
      <c r="AC2166" s="1">
        <v>24.3560303353629</v>
      </c>
      <c r="AD2166" s="4">
        <v>2.6793696646371004</v>
      </c>
    </row>
    <row r="2167">
      <c r="G2167" s="3">
        <v>-10.7442</v>
      </c>
      <c r="H2167" s="3">
        <v>10.83</v>
      </c>
      <c r="K2167" s="4">
        <f>IFERROR(__xludf.DUMMYFUNCTION("""COMPUTED_VALUE"""),10.435)</f>
        <v>10.435</v>
      </c>
      <c r="L2167" s="4">
        <v>-10.7918</v>
      </c>
      <c r="M2167" s="4" t="s">
        <v>13</v>
      </c>
      <c r="N2167" s="1">
        <v>-12.1836692104239</v>
      </c>
      <c r="O2167" s="4">
        <v>1.4394692104239013</v>
      </c>
      <c r="V2167" s="3">
        <v>27.0369</v>
      </c>
      <c r="W2167" s="3">
        <v>10.83</v>
      </c>
      <c r="Z2167" s="4">
        <f>IFERROR(__xludf.DUMMYFUNCTION("""COMPUTED_VALUE"""),10.435)</f>
        <v>10.435</v>
      </c>
      <c r="AA2167" s="4">
        <v>26.8033</v>
      </c>
      <c r="AB2167" s="4" t="s">
        <v>13</v>
      </c>
      <c r="AC2167" s="1">
        <v>24.3539534532254</v>
      </c>
      <c r="AD2167" s="4">
        <v>2.6829465467745983</v>
      </c>
    </row>
    <row r="2168">
      <c r="G2168" s="3">
        <v>-10.7402</v>
      </c>
      <c r="H2168" s="3">
        <v>10.835</v>
      </c>
      <c r="K2168" s="4">
        <f>IFERROR(__xludf.DUMMYFUNCTION("""COMPUTED_VALUE"""),10.44)</f>
        <v>10.44</v>
      </c>
      <c r="L2168" s="4">
        <v>-10.7915</v>
      </c>
      <c r="M2168" s="4" t="s">
        <v>13</v>
      </c>
      <c r="N2168" s="1">
        <v>-12.180634779209</v>
      </c>
      <c r="O2168" s="4">
        <v>1.440434779209001</v>
      </c>
      <c r="V2168" s="3">
        <v>27.0383</v>
      </c>
      <c r="W2168" s="3">
        <v>10.835</v>
      </c>
      <c r="Z2168" s="4">
        <f>IFERROR(__xludf.DUMMYFUNCTION("""COMPUTED_VALUE"""),10.44)</f>
        <v>10.44</v>
      </c>
      <c r="AA2168" s="4">
        <v>26.8086</v>
      </c>
      <c r="AB2168" s="4" t="s">
        <v>13</v>
      </c>
      <c r="AC2168" s="1">
        <v>24.3518731142015</v>
      </c>
      <c r="AD2168" s="4">
        <v>2.6864268857985003</v>
      </c>
    </row>
    <row r="2169">
      <c r="G2169" s="3">
        <v>-10.7362</v>
      </c>
      <c r="H2169" s="3">
        <v>10.84</v>
      </c>
      <c r="K2169" s="4">
        <f>IFERROR(__xludf.DUMMYFUNCTION("""COMPUTED_VALUE"""),10.445)</f>
        <v>10.445</v>
      </c>
      <c r="L2169" s="4">
        <v>-10.7912</v>
      </c>
      <c r="M2169" s="4" t="s">
        <v>13</v>
      </c>
      <c r="N2169" s="1">
        <v>-12.1775507769749</v>
      </c>
      <c r="O2169" s="4">
        <v>1.4413507769749003</v>
      </c>
      <c r="V2169" s="3">
        <v>27.0398</v>
      </c>
      <c r="W2169" s="3">
        <v>10.84</v>
      </c>
      <c r="Z2169" s="4">
        <f>IFERROR(__xludf.DUMMYFUNCTION("""COMPUTED_VALUE"""),10.445)</f>
        <v>10.445</v>
      </c>
      <c r="AA2169" s="4">
        <v>26.8138</v>
      </c>
      <c r="AB2169" s="4" t="s">
        <v>13</v>
      </c>
      <c r="AC2169" s="1">
        <v>24.3497904291583</v>
      </c>
      <c r="AD2169" s="4">
        <v>2.690009570841699</v>
      </c>
    </row>
    <row r="2170">
      <c r="G2170" s="3">
        <v>-10.7322</v>
      </c>
      <c r="H2170" s="3">
        <v>10.845</v>
      </c>
      <c r="K2170" s="4">
        <f>IFERROR(__xludf.DUMMYFUNCTION("""COMPUTED_VALUE"""),10.45)</f>
        <v>10.45</v>
      </c>
      <c r="L2170" s="4">
        <v>-10.791</v>
      </c>
      <c r="M2170" s="4" t="s">
        <v>13</v>
      </c>
      <c r="N2170" s="1">
        <v>-12.1744156184911</v>
      </c>
      <c r="O2170" s="4">
        <v>1.4422156184910992</v>
      </c>
      <c r="V2170" s="3">
        <v>27.0412</v>
      </c>
      <c r="W2170" s="3">
        <v>10.845</v>
      </c>
      <c r="Z2170" s="4">
        <f>IFERROR(__xludf.DUMMYFUNCTION("""COMPUTED_VALUE"""),10.45)</f>
        <v>10.45</v>
      </c>
      <c r="AA2170" s="4">
        <v>26.8192</v>
      </c>
      <c r="AB2170" s="4" t="s">
        <v>13</v>
      </c>
      <c r="AC2170" s="1">
        <v>24.3477065089628</v>
      </c>
      <c r="AD2170" s="4">
        <v>2.6934934910371986</v>
      </c>
    </row>
    <row r="2171">
      <c r="G2171" s="3">
        <v>-10.7281</v>
      </c>
      <c r="H2171" s="3">
        <v>10.85</v>
      </c>
      <c r="K2171" s="4">
        <f>IFERROR(__xludf.DUMMYFUNCTION("""COMPUTED_VALUE"""),10.455)</f>
        <v>10.455</v>
      </c>
      <c r="L2171" s="4">
        <v>-10.7909</v>
      </c>
      <c r="M2171" s="4" t="s">
        <v>13</v>
      </c>
      <c r="N2171" s="1">
        <v>-12.1712277185272</v>
      </c>
      <c r="O2171" s="4">
        <v>1.443127718527201</v>
      </c>
      <c r="V2171" s="3">
        <v>27.0426</v>
      </c>
      <c r="W2171" s="3">
        <v>10.85</v>
      </c>
      <c r="Z2171" s="4">
        <f>IFERROR(__xludf.DUMMYFUNCTION("""COMPUTED_VALUE"""),10.455)</f>
        <v>10.455</v>
      </c>
      <c r="AA2171" s="4">
        <v>26.8245</v>
      </c>
      <c r="AB2171" s="4" t="s">
        <v>13</v>
      </c>
      <c r="AC2171" s="1">
        <v>24.345622464482</v>
      </c>
      <c r="AD2171" s="4">
        <v>2.696977535518002</v>
      </c>
    </row>
    <row r="2172">
      <c r="G2172" s="3">
        <v>-10.7239</v>
      </c>
      <c r="H2172" s="3">
        <v>10.855</v>
      </c>
      <c r="K2172" s="4">
        <f>IFERROR(__xludf.DUMMYFUNCTION("""COMPUTED_VALUE"""),10.46)</f>
        <v>10.46</v>
      </c>
      <c r="L2172" s="4">
        <v>-10.7909</v>
      </c>
      <c r="M2172" s="4" t="s">
        <v>13</v>
      </c>
      <c r="N2172" s="1">
        <v>-12.1679854918528</v>
      </c>
      <c r="O2172" s="4">
        <v>1.4440854918527997</v>
      </c>
      <c r="V2172" s="3">
        <v>27.0441</v>
      </c>
      <c r="W2172" s="3">
        <v>10.855</v>
      </c>
      <c r="Z2172" s="4">
        <f>IFERROR(__xludf.DUMMYFUNCTION("""COMPUTED_VALUE"""),10.46)</f>
        <v>10.46</v>
      </c>
      <c r="AA2172" s="4">
        <v>26.8298</v>
      </c>
      <c r="AB2172" s="4" t="s">
        <v>13</v>
      </c>
      <c r="AC2172" s="1">
        <v>24.343539406583</v>
      </c>
      <c r="AD2172" s="4">
        <v>2.7005605934169985</v>
      </c>
    </row>
    <row r="2173">
      <c r="G2173" s="3">
        <v>-10.7197</v>
      </c>
      <c r="H2173" s="3">
        <v>10.86</v>
      </c>
      <c r="K2173" s="4">
        <f>IFERROR(__xludf.DUMMYFUNCTION("""COMPUTED_VALUE"""),10.465)</f>
        <v>10.465</v>
      </c>
      <c r="L2173" s="4">
        <v>-10.7911</v>
      </c>
      <c r="M2173" s="4" t="s">
        <v>13</v>
      </c>
      <c r="N2173" s="1">
        <v>-12.1646064486648</v>
      </c>
      <c r="O2173" s="4">
        <v>1.444906448664801</v>
      </c>
      <c r="V2173" s="3">
        <v>27.0455</v>
      </c>
      <c r="W2173" s="3">
        <v>10.86</v>
      </c>
      <c r="Z2173" s="4">
        <f>IFERROR(__xludf.DUMMYFUNCTION("""COMPUTED_VALUE"""),10.465)</f>
        <v>10.465</v>
      </c>
      <c r="AA2173" s="4">
        <v>26.8352</v>
      </c>
      <c r="AB2173" s="4" t="s">
        <v>13</v>
      </c>
      <c r="AC2173" s="1">
        <v>24.3414637018475</v>
      </c>
      <c r="AD2173" s="4">
        <v>2.704036298152502</v>
      </c>
    </row>
    <row r="2174">
      <c r="G2174" s="3">
        <v>-10.7155</v>
      </c>
      <c r="H2174" s="3">
        <v>10.865</v>
      </c>
      <c r="K2174" s="4">
        <f>IFERROR(__xludf.DUMMYFUNCTION("""COMPUTED_VALUE"""),10.47)</f>
        <v>10.47</v>
      </c>
      <c r="L2174" s="4">
        <v>-10.7913</v>
      </c>
      <c r="M2174" s="4" t="s">
        <v>13</v>
      </c>
      <c r="N2174" s="1">
        <v>-12.1607677472906</v>
      </c>
      <c r="O2174" s="4">
        <v>1.4452677472906004</v>
      </c>
      <c r="V2174" s="3">
        <v>27.0469</v>
      </c>
      <c r="W2174" s="3">
        <v>10.865</v>
      </c>
      <c r="Z2174" s="4">
        <f>IFERROR(__xludf.DUMMYFUNCTION("""COMPUTED_VALUE"""),10.47)</f>
        <v>10.47</v>
      </c>
      <c r="AA2174" s="4">
        <v>26.8405</v>
      </c>
      <c r="AB2174" s="4" t="s">
        <v>13</v>
      </c>
      <c r="AC2174" s="1">
        <v>24.3394154046221</v>
      </c>
      <c r="AD2174" s="4">
        <v>2.7074845953779025</v>
      </c>
    </row>
    <row r="2175">
      <c r="G2175" s="3">
        <v>-10.7113</v>
      </c>
      <c r="H2175" s="3">
        <v>10.87</v>
      </c>
      <c r="K2175" s="4">
        <f>IFERROR(__xludf.DUMMYFUNCTION("""COMPUTED_VALUE"""),10.47343445)</f>
        <v>10.47343445</v>
      </c>
      <c r="L2175" s="4" t="s">
        <v>13</v>
      </c>
      <c r="M2175" s="4">
        <v>-12.3462692535823</v>
      </c>
      <c r="N2175" s="1">
        <v>-12.1564861707508</v>
      </c>
      <c r="O2175" s="4">
        <v>1.4451861707507998</v>
      </c>
      <c r="V2175" s="3">
        <v>27.0483</v>
      </c>
      <c r="W2175" s="3">
        <v>10.87</v>
      </c>
      <c r="Z2175" s="4">
        <f>IFERROR(__xludf.DUMMYFUNCTION("""COMPUTED_VALUE"""),10.47343445)</f>
        <v>10.47343445</v>
      </c>
      <c r="AA2175" s="4" t="s">
        <v>13</v>
      </c>
      <c r="AB2175" s="4">
        <v>24.4530440357569</v>
      </c>
      <c r="AC2175" s="1">
        <v>24.3373899840755</v>
      </c>
      <c r="AD2175" s="4">
        <v>2.710910015924501</v>
      </c>
    </row>
    <row r="2176">
      <c r="G2176" s="3">
        <v>-10.707</v>
      </c>
      <c r="H2176" s="3">
        <v>10.875</v>
      </c>
      <c r="K2176" s="4">
        <f>IFERROR(__xludf.DUMMYFUNCTION("""COMPUTED_VALUE"""),10.475)</f>
        <v>10.475</v>
      </c>
      <c r="L2176" s="4">
        <v>-10.7916</v>
      </c>
      <c r="M2176" s="4" t="s">
        <v>13</v>
      </c>
      <c r="N2176" s="1">
        <v>-12.1518196143502</v>
      </c>
      <c r="O2176" s="4">
        <v>1.4448196143502</v>
      </c>
      <c r="V2176" s="3">
        <v>27.0497</v>
      </c>
      <c r="W2176" s="3">
        <v>10.875</v>
      </c>
      <c r="Z2176" s="4">
        <f>IFERROR(__xludf.DUMMYFUNCTION("""COMPUTED_VALUE"""),10.475)</f>
        <v>10.475</v>
      </c>
      <c r="AA2176" s="4">
        <v>26.8458</v>
      </c>
      <c r="AB2176" s="4" t="s">
        <v>13</v>
      </c>
      <c r="AC2176" s="1">
        <v>24.335380109691</v>
      </c>
      <c r="AD2176" s="4">
        <v>2.714319890309003</v>
      </c>
    </row>
    <row r="2177">
      <c r="G2177" s="3">
        <v>-10.7027</v>
      </c>
      <c r="H2177" s="3">
        <v>10.88</v>
      </c>
      <c r="K2177" s="4">
        <f>IFERROR(__xludf.DUMMYFUNCTION("""COMPUTED_VALUE"""),10.48)</f>
        <v>10.48</v>
      </c>
      <c r="L2177" s="4">
        <v>-10.792</v>
      </c>
      <c r="M2177" s="4" t="s">
        <v>13</v>
      </c>
      <c r="N2177" s="1">
        <v>-12.1468259733936</v>
      </c>
      <c r="O2177" s="4">
        <v>1.4441259733936</v>
      </c>
      <c r="V2177" s="3">
        <v>27.0511</v>
      </c>
      <c r="W2177" s="3">
        <v>10.88</v>
      </c>
      <c r="Z2177" s="4">
        <f>IFERROR(__xludf.DUMMYFUNCTION("""COMPUTED_VALUE"""),10.48)</f>
        <v>10.48</v>
      </c>
      <c r="AA2177" s="4">
        <v>26.8511</v>
      </c>
      <c r="AB2177" s="4" t="s">
        <v>13</v>
      </c>
      <c r="AC2177" s="1">
        <v>24.333378450952</v>
      </c>
      <c r="AD2177" s="4">
        <v>2.717721549048001</v>
      </c>
    </row>
    <row r="2178">
      <c r="G2178" s="3">
        <v>-10.6984</v>
      </c>
      <c r="H2178" s="3">
        <v>10.885</v>
      </c>
      <c r="K2178" s="4">
        <f>IFERROR(__xludf.DUMMYFUNCTION("""COMPUTED_VALUE"""),10.485)</f>
        <v>10.485</v>
      </c>
      <c r="L2178" s="4">
        <v>-10.7924</v>
      </c>
      <c r="M2178" s="4" t="s">
        <v>13</v>
      </c>
      <c r="N2178" s="1">
        <v>-12.1415631431858</v>
      </c>
      <c r="O2178" s="4">
        <v>1.4431631431858012</v>
      </c>
      <c r="V2178" s="3">
        <v>27.0525</v>
      </c>
      <c r="W2178" s="3">
        <v>10.885</v>
      </c>
      <c r="Z2178" s="4">
        <f>IFERROR(__xludf.DUMMYFUNCTION("""COMPUTED_VALUE"""),10.485)</f>
        <v>10.485</v>
      </c>
      <c r="AA2178" s="4">
        <v>26.8564</v>
      </c>
      <c r="AB2178" s="4" t="s">
        <v>13</v>
      </c>
      <c r="AC2178" s="1">
        <v>24.331377677342</v>
      </c>
      <c r="AD2178" s="4">
        <v>2.7211223226579975</v>
      </c>
    </row>
    <row r="2179">
      <c r="G2179" s="3">
        <v>-10.6941</v>
      </c>
      <c r="H2179" s="3">
        <v>10.89</v>
      </c>
      <c r="K2179" s="4">
        <f>IFERROR(__xludf.DUMMYFUNCTION("""COMPUTED_VALUE"""),10.49)</f>
        <v>10.49</v>
      </c>
      <c r="L2179" s="4">
        <v>-10.793</v>
      </c>
      <c r="M2179" s="4" t="s">
        <v>13</v>
      </c>
      <c r="N2179" s="1">
        <v>-12.1360890190318</v>
      </c>
      <c r="O2179" s="4">
        <v>1.4419890190317997</v>
      </c>
      <c r="V2179" s="3">
        <v>27.0539</v>
      </c>
      <c r="W2179" s="3">
        <v>10.89</v>
      </c>
      <c r="Z2179" s="4">
        <f>IFERROR(__xludf.DUMMYFUNCTION("""COMPUTED_VALUE"""),10.49)</f>
        <v>10.49</v>
      </c>
      <c r="AA2179" s="4">
        <v>26.8616</v>
      </c>
      <c r="AB2179" s="4" t="s">
        <v>13</v>
      </c>
      <c r="AC2179" s="1">
        <v>24.3293704583443</v>
      </c>
      <c r="AD2179" s="4">
        <v>2.7245295416556985</v>
      </c>
    </row>
    <row r="2180">
      <c r="G2180" s="3">
        <v>-10.6898</v>
      </c>
      <c r="H2180" s="3">
        <v>10.895</v>
      </c>
      <c r="K2180" s="4">
        <f>IFERROR(__xludf.DUMMYFUNCTION("""COMPUTED_VALUE"""),10.495)</f>
        <v>10.495</v>
      </c>
      <c r="L2180" s="4">
        <v>-10.7936</v>
      </c>
      <c r="M2180" s="4" t="s">
        <v>13</v>
      </c>
      <c r="N2180" s="1">
        <v>-12.1304614962363</v>
      </c>
      <c r="O2180" s="4">
        <v>1.4406614962363005</v>
      </c>
      <c r="V2180" s="3">
        <v>27.0552</v>
      </c>
      <c r="W2180" s="3">
        <v>10.895</v>
      </c>
      <c r="Z2180" s="4">
        <f>IFERROR(__xludf.DUMMYFUNCTION("""COMPUTED_VALUE"""),10.495)</f>
        <v>10.495</v>
      </c>
      <c r="AA2180" s="4">
        <v>26.8668</v>
      </c>
      <c r="AB2180" s="4" t="s">
        <v>13</v>
      </c>
      <c r="AC2180" s="1">
        <v>24.3273494634424</v>
      </c>
      <c r="AD2180" s="4">
        <v>2.7278505365576002</v>
      </c>
    </row>
    <row r="2181">
      <c r="G2181" s="3">
        <v>-10.6855</v>
      </c>
      <c r="H2181" s="3">
        <v>10.9</v>
      </c>
      <c r="K2181" s="4">
        <f>IFERROR(__xludf.DUMMYFUNCTION("""COMPUTED_VALUE"""),10.5)</f>
        <v>10.5</v>
      </c>
      <c r="L2181" s="4">
        <v>-10.7943</v>
      </c>
      <c r="M2181" s="4" t="s">
        <v>13</v>
      </c>
      <c r="N2181" s="1">
        <v>-12.1247384701041</v>
      </c>
      <c r="O2181" s="4">
        <v>1.439238470104101</v>
      </c>
      <c r="V2181" s="3">
        <v>27.0566</v>
      </c>
      <c r="W2181" s="3">
        <v>10.9</v>
      </c>
      <c r="Z2181" s="4">
        <f>IFERROR(__xludf.DUMMYFUNCTION("""COMPUTED_VALUE"""),10.5)</f>
        <v>10.5</v>
      </c>
      <c r="AA2181" s="4">
        <v>26.8719</v>
      </c>
      <c r="AB2181" s="4" t="s">
        <v>13</v>
      </c>
      <c r="AC2181" s="1">
        <v>24.3253073621198</v>
      </c>
      <c r="AD2181" s="4">
        <v>2.7312926378801983</v>
      </c>
    </row>
    <row r="2182">
      <c r="G2182" s="3">
        <v>-10.6813</v>
      </c>
      <c r="H2182" s="3">
        <v>10.905</v>
      </c>
      <c r="K2182" s="4">
        <f>IFERROR(__xludf.DUMMYFUNCTION("""COMPUTED_VALUE"""),10.505)</f>
        <v>10.505</v>
      </c>
      <c r="L2182" s="4">
        <v>-10.795</v>
      </c>
      <c r="M2182" s="4" t="s">
        <v>13</v>
      </c>
      <c r="N2182" s="1">
        <v>-12.1189778359401</v>
      </c>
      <c r="O2182" s="4">
        <v>1.4376778359401001</v>
      </c>
      <c r="V2182" s="3">
        <v>27.0579</v>
      </c>
      <c r="W2182" s="3">
        <v>10.905</v>
      </c>
      <c r="Z2182" s="4">
        <f>IFERROR(__xludf.DUMMYFUNCTION("""COMPUTED_VALUE"""),10.505)</f>
        <v>10.505</v>
      </c>
      <c r="AA2182" s="4">
        <v>26.877</v>
      </c>
      <c r="AB2182" s="4" t="s">
        <v>13</v>
      </c>
      <c r="AC2182" s="1">
        <v>24.3232368238597</v>
      </c>
      <c r="AD2182" s="4">
        <v>2.7346631761403017</v>
      </c>
    </row>
    <row r="2183">
      <c r="G2183" s="3">
        <v>-10.677</v>
      </c>
      <c r="H2183" s="3">
        <v>10.91</v>
      </c>
      <c r="K2183" s="4">
        <f>IFERROR(__xludf.DUMMYFUNCTION("""COMPUTED_VALUE"""),10.51)</f>
        <v>10.51</v>
      </c>
      <c r="L2183" s="4">
        <v>-10.7958</v>
      </c>
      <c r="M2183" s="4" t="s">
        <v>13</v>
      </c>
      <c r="N2183" s="1">
        <v>-12.1132374890491</v>
      </c>
      <c r="O2183" s="4">
        <v>1.4362374890491</v>
      </c>
      <c r="V2183" s="3">
        <v>27.0592</v>
      </c>
      <c r="W2183" s="3">
        <v>10.91</v>
      </c>
      <c r="Z2183" s="4">
        <f>IFERROR(__xludf.DUMMYFUNCTION("""COMPUTED_VALUE"""),10.51)</f>
        <v>10.51</v>
      </c>
      <c r="AA2183" s="4">
        <v>26.882</v>
      </c>
      <c r="AB2183" s="4" t="s">
        <v>13</v>
      </c>
      <c r="AC2183" s="1">
        <v>24.3211305181457</v>
      </c>
      <c r="AD2183" s="4">
        <v>2.7380694818543</v>
      </c>
    </row>
    <row r="2184">
      <c r="G2184" s="3">
        <v>-10.6728</v>
      </c>
      <c r="H2184" s="3">
        <v>10.915</v>
      </c>
      <c r="K2184" s="4">
        <f>IFERROR(__xludf.DUMMYFUNCTION("""COMPUTED_VALUE"""),10.515)</f>
        <v>10.515</v>
      </c>
      <c r="L2184" s="4">
        <v>-10.7966</v>
      </c>
      <c r="M2184" s="4" t="s">
        <v>13</v>
      </c>
      <c r="N2184" s="1">
        <v>-12.1075753247359</v>
      </c>
      <c r="O2184" s="4">
        <v>1.4347753247358987</v>
      </c>
      <c r="V2184" s="3">
        <v>27.0606</v>
      </c>
      <c r="W2184" s="3">
        <v>10.915</v>
      </c>
      <c r="Z2184" s="4">
        <f>IFERROR(__xludf.DUMMYFUNCTION("""COMPUTED_VALUE"""),10.515)</f>
        <v>10.515</v>
      </c>
      <c r="AA2184" s="4">
        <v>26.8869</v>
      </c>
      <c r="AB2184" s="4" t="s">
        <v>13</v>
      </c>
      <c r="AC2184" s="1">
        <v>24.3189811144611</v>
      </c>
      <c r="AD2184" s="4">
        <v>2.7416188855389017</v>
      </c>
    </row>
    <row r="2185">
      <c r="G2185" s="3">
        <v>-10.6686</v>
      </c>
      <c r="H2185" s="3">
        <v>10.92</v>
      </c>
      <c r="K2185" s="4">
        <f>IFERROR(__xludf.DUMMYFUNCTION("""COMPUTED_VALUE"""),10.52)</f>
        <v>10.52</v>
      </c>
      <c r="L2185" s="4">
        <v>-10.7975</v>
      </c>
      <c r="M2185" s="4" t="s">
        <v>13</v>
      </c>
      <c r="N2185" s="1">
        <v>-12.1020492383054</v>
      </c>
      <c r="O2185" s="4">
        <v>1.4334492383053998</v>
      </c>
      <c r="V2185" s="3">
        <v>27.0618</v>
      </c>
      <c r="W2185" s="3">
        <v>10.92</v>
      </c>
      <c r="Z2185" s="4">
        <f>IFERROR(__xludf.DUMMYFUNCTION("""COMPUTED_VALUE"""),10.52)</f>
        <v>10.52</v>
      </c>
      <c r="AA2185" s="4">
        <v>26.8918</v>
      </c>
      <c r="AB2185" s="4" t="s">
        <v>13</v>
      </c>
      <c r="AC2185" s="1">
        <v>24.3167812822894</v>
      </c>
      <c r="AD2185" s="4">
        <v>2.7450187177106002</v>
      </c>
    </row>
    <row r="2186">
      <c r="G2186" s="3">
        <v>-10.6644</v>
      </c>
      <c r="H2186" s="3">
        <v>10.925</v>
      </c>
      <c r="K2186" s="4">
        <f>IFERROR(__xludf.DUMMYFUNCTION("""COMPUTED_VALUE"""),10.525)</f>
        <v>10.525</v>
      </c>
      <c r="L2186" s="4">
        <v>-10.7985</v>
      </c>
      <c r="M2186" s="4" t="s">
        <v>13</v>
      </c>
      <c r="N2186" s="1">
        <v>-12.0967171250623</v>
      </c>
      <c r="O2186" s="4">
        <v>1.4323171250622995</v>
      </c>
      <c r="V2186" s="3">
        <v>27.0631</v>
      </c>
      <c r="W2186" s="3">
        <v>10.925</v>
      </c>
      <c r="Z2186" s="4">
        <f>IFERROR(__xludf.DUMMYFUNCTION("""COMPUTED_VALUE"""),10.525)</f>
        <v>10.525</v>
      </c>
      <c r="AA2186" s="4">
        <v>26.8965</v>
      </c>
      <c r="AB2186" s="4" t="s">
        <v>13</v>
      </c>
      <c r="AC2186" s="1">
        <v>24.314523691114</v>
      </c>
      <c r="AD2186" s="4">
        <v>2.7485763088859976</v>
      </c>
    </row>
    <row r="2187">
      <c r="G2187" s="3">
        <v>-10.6602</v>
      </c>
      <c r="H2187" s="3">
        <v>10.93</v>
      </c>
      <c r="K2187" s="4">
        <f>IFERROR(__xludf.DUMMYFUNCTION("""COMPUTED_VALUE"""),10.53)</f>
        <v>10.53</v>
      </c>
      <c r="L2187" s="4">
        <v>-10.7994</v>
      </c>
      <c r="M2187" s="4" t="s">
        <v>13</v>
      </c>
      <c r="N2187" s="1">
        <v>-12.0916368803116</v>
      </c>
      <c r="O2187" s="4">
        <v>1.431436880311601</v>
      </c>
      <c r="V2187" s="3">
        <v>27.0643</v>
      </c>
      <c r="W2187" s="3">
        <v>10.93</v>
      </c>
      <c r="Z2187" s="4">
        <f>IFERROR(__xludf.DUMMYFUNCTION("""COMPUTED_VALUE"""),10.53)</f>
        <v>10.53</v>
      </c>
      <c r="AA2187" s="4">
        <v>26.9012</v>
      </c>
      <c r="AB2187" s="4" t="s">
        <v>13</v>
      </c>
      <c r="AC2187" s="1">
        <v>24.3122010104183</v>
      </c>
      <c r="AD2187" s="4">
        <v>2.7520989895817003</v>
      </c>
    </row>
    <row r="2188">
      <c r="G2188" s="3">
        <v>-10.6562</v>
      </c>
      <c r="H2188" s="3">
        <v>10.935</v>
      </c>
      <c r="K2188" s="4">
        <f>IFERROR(__xludf.DUMMYFUNCTION("""COMPUTED_VALUE"""),10.535)</f>
        <v>10.535</v>
      </c>
      <c r="L2188" s="4">
        <v>-10.8004</v>
      </c>
      <c r="M2188" s="4" t="s">
        <v>13</v>
      </c>
      <c r="N2188" s="1">
        <v>-12.086866399358</v>
      </c>
      <c r="O2188" s="4">
        <v>1.4306663993579996</v>
      </c>
      <c r="V2188" s="3">
        <v>27.0656</v>
      </c>
      <c r="W2188" s="3">
        <v>10.935</v>
      </c>
      <c r="Z2188" s="4">
        <f>IFERROR(__xludf.DUMMYFUNCTION("""COMPUTED_VALUE"""),10.535)</f>
        <v>10.535</v>
      </c>
      <c r="AA2188" s="4">
        <v>26.9058</v>
      </c>
      <c r="AB2188" s="4" t="s">
        <v>13</v>
      </c>
      <c r="AC2188" s="1">
        <v>24.3098059096857</v>
      </c>
      <c r="AD2188" s="4">
        <v>2.7557940903143</v>
      </c>
    </row>
    <row r="2189">
      <c r="G2189" s="3">
        <v>-10.6521</v>
      </c>
      <c r="H2189" s="3">
        <v>10.94</v>
      </c>
      <c r="K2189" s="4">
        <f>IFERROR(__xludf.DUMMYFUNCTION("""COMPUTED_VALUE"""),10.54)</f>
        <v>10.54</v>
      </c>
      <c r="L2189" s="4">
        <v>-10.8014</v>
      </c>
      <c r="M2189" s="4" t="s">
        <v>13</v>
      </c>
      <c r="N2189" s="1">
        <v>-12.0824635775063</v>
      </c>
      <c r="O2189" s="4">
        <v>1.4303635775062986</v>
      </c>
      <c r="V2189" s="3">
        <v>27.0668</v>
      </c>
      <c r="W2189" s="3">
        <v>10.94</v>
      </c>
      <c r="Z2189" s="4">
        <f>IFERROR(__xludf.DUMMYFUNCTION("""COMPUTED_VALUE"""),10.54)</f>
        <v>10.54</v>
      </c>
      <c r="AA2189" s="4">
        <v>26.9102</v>
      </c>
      <c r="AB2189" s="4" t="s">
        <v>13</v>
      </c>
      <c r="AC2189" s="1">
        <v>24.3073310583996</v>
      </c>
      <c r="AD2189" s="4">
        <v>2.7594689416003995</v>
      </c>
    </row>
    <row r="2190">
      <c r="G2190" s="3">
        <v>-10.6481</v>
      </c>
      <c r="H2190" s="3">
        <v>10.945</v>
      </c>
      <c r="K2190" s="4">
        <f>IFERROR(__xludf.DUMMYFUNCTION("""COMPUTED_VALUE"""),10.545)</f>
        <v>10.545</v>
      </c>
      <c r="L2190" s="4">
        <v>-10.8024</v>
      </c>
      <c r="M2190" s="4" t="s">
        <v>13</v>
      </c>
      <c r="N2190" s="1">
        <v>-12.0784863100615</v>
      </c>
      <c r="O2190" s="4">
        <v>1.4303863100615004</v>
      </c>
      <c r="V2190" s="3">
        <v>27.068</v>
      </c>
      <c r="W2190" s="3">
        <v>10.945</v>
      </c>
      <c r="Z2190" s="4">
        <f>IFERROR(__xludf.DUMMYFUNCTION("""COMPUTED_VALUE"""),10.545)</f>
        <v>10.545</v>
      </c>
      <c r="AA2190" s="4">
        <v>26.9146</v>
      </c>
      <c r="AB2190" s="4" t="s">
        <v>13</v>
      </c>
      <c r="AC2190" s="1">
        <v>24.3047691260435</v>
      </c>
      <c r="AD2190" s="4">
        <v>2.763230873956502</v>
      </c>
    </row>
    <row r="2191">
      <c r="G2191" s="3">
        <v>-10.6442</v>
      </c>
      <c r="H2191" s="3">
        <v>10.95</v>
      </c>
      <c r="K2191" s="4">
        <f>IFERROR(__xludf.DUMMYFUNCTION("""COMPUTED_VALUE"""),10.55)</f>
        <v>10.55</v>
      </c>
      <c r="L2191" s="4">
        <v>-10.8034</v>
      </c>
      <c r="M2191" s="4" t="s">
        <v>13</v>
      </c>
      <c r="N2191" s="1">
        <v>-12.0749924923283</v>
      </c>
      <c r="O2191" s="4">
        <v>1.430792492328301</v>
      </c>
      <c r="V2191" s="3">
        <v>27.0692</v>
      </c>
      <c r="W2191" s="3">
        <v>10.95</v>
      </c>
      <c r="Z2191" s="4">
        <f>IFERROR(__xludf.DUMMYFUNCTION("""COMPUTED_VALUE"""),10.55)</f>
        <v>10.55</v>
      </c>
      <c r="AA2191" s="4">
        <v>26.9189</v>
      </c>
      <c r="AB2191" s="4" t="s">
        <v>13</v>
      </c>
      <c r="AC2191" s="1">
        <v>24.3021127821007</v>
      </c>
      <c r="AD2191" s="4">
        <v>2.7670872178992987</v>
      </c>
    </row>
    <row r="2192">
      <c r="G2192" s="3">
        <v>-10.6403</v>
      </c>
      <c r="H2192" s="3">
        <v>10.955</v>
      </c>
      <c r="K2192" s="4">
        <f>IFERROR(__xludf.DUMMYFUNCTION("""COMPUTED_VALUE"""),10.555)</f>
        <v>10.555</v>
      </c>
      <c r="L2192" s="4">
        <v>-10.8045</v>
      </c>
      <c r="M2192" s="4" t="s">
        <v>13</v>
      </c>
      <c r="N2192" s="1">
        <v>-12.0720400196115</v>
      </c>
      <c r="O2192" s="4">
        <v>1.4317400196114995</v>
      </c>
      <c r="V2192" s="3">
        <v>27.0703</v>
      </c>
      <c r="W2192" s="3">
        <v>10.955</v>
      </c>
      <c r="Z2192" s="4">
        <f>IFERROR(__xludf.DUMMYFUNCTION("""COMPUTED_VALUE"""),10.555)</f>
        <v>10.555</v>
      </c>
      <c r="AA2192" s="4">
        <v>26.923</v>
      </c>
      <c r="AB2192" s="4" t="s">
        <v>13</v>
      </c>
      <c r="AC2192" s="1">
        <v>24.2993546960547</v>
      </c>
      <c r="AD2192" s="4">
        <v>2.7709453039453003</v>
      </c>
    </row>
    <row r="2193">
      <c r="G2193" s="3">
        <v>-10.6365</v>
      </c>
      <c r="H2193" s="3">
        <v>10.96</v>
      </c>
      <c r="K2193" s="4">
        <f>IFERROR(__xludf.DUMMYFUNCTION("""COMPUTED_VALUE"""),10.56)</f>
        <v>10.56</v>
      </c>
      <c r="L2193" s="4">
        <v>-10.8055</v>
      </c>
      <c r="M2193" s="4" t="s">
        <v>13</v>
      </c>
      <c r="N2193" s="1">
        <v>-12.069686787216</v>
      </c>
      <c r="O2193" s="4">
        <v>1.433186787216</v>
      </c>
      <c r="V2193" s="3">
        <v>27.0715</v>
      </c>
      <c r="W2193" s="3">
        <v>10.96</v>
      </c>
      <c r="Z2193" s="4">
        <f>IFERROR(__xludf.DUMMYFUNCTION("""COMPUTED_VALUE"""),10.56)</f>
        <v>10.56</v>
      </c>
      <c r="AA2193" s="4">
        <v>26.9271</v>
      </c>
      <c r="AB2193" s="4" t="s">
        <v>13</v>
      </c>
      <c r="AC2193" s="1">
        <v>24.2964875373889</v>
      </c>
      <c r="AD2193" s="4">
        <v>2.7750124626111017</v>
      </c>
    </row>
    <row r="2194">
      <c r="G2194" s="3">
        <v>-10.6328</v>
      </c>
      <c r="H2194" s="3">
        <v>10.965</v>
      </c>
      <c r="K2194" s="4">
        <f>IFERROR(__xludf.DUMMYFUNCTION("""COMPUTED_VALUE"""),10.565)</f>
        <v>10.565</v>
      </c>
      <c r="L2194" s="4">
        <v>-10.8066</v>
      </c>
      <c r="M2194" s="4" t="s">
        <v>13</v>
      </c>
      <c r="N2194" s="1">
        <v>-12.0679906904466</v>
      </c>
      <c r="O2194" s="4">
        <v>1.4351906904465999</v>
      </c>
      <c r="V2194" s="3">
        <v>27.0726</v>
      </c>
      <c r="W2194" s="3">
        <v>10.965</v>
      </c>
      <c r="Z2194" s="4">
        <f>IFERROR(__xludf.DUMMYFUNCTION("""COMPUTED_VALUE"""),10.565)</f>
        <v>10.565</v>
      </c>
      <c r="AA2194" s="4">
        <v>26.931</v>
      </c>
      <c r="AB2194" s="4" t="s">
        <v>13</v>
      </c>
      <c r="AC2194" s="1">
        <v>24.2935039755867</v>
      </c>
      <c r="AD2194" s="4">
        <v>2.7790960244133025</v>
      </c>
    </row>
    <row r="2195">
      <c r="G2195" s="3">
        <v>-10.6292</v>
      </c>
      <c r="H2195" s="3">
        <v>10.97</v>
      </c>
      <c r="K2195" s="4">
        <f>IFERROR(__xludf.DUMMYFUNCTION("""COMPUTED_VALUE"""),10.57)</f>
        <v>10.57</v>
      </c>
      <c r="L2195" s="4">
        <v>-10.8076</v>
      </c>
      <c r="M2195" s="4" t="s">
        <v>13</v>
      </c>
      <c r="N2195" s="1">
        <v>-12.0670096246082</v>
      </c>
      <c r="O2195" s="4">
        <v>1.4378096246081995</v>
      </c>
      <c r="V2195" s="3">
        <v>27.0737</v>
      </c>
      <c r="W2195" s="3">
        <v>10.97</v>
      </c>
      <c r="Z2195" s="4">
        <f>IFERROR(__xludf.DUMMYFUNCTION("""COMPUTED_VALUE"""),10.57)</f>
        <v>10.57</v>
      </c>
      <c r="AA2195" s="4">
        <v>26.9349</v>
      </c>
      <c r="AB2195" s="4" t="s">
        <v>13</v>
      </c>
      <c r="AC2195" s="1">
        <v>24.2903966801315</v>
      </c>
      <c r="AD2195" s="4">
        <v>2.783303319868498</v>
      </c>
    </row>
    <row r="2196">
      <c r="G2196" s="3">
        <v>-10.6256</v>
      </c>
      <c r="H2196" s="3">
        <v>10.975</v>
      </c>
      <c r="K2196" s="4">
        <f>IFERROR(__xludf.DUMMYFUNCTION("""COMPUTED_VALUE"""),10.575)</f>
        <v>10.575</v>
      </c>
      <c r="L2196" s="4">
        <v>-10.8085</v>
      </c>
      <c r="M2196" s="4" t="s">
        <v>13</v>
      </c>
      <c r="N2196" s="1">
        <v>-12.066824916535</v>
      </c>
      <c r="O2196" s="4">
        <v>1.441224916534999</v>
      </c>
      <c r="V2196" s="3">
        <v>27.0748</v>
      </c>
      <c r="W2196" s="3">
        <v>10.975</v>
      </c>
      <c r="Z2196" s="4">
        <f>IFERROR(__xludf.DUMMYFUNCTION("""COMPUTED_VALUE"""),10.575)</f>
        <v>10.575</v>
      </c>
      <c r="AA2196" s="4">
        <v>26.9386</v>
      </c>
      <c r="AB2196" s="4" t="s">
        <v>13</v>
      </c>
      <c r="AC2196" s="1">
        <v>24.2871327041106</v>
      </c>
      <c r="AD2196" s="4">
        <v>2.787667295889399</v>
      </c>
    </row>
    <row r="2197">
      <c r="G2197" s="3">
        <v>-10.6221</v>
      </c>
      <c r="H2197" s="3">
        <v>10.98</v>
      </c>
      <c r="K2197" s="4">
        <f>IFERROR(__xludf.DUMMYFUNCTION("""COMPUTED_VALUE"""),10.58)</f>
        <v>10.58</v>
      </c>
      <c r="L2197" s="4">
        <v>-10.8095</v>
      </c>
      <c r="M2197" s="4" t="s">
        <v>13</v>
      </c>
      <c r="N2197" s="1">
        <v>-12.0679846310019</v>
      </c>
      <c r="O2197" s="4">
        <v>1.445884631001901</v>
      </c>
      <c r="V2197" s="3">
        <v>27.0758</v>
      </c>
      <c r="W2197" s="3">
        <v>10.98</v>
      </c>
      <c r="Z2197" s="4">
        <f>IFERROR(__xludf.DUMMYFUNCTION("""COMPUTED_VALUE"""),10.58)</f>
        <v>10.58</v>
      </c>
      <c r="AA2197" s="4">
        <v>26.9422</v>
      </c>
      <c r="AB2197" s="4" t="s">
        <v>13</v>
      </c>
      <c r="AC2197" s="1">
        <v>24.2831369868214</v>
      </c>
      <c r="AD2197" s="4">
        <v>2.7926630131786006</v>
      </c>
    </row>
    <row r="2198">
      <c r="G2198" s="3">
        <v>-10.6187</v>
      </c>
      <c r="H2198" s="3">
        <v>10.985</v>
      </c>
      <c r="K2198" s="4">
        <f>IFERROR(__xludf.DUMMYFUNCTION("""COMPUTED_VALUE"""),10.585)</f>
        <v>10.585</v>
      </c>
      <c r="L2198" s="4">
        <v>-10.8105</v>
      </c>
      <c r="M2198" s="4" t="s">
        <v>13</v>
      </c>
      <c r="N2198" s="1">
        <v>-12.0705506487922</v>
      </c>
      <c r="O2198" s="4">
        <v>1.451850648792199</v>
      </c>
      <c r="V2198" s="3">
        <v>27.0768</v>
      </c>
      <c r="W2198" s="3">
        <v>10.985</v>
      </c>
      <c r="Z2198" s="4">
        <f>IFERROR(__xludf.DUMMYFUNCTION("""COMPUTED_VALUE"""),10.585)</f>
        <v>10.585</v>
      </c>
      <c r="AA2198" s="4">
        <v>26.9457</v>
      </c>
      <c r="AB2198" s="4" t="s">
        <v>13</v>
      </c>
      <c r="AC2198" s="1">
        <v>24.2782854831271</v>
      </c>
      <c r="AD2198" s="4">
        <v>2.798514516872899</v>
      </c>
    </row>
    <row r="2199">
      <c r="G2199" s="3">
        <v>-10.6153</v>
      </c>
      <c r="H2199" s="3">
        <v>10.99</v>
      </c>
      <c r="K2199" s="4">
        <f>IFERROR(__xludf.DUMMYFUNCTION("""COMPUTED_VALUE"""),10.59)</f>
        <v>10.59</v>
      </c>
      <c r="L2199" s="4">
        <v>-10.8114</v>
      </c>
      <c r="M2199" s="4" t="s">
        <v>13</v>
      </c>
      <c r="N2199" s="1">
        <v>-12.0743248940774</v>
      </c>
      <c r="O2199" s="4">
        <v>1.4590248940774</v>
      </c>
      <c r="V2199" s="3">
        <v>27.0779</v>
      </c>
      <c r="W2199" s="3">
        <v>10.99</v>
      </c>
      <c r="Z2199" s="4">
        <f>IFERROR(__xludf.DUMMYFUNCTION("""COMPUTED_VALUE"""),10.59)</f>
        <v>10.59</v>
      </c>
      <c r="AA2199" s="4">
        <v>26.949</v>
      </c>
      <c r="AB2199" s="4" t="s">
        <v>13</v>
      </c>
      <c r="AC2199" s="1">
        <v>24.2727263710399</v>
      </c>
      <c r="AD2199" s="4">
        <v>2.805173628960098</v>
      </c>
    </row>
    <row r="2200">
      <c r="G2200" s="3">
        <v>-10.6121</v>
      </c>
      <c r="H2200" s="3">
        <v>10.995</v>
      </c>
      <c r="K2200" s="4">
        <f>IFERROR(__xludf.DUMMYFUNCTION("""COMPUTED_VALUE"""),10.595)</f>
        <v>10.595</v>
      </c>
      <c r="L2200" s="4">
        <v>-10.8122</v>
      </c>
      <c r="M2200" s="4" t="s">
        <v>13</v>
      </c>
      <c r="N2200" s="1">
        <v>-12.0791092910288</v>
      </c>
      <c r="O2200" s="4">
        <v>1.4670092910288002</v>
      </c>
      <c r="V2200" s="3">
        <v>27.0788</v>
      </c>
      <c r="W2200" s="3">
        <v>10.995</v>
      </c>
      <c r="Z2200" s="4">
        <f>IFERROR(__xludf.DUMMYFUNCTION("""COMPUTED_VALUE"""),10.595)</f>
        <v>10.595</v>
      </c>
      <c r="AA2200" s="4">
        <v>26.9523</v>
      </c>
      <c r="AB2200" s="4" t="s">
        <v>13</v>
      </c>
      <c r="AC2200" s="1">
        <v>24.2666078285721</v>
      </c>
      <c r="AD2200" s="4">
        <v>2.8121921714279026</v>
      </c>
    </row>
    <row r="2201">
      <c r="G2201" s="3">
        <v>-10.609</v>
      </c>
      <c r="H2201" s="3">
        <v>11.0</v>
      </c>
      <c r="K2201" s="4">
        <f>IFERROR(__xludf.DUMMYFUNCTION("""COMPUTED_VALUE"""),10.6)</f>
        <v>10.6</v>
      </c>
      <c r="L2201" s="4">
        <v>-10.813</v>
      </c>
      <c r="M2201" s="4" t="s">
        <v>13</v>
      </c>
      <c r="N2201" s="1">
        <v>-12.084705763818</v>
      </c>
      <c r="O2201" s="4">
        <v>1.4757057638180004</v>
      </c>
      <c r="V2201" s="3">
        <v>27.0798</v>
      </c>
      <c r="W2201" s="3">
        <v>11.0</v>
      </c>
      <c r="Z2201" s="4">
        <f>IFERROR(__xludf.DUMMYFUNCTION("""COMPUTED_VALUE"""),10.6)</f>
        <v>10.6</v>
      </c>
      <c r="AA2201" s="4">
        <v>26.9555</v>
      </c>
      <c r="AB2201" s="4" t="s">
        <v>13</v>
      </c>
      <c r="AC2201" s="1">
        <v>24.2600780337361</v>
      </c>
      <c r="AD2201" s="4">
        <v>2.8197219662638986</v>
      </c>
    </row>
    <row r="2202">
      <c r="G2202" s="3">
        <v>-10.606</v>
      </c>
      <c r="H2202" s="3">
        <v>11.005</v>
      </c>
      <c r="K2202" s="4">
        <f>IFERROR(__xludf.DUMMYFUNCTION("""COMPUTED_VALUE"""),10.605)</f>
        <v>10.605</v>
      </c>
      <c r="L2202" s="4">
        <v>-10.8138</v>
      </c>
      <c r="M2202" s="4" t="s">
        <v>13</v>
      </c>
      <c r="N2202" s="1">
        <v>-12.0909162366163</v>
      </c>
      <c r="O2202" s="4">
        <v>1.4849162366163</v>
      </c>
      <c r="V2202" s="3">
        <v>27.0808</v>
      </c>
      <c r="W2202" s="3">
        <v>11.005</v>
      </c>
      <c r="Z2202" s="4">
        <f>IFERROR(__xludf.DUMMYFUNCTION("""COMPUTED_VALUE"""),10.605)</f>
        <v>10.605</v>
      </c>
      <c r="AA2202" s="4">
        <v>26.9585</v>
      </c>
      <c r="AB2202" s="4" t="s">
        <v>13</v>
      </c>
      <c r="AC2202" s="1">
        <v>24.2532851645441</v>
      </c>
      <c r="AD2202" s="4">
        <v>2.8275148354559008</v>
      </c>
    </row>
    <row r="2203">
      <c r="G2203" s="3">
        <v>-10.6031</v>
      </c>
      <c r="H2203" s="3">
        <v>11.01</v>
      </c>
      <c r="K2203" s="4">
        <f>IFERROR(__xludf.DUMMYFUNCTION("""COMPUTED_VALUE"""),10.61)</f>
        <v>10.61</v>
      </c>
      <c r="L2203" s="4">
        <v>-10.8145</v>
      </c>
      <c r="M2203" s="4" t="s">
        <v>13</v>
      </c>
      <c r="N2203" s="1">
        <v>-12.0975426335952</v>
      </c>
      <c r="O2203" s="4">
        <v>1.4944426335952006</v>
      </c>
      <c r="V2203" s="3">
        <v>27.0817</v>
      </c>
      <c r="W2203" s="3">
        <v>11.01</v>
      </c>
      <c r="Z2203" s="4">
        <f>IFERROR(__xludf.DUMMYFUNCTION("""COMPUTED_VALUE"""),10.61)</f>
        <v>10.61</v>
      </c>
      <c r="AA2203" s="4">
        <v>26.9614</v>
      </c>
      <c r="AB2203" s="4" t="s">
        <v>13</v>
      </c>
      <c r="AC2203" s="1">
        <v>24.2463773990085</v>
      </c>
      <c r="AD2203" s="4">
        <v>2.8353226009915</v>
      </c>
    </row>
    <row r="2204">
      <c r="G2204" s="3">
        <v>-10.6003</v>
      </c>
      <c r="H2204" s="3">
        <v>11.015</v>
      </c>
      <c r="K2204" s="4">
        <f>IFERROR(__xludf.DUMMYFUNCTION("""COMPUTED_VALUE"""),10.615)</f>
        <v>10.615</v>
      </c>
      <c r="L2204" s="4">
        <v>-10.8151</v>
      </c>
      <c r="M2204" s="4" t="s">
        <v>13</v>
      </c>
      <c r="N2204" s="1">
        <v>-12.1043868789261</v>
      </c>
      <c r="O2204" s="4">
        <v>1.504086878926099</v>
      </c>
      <c r="V2204" s="3">
        <v>27.0825</v>
      </c>
      <c r="W2204" s="3">
        <v>11.015</v>
      </c>
      <c r="Z2204" s="4">
        <f>IFERROR(__xludf.DUMMYFUNCTION("""COMPUTED_VALUE"""),10.615)</f>
        <v>10.615</v>
      </c>
      <c r="AA2204" s="4">
        <v>26.9643</v>
      </c>
      <c r="AB2204" s="4" t="s">
        <v>13</v>
      </c>
      <c r="AC2204" s="1">
        <v>24.2395029151416</v>
      </c>
      <c r="AD2204" s="4">
        <v>2.8429970848584</v>
      </c>
    </row>
    <row r="2205">
      <c r="G2205" s="3">
        <v>-10.5976</v>
      </c>
      <c r="H2205" s="3">
        <v>11.02</v>
      </c>
      <c r="K2205" s="4">
        <f>IFERROR(__xludf.DUMMYFUNCTION("""COMPUTED_VALUE"""),10.62)</f>
        <v>10.62</v>
      </c>
      <c r="L2205" s="4">
        <v>-10.8157</v>
      </c>
      <c r="M2205" s="4" t="s">
        <v>13</v>
      </c>
      <c r="N2205" s="1">
        <v>-12.1112508967804</v>
      </c>
      <c r="O2205" s="4">
        <v>1.5136508967803994</v>
      </c>
      <c r="V2205" s="3">
        <v>27.0834</v>
      </c>
      <c r="W2205" s="3">
        <v>11.02</v>
      </c>
      <c r="Z2205" s="4">
        <f>IFERROR(__xludf.DUMMYFUNCTION("""COMPUTED_VALUE"""),10.62)</f>
        <v>10.62</v>
      </c>
      <c r="AA2205" s="4">
        <v>26.967</v>
      </c>
      <c r="AB2205" s="4" t="s">
        <v>13</v>
      </c>
      <c r="AC2205" s="1">
        <v>24.2328098909557</v>
      </c>
      <c r="AD2205" s="4">
        <v>2.850590109044301</v>
      </c>
    </row>
    <row r="2206">
      <c r="G2206" s="3">
        <v>-10.595</v>
      </c>
      <c r="H2206" s="3">
        <v>11.025</v>
      </c>
      <c r="K2206" s="4">
        <f>IFERROR(__xludf.DUMMYFUNCTION("""COMPUTED_VALUE"""),10.625)</f>
        <v>10.625</v>
      </c>
      <c r="L2206" s="4">
        <v>-10.8162</v>
      </c>
      <c r="M2206" s="4" t="s">
        <v>13</v>
      </c>
      <c r="N2206" s="1">
        <v>-12.1179366113296</v>
      </c>
      <c r="O2206" s="4">
        <v>1.5229366113296</v>
      </c>
      <c r="V2206" s="3">
        <v>27.0842</v>
      </c>
      <c r="W2206" s="3">
        <v>11.025</v>
      </c>
      <c r="Z2206" s="4">
        <f>IFERROR(__xludf.DUMMYFUNCTION("""COMPUTED_VALUE"""),10.625)</f>
        <v>10.625</v>
      </c>
      <c r="AA2206" s="4">
        <v>26.9696</v>
      </c>
      <c r="AB2206" s="4" t="s">
        <v>13</v>
      </c>
      <c r="AC2206" s="1">
        <v>24.2264465044631</v>
      </c>
      <c r="AD2206" s="4">
        <v>2.8577534955368975</v>
      </c>
    </row>
    <row r="2207">
      <c r="G2207" s="3">
        <v>-10.5925</v>
      </c>
      <c r="H2207" s="3">
        <v>11.03</v>
      </c>
      <c r="K2207" s="4">
        <f>IFERROR(__xludf.DUMMYFUNCTION("""COMPUTED_VALUE"""),10.63)</f>
        <v>10.63</v>
      </c>
      <c r="L2207" s="4">
        <v>-10.8166</v>
      </c>
      <c r="M2207" s="4" t="s">
        <v>13</v>
      </c>
      <c r="N2207" s="1">
        <v>-12.1242459467451</v>
      </c>
      <c r="O2207" s="4">
        <v>1.531745946745101</v>
      </c>
      <c r="V2207" s="3">
        <v>27.085</v>
      </c>
      <c r="W2207" s="3">
        <v>11.03</v>
      </c>
      <c r="Z2207" s="4">
        <f>IFERROR(__xludf.DUMMYFUNCTION("""COMPUTED_VALUE"""),10.63)</f>
        <v>10.63</v>
      </c>
      <c r="AA2207" s="4">
        <v>26.9721</v>
      </c>
      <c r="AB2207" s="4" t="s">
        <v>13</v>
      </c>
      <c r="AC2207" s="1">
        <v>24.220560933676</v>
      </c>
      <c r="AD2207" s="4">
        <v>2.8644390663239996</v>
      </c>
    </row>
    <row r="2208">
      <c r="G2208" s="3">
        <v>-10.5902</v>
      </c>
      <c r="H2208" s="3">
        <v>11.035</v>
      </c>
      <c r="K2208" s="4">
        <f>IFERROR(__xludf.DUMMYFUNCTION("""COMPUTED_VALUE"""),10.635)</f>
        <v>10.635</v>
      </c>
      <c r="L2208" s="4">
        <v>-10.817</v>
      </c>
      <c r="M2208" s="4" t="s">
        <v>13</v>
      </c>
      <c r="N2208" s="1">
        <v>-12.1299808271984</v>
      </c>
      <c r="O2208" s="4">
        <v>1.5397808271984008</v>
      </c>
      <c r="V2208" s="3">
        <v>27.0858</v>
      </c>
      <c r="W2208" s="3">
        <v>11.035</v>
      </c>
      <c r="Z2208" s="4">
        <f>IFERROR(__xludf.DUMMYFUNCTION("""COMPUTED_VALUE"""),10.635)</f>
        <v>10.635</v>
      </c>
      <c r="AA2208" s="4">
        <v>26.9746</v>
      </c>
      <c r="AB2208" s="4" t="s">
        <v>13</v>
      </c>
      <c r="AC2208" s="1">
        <v>24.2153013566069</v>
      </c>
      <c r="AD2208" s="4">
        <v>2.8704986433930983</v>
      </c>
    </row>
    <row r="2209">
      <c r="G2209" s="3">
        <v>-10.5879</v>
      </c>
      <c r="H2209" s="3">
        <v>11.04</v>
      </c>
      <c r="K2209" s="4">
        <f>IFERROR(__xludf.DUMMYFUNCTION("""COMPUTED_VALUE"""),10.64)</f>
        <v>10.64</v>
      </c>
      <c r="L2209" s="4">
        <v>-10.8172</v>
      </c>
      <c r="M2209" s="4" t="s">
        <v>13</v>
      </c>
      <c r="N2209" s="1">
        <v>-12.1349431768607</v>
      </c>
      <c r="O2209" s="4">
        <v>1.5470431768607007</v>
      </c>
      <c r="V2209" s="3">
        <v>27.0865</v>
      </c>
      <c r="W2209" s="3">
        <v>11.04</v>
      </c>
      <c r="Z2209" s="4">
        <f>IFERROR(__xludf.DUMMYFUNCTION("""COMPUTED_VALUE"""),10.64)</f>
        <v>10.64</v>
      </c>
      <c r="AA2209" s="4">
        <v>26.9769</v>
      </c>
      <c r="AB2209" s="4" t="s">
        <v>13</v>
      </c>
      <c r="AC2209" s="1">
        <v>24.2108159512679</v>
      </c>
      <c r="AD2209" s="4">
        <v>2.8756840487321007</v>
      </c>
    </row>
    <row r="2210">
      <c r="G2210" s="3">
        <v>-10.5858</v>
      </c>
      <c r="H2210" s="3">
        <v>11.045</v>
      </c>
      <c r="K2210" s="4">
        <f>IFERROR(__xludf.DUMMYFUNCTION("""COMPUTED_VALUE"""),10.645)</f>
        <v>10.645</v>
      </c>
      <c r="L2210" s="4">
        <v>-10.8174</v>
      </c>
      <c r="M2210" s="4" t="s">
        <v>13</v>
      </c>
      <c r="N2210" s="1">
        <v>-12.1389349199037</v>
      </c>
      <c r="O2210" s="4">
        <v>1.5531349199037</v>
      </c>
      <c r="V2210" s="3">
        <v>27.0872</v>
      </c>
      <c r="W2210" s="3">
        <v>11.045</v>
      </c>
      <c r="Z2210" s="4">
        <f>IFERROR(__xludf.DUMMYFUNCTION("""COMPUTED_VALUE"""),10.645)</f>
        <v>10.645</v>
      </c>
      <c r="AA2210" s="4">
        <v>26.9791</v>
      </c>
      <c r="AB2210" s="4" t="s">
        <v>13</v>
      </c>
      <c r="AC2210" s="1">
        <v>24.2072528956715</v>
      </c>
      <c r="AD2210" s="4">
        <v>2.879947104328501</v>
      </c>
    </row>
    <row r="2211">
      <c r="G2211" s="3">
        <v>-10.5838</v>
      </c>
      <c r="H2211" s="3">
        <v>11.05</v>
      </c>
      <c r="K2211" s="4">
        <f>IFERROR(__xludf.DUMMYFUNCTION("""COMPUTED_VALUE"""),10.65)</f>
        <v>10.65</v>
      </c>
      <c r="L2211" s="4">
        <v>-10.8174</v>
      </c>
      <c r="M2211" s="4" t="s">
        <v>13</v>
      </c>
      <c r="N2211" s="1">
        <v>-12.1417579804987</v>
      </c>
      <c r="O2211" s="4">
        <v>1.5579579804986992</v>
      </c>
      <c r="V2211" s="3">
        <v>27.0879</v>
      </c>
      <c r="W2211" s="3">
        <v>11.05</v>
      </c>
      <c r="Z2211" s="4">
        <f>IFERROR(__xludf.DUMMYFUNCTION("""COMPUTED_VALUE"""),10.65)</f>
        <v>10.65</v>
      </c>
      <c r="AA2211" s="4">
        <v>26.9813</v>
      </c>
      <c r="AB2211" s="4" t="s">
        <v>13</v>
      </c>
      <c r="AC2211" s="1">
        <v>24.2047603678299</v>
      </c>
      <c r="AD2211" s="4">
        <v>2.883139632170103</v>
      </c>
    </row>
    <row r="2212">
      <c r="G2212" s="3">
        <v>-10.582</v>
      </c>
      <c r="H2212" s="3">
        <v>11.055</v>
      </c>
      <c r="K2212" s="4">
        <f>IFERROR(__xludf.DUMMYFUNCTION("""COMPUTED_VALUE"""),10.655)</f>
        <v>10.655</v>
      </c>
      <c r="L2212" s="4">
        <v>-10.8174</v>
      </c>
      <c r="M2212" s="4" t="s">
        <v>13</v>
      </c>
      <c r="N2212" s="1">
        <v>-12.1432142828171</v>
      </c>
      <c r="O2212" s="4">
        <v>1.5612142828170992</v>
      </c>
      <c r="V2212" s="3">
        <v>27.0885</v>
      </c>
      <c r="W2212" s="3">
        <v>11.055</v>
      </c>
      <c r="Z2212" s="4">
        <f>IFERROR(__xludf.DUMMYFUNCTION("""COMPUTED_VALUE"""),10.655)</f>
        <v>10.655</v>
      </c>
      <c r="AA2212" s="4">
        <v>26.9834</v>
      </c>
      <c r="AB2212" s="4" t="s">
        <v>13</v>
      </c>
      <c r="AC2212" s="1">
        <v>24.2034865457555</v>
      </c>
      <c r="AD2212" s="4">
        <v>2.8850134542445005</v>
      </c>
    </row>
    <row r="2213">
      <c r="G2213" s="3">
        <v>-10.5802</v>
      </c>
      <c r="H2213" s="3">
        <v>11.06</v>
      </c>
      <c r="K2213" s="4">
        <f>IFERROR(__xludf.DUMMYFUNCTION("""COMPUTED_VALUE"""),10.6568985)</f>
        <v>10.6568985</v>
      </c>
      <c r="L2213" s="4" t="s">
        <v>13</v>
      </c>
      <c r="M2213" s="4">
        <v>-12.2700883952776</v>
      </c>
      <c r="N2213" s="1">
        <v>-12.14337103</v>
      </c>
      <c r="O2213" s="4">
        <v>1.5631710300000012</v>
      </c>
      <c r="V2213" s="3">
        <v>27.0891</v>
      </c>
      <c r="W2213" s="3">
        <v>11.06</v>
      </c>
      <c r="Z2213" s="4">
        <f>IFERROR(__xludf.DUMMYFUNCTION("""COMPUTED_VALUE"""),10.6568985)</f>
        <v>10.6568985</v>
      </c>
      <c r="AA2213" s="4" t="s">
        <v>13</v>
      </c>
      <c r="AB2213" s="4">
        <v>24.4161678206891</v>
      </c>
      <c r="AC2213" s="1">
        <v>24.20335033</v>
      </c>
      <c r="AD2213" s="4">
        <v>2.885749669999999</v>
      </c>
    </row>
    <row r="2214">
      <c r="G2214" s="3">
        <v>-10.5786</v>
      </c>
      <c r="H2214" s="3">
        <v>11.065</v>
      </c>
      <c r="K2214" s="4">
        <f>IFERROR(__xludf.DUMMYFUNCTION("""COMPUTED_VALUE"""),10.66)</f>
        <v>10.66</v>
      </c>
      <c r="L2214" s="4">
        <v>-10.8173</v>
      </c>
      <c r="M2214" s="4" t="s">
        <v>13</v>
      </c>
      <c r="N2214" s="1">
        <v>-12.14337103</v>
      </c>
      <c r="O2214" s="4">
        <v>1.564771030000001</v>
      </c>
      <c r="V2214" s="3">
        <v>27.0897</v>
      </c>
      <c r="W2214" s="3">
        <v>11.065</v>
      </c>
      <c r="Z2214" s="4">
        <f>IFERROR(__xludf.DUMMYFUNCTION("""COMPUTED_VALUE"""),10.66)</f>
        <v>10.66</v>
      </c>
      <c r="AA2214" s="4">
        <v>26.9855</v>
      </c>
      <c r="AB2214" s="4" t="s">
        <v>13</v>
      </c>
      <c r="AC2214" s="1">
        <v>24.20335033</v>
      </c>
      <c r="AD2214" s="4">
        <v>2.8863496700000013</v>
      </c>
    </row>
    <row r="2215">
      <c r="G2215" s="3">
        <v>-10.5771</v>
      </c>
      <c r="H2215" s="3">
        <v>11.07</v>
      </c>
      <c r="K2215" s="4">
        <f>IFERROR(__xludf.DUMMYFUNCTION("""COMPUTED_VALUE"""),10.665)</f>
        <v>10.665</v>
      </c>
      <c r="L2215" s="4">
        <v>-10.8171</v>
      </c>
      <c r="M2215" s="4" t="s">
        <v>13</v>
      </c>
      <c r="N2215" s="1">
        <v>-12.14337103</v>
      </c>
      <c r="O2215" s="4">
        <v>1.5662710300000011</v>
      </c>
      <c r="V2215" s="3">
        <v>27.0902</v>
      </c>
      <c r="W2215" s="3">
        <v>11.07</v>
      </c>
      <c r="Z2215" s="4">
        <f>IFERROR(__xludf.DUMMYFUNCTION("""COMPUTED_VALUE"""),10.665)</f>
        <v>10.665</v>
      </c>
      <c r="AA2215" s="4">
        <v>26.9874</v>
      </c>
      <c r="AB2215" s="4" t="s">
        <v>13</v>
      </c>
      <c r="AC2215" s="1">
        <v>24.20335033</v>
      </c>
      <c r="AD2215" s="4">
        <v>2.88684967</v>
      </c>
    </row>
    <row r="2216">
      <c r="G2216" s="3">
        <v>-10.5758</v>
      </c>
      <c r="H2216" s="3">
        <v>11.075</v>
      </c>
      <c r="K2216" s="4">
        <f>IFERROR(__xludf.DUMMYFUNCTION("""COMPUTED_VALUE"""),10.67)</f>
        <v>10.67</v>
      </c>
      <c r="L2216" s="4">
        <v>-10.8167</v>
      </c>
      <c r="M2216" s="4" t="s">
        <v>13</v>
      </c>
      <c r="N2216" s="1">
        <v>-12.14337103</v>
      </c>
      <c r="O2216" s="4">
        <v>1.5675710300000016</v>
      </c>
      <c r="V2216" s="3">
        <v>27.0906</v>
      </c>
      <c r="W2216" s="3">
        <v>11.075</v>
      </c>
      <c r="Z2216" s="4">
        <f>IFERROR(__xludf.DUMMYFUNCTION("""COMPUTED_VALUE"""),10.67)</f>
        <v>10.67</v>
      </c>
      <c r="AA2216" s="4">
        <v>26.9893</v>
      </c>
      <c r="AB2216" s="4" t="s">
        <v>13</v>
      </c>
      <c r="AC2216" s="1">
        <v>24.20335033</v>
      </c>
      <c r="AD2216" s="4">
        <v>2.887249669999999</v>
      </c>
    </row>
    <row r="2217">
      <c r="G2217" s="3">
        <v>-10.5746</v>
      </c>
      <c r="H2217" s="3">
        <v>11.08</v>
      </c>
      <c r="K2217" s="4">
        <f>IFERROR(__xludf.DUMMYFUNCTION("""COMPUTED_VALUE"""),10.675)</f>
        <v>10.675</v>
      </c>
      <c r="L2217" s="4">
        <v>-10.8163</v>
      </c>
      <c r="M2217" s="4" t="s">
        <v>13</v>
      </c>
      <c r="N2217" s="1">
        <v>-12.14337103</v>
      </c>
      <c r="O2217" s="4">
        <v>1.5687710300000006</v>
      </c>
      <c r="V2217" s="3">
        <v>27.0911</v>
      </c>
      <c r="W2217" s="3">
        <v>11.08</v>
      </c>
      <c r="Z2217" s="4">
        <f>IFERROR(__xludf.DUMMYFUNCTION("""COMPUTED_VALUE"""),10.675)</f>
        <v>10.675</v>
      </c>
      <c r="AA2217" s="4">
        <v>26.9911</v>
      </c>
      <c r="AB2217" s="4" t="s">
        <v>13</v>
      </c>
      <c r="AC2217" s="1">
        <v>24.20335033</v>
      </c>
      <c r="AD2217" s="4">
        <v>2.8877496700000016</v>
      </c>
    </row>
    <row r="2218">
      <c r="G2218" s="3">
        <v>-10.5734</v>
      </c>
      <c r="H2218" s="3">
        <v>11.085</v>
      </c>
      <c r="K2218" s="4">
        <f>IFERROR(__xludf.DUMMYFUNCTION("""COMPUTED_VALUE"""),10.68)</f>
        <v>10.68</v>
      </c>
      <c r="L2218" s="4">
        <v>-10.8157</v>
      </c>
      <c r="M2218" s="4" t="s">
        <v>13</v>
      </c>
      <c r="N2218" s="1">
        <v>-12.14337103</v>
      </c>
      <c r="O2218" s="4">
        <v>1.5699710300000014</v>
      </c>
      <c r="V2218" s="3">
        <v>27.0915</v>
      </c>
      <c r="W2218" s="3">
        <v>11.085</v>
      </c>
      <c r="Z2218" s="4">
        <f>IFERROR(__xludf.DUMMYFUNCTION("""COMPUTED_VALUE"""),10.68)</f>
        <v>10.68</v>
      </c>
      <c r="AA2218" s="4">
        <v>26.9929</v>
      </c>
      <c r="AB2218" s="4" t="s">
        <v>13</v>
      </c>
      <c r="AC2218" s="1">
        <v>24.20335033</v>
      </c>
      <c r="AD2218" s="4">
        <v>2.8881496700000007</v>
      </c>
    </row>
    <row r="2219">
      <c r="G2219" s="3">
        <v>-10.5725</v>
      </c>
      <c r="H2219" s="3">
        <v>11.09</v>
      </c>
      <c r="K2219" s="4">
        <f>IFERROR(__xludf.DUMMYFUNCTION("""COMPUTED_VALUE"""),10.685)</f>
        <v>10.685</v>
      </c>
      <c r="L2219" s="4">
        <v>-10.815</v>
      </c>
      <c r="M2219" s="4" t="s">
        <v>13</v>
      </c>
      <c r="N2219" s="1">
        <v>-12.14337103</v>
      </c>
      <c r="O2219" s="4">
        <v>1.570871030000001</v>
      </c>
      <c r="V2219" s="3">
        <v>27.0918</v>
      </c>
      <c r="W2219" s="3">
        <v>11.09</v>
      </c>
      <c r="Z2219" s="4">
        <f>IFERROR(__xludf.DUMMYFUNCTION("""COMPUTED_VALUE"""),10.685)</f>
        <v>10.685</v>
      </c>
      <c r="AA2219" s="4">
        <v>26.9947</v>
      </c>
      <c r="AB2219" s="4" t="s">
        <v>13</v>
      </c>
      <c r="AC2219" s="1">
        <v>24.20335033</v>
      </c>
      <c r="AD2219" s="4">
        <v>2.88844967</v>
      </c>
    </row>
    <row r="2220">
      <c r="G2220" s="3">
        <v>-10.5716</v>
      </c>
      <c r="H2220" s="3">
        <v>11.095</v>
      </c>
      <c r="K2220" s="4">
        <f>IFERROR(__xludf.DUMMYFUNCTION("""COMPUTED_VALUE"""),10.69)</f>
        <v>10.69</v>
      </c>
      <c r="L2220" s="4">
        <v>-10.8143</v>
      </c>
      <c r="M2220" s="4" t="s">
        <v>13</v>
      </c>
      <c r="N2220" s="1">
        <v>-12.14337103</v>
      </c>
      <c r="O2220" s="4">
        <v>1.5717710300000007</v>
      </c>
      <c r="V2220" s="3">
        <v>27.0922</v>
      </c>
      <c r="W2220" s="3">
        <v>11.095</v>
      </c>
      <c r="Z2220" s="4">
        <f>IFERROR(__xludf.DUMMYFUNCTION("""COMPUTED_VALUE"""),10.69)</f>
        <v>10.69</v>
      </c>
      <c r="AA2220" s="4">
        <v>26.9963</v>
      </c>
      <c r="AB2220" s="4" t="s">
        <v>13</v>
      </c>
      <c r="AC2220" s="1">
        <v>24.20335033</v>
      </c>
      <c r="AD2220" s="4">
        <v>2.888849669999999</v>
      </c>
    </row>
    <row r="2221">
      <c r="G2221" s="3">
        <v>-10.5709</v>
      </c>
      <c r="H2221" s="3">
        <v>11.1</v>
      </c>
      <c r="K2221" s="4">
        <f>IFERROR(__xludf.DUMMYFUNCTION("""COMPUTED_VALUE"""),10.695)</f>
        <v>10.695</v>
      </c>
      <c r="L2221" s="4">
        <v>-10.8134</v>
      </c>
      <c r="M2221" s="4" t="s">
        <v>13</v>
      </c>
      <c r="N2221" s="1">
        <v>-12.14337103</v>
      </c>
      <c r="O2221" s="4">
        <v>1.5724710300000009</v>
      </c>
      <c r="V2221" s="3">
        <v>27.0924</v>
      </c>
      <c r="W2221" s="3">
        <v>11.1</v>
      </c>
      <c r="Z2221" s="4">
        <f>IFERROR(__xludf.DUMMYFUNCTION("""COMPUTED_VALUE"""),10.695)</f>
        <v>10.695</v>
      </c>
      <c r="AA2221" s="4">
        <v>26.998</v>
      </c>
      <c r="AB2221" s="4" t="s">
        <v>13</v>
      </c>
      <c r="AC2221" s="1">
        <v>24.20335033</v>
      </c>
      <c r="AD2221" s="4">
        <v>2.889049670000002</v>
      </c>
    </row>
    <row r="2222">
      <c r="G2222" s="3">
        <v>-10.5703</v>
      </c>
      <c r="H2222" s="3">
        <v>11.105</v>
      </c>
      <c r="K2222" s="4">
        <f>IFERROR(__xludf.DUMMYFUNCTION("""COMPUTED_VALUE"""),10.7)</f>
        <v>10.7</v>
      </c>
      <c r="L2222" s="4">
        <v>-10.8123</v>
      </c>
      <c r="M2222" s="4" t="s">
        <v>13</v>
      </c>
      <c r="N2222" s="1">
        <v>-12.14337103</v>
      </c>
      <c r="O2222" s="4">
        <v>1.5730710300000013</v>
      </c>
      <c r="V2222" s="3">
        <v>27.0927</v>
      </c>
      <c r="W2222" s="3">
        <v>11.105</v>
      </c>
      <c r="Z2222" s="4">
        <f>IFERROR(__xludf.DUMMYFUNCTION("""COMPUTED_VALUE"""),10.7)</f>
        <v>10.7</v>
      </c>
      <c r="AA2222" s="4">
        <v>26.9996</v>
      </c>
      <c r="AB2222" s="4" t="s">
        <v>13</v>
      </c>
      <c r="AC2222" s="1">
        <v>24.20335033</v>
      </c>
      <c r="AD2222" s="4">
        <v>2.8893496700000014</v>
      </c>
    </row>
    <row r="2223">
      <c r="G2223" s="3">
        <v>-10.5698</v>
      </c>
      <c r="H2223" s="3">
        <v>11.11</v>
      </c>
      <c r="K2223" s="4">
        <f>IFERROR(__xludf.DUMMYFUNCTION("""COMPUTED_VALUE"""),10.705)</f>
        <v>10.705</v>
      </c>
      <c r="L2223" s="4">
        <v>-10.8112</v>
      </c>
      <c r="M2223" s="4" t="s">
        <v>13</v>
      </c>
      <c r="N2223" s="1">
        <v>-12.14337103</v>
      </c>
      <c r="O2223" s="4">
        <v>1.57357103</v>
      </c>
      <c r="V2223" s="3">
        <v>27.0929</v>
      </c>
      <c r="W2223" s="3">
        <v>11.11</v>
      </c>
      <c r="Z2223" s="4">
        <f>IFERROR(__xludf.DUMMYFUNCTION("""COMPUTED_VALUE"""),10.705)</f>
        <v>10.705</v>
      </c>
      <c r="AA2223" s="4">
        <v>27.0011</v>
      </c>
      <c r="AB2223" s="4" t="s">
        <v>13</v>
      </c>
      <c r="AC2223" s="1">
        <v>24.20335033</v>
      </c>
      <c r="AD2223" s="4">
        <v>2.889549670000001</v>
      </c>
    </row>
    <row r="2224">
      <c r="G2224" s="3">
        <v>-10.5695</v>
      </c>
      <c r="H2224" s="3">
        <v>11.115</v>
      </c>
      <c r="K2224" s="4">
        <f>IFERROR(__xludf.DUMMYFUNCTION("""COMPUTED_VALUE"""),10.71)</f>
        <v>10.71</v>
      </c>
      <c r="L2224" s="4">
        <v>-10.8099</v>
      </c>
      <c r="M2224" s="4" t="s">
        <v>13</v>
      </c>
      <c r="N2224" s="1">
        <v>-12.14337103</v>
      </c>
      <c r="O2224" s="4">
        <v>1.5738710300000012</v>
      </c>
      <c r="V2224" s="3">
        <v>27.0931</v>
      </c>
      <c r="W2224" s="3">
        <v>11.115</v>
      </c>
      <c r="Z2224" s="4">
        <f>IFERROR(__xludf.DUMMYFUNCTION("""COMPUTED_VALUE"""),10.71)</f>
        <v>10.71</v>
      </c>
      <c r="AA2224" s="4">
        <v>27.0027</v>
      </c>
      <c r="AB2224" s="4" t="s">
        <v>13</v>
      </c>
      <c r="AC2224" s="1">
        <v>24.20335033</v>
      </c>
      <c r="AD2224" s="4">
        <v>2.8897496700000005</v>
      </c>
    </row>
    <row r="2225">
      <c r="G2225" s="3">
        <v>-10.5693</v>
      </c>
      <c r="H2225" s="3">
        <v>11.12</v>
      </c>
      <c r="K2225" s="4">
        <f>IFERROR(__xludf.DUMMYFUNCTION("""COMPUTED_VALUE"""),10.715)</f>
        <v>10.715</v>
      </c>
      <c r="L2225" s="4">
        <v>-10.8085</v>
      </c>
      <c r="M2225" s="4" t="s">
        <v>13</v>
      </c>
      <c r="N2225" s="1">
        <v>-12.14337103</v>
      </c>
      <c r="O2225" s="4">
        <v>1.5740710300000007</v>
      </c>
      <c r="V2225" s="3">
        <v>27.0933</v>
      </c>
      <c r="W2225" s="3">
        <v>11.12</v>
      </c>
      <c r="Z2225" s="4">
        <f>IFERROR(__xludf.DUMMYFUNCTION("""COMPUTED_VALUE"""),10.715)</f>
        <v>10.715</v>
      </c>
      <c r="AA2225" s="4">
        <v>27.0042</v>
      </c>
      <c r="AB2225" s="4" t="s">
        <v>13</v>
      </c>
      <c r="AC2225" s="1">
        <v>24.20335033</v>
      </c>
      <c r="AD2225" s="4">
        <v>2.88994967</v>
      </c>
    </row>
    <row r="2226">
      <c r="G2226" s="3">
        <v>-10.5692</v>
      </c>
      <c r="H2226" s="3">
        <v>11.125</v>
      </c>
      <c r="K2226" s="4">
        <f>IFERROR(__xludf.DUMMYFUNCTION("""COMPUTED_VALUE"""),10.72)</f>
        <v>10.72</v>
      </c>
      <c r="L2226" s="4">
        <v>-10.807</v>
      </c>
      <c r="M2226" s="4" t="s">
        <v>13</v>
      </c>
      <c r="N2226" s="1">
        <v>-12.14337103</v>
      </c>
      <c r="O2226" s="4">
        <v>1.5741710300000005</v>
      </c>
      <c r="V2226" s="3">
        <v>27.0934</v>
      </c>
      <c r="W2226" s="3">
        <v>11.125</v>
      </c>
      <c r="Z2226" s="4">
        <f>IFERROR(__xludf.DUMMYFUNCTION("""COMPUTED_VALUE"""),10.72)</f>
        <v>10.72</v>
      </c>
      <c r="AA2226" s="4">
        <v>27.0057</v>
      </c>
      <c r="AB2226" s="4" t="s">
        <v>13</v>
      </c>
      <c r="AC2226" s="1">
        <v>24.20335033</v>
      </c>
      <c r="AD2226" s="4">
        <v>2.89004967</v>
      </c>
    </row>
    <row r="2227">
      <c r="G2227" s="3">
        <v>-10.5692</v>
      </c>
      <c r="H2227" s="3">
        <v>11.13</v>
      </c>
      <c r="K2227" s="4">
        <f>IFERROR(__xludf.DUMMYFUNCTION("""COMPUTED_VALUE"""),10.725)</f>
        <v>10.725</v>
      </c>
      <c r="L2227" s="4">
        <v>-10.8053</v>
      </c>
      <c r="M2227" s="4" t="s">
        <v>13</v>
      </c>
      <c r="N2227" s="1">
        <v>-12.14337103</v>
      </c>
      <c r="O2227" s="4">
        <v>1.5741710300000005</v>
      </c>
      <c r="V2227" s="3">
        <v>27.0935</v>
      </c>
      <c r="W2227" s="3">
        <v>11.13</v>
      </c>
      <c r="Z2227" s="4">
        <f>IFERROR(__xludf.DUMMYFUNCTION("""COMPUTED_VALUE"""),10.725)</f>
        <v>10.725</v>
      </c>
      <c r="AA2227" s="4">
        <v>27.0071</v>
      </c>
      <c r="AB2227" s="4" t="s">
        <v>13</v>
      </c>
      <c r="AC2227" s="1">
        <v>24.20335033</v>
      </c>
      <c r="AD2227" s="4">
        <v>2.8901496699999996</v>
      </c>
    </row>
    <row r="2228">
      <c r="G2228" s="3">
        <v>-10.5694</v>
      </c>
      <c r="H2228" s="3">
        <v>11.135</v>
      </c>
      <c r="K2228" s="4">
        <f>IFERROR(__xludf.DUMMYFUNCTION("""COMPUTED_VALUE"""),10.73)</f>
        <v>10.73</v>
      </c>
      <c r="L2228" s="4">
        <v>-10.8036</v>
      </c>
      <c r="M2228" s="4" t="s">
        <v>13</v>
      </c>
      <c r="N2228" s="1">
        <v>-12.14337103</v>
      </c>
      <c r="O2228" s="4">
        <v>1.573971030000001</v>
      </c>
      <c r="V2228" s="3">
        <v>27.0936</v>
      </c>
      <c r="W2228" s="3">
        <v>11.135</v>
      </c>
      <c r="Z2228" s="4">
        <f>IFERROR(__xludf.DUMMYFUNCTION("""COMPUTED_VALUE"""),10.73)</f>
        <v>10.73</v>
      </c>
      <c r="AA2228" s="4">
        <v>27.0086</v>
      </c>
      <c r="AB2228" s="4" t="s">
        <v>13</v>
      </c>
      <c r="AC2228" s="1">
        <v>24.20335033</v>
      </c>
      <c r="AD2228" s="4">
        <v>2.8902496699999993</v>
      </c>
    </row>
    <row r="2229">
      <c r="G2229" s="3">
        <v>-10.5696</v>
      </c>
      <c r="H2229" s="3">
        <v>11.14</v>
      </c>
      <c r="K2229" s="4">
        <f>IFERROR(__xludf.DUMMYFUNCTION("""COMPUTED_VALUE"""),10.735)</f>
        <v>10.735</v>
      </c>
      <c r="L2229" s="4">
        <v>-10.8017</v>
      </c>
      <c r="M2229" s="4" t="s">
        <v>13</v>
      </c>
      <c r="N2229" s="1">
        <v>-12.14337103</v>
      </c>
      <c r="O2229" s="4">
        <v>1.5737710300000014</v>
      </c>
      <c r="V2229" s="3">
        <v>27.0936</v>
      </c>
      <c r="W2229" s="3">
        <v>11.14</v>
      </c>
      <c r="Z2229" s="4">
        <f>IFERROR(__xludf.DUMMYFUNCTION("""COMPUTED_VALUE"""),10.735)</f>
        <v>10.735</v>
      </c>
      <c r="AA2229" s="4">
        <v>27.01</v>
      </c>
      <c r="AB2229" s="4" t="s">
        <v>13</v>
      </c>
      <c r="AC2229" s="1">
        <v>24.20335033</v>
      </c>
      <c r="AD2229" s="4">
        <v>2.8902496699999993</v>
      </c>
    </row>
    <row r="2230">
      <c r="G2230" s="3">
        <v>-10.5699</v>
      </c>
      <c r="H2230" s="3">
        <v>11.145</v>
      </c>
      <c r="K2230" s="4">
        <f>IFERROR(__xludf.DUMMYFUNCTION("""COMPUTED_VALUE"""),10.74)</f>
        <v>10.74</v>
      </c>
      <c r="L2230" s="4">
        <v>-10.7996</v>
      </c>
      <c r="M2230" s="4" t="s">
        <v>13</v>
      </c>
      <c r="N2230" s="1">
        <v>-12.14337103</v>
      </c>
      <c r="O2230" s="4">
        <v>1.5734710300000003</v>
      </c>
      <c r="V2230" s="3">
        <v>27.0936</v>
      </c>
      <c r="W2230" s="3">
        <v>11.145</v>
      </c>
      <c r="Z2230" s="4">
        <f>IFERROR(__xludf.DUMMYFUNCTION("""COMPUTED_VALUE"""),10.74)</f>
        <v>10.74</v>
      </c>
      <c r="AA2230" s="4">
        <v>27.0114</v>
      </c>
      <c r="AB2230" s="4" t="s">
        <v>13</v>
      </c>
      <c r="AC2230" s="1">
        <v>24.20335033</v>
      </c>
      <c r="AD2230" s="4">
        <v>2.8902496699999993</v>
      </c>
    </row>
    <row r="2231">
      <c r="G2231" s="3">
        <v>-10.5704</v>
      </c>
      <c r="H2231" s="3">
        <v>11.15</v>
      </c>
      <c r="K2231" s="4">
        <f>IFERROR(__xludf.DUMMYFUNCTION("""COMPUTED_VALUE"""),10.745)</f>
        <v>10.745</v>
      </c>
      <c r="L2231" s="4">
        <v>-10.7975</v>
      </c>
      <c r="M2231" s="4" t="s">
        <v>13</v>
      </c>
      <c r="N2231" s="1">
        <v>-12.14337103</v>
      </c>
      <c r="O2231" s="4">
        <v>1.5729710300000015</v>
      </c>
      <c r="V2231" s="3">
        <v>27.0936</v>
      </c>
      <c r="W2231" s="3">
        <v>11.15</v>
      </c>
      <c r="Z2231" s="4">
        <f>IFERROR(__xludf.DUMMYFUNCTION("""COMPUTED_VALUE"""),10.745)</f>
        <v>10.745</v>
      </c>
      <c r="AA2231" s="4">
        <v>27.0128</v>
      </c>
      <c r="AB2231" s="4" t="s">
        <v>13</v>
      </c>
      <c r="AC2231" s="1">
        <v>24.20335033</v>
      </c>
      <c r="AD2231" s="4">
        <v>2.8902496699999993</v>
      </c>
    </row>
    <row r="2232">
      <c r="G2232" s="3">
        <v>-10.571</v>
      </c>
      <c r="H2232" s="3">
        <v>11.155</v>
      </c>
      <c r="K2232" s="4">
        <f>IFERROR(__xludf.DUMMYFUNCTION("""COMPUTED_VALUE"""),10.75)</f>
        <v>10.75</v>
      </c>
      <c r="L2232" s="4">
        <v>-10.7952</v>
      </c>
      <c r="M2232" s="4" t="s">
        <v>13</v>
      </c>
      <c r="N2232" s="1">
        <v>-12.14337103</v>
      </c>
      <c r="O2232" s="4">
        <v>1.5723710300000011</v>
      </c>
      <c r="V2232" s="3">
        <v>27.0936</v>
      </c>
      <c r="W2232" s="3">
        <v>11.155</v>
      </c>
      <c r="Z2232" s="4">
        <f>IFERROR(__xludf.DUMMYFUNCTION("""COMPUTED_VALUE"""),10.75)</f>
        <v>10.75</v>
      </c>
      <c r="AA2232" s="4">
        <v>27.0143</v>
      </c>
      <c r="AB2232" s="4" t="s">
        <v>13</v>
      </c>
      <c r="AC2232" s="1">
        <v>24.20335033</v>
      </c>
      <c r="AD2232" s="4">
        <v>2.8902496699999993</v>
      </c>
    </row>
    <row r="2233">
      <c r="G2233" s="3">
        <v>-10.5716</v>
      </c>
      <c r="H2233" s="3">
        <v>11.16</v>
      </c>
      <c r="K2233" s="4">
        <f>IFERROR(__xludf.DUMMYFUNCTION("""COMPUTED_VALUE"""),10.755)</f>
        <v>10.755</v>
      </c>
      <c r="L2233" s="4">
        <v>-10.7928</v>
      </c>
      <c r="M2233" s="4" t="s">
        <v>13</v>
      </c>
      <c r="N2233" s="1">
        <v>-12.14337103</v>
      </c>
      <c r="O2233" s="4">
        <v>1.5717710300000007</v>
      </c>
      <c r="V2233" s="3">
        <v>27.0936</v>
      </c>
      <c r="W2233" s="3">
        <v>11.16</v>
      </c>
      <c r="Z2233" s="4">
        <f>IFERROR(__xludf.DUMMYFUNCTION("""COMPUTED_VALUE"""),10.755)</f>
        <v>10.755</v>
      </c>
      <c r="AA2233" s="4">
        <v>27.0157</v>
      </c>
      <c r="AB2233" s="4" t="s">
        <v>13</v>
      </c>
      <c r="AC2233" s="1">
        <v>24.20335033</v>
      </c>
      <c r="AD2233" s="4">
        <v>2.8902496699999993</v>
      </c>
    </row>
    <row r="2234">
      <c r="G2234" s="3">
        <v>-10.5724</v>
      </c>
      <c r="H2234" s="3">
        <v>11.165</v>
      </c>
      <c r="K2234" s="4">
        <f>IFERROR(__xludf.DUMMYFUNCTION("""COMPUTED_VALUE"""),10.76)</f>
        <v>10.76</v>
      </c>
      <c r="L2234" s="4">
        <v>-10.7903</v>
      </c>
      <c r="M2234" s="4" t="s">
        <v>13</v>
      </c>
      <c r="N2234" s="1">
        <v>-12.14337103</v>
      </c>
      <c r="O2234" s="4">
        <v>1.5709710300000008</v>
      </c>
      <c r="V2234" s="3">
        <v>27.0936</v>
      </c>
      <c r="W2234" s="3">
        <v>11.165</v>
      </c>
      <c r="Z2234" s="4">
        <f>IFERROR(__xludf.DUMMYFUNCTION("""COMPUTED_VALUE"""),10.76)</f>
        <v>10.76</v>
      </c>
      <c r="AA2234" s="4">
        <v>27.017</v>
      </c>
      <c r="AB2234" s="4" t="s">
        <v>13</v>
      </c>
      <c r="AC2234" s="1">
        <v>24.20335033</v>
      </c>
      <c r="AD2234" s="4">
        <v>2.8902496699999993</v>
      </c>
    </row>
    <row r="2235">
      <c r="G2235" s="3">
        <v>-10.5733</v>
      </c>
      <c r="H2235" s="3">
        <v>11.17</v>
      </c>
      <c r="K2235" s="4">
        <f>IFERROR(__xludf.DUMMYFUNCTION("""COMPUTED_VALUE"""),10.765)</f>
        <v>10.765</v>
      </c>
      <c r="L2235" s="4">
        <v>-10.7877</v>
      </c>
      <c r="M2235" s="4" t="s">
        <v>13</v>
      </c>
      <c r="N2235" s="1">
        <v>-12.14337103</v>
      </c>
      <c r="O2235" s="4">
        <v>1.5700710300000011</v>
      </c>
      <c r="V2235" s="3">
        <v>27.0935</v>
      </c>
      <c r="W2235" s="3">
        <v>11.17</v>
      </c>
      <c r="Z2235" s="4">
        <f>IFERROR(__xludf.DUMMYFUNCTION("""COMPUTED_VALUE"""),10.765)</f>
        <v>10.765</v>
      </c>
      <c r="AA2235" s="4">
        <v>27.0184</v>
      </c>
      <c r="AB2235" s="4" t="s">
        <v>13</v>
      </c>
      <c r="AC2235" s="1">
        <v>24.20335033</v>
      </c>
      <c r="AD2235" s="4">
        <v>2.8901496699999996</v>
      </c>
    </row>
    <row r="2236">
      <c r="G2236" s="3">
        <v>-10.5742</v>
      </c>
      <c r="H2236" s="3">
        <v>11.175</v>
      </c>
      <c r="K2236" s="4">
        <f>IFERROR(__xludf.DUMMYFUNCTION("""COMPUTED_VALUE"""),10.77)</f>
        <v>10.77</v>
      </c>
      <c r="L2236" s="4">
        <v>-10.785</v>
      </c>
      <c r="M2236" s="4" t="s">
        <v>13</v>
      </c>
      <c r="N2236" s="1">
        <v>-12.14337103</v>
      </c>
      <c r="O2236" s="4">
        <v>1.5691710300000015</v>
      </c>
      <c r="V2236" s="3">
        <v>27.0935</v>
      </c>
      <c r="W2236" s="3">
        <v>11.175</v>
      </c>
      <c r="Z2236" s="4">
        <f>IFERROR(__xludf.DUMMYFUNCTION("""COMPUTED_VALUE"""),10.77)</f>
        <v>10.77</v>
      </c>
      <c r="AA2236" s="4">
        <v>27.0198</v>
      </c>
      <c r="AB2236" s="4" t="s">
        <v>13</v>
      </c>
      <c r="AC2236" s="1">
        <v>24.20335033</v>
      </c>
      <c r="AD2236" s="4">
        <v>2.8901496699999996</v>
      </c>
    </row>
    <row r="2237">
      <c r="G2237" s="3">
        <v>-10.5753</v>
      </c>
      <c r="H2237" s="3">
        <v>11.18</v>
      </c>
      <c r="K2237" s="4">
        <f>IFERROR(__xludf.DUMMYFUNCTION("""COMPUTED_VALUE"""),10.775)</f>
        <v>10.775</v>
      </c>
      <c r="L2237" s="4">
        <v>-10.7821</v>
      </c>
      <c r="M2237" s="4" t="s">
        <v>13</v>
      </c>
      <c r="N2237" s="1">
        <v>-12.14337103</v>
      </c>
      <c r="O2237" s="4">
        <v>1.5680710300000005</v>
      </c>
      <c r="V2237" s="3">
        <v>27.0935</v>
      </c>
      <c r="W2237" s="3">
        <v>11.18</v>
      </c>
      <c r="Z2237" s="4">
        <f>IFERROR(__xludf.DUMMYFUNCTION("""COMPUTED_VALUE"""),10.775)</f>
        <v>10.775</v>
      </c>
      <c r="AA2237" s="4">
        <v>27.0213</v>
      </c>
      <c r="AB2237" s="4" t="s">
        <v>13</v>
      </c>
      <c r="AC2237" s="1">
        <v>24.20335033</v>
      </c>
      <c r="AD2237" s="4">
        <v>2.8901496699999996</v>
      </c>
    </row>
    <row r="2238">
      <c r="G2238" s="3">
        <v>-10.5764</v>
      </c>
      <c r="H2238" s="3">
        <v>11.185</v>
      </c>
      <c r="K2238" s="4">
        <f>IFERROR(__xludf.DUMMYFUNCTION("""COMPUTED_VALUE"""),10.78)</f>
        <v>10.78</v>
      </c>
      <c r="L2238" s="4">
        <v>-10.7791</v>
      </c>
      <c r="M2238" s="4" t="s">
        <v>13</v>
      </c>
      <c r="N2238" s="1">
        <v>-12.14337103</v>
      </c>
      <c r="O2238" s="4">
        <v>1.5669710300000013</v>
      </c>
      <c r="V2238" s="3">
        <v>27.0935</v>
      </c>
      <c r="W2238" s="3">
        <v>11.185</v>
      </c>
      <c r="Z2238" s="4">
        <f>IFERROR(__xludf.DUMMYFUNCTION("""COMPUTED_VALUE"""),10.78)</f>
        <v>10.78</v>
      </c>
      <c r="AA2238" s="4">
        <v>27.0226</v>
      </c>
      <c r="AB2238" s="4" t="s">
        <v>13</v>
      </c>
      <c r="AC2238" s="1">
        <v>24.20335033</v>
      </c>
      <c r="AD2238" s="4">
        <v>2.8901496699999996</v>
      </c>
    </row>
    <row r="2239">
      <c r="G2239" s="3">
        <v>-10.5776</v>
      </c>
      <c r="H2239" s="3">
        <v>11.19</v>
      </c>
      <c r="K2239" s="4">
        <f>IFERROR(__xludf.DUMMYFUNCTION("""COMPUTED_VALUE"""),10.785)</f>
        <v>10.785</v>
      </c>
      <c r="L2239" s="4">
        <v>-10.7761</v>
      </c>
      <c r="M2239" s="4" t="s">
        <v>13</v>
      </c>
      <c r="N2239" s="1">
        <v>-12.14337103</v>
      </c>
      <c r="O2239" s="4">
        <v>1.5657710300000005</v>
      </c>
      <c r="V2239" s="3">
        <v>27.0934</v>
      </c>
      <c r="W2239" s="3">
        <v>11.19</v>
      </c>
      <c r="Z2239" s="4">
        <f>IFERROR(__xludf.DUMMYFUNCTION("""COMPUTED_VALUE"""),10.785)</f>
        <v>10.785</v>
      </c>
      <c r="AA2239" s="4">
        <v>27.0241</v>
      </c>
      <c r="AB2239" s="4" t="s">
        <v>13</v>
      </c>
      <c r="AC2239" s="1">
        <v>24.20335033</v>
      </c>
      <c r="AD2239" s="4">
        <v>2.89004967</v>
      </c>
    </row>
    <row r="2240">
      <c r="G2240" s="3">
        <v>-10.5789</v>
      </c>
      <c r="H2240" s="3">
        <v>11.195</v>
      </c>
      <c r="K2240" s="4">
        <f>IFERROR(__xludf.DUMMYFUNCTION("""COMPUTED_VALUE"""),10.79)</f>
        <v>10.79</v>
      </c>
      <c r="L2240" s="4">
        <v>-10.7729</v>
      </c>
      <c r="M2240" s="4" t="s">
        <v>13</v>
      </c>
      <c r="N2240" s="1">
        <v>-12.14337103</v>
      </c>
      <c r="O2240" s="4">
        <v>1.56447103</v>
      </c>
      <c r="V2240" s="3">
        <v>27.0935</v>
      </c>
      <c r="W2240" s="3">
        <v>11.195</v>
      </c>
      <c r="Z2240" s="4">
        <f>IFERROR(__xludf.DUMMYFUNCTION("""COMPUTED_VALUE"""),10.79)</f>
        <v>10.79</v>
      </c>
      <c r="AA2240" s="4">
        <v>27.0255</v>
      </c>
      <c r="AB2240" s="4" t="s">
        <v>13</v>
      </c>
      <c r="AC2240" s="1">
        <v>24.20335033</v>
      </c>
      <c r="AD2240" s="4">
        <v>2.8901496699999996</v>
      </c>
    </row>
    <row r="2241">
      <c r="G2241" s="3">
        <v>-10.5803</v>
      </c>
      <c r="H2241" s="3">
        <v>11.2</v>
      </c>
      <c r="K2241" s="4">
        <f>IFERROR(__xludf.DUMMYFUNCTION("""COMPUTED_VALUE"""),10.795)</f>
        <v>10.795</v>
      </c>
      <c r="L2241" s="4">
        <v>-10.7696</v>
      </c>
      <c r="M2241" s="4" t="s">
        <v>13</v>
      </c>
      <c r="N2241" s="1">
        <v>-12.14337103</v>
      </c>
      <c r="O2241" s="4">
        <v>1.5630710300000015</v>
      </c>
      <c r="V2241" s="3">
        <v>27.0935</v>
      </c>
      <c r="W2241" s="3">
        <v>11.2</v>
      </c>
      <c r="Z2241" s="4">
        <f>IFERROR(__xludf.DUMMYFUNCTION("""COMPUTED_VALUE"""),10.795)</f>
        <v>10.795</v>
      </c>
      <c r="AA2241" s="4">
        <v>27.0269</v>
      </c>
      <c r="AB2241" s="4" t="s">
        <v>13</v>
      </c>
      <c r="AC2241" s="1">
        <v>24.20335033</v>
      </c>
      <c r="AD2241" s="4">
        <v>2.8901496699999996</v>
      </c>
    </row>
    <row r="2242">
      <c r="G2242" s="3">
        <v>-10.5817</v>
      </c>
      <c r="H2242" s="3">
        <v>11.205</v>
      </c>
      <c r="K2242" s="4">
        <f>IFERROR(__xludf.DUMMYFUNCTION("""COMPUTED_VALUE"""),10.8)</f>
        <v>10.8</v>
      </c>
      <c r="L2242" s="4">
        <v>-10.7662</v>
      </c>
      <c r="M2242" s="4" t="s">
        <v>13</v>
      </c>
      <c r="N2242" s="1">
        <v>-12.14337103</v>
      </c>
      <c r="O2242" s="4">
        <v>1.5616710300000012</v>
      </c>
      <c r="V2242" s="3">
        <v>27.0936</v>
      </c>
      <c r="W2242" s="3">
        <v>11.205</v>
      </c>
      <c r="Z2242" s="4">
        <f>IFERROR(__xludf.DUMMYFUNCTION("""COMPUTED_VALUE"""),10.8)</f>
        <v>10.8</v>
      </c>
      <c r="AA2242" s="4">
        <v>27.0283</v>
      </c>
      <c r="AB2242" s="4" t="s">
        <v>13</v>
      </c>
      <c r="AC2242" s="1">
        <v>24.20335033</v>
      </c>
      <c r="AD2242" s="4">
        <v>2.8902496699999993</v>
      </c>
    </row>
    <row r="2243">
      <c r="G2243" s="3">
        <v>-10.5832</v>
      </c>
      <c r="H2243" s="3">
        <v>11.21</v>
      </c>
      <c r="K2243" s="4">
        <f>IFERROR(__xludf.DUMMYFUNCTION("""COMPUTED_VALUE"""),10.805)</f>
        <v>10.805</v>
      </c>
      <c r="L2243" s="4">
        <v>-10.7628</v>
      </c>
      <c r="M2243" s="4" t="s">
        <v>13</v>
      </c>
      <c r="N2243" s="1">
        <v>-12.14337103</v>
      </c>
      <c r="O2243" s="4">
        <v>1.5601710300000011</v>
      </c>
      <c r="V2243" s="3">
        <v>27.0937</v>
      </c>
      <c r="W2243" s="3">
        <v>11.21</v>
      </c>
      <c r="Z2243" s="4">
        <f>IFERROR(__xludf.DUMMYFUNCTION("""COMPUTED_VALUE"""),10.805)</f>
        <v>10.805</v>
      </c>
      <c r="AA2243" s="4">
        <v>27.0297</v>
      </c>
      <c r="AB2243" s="4" t="s">
        <v>13</v>
      </c>
      <c r="AC2243" s="1">
        <v>24.20335033</v>
      </c>
      <c r="AD2243" s="4">
        <v>2.890349669999999</v>
      </c>
    </row>
    <row r="2244">
      <c r="G2244" s="3">
        <v>-10.5848</v>
      </c>
      <c r="H2244" s="3">
        <v>11.215</v>
      </c>
      <c r="K2244" s="4">
        <f>IFERROR(__xludf.DUMMYFUNCTION("""COMPUTED_VALUE"""),10.81)</f>
        <v>10.81</v>
      </c>
      <c r="L2244" s="4">
        <v>-10.7592</v>
      </c>
      <c r="M2244" s="4" t="s">
        <v>13</v>
      </c>
      <c r="N2244" s="1">
        <v>-12.14337103</v>
      </c>
      <c r="O2244" s="4">
        <v>1.5585710300000013</v>
      </c>
      <c r="V2244" s="3">
        <v>27.0938</v>
      </c>
      <c r="W2244" s="3">
        <v>11.215</v>
      </c>
      <c r="Z2244" s="4">
        <f>IFERROR(__xludf.DUMMYFUNCTION("""COMPUTED_VALUE"""),10.81)</f>
        <v>10.81</v>
      </c>
      <c r="AA2244" s="4">
        <v>27.0311</v>
      </c>
      <c r="AB2244" s="4" t="s">
        <v>13</v>
      </c>
      <c r="AC2244" s="1">
        <v>24.20335033</v>
      </c>
      <c r="AD2244" s="4">
        <v>2.8904496700000024</v>
      </c>
    </row>
    <row r="2245">
      <c r="G2245" s="3">
        <v>-10.5864</v>
      </c>
      <c r="H2245" s="3">
        <v>11.22</v>
      </c>
      <c r="K2245" s="4">
        <f>IFERROR(__xludf.DUMMYFUNCTION("""COMPUTED_VALUE"""),10.815)</f>
        <v>10.815</v>
      </c>
      <c r="L2245" s="4">
        <v>-10.7555</v>
      </c>
      <c r="M2245" s="4" t="s">
        <v>13</v>
      </c>
      <c r="N2245" s="1">
        <v>-12.14337103</v>
      </c>
      <c r="O2245" s="4">
        <v>1.5569710300000015</v>
      </c>
      <c r="V2245" s="3">
        <v>27.0939</v>
      </c>
      <c r="W2245" s="3">
        <v>11.22</v>
      </c>
      <c r="Z2245" s="4">
        <f>IFERROR(__xludf.DUMMYFUNCTION("""COMPUTED_VALUE"""),10.815)</f>
        <v>10.815</v>
      </c>
      <c r="AA2245" s="4">
        <v>27.0326</v>
      </c>
      <c r="AB2245" s="4" t="s">
        <v>13</v>
      </c>
      <c r="AC2245" s="1">
        <v>24.20335033</v>
      </c>
      <c r="AD2245" s="4">
        <v>2.890549670000002</v>
      </c>
    </row>
    <row r="2246">
      <c r="G2246" s="3">
        <v>-10.5881</v>
      </c>
      <c r="H2246" s="3">
        <v>11.225</v>
      </c>
      <c r="K2246" s="4">
        <f>IFERROR(__xludf.DUMMYFUNCTION("""COMPUTED_VALUE"""),10.82)</f>
        <v>10.82</v>
      </c>
      <c r="L2246" s="4">
        <v>-10.7518</v>
      </c>
      <c r="M2246" s="4" t="s">
        <v>13</v>
      </c>
      <c r="N2246" s="1">
        <v>-12.14337103</v>
      </c>
      <c r="O2246" s="4">
        <v>1.55527103</v>
      </c>
      <c r="V2246" s="3">
        <v>27.0942</v>
      </c>
      <c r="W2246" s="3">
        <v>11.225</v>
      </c>
      <c r="Z2246" s="4">
        <f>IFERROR(__xludf.DUMMYFUNCTION("""COMPUTED_VALUE"""),10.82)</f>
        <v>10.82</v>
      </c>
      <c r="AA2246" s="4">
        <v>27.034</v>
      </c>
      <c r="AB2246" s="4" t="s">
        <v>13</v>
      </c>
      <c r="AC2246" s="1">
        <v>24.20335033</v>
      </c>
      <c r="AD2246" s="4">
        <v>2.8908496700000015</v>
      </c>
    </row>
    <row r="2247">
      <c r="G2247" s="3">
        <v>-10.5898</v>
      </c>
      <c r="H2247" s="3">
        <v>11.23</v>
      </c>
      <c r="K2247" s="4">
        <f>IFERROR(__xludf.DUMMYFUNCTION("""COMPUTED_VALUE"""),10.825)</f>
        <v>10.825</v>
      </c>
      <c r="L2247" s="4">
        <v>-10.748</v>
      </c>
      <c r="M2247" s="4" t="s">
        <v>13</v>
      </c>
      <c r="N2247" s="1">
        <v>-12.14337103</v>
      </c>
      <c r="O2247" s="4">
        <v>1.5535710300000005</v>
      </c>
      <c r="V2247" s="3">
        <v>27.0945</v>
      </c>
      <c r="W2247" s="3">
        <v>11.23</v>
      </c>
      <c r="Z2247" s="4">
        <f>IFERROR(__xludf.DUMMYFUNCTION("""COMPUTED_VALUE"""),10.825)</f>
        <v>10.825</v>
      </c>
      <c r="AA2247" s="4">
        <v>27.0354</v>
      </c>
      <c r="AB2247" s="4" t="s">
        <v>13</v>
      </c>
      <c r="AC2247" s="1">
        <v>24.20335033</v>
      </c>
      <c r="AD2247" s="4">
        <v>2.891149670000001</v>
      </c>
    </row>
    <row r="2248">
      <c r="G2248" s="3">
        <v>-10.5916</v>
      </c>
      <c r="H2248" s="3">
        <v>11.235</v>
      </c>
      <c r="K2248" s="4">
        <f>IFERROR(__xludf.DUMMYFUNCTION("""COMPUTED_VALUE"""),10.83)</f>
        <v>10.83</v>
      </c>
      <c r="L2248" s="4">
        <v>-10.7442</v>
      </c>
      <c r="M2248" s="4" t="s">
        <v>13</v>
      </c>
      <c r="N2248" s="1">
        <v>-12.14337103</v>
      </c>
      <c r="O2248" s="4">
        <v>1.5517710300000012</v>
      </c>
      <c r="V2248" s="3">
        <v>27.0948</v>
      </c>
      <c r="W2248" s="3">
        <v>11.235</v>
      </c>
      <c r="Z2248" s="4">
        <f>IFERROR(__xludf.DUMMYFUNCTION("""COMPUTED_VALUE"""),10.83)</f>
        <v>10.83</v>
      </c>
      <c r="AA2248" s="4">
        <v>27.0369</v>
      </c>
      <c r="AB2248" s="4" t="s">
        <v>13</v>
      </c>
      <c r="AC2248" s="1">
        <v>24.20335033</v>
      </c>
      <c r="AD2248" s="4">
        <v>2.89144967</v>
      </c>
    </row>
    <row r="2249">
      <c r="G2249" s="3">
        <v>-10.5935</v>
      </c>
      <c r="H2249" s="3">
        <v>11.24</v>
      </c>
      <c r="K2249" s="4">
        <f>IFERROR(__xludf.DUMMYFUNCTION("""COMPUTED_VALUE"""),10.835)</f>
        <v>10.835</v>
      </c>
      <c r="L2249" s="4">
        <v>-10.7402</v>
      </c>
      <c r="M2249" s="4" t="s">
        <v>13</v>
      </c>
      <c r="N2249" s="1">
        <v>-12.14337103</v>
      </c>
      <c r="O2249" s="4">
        <v>1.5498710300000003</v>
      </c>
      <c r="V2249" s="3">
        <v>27.0952</v>
      </c>
      <c r="W2249" s="3">
        <v>11.24</v>
      </c>
      <c r="Z2249" s="4">
        <f>IFERROR(__xludf.DUMMYFUNCTION("""COMPUTED_VALUE"""),10.835)</f>
        <v>10.835</v>
      </c>
      <c r="AA2249" s="4">
        <v>27.0383</v>
      </c>
      <c r="AB2249" s="4" t="s">
        <v>13</v>
      </c>
      <c r="AC2249" s="1">
        <v>24.20335033</v>
      </c>
      <c r="AD2249" s="4">
        <v>2.891849669999999</v>
      </c>
    </row>
    <row r="2250">
      <c r="G2250" s="3">
        <v>-10.5953</v>
      </c>
      <c r="H2250" s="3">
        <v>11.245</v>
      </c>
      <c r="K2250" s="4">
        <f>IFERROR(__xludf.DUMMYFUNCTION("""COMPUTED_VALUE"""),10.84)</f>
        <v>10.84</v>
      </c>
      <c r="L2250" s="4">
        <v>-10.7362</v>
      </c>
      <c r="M2250" s="4" t="s">
        <v>13</v>
      </c>
      <c r="N2250" s="1">
        <v>-12.1428696195308</v>
      </c>
      <c r="O2250" s="4">
        <v>1.5475696195307993</v>
      </c>
      <c r="V2250" s="3">
        <v>27.0957</v>
      </c>
      <c r="W2250" s="3">
        <v>11.245</v>
      </c>
      <c r="Z2250" s="4">
        <f>IFERROR(__xludf.DUMMYFUNCTION("""COMPUTED_VALUE"""),10.84)</f>
        <v>10.84</v>
      </c>
      <c r="AA2250" s="4">
        <v>27.0398</v>
      </c>
      <c r="AB2250" s="4" t="s">
        <v>13</v>
      </c>
      <c r="AC2250" s="1">
        <v>24.2034923333578</v>
      </c>
      <c r="AD2250" s="4">
        <v>2.8922076666422</v>
      </c>
    </row>
    <row r="2251">
      <c r="G2251" s="3">
        <v>-10.5972</v>
      </c>
      <c r="H2251" s="3">
        <v>11.25</v>
      </c>
      <c r="K2251" s="4">
        <f>IFERROR(__xludf.DUMMYFUNCTION("""COMPUTED_VALUE"""),10.845)</f>
        <v>10.845</v>
      </c>
      <c r="L2251" s="4">
        <v>-10.7322</v>
      </c>
      <c r="M2251" s="4" t="s">
        <v>13</v>
      </c>
      <c r="N2251" s="1">
        <v>-12.1411079887728</v>
      </c>
      <c r="O2251" s="4">
        <v>1.5439079887727996</v>
      </c>
      <c r="V2251" s="3">
        <v>27.0962</v>
      </c>
      <c r="W2251" s="3">
        <v>11.25</v>
      </c>
      <c r="Z2251" s="4">
        <f>IFERROR(__xludf.DUMMYFUNCTION("""COMPUTED_VALUE"""),10.845)</f>
        <v>10.845</v>
      </c>
      <c r="AA2251" s="4">
        <v>27.0412</v>
      </c>
      <c r="AB2251" s="4" t="s">
        <v>13</v>
      </c>
      <c r="AC2251" s="1">
        <v>24.2040022002847</v>
      </c>
      <c r="AD2251" s="4">
        <v>2.892197799715298</v>
      </c>
    </row>
    <row r="2252">
      <c r="G2252" s="3">
        <v>-10.5992</v>
      </c>
      <c r="H2252" s="3">
        <v>11.255</v>
      </c>
      <c r="K2252" s="4">
        <f>IFERROR(__xludf.DUMMYFUNCTION("""COMPUTED_VALUE"""),10.85)</f>
        <v>10.85</v>
      </c>
      <c r="L2252" s="4">
        <v>-10.7281</v>
      </c>
      <c r="M2252" s="4" t="s">
        <v>13</v>
      </c>
      <c r="N2252" s="1">
        <v>-12.1381924189927</v>
      </c>
      <c r="O2252" s="4">
        <v>1.5389924189927005</v>
      </c>
      <c r="V2252" s="3">
        <v>27.0968</v>
      </c>
      <c r="W2252" s="3">
        <v>11.255</v>
      </c>
      <c r="Z2252" s="4">
        <f>IFERROR(__xludf.DUMMYFUNCTION("""COMPUTED_VALUE"""),10.85)</f>
        <v>10.85</v>
      </c>
      <c r="AA2252" s="4">
        <v>27.0426</v>
      </c>
      <c r="AB2252" s="4" t="s">
        <v>13</v>
      </c>
      <c r="AC2252" s="1">
        <v>24.2048686860257</v>
      </c>
      <c r="AD2252" s="4">
        <v>2.8919313139743004</v>
      </c>
    </row>
    <row r="2253">
      <c r="G2253" s="3">
        <v>-10.6012</v>
      </c>
      <c r="H2253" s="3">
        <v>11.26</v>
      </c>
      <c r="K2253" s="4">
        <f>IFERROR(__xludf.DUMMYFUNCTION("""COMPUTED_VALUE"""),10.855)</f>
        <v>10.855</v>
      </c>
      <c r="L2253" s="4">
        <v>-10.7239</v>
      </c>
      <c r="M2253" s="4" t="s">
        <v>13</v>
      </c>
      <c r="N2253" s="1">
        <v>-12.1342418467313</v>
      </c>
      <c r="O2253" s="4">
        <v>1.5330418467312992</v>
      </c>
      <c r="V2253" s="3">
        <v>27.0976</v>
      </c>
      <c r="W2253" s="3">
        <v>11.26</v>
      </c>
      <c r="Z2253" s="4">
        <f>IFERROR(__xludf.DUMMYFUNCTION("""COMPUTED_VALUE"""),10.855)</f>
        <v>10.855</v>
      </c>
      <c r="AA2253" s="4">
        <v>27.0441</v>
      </c>
      <c r="AB2253" s="4" t="s">
        <v>13</v>
      </c>
      <c r="AC2253" s="1">
        <v>24.2060770195206</v>
      </c>
      <c r="AD2253" s="4">
        <v>2.891522980479401</v>
      </c>
    </row>
    <row r="2254">
      <c r="G2254" s="3">
        <v>-10.6032</v>
      </c>
      <c r="H2254" s="3">
        <v>11.265</v>
      </c>
      <c r="K2254" s="4">
        <f>IFERROR(__xludf.DUMMYFUNCTION("""COMPUTED_VALUE"""),10.85705566)</f>
        <v>10.85705566</v>
      </c>
      <c r="L2254" s="4" t="s">
        <v>13</v>
      </c>
      <c r="M2254" s="4">
        <v>-12.1666363773681</v>
      </c>
      <c r="N2254" s="1">
        <v>-12.1293752085298</v>
      </c>
      <c r="O2254" s="4">
        <v>1.5261752085298</v>
      </c>
      <c r="V2254" s="3">
        <v>27.0983</v>
      </c>
      <c r="W2254" s="3">
        <v>11.265</v>
      </c>
      <c r="Z2254" s="4">
        <f>IFERROR(__xludf.DUMMYFUNCTION("""COMPUTED_VALUE"""),10.85705566)</f>
        <v>10.85705566</v>
      </c>
      <c r="AA2254" s="4" t="s">
        <v>13</v>
      </c>
      <c r="AB2254" s="4">
        <v>24.3426835411866</v>
      </c>
      <c r="AC2254" s="1">
        <v>24.2076124297097</v>
      </c>
      <c r="AD2254" s="4">
        <v>2.8906875702902965</v>
      </c>
    </row>
    <row r="2255">
      <c r="G2255" s="3">
        <v>-10.6053</v>
      </c>
      <c r="H2255" s="3">
        <v>11.27</v>
      </c>
      <c r="K2255" s="4">
        <f>IFERROR(__xludf.DUMMYFUNCTION("""COMPUTED_VALUE"""),10.86)</f>
        <v>10.86</v>
      </c>
      <c r="L2255" s="4">
        <v>-10.7197</v>
      </c>
      <c r="M2255" s="4" t="s">
        <v>13</v>
      </c>
      <c r="N2255" s="1">
        <v>-12.1237114409291</v>
      </c>
      <c r="O2255" s="4">
        <v>1.5184114409290999</v>
      </c>
      <c r="V2255" s="3">
        <v>27.0992</v>
      </c>
      <c r="W2255" s="3">
        <v>11.27</v>
      </c>
      <c r="Z2255" s="4">
        <f>IFERROR(__xludf.DUMMYFUNCTION("""COMPUTED_VALUE"""),10.86)</f>
        <v>10.86</v>
      </c>
      <c r="AA2255" s="4">
        <v>27.0455</v>
      </c>
      <c r="AB2255" s="4" t="s">
        <v>13</v>
      </c>
      <c r="AC2255" s="1">
        <v>24.2094601455331</v>
      </c>
      <c r="AD2255" s="4">
        <v>2.8897398544668995</v>
      </c>
    </row>
    <row r="2256">
      <c r="G2256" s="3">
        <v>-10.6074</v>
      </c>
      <c r="H2256" s="3">
        <v>11.275</v>
      </c>
      <c r="K2256" s="4">
        <f>IFERROR(__xludf.DUMMYFUNCTION("""COMPUTED_VALUE"""),10.865)</f>
        <v>10.865</v>
      </c>
      <c r="L2256" s="4">
        <v>-10.7155</v>
      </c>
      <c r="M2256" s="4" t="s">
        <v>13</v>
      </c>
      <c r="N2256" s="1">
        <v>-12.1173694804704</v>
      </c>
      <c r="O2256" s="4">
        <v>1.5099694804703994</v>
      </c>
      <c r="V2256" s="3">
        <v>27.1002</v>
      </c>
      <c r="W2256" s="3">
        <v>11.275</v>
      </c>
      <c r="Z2256" s="4">
        <f>IFERROR(__xludf.DUMMYFUNCTION("""COMPUTED_VALUE"""),10.865)</f>
        <v>10.865</v>
      </c>
      <c r="AA2256" s="4">
        <v>27.0469</v>
      </c>
      <c r="AB2256" s="4" t="s">
        <v>13</v>
      </c>
      <c r="AC2256" s="1">
        <v>24.2116053959307</v>
      </c>
      <c r="AD2256" s="4">
        <v>2.8885946040693007</v>
      </c>
    </row>
    <row r="2257">
      <c r="G2257" s="3">
        <v>-10.6095</v>
      </c>
      <c r="H2257" s="3">
        <v>11.28</v>
      </c>
      <c r="K2257" s="4">
        <f>IFERROR(__xludf.DUMMYFUNCTION("""COMPUTED_VALUE"""),10.87)</f>
        <v>10.87</v>
      </c>
      <c r="L2257" s="4">
        <v>-10.7113</v>
      </c>
      <c r="M2257" s="4" t="s">
        <v>13</v>
      </c>
      <c r="N2257" s="1">
        <v>-12.1104682636945</v>
      </c>
      <c r="O2257" s="4">
        <v>1.5009682636944994</v>
      </c>
      <c r="V2257" s="3">
        <v>27.1013</v>
      </c>
      <c r="W2257" s="3">
        <v>11.28</v>
      </c>
      <c r="Z2257" s="4">
        <f>IFERROR(__xludf.DUMMYFUNCTION("""COMPUTED_VALUE"""),10.87)</f>
        <v>10.87</v>
      </c>
      <c r="AA2257" s="4">
        <v>27.0483</v>
      </c>
      <c r="AB2257" s="4" t="s">
        <v>13</v>
      </c>
      <c r="AC2257" s="1">
        <v>24.2140334098428</v>
      </c>
      <c r="AD2257" s="4">
        <v>2.8872665901572</v>
      </c>
    </row>
    <row r="2258">
      <c r="G2258" s="3">
        <v>-10.6116</v>
      </c>
      <c r="H2258" s="3">
        <v>11.285</v>
      </c>
      <c r="K2258" s="4">
        <f>IFERROR(__xludf.DUMMYFUNCTION("""COMPUTED_VALUE"""),10.875)</f>
        <v>10.875</v>
      </c>
      <c r="L2258" s="4">
        <v>-10.707</v>
      </c>
      <c r="M2258" s="4" t="s">
        <v>13</v>
      </c>
      <c r="N2258" s="1">
        <v>-12.1031267271426</v>
      </c>
      <c r="O2258" s="4">
        <v>1.4915267271426007</v>
      </c>
      <c r="V2258" s="3">
        <v>27.1025</v>
      </c>
      <c r="W2258" s="3">
        <v>11.285</v>
      </c>
      <c r="Z2258" s="4">
        <f>IFERROR(__xludf.DUMMYFUNCTION("""COMPUTED_VALUE"""),10.875)</f>
        <v>10.875</v>
      </c>
      <c r="AA2258" s="4">
        <v>27.0497</v>
      </c>
      <c r="AB2258" s="4" t="s">
        <v>13</v>
      </c>
      <c r="AC2258" s="1">
        <v>24.2167294162094</v>
      </c>
      <c r="AD2258" s="4">
        <v>2.885770583790599</v>
      </c>
    </row>
    <row r="2259">
      <c r="G2259" s="3">
        <v>-10.6137</v>
      </c>
      <c r="H2259" s="3">
        <v>11.29</v>
      </c>
      <c r="K2259" s="4">
        <f>IFERROR(__xludf.DUMMYFUNCTION("""COMPUTED_VALUE"""),10.88)</f>
        <v>10.88</v>
      </c>
      <c r="L2259" s="4">
        <v>-10.7027</v>
      </c>
      <c r="M2259" s="4" t="s">
        <v>13</v>
      </c>
      <c r="N2259" s="1">
        <v>-12.0954638073556</v>
      </c>
      <c r="O2259" s="4">
        <v>1.4817638073556</v>
      </c>
      <c r="V2259" s="3">
        <v>27.1038</v>
      </c>
      <c r="W2259" s="3">
        <v>11.29</v>
      </c>
      <c r="Z2259" s="4">
        <f>IFERROR(__xludf.DUMMYFUNCTION("""COMPUTED_VALUE"""),10.88)</f>
        <v>10.88</v>
      </c>
      <c r="AA2259" s="4">
        <v>27.0511</v>
      </c>
      <c r="AB2259" s="4" t="s">
        <v>13</v>
      </c>
      <c r="AC2259" s="1">
        <v>24.2196786439706</v>
      </c>
      <c r="AD2259" s="4">
        <v>2.8841213560294</v>
      </c>
    </row>
    <row r="2260">
      <c r="G2260" s="3">
        <v>-10.6159</v>
      </c>
      <c r="H2260" s="3">
        <v>11.295</v>
      </c>
      <c r="K2260" s="4">
        <f>IFERROR(__xludf.DUMMYFUNCTION("""COMPUTED_VALUE"""),10.885)</f>
        <v>10.885</v>
      </c>
      <c r="L2260" s="4">
        <v>-10.6984</v>
      </c>
      <c r="M2260" s="4" t="s">
        <v>13</v>
      </c>
      <c r="N2260" s="1">
        <v>-12.0875984408746</v>
      </c>
      <c r="O2260" s="4">
        <v>1.4716984408746008</v>
      </c>
      <c r="V2260" s="3">
        <v>27.1052</v>
      </c>
      <c r="W2260" s="3">
        <v>11.295</v>
      </c>
      <c r="Z2260" s="4">
        <f>IFERROR(__xludf.DUMMYFUNCTION("""COMPUTED_VALUE"""),10.885)</f>
        <v>10.885</v>
      </c>
      <c r="AA2260" s="4">
        <v>27.0525</v>
      </c>
      <c r="AB2260" s="4" t="s">
        <v>13</v>
      </c>
      <c r="AC2260" s="1">
        <v>24.2228663220664</v>
      </c>
      <c r="AD2260" s="4">
        <v>2.8823336779336017</v>
      </c>
    </row>
    <row r="2261">
      <c r="G2261" s="3">
        <v>-10.6181</v>
      </c>
      <c r="H2261" s="3">
        <v>11.3</v>
      </c>
      <c r="K2261" s="4">
        <f>IFERROR(__xludf.DUMMYFUNCTION("""COMPUTED_VALUE"""),10.89)</f>
        <v>10.89</v>
      </c>
      <c r="L2261" s="4">
        <v>-10.6941</v>
      </c>
      <c r="M2261" s="4" t="s">
        <v>13</v>
      </c>
      <c r="N2261" s="1">
        <v>-12.0796495642406</v>
      </c>
      <c r="O2261" s="4">
        <v>1.4615495642406007</v>
      </c>
      <c r="V2261" s="3">
        <v>27.1067</v>
      </c>
      <c r="W2261" s="3">
        <v>11.3</v>
      </c>
      <c r="Z2261" s="4">
        <f>IFERROR(__xludf.DUMMYFUNCTION("""COMPUTED_VALUE"""),10.89)</f>
        <v>10.89</v>
      </c>
      <c r="AA2261" s="4">
        <v>27.0539</v>
      </c>
      <c r="AB2261" s="4" t="s">
        <v>13</v>
      </c>
      <c r="AC2261" s="1">
        <v>24.2262776794371</v>
      </c>
      <c r="AD2261" s="4">
        <v>2.8804223205629</v>
      </c>
    </row>
    <row r="2262">
      <c r="G2262" s="3">
        <v>-10.6203</v>
      </c>
      <c r="H2262" s="3">
        <v>11.305</v>
      </c>
      <c r="K2262" s="4">
        <f>IFERROR(__xludf.DUMMYFUNCTION("""COMPUTED_VALUE"""),10.895)</f>
        <v>10.895</v>
      </c>
      <c r="L2262" s="4">
        <v>-10.6898</v>
      </c>
      <c r="M2262" s="4" t="s">
        <v>13</v>
      </c>
      <c r="N2262" s="1">
        <v>-12.0717361139947</v>
      </c>
      <c r="O2262" s="4">
        <v>1.4514361139946992</v>
      </c>
      <c r="V2262" s="3">
        <v>27.1083</v>
      </c>
      <c r="W2262" s="3">
        <v>11.305</v>
      </c>
      <c r="Z2262" s="4">
        <f>IFERROR(__xludf.DUMMYFUNCTION("""COMPUTED_VALUE"""),10.895)</f>
        <v>10.895</v>
      </c>
      <c r="AA2262" s="4">
        <v>27.0552</v>
      </c>
      <c r="AB2262" s="4" t="s">
        <v>13</v>
      </c>
      <c r="AC2262" s="1">
        <v>24.2298979450226</v>
      </c>
      <c r="AD2262" s="4">
        <v>2.8784020549774</v>
      </c>
    </row>
    <row r="2263">
      <c r="G2263" s="3">
        <v>-10.6226</v>
      </c>
      <c r="H2263" s="3">
        <v>11.31</v>
      </c>
      <c r="K2263" s="4">
        <f>IFERROR(__xludf.DUMMYFUNCTION("""COMPUTED_VALUE"""),10.9)</f>
        <v>10.9</v>
      </c>
      <c r="L2263" s="4">
        <v>-10.6855</v>
      </c>
      <c r="M2263" s="4" t="s">
        <v>13</v>
      </c>
      <c r="N2263" s="1">
        <v>-12.0639770266778</v>
      </c>
      <c r="O2263" s="4">
        <v>1.4413770266778005</v>
      </c>
      <c r="V2263" s="3">
        <v>27.1101</v>
      </c>
      <c r="W2263" s="3">
        <v>11.31</v>
      </c>
      <c r="Z2263" s="4">
        <f>IFERROR(__xludf.DUMMYFUNCTION("""COMPUTED_VALUE"""),10.9)</f>
        <v>10.9</v>
      </c>
      <c r="AA2263" s="4">
        <v>27.0566</v>
      </c>
      <c r="AB2263" s="4" t="s">
        <v>13</v>
      </c>
      <c r="AC2263" s="1">
        <v>24.2337123477631</v>
      </c>
      <c r="AD2263" s="4">
        <v>2.8763876522369003</v>
      </c>
    </row>
    <row r="2264">
      <c r="G2264" s="3">
        <v>-10.6248</v>
      </c>
      <c r="H2264" s="3">
        <v>11.315</v>
      </c>
      <c r="K2264" s="4">
        <f>IFERROR(__xludf.DUMMYFUNCTION("""COMPUTED_VALUE"""),10.905)</f>
        <v>10.905</v>
      </c>
      <c r="L2264" s="4">
        <v>-10.6813</v>
      </c>
      <c r="M2264" s="4" t="s">
        <v>13</v>
      </c>
      <c r="N2264" s="1">
        <v>-12.056491238831</v>
      </c>
      <c r="O2264" s="4">
        <v>1.4316912388310001</v>
      </c>
      <c r="V2264" s="3">
        <v>27.1119</v>
      </c>
      <c r="W2264" s="3">
        <v>11.315</v>
      </c>
      <c r="Z2264" s="4">
        <f>IFERROR(__xludf.DUMMYFUNCTION("""COMPUTED_VALUE"""),10.905)</f>
        <v>10.905</v>
      </c>
      <c r="AA2264" s="4">
        <v>27.0579</v>
      </c>
      <c r="AB2264" s="4" t="s">
        <v>13</v>
      </c>
      <c r="AC2264" s="1">
        <v>24.2377061165986</v>
      </c>
      <c r="AD2264" s="4">
        <v>2.8741938834014</v>
      </c>
    </row>
    <row r="2265">
      <c r="G2265" s="3">
        <v>-10.6271</v>
      </c>
      <c r="H2265" s="3">
        <v>11.32</v>
      </c>
      <c r="K2265" s="4">
        <f>IFERROR(__xludf.DUMMYFUNCTION("""COMPUTED_VALUE"""),10.91)</f>
        <v>10.91</v>
      </c>
      <c r="L2265" s="4">
        <v>-10.677</v>
      </c>
      <c r="M2265" s="4" t="s">
        <v>13</v>
      </c>
      <c r="N2265" s="1">
        <v>-12.0493976869953</v>
      </c>
      <c r="O2265" s="4">
        <v>1.4222976869953001</v>
      </c>
      <c r="V2265" s="3">
        <v>27.1139</v>
      </c>
      <c r="W2265" s="3">
        <v>11.32</v>
      </c>
      <c r="Z2265" s="4">
        <f>IFERROR(__xludf.DUMMYFUNCTION("""COMPUTED_VALUE"""),10.91)</f>
        <v>10.91</v>
      </c>
      <c r="AA2265" s="4">
        <v>27.0592</v>
      </c>
      <c r="AB2265" s="4" t="s">
        <v>13</v>
      </c>
      <c r="AC2265" s="1">
        <v>24.2418644804693</v>
      </c>
      <c r="AD2265" s="4">
        <v>2.8720355195307015</v>
      </c>
    </row>
    <row r="2266">
      <c r="G2266" s="3">
        <v>-10.6293</v>
      </c>
      <c r="H2266" s="3">
        <v>11.325</v>
      </c>
      <c r="K2266" s="4">
        <f>IFERROR(__xludf.DUMMYFUNCTION("""COMPUTED_VALUE"""),10.915)</f>
        <v>10.915</v>
      </c>
      <c r="L2266" s="4">
        <v>-10.6728</v>
      </c>
      <c r="M2266" s="4" t="s">
        <v>13</v>
      </c>
      <c r="N2266" s="1">
        <v>-12.0428153077117</v>
      </c>
      <c r="O2266" s="4">
        <v>1.4135153077117</v>
      </c>
      <c r="V2266" s="3">
        <v>27.116</v>
      </c>
      <c r="W2266" s="3">
        <v>11.325</v>
      </c>
      <c r="Z2266" s="4">
        <f>IFERROR(__xludf.DUMMYFUNCTION("""COMPUTED_VALUE"""),10.915)</f>
        <v>10.915</v>
      </c>
      <c r="AA2266" s="4">
        <v>27.0606</v>
      </c>
      <c r="AB2266" s="4" t="s">
        <v>13</v>
      </c>
      <c r="AC2266" s="1">
        <v>24.2461726683153</v>
      </c>
      <c r="AD2266" s="4">
        <v>2.8698273316847</v>
      </c>
    </row>
    <row r="2267">
      <c r="G2267" s="3">
        <v>-10.6316</v>
      </c>
      <c r="H2267" s="3">
        <v>11.33</v>
      </c>
      <c r="K2267" s="4">
        <f>IFERROR(__xludf.DUMMYFUNCTION("""COMPUTED_VALUE"""),10.92)</f>
        <v>10.92</v>
      </c>
      <c r="L2267" s="4">
        <v>-10.6686</v>
      </c>
      <c r="M2267" s="4" t="s">
        <v>13</v>
      </c>
      <c r="N2267" s="1">
        <v>-12.0368630375213</v>
      </c>
      <c r="O2267" s="4">
        <v>1.4052630375212996</v>
      </c>
      <c r="V2267" s="3">
        <v>27.1182</v>
      </c>
      <c r="W2267" s="3">
        <v>11.33</v>
      </c>
      <c r="Z2267" s="4">
        <f>IFERROR(__xludf.DUMMYFUNCTION("""COMPUTED_VALUE"""),10.92)</f>
        <v>10.92</v>
      </c>
      <c r="AA2267" s="4">
        <v>27.0618</v>
      </c>
      <c r="AB2267" s="4" t="s">
        <v>13</v>
      </c>
      <c r="AC2267" s="1">
        <v>24.2506159090766</v>
      </c>
      <c r="AD2267" s="4">
        <v>2.867584090923401</v>
      </c>
    </row>
    <row r="2268">
      <c r="G2268" s="3">
        <v>-10.6339</v>
      </c>
      <c r="H2268" s="3">
        <v>11.335</v>
      </c>
      <c r="K2268" s="4">
        <f>IFERROR(__xludf.DUMMYFUNCTION("""COMPUTED_VALUE"""),10.925)</f>
        <v>10.925</v>
      </c>
      <c r="L2268" s="4">
        <v>-10.6644</v>
      </c>
      <c r="M2268" s="4" t="s">
        <v>13</v>
      </c>
      <c r="N2268" s="1">
        <v>-12.031659812965</v>
      </c>
      <c r="O2268" s="4">
        <v>1.397759812964999</v>
      </c>
      <c r="V2268" s="3">
        <v>27.1205</v>
      </c>
      <c r="W2268" s="3">
        <v>11.335</v>
      </c>
      <c r="Z2268" s="4">
        <f>IFERROR(__xludf.DUMMYFUNCTION("""COMPUTED_VALUE"""),10.925)</f>
        <v>10.925</v>
      </c>
      <c r="AA2268" s="4">
        <v>27.0631</v>
      </c>
      <c r="AB2268" s="4" t="s">
        <v>13</v>
      </c>
      <c r="AC2268" s="1">
        <v>24.2551794316933</v>
      </c>
      <c r="AD2268" s="4">
        <v>2.8653205683067</v>
      </c>
    </row>
    <row r="2269">
      <c r="G2269" s="3">
        <v>-10.6362</v>
      </c>
      <c r="H2269" s="3">
        <v>11.34</v>
      </c>
      <c r="K2269" s="4">
        <f>IFERROR(__xludf.DUMMYFUNCTION("""COMPUTED_VALUE"""),10.93)</f>
        <v>10.93</v>
      </c>
      <c r="L2269" s="4">
        <v>-10.6602</v>
      </c>
      <c r="M2269" s="4" t="s">
        <v>13</v>
      </c>
      <c r="N2269" s="1">
        <v>-12.027324570584</v>
      </c>
      <c r="O2269" s="4">
        <v>1.3911245705839992</v>
      </c>
      <c r="V2269" s="3">
        <v>27.123</v>
      </c>
      <c r="W2269" s="3">
        <v>11.34</v>
      </c>
      <c r="Z2269" s="4">
        <f>IFERROR(__xludf.DUMMYFUNCTION("""COMPUTED_VALUE"""),10.93)</f>
        <v>10.93</v>
      </c>
      <c r="AA2269" s="4">
        <v>27.0643</v>
      </c>
      <c r="AB2269" s="4" t="s">
        <v>13</v>
      </c>
      <c r="AC2269" s="1">
        <v>24.2598484651055</v>
      </c>
      <c r="AD2269" s="4">
        <v>2.8631515348945022</v>
      </c>
    </row>
    <row r="2270">
      <c r="G2270" s="3">
        <v>-10.6386</v>
      </c>
      <c r="H2270" s="3">
        <v>11.345</v>
      </c>
      <c r="K2270" s="4">
        <f>IFERROR(__xludf.DUMMYFUNCTION("""COMPUTED_VALUE"""),10.935)</f>
        <v>10.935</v>
      </c>
      <c r="L2270" s="4">
        <v>-10.6562</v>
      </c>
      <c r="M2270" s="4" t="s">
        <v>13</v>
      </c>
      <c r="N2270" s="1">
        <v>-12.0236120358724</v>
      </c>
      <c r="O2270" s="4">
        <v>1.3850120358723998</v>
      </c>
      <c r="V2270" s="3">
        <v>27.1256</v>
      </c>
      <c r="W2270" s="3">
        <v>11.345</v>
      </c>
      <c r="Z2270" s="4">
        <f>IFERROR(__xludf.DUMMYFUNCTION("""COMPUTED_VALUE"""),10.935)</f>
        <v>10.935</v>
      </c>
      <c r="AA2270" s="4">
        <v>27.0656</v>
      </c>
      <c r="AB2270" s="4" t="s">
        <v>13</v>
      </c>
      <c r="AC2270" s="1">
        <v>24.2650183554718</v>
      </c>
      <c r="AD2270" s="4">
        <v>2.8605816445281995</v>
      </c>
    </row>
    <row r="2271">
      <c r="G2271" s="3">
        <v>-10.6409</v>
      </c>
      <c r="H2271" s="3">
        <v>11.35</v>
      </c>
      <c r="K2271" s="4">
        <f>IFERROR(__xludf.DUMMYFUNCTION("""COMPUTED_VALUE"""),10.94)</f>
        <v>10.94</v>
      </c>
      <c r="L2271" s="4">
        <v>-10.6521</v>
      </c>
      <c r="M2271" s="4" t="s">
        <v>13</v>
      </c>
      <c r="N2271" s="1">
        <v>-12.019947363196</v>
      </c>
      <c r="O2271" s="4">
        <v>1.3790473631959994</v>
      </c>
      <c r="V2271" s="3">
        <v>27.1283</v>
      </c>
      <c r="W2271" s="3">
        <v>11.35</v>
      </c>
      <c r="Z2271" s="4">
        <f>IFERROR(__xludf.DUMMYFUNCTION("""COMPUTED_VALUE"""),10.94)</f>
        <v>10.94</v>
      </c>
      <c r="AA2271" s="4">
        <v>27.0668</v>
      </c>
      <c r="AB2271" s="4" t="s">
        <v>13</v>
      </c>
      <c r="AC2271" s="1">
        <v>24.2713680958668</v>
      </c>
      <c r="AD2271" s="4">
        <v>2.856931904133198</v>
      </c>
    </row>
    <row r="2272">
      <c r="G2272" s="3">
        <v>-10.6433</v>
      </c>
      <c r="H2272" s="3">
        <v>11.355</v>
      </c>
      <c r="K2272" s="4">
        <f>IFERROR(__xludf.DUMMYFUNCTION("""COMPUTED_VALUE"""),10.945)</f>
        <v>10.945</v>
      </c>
      <c r="L2272" s="4">
        <v>-10.6481</v>
      </c>
      <c r="M2272" s="4" t="s">
        <v>13</v>
      </c>
      <c r="N2272" s="1">
        <v>-12.0163271394556</v>
      </c>
      <c r="O2272" s="4">
        <v>1.3730271394555995</v>
      </c>
      <c r="V2272" s="3">
        <v>27.1311</v>
      </c>
      <c r="W2272" s="3">
        <v>11.355</v>
      </c>
      <c r="Z2272" s="4">
        <f>IFERROR(__xludf.DUMMYFUNCTION("""COMPUTED_VALUE"""),10.945)</f>
        <v>10.945</v>
      </c>
      <c r="AA2272" s="4">
        <v>27.068</v>
      </c>
      <c r="AB2272" s="4" t="s">
        <v>13</v>
      </c>
      <c r="AC2272" s="1">
        <v>24.278868115356</v>
      </c>
      <c r="AD2272" s="4">
        <v>2.8522318846439987</v>
      </c>
    </row>
    <row r="2273">
      <c r="G2273" s="3">
        <v>-10.6456</v>
      </c>
      <c r="H2273" s="3">
        <v>11.36</v>
      </c>
      <c r="K2273" s="4">
        <f>IFERROR(__xludf.DUMMYFUNCTION("""COMPUTED_VALUE"""),10.95)</f>
        <v>10.95</v>
      </c>
      <c r="L2273" s="4">
        <v>-10.6442</v>
      </c>
      <c r="M2273" s="4" t="s">
        <v>13</v>
      </c>
      <c r="N2273" s="1">
        <v>-12.012758670303</v>
      </c>
      <c r="O2273" s="4">
        <v>1.3671586703030005</v>
      </c>
      <c r="V2273" s="3">
        <v>27.1341</v>
      </c>
      <c r="W2273" s="3">
        <v>11.36</v>
      </c>
      <c r="Z2273" s="4">
        <f>IFERROR(__xludf.DUMMYFUNCTION("""COMPUTED_VALUE"""),10.95)</f>
        <v>10.95</v>
      </c>
      <c r="AA2273" s="4">
        <v>27.0692</v>
      </c>
      <c r="AB2273" s="4" t="s">
        <v>13</v>
      </c>
      <c r="AC2273" s="1">
        <v>24.287476208094</v>
      </c>
      <c r="AD2273" s="4">
        <v>2.8466237919060013</v>
      </c>
    </row>
    <row r="2274">
      <c r="G2274" s="3">
        <v>-10.648</v>
      </c>
      <c r="H2274" s="3">
        <v>11.365</v>
      </c>
      <c r="K2274" s="4">
        <f>IFERROR(__xludf.DUMMYFUNCTION("""COMPUTED_VALUE"""),10.955)</f>
        <v>10.955</v>
      </c>
      <c r="L2274" s="4">
        <v>-10.6403</v>
      </c>
      <c r="M2274" s="4" t="s">
        <v>13</v>
      </c>
      <c r="N2274" s="1">
        <v>-12.00924926139</v>
      </c>
      <c r="O2274" s="4">
        <v>1.3612492613900002</v>
      </c>
      <c r="V2274" s="3">
        <v>27.1371</v>
      </c>
      <c r="W2274" s="3">
        <v>11.365</v>
      </c>
      <c r="Z2274" s="4">
        <f>IFERROR(__xludf.DUMMYFUNCTION("""COMPUTED_VALUE"""),10.955)</f>
        <v>10.955</v>
      </c>
      <c r="AA2274" s="4">
        <v>27.0703</v>
      </c>
      <c r="AB2274" s="4" t="s">
        <v>13</v>
      </c>
      <c r="AC2274" s="1">
        <v>24.2971501682357</v>
      </c>
      <c r="AD2274" s="4">
        <v>2.839949831764301</v>
      </c>
    </row>
    <row r="2275">
      <c r="G2275" s="3">
        <v>-10.6504</v>
      </c>
      <c r="H2275" s="3">
        <v>11.37</v>
      </c>
      <c r="K2275" s="4">
        <f>IFERROR(__xludf.DUMMYFUNCTION("""COMPUTED_VALUE"""),10.96)</f>
        <v>10.96</v>
      </c>
      <c r="L2275" s="4">
        <v>-10.6365</v>
      </c>
      <c r="M2275" s="4" t="s">
        <v>13</v>
      </c>
      <c r="N2275" s="1">
        <v>-12.0058062183685</v>
      </c>
      <c r="O2275" s="4">
        <v>1.3554062183685005</v>
      </c>
      <c r="V2275" s="3">
        <v>27.1403</v>
      </c>
      <c r="W2275" s="3">
        <v>11.37</v>
      </c>
      <c r="Z2275" s="4">
        <f>IFERROR(__xludf.DUMMYFUNCTION("""COMPUTED_VALUE"""),10.96)</f>
        <v>10.96</v>
      </c>
      <c r="AA2275" s="4">
        <v>27.0715</v>
      </c>
      <c r="AB2275" s="4" t="s">
        <v>13</v>
      </c>
      <c r="AC2275" s="1">
        <v>24.3078477899356</v>
      </c>
      <c r="AD2275" s="4">
        <v>2.8324522100643996</v>
      </c>
    </row>
    <row r="2276">
      <c r="G2276" s="3">
        <v>-10.6528</v>
      </c>
      <c r="H2276" s="3">
        <v>11.375</v>
      </c>
      <c r="K2276" s="4">
        <f>IFERROR(__xludf.DUMMYFUNCTION("""COMPUTED_VALUE"""),10.965)</f>
        <v>10.965</v>
      </c>
      <c r="L2276" s="4">
        <v>-10.6328</v>
      </c>
      <c r="M2276" s="4" t="s">
        <v>13</v>
      </c>
      <c r="N2276" s="1">
        <v>-12.0024368468903</v>
      </c>
      <c r="O2276" s="4">
        <v>1.3496368468903004</v>
      </c>
      <c r="V2276" s="3">
        <v>27.1436</v>
      </c>
      <c r="W2276" s="3">
        <v>11.375</v>
      </c>
      <c r="Z2276" s="4">
        <f>IFERROR(__xludf.DUMMYFUNCTION("""COMPUTED_VALUE"""),10.965)</f>
        <v>10.965</v>
      </c>
      <c r="AA2276" s="4">
        <v>27.0726</v>
      </c>
      <c r="AB2276" s="4" t="s">
        <v>13</v>
      </c>
      <c r="AC2276" s="1">
        <v>24.3195268673484</v>
      </c>
      <c r="AD2276" s="4">
        <v>2.8240731326515984</v>
      </c>
    </row>
    <row r="2277">
      <c r="G2277" s="3">
        <v>-10.6552</v>
      </c>
      <c r="H2277" s="3">
        <v>11.38</v>
      </c>
      <c r="K2277" s="4">
        <f>IFERROR(__xludf.DUMMYFUNCTION("""COMPUTED_VALUE"""),10.97)</f>
        <v>10.97</v>
      </c>
      <c r="L2277" s="4">
        <v>-10.6292</v>
      </c>
      <c r="M2277" s="4" t="s">
        <v>13</v>
      </c>
      <c r="N2277" s="1">
        <v>-11.9991484526071</v>
      </c>
      <c r="O2277" s="4">
        <v>1.3439484526070995</v>
      </c>
      <c r="V2277" s="3">
        <v>27.1471</v>
      </c>
      <c r="W2277" s="3">
        <v>11.38</v>
      </c>
      <c r="Z2277" s="4">
        <f>IFERROR(__xludf.DUMMYFUNCTION("""COMPUTED_VALUE"""),10.97)</f>
        <v>10.97</v>
      </c>
      <c r="AA2277" s="4">
        <v>27.0737</v>
      </c>
      <c r="AB2277" s="4" t="s">
        <v>13</v>
      </c>
      <c r="AC2277" s="1">
        <v>24.3321451946289</v>
      </c>
      <c r="AD2277" s="4">
        <v>2.814954805371098</v>
      </c>
    </row>
    <row r="2278">
      <c r="G2278" s="3">
        <v>-10.6575</v>
      </c>
      <c r="H2278" s="3">
        <v>11.385</v>
      </c>
      <c r="K2278" s="4">
        <f>IFERROR(__xludf.DUMMYFUNCTION("""COMPUTED_VALUE"""),10.97380066)</f>
        <v>10.97380066</v>
      </c>
      <c r="L2278" s="4" t="s">
        <v>13</v>
      </c>
      <c r="M2278" s="4">
        <v>-12.0667778486422</v>
      </c>
      <c r="N2278" s="1">
        <v>-11.9959483411709</v>
      </c>
      <c r="O2278" s="4">
        <v>1.3384483411708992</v>
      </c>
      <c r="V2278" s="3">
        <v>27.1507</v>
      </c>
      <c r="W2278" s="3">
        <v>11.385</v>
      </c>
      <c r="Z2278" s="4">
        <f>IFERROR(__xludf.DUMMYFUNCTION("""COMPUTED_VALUE"""),10.97380066)</f>
        <v>10.97380066</v>
      </c>
      <c r="AA2278" s="4" t="s">
        <v>13</v>
      </c>
      <c r="AB2278" s="4">
        <v>24.2879474362463</v>
      </c>
      <c r="AC2278" s="1">
        <v>24.3456605659316</v>
      </c>
      <c r="AD2278" s="4">
        <v>2.8050394340684015</v>
      </c>
    </row>
    <row r="2279">
      <c r="G2279" s="3">
        <v>-10.66</v>
      </c>
      <c r="H2279" s="3">
        <v>11.39</v>
      </c>
      <c r="K2279" s="4">
        <f>IFERROR(__xludf.DUMMYFUNCTION("""COMPUTED_VALUE"""),10.975)</f>
        <v>10.975</v>
      </c>
      <c r="L2279" s="4">
        <v>-10.6256</v>
      </c>
      <c r="M2279" s="4" t="s">
        <v>13</v>
      </c>
      <c r="N2279" s="1">
        <v>-11.9928438182333</v>
      </c>
      <c r="O2279" s="4">
        <v>1.3328438182333002</v>
      </c>
      <c r="V2279" s="3">
        <v>27.1544</v>
      </c>
      <c r="W2279" s="3">
        <v>11.39</v>
      </c>
      <c r="Z2279" s="4">
        <f>IFERROR(__xludf.DUMMYFUNCTION("""COMPUTED_VALUE"""),10.975)</f>
        <v>10.975</v>
      </c>
      <c r="AA2279" s="4">
        <v>27.0748</v>
      </c>
      <c r="AB2279" s="4" t="s">
        <v>13</v>
      </c>
      <c r="AC2279" s="1">
        <v>24.3600307754114</v>
      </c>
      <c r="AD2279" s="4">
        <v>2.7943692245886</v>
      </c>
    </row>
    <row r="2280">
      <c r="G2280" s="3">
        <v>-10.6624</v>
      </c>
      <c r="H2280" s="3">
        <v>11.395</v>
      </c>
      <c r="K2280" s="4">
        <f>IFERROR(__xludf.DUMMYFUNCTION("""COMPUTED_VALUE"""),10.98)</f>
        <v>10.98</v>
      </c>
      <c r="L2280" s="4">
        <v>-10.6221</v>
      </c>
      <c r="M2280" s="4" t="s">
        <v>13</v>
      </c>
      <c r="N2280" s="1">
        <v>-11.9898421894464</v>
      </c>
      <c r="O2280" s="4">
        <v>1.3274421894463995</v>
      </c>
      <c r="V2280" s="3">
        <v>27.1582</v>
      </c>
      <c r="W2280" s="3">
        <v>11.395</v>
      </c>
      <c r="Z2280" s="4">
        <f>IFERROR(__xludf.DUMMYFUNCTION("""COMPUTED_VALUE"""),10.98)</f>
        <v>10.98</v>
      </c>
      <c r="AA2280" s="4">
        <v>27.0758</v>
      </c>
      <c r="AB2280" s="4" t="s">
        <v>13</v>
      </c>
      <c r="AC2280" s="1">
        <v>24.3752136172228</v>
      </c>
      <c r="AD2280" s="4">
        <v>2.7829863827771995</v>
      </c>
    </row>
    <row r="2281">
      <c r="G2281" s="3">
        <v>-10.6649</v>
      </c>
      <c r="H2281" s="3">
        <v>11.4</v>
      </c>
      <c r="K2281" s="4">
        <f>IFERROR(__xludf.DUMMYFUNCTION("""COMPUTED_VALUE"""),10.985)</f>
        <v>10.985</v>
      </c>
      <c r="L2281" s="4">
        <v>-10.6187</v>
      </c>
      <c r="M2281" s="4" t="s">
        <v>13</v>
      </c>
      <c r="N2281" s="1">
        <v>-11.9869507604617</v>
      </c>
      <c r="O2281" s="4">
        <v>1.3220507604616998</v>
      </c>
      <c r="V2281" s="3">
        <v>27.1621</v>
      </c>
      <c r="W2281" s="3">
        <v>11.4</v>
      </c>
      <c r="Z2281" s="4">
        <f>IFERROR(__xludf.DUMMYFUNCTION("""COMPUTED_VALUE"""),10.985)</f>
        <v>10.985</v>
      </c>
      <c r="AA2281" s="4">
        <v>27.0768</v>
      </c>
      <c r="AB2281" s="4" t="s">
        <v>13</v>
      </c>
      <c r="AC2281" s="1">
        <v>24.3911668855206</v>
      </c>
      <c r="AD2281" s="4">
        <v>2.770933114479398</v>
      </c>
    </row>
    <row r="2282">
      <c r="G2282" s="3"/>
      <c r="H2282" s="3"/>
      <c r="K2282" s="4">
        <f>IFERROR(__xludf.DUMMYFUNCTION("""COMPUTED_VALUE"""),10.99)</f>
        <v>10.99</v>
      </c>
      <c r="L2282" s="4">
        <v>-10.6153</v>
      </c>
      <c r="M2282" s="4" t="s">
        <v>13</v>
      </c>
      <c r="O2282" s="4">
        <v>0.0</v>
      </c>
      <c r="V2282" s="3"/>
      <c r="Z2282" s="4">
        <f>IFERROR(__xludf.DUMMYFUNCTION("""COMPUTED_VALUE"""),10.99)</f>
        <v>10.99</v>
      </c>
      <c r="AA2282" s="4">
        <v>27.0779</v>
      </c>
      <c r="AB2282" s="4" t="s">
        <v>13</v>
      </c>
      <c r="AD2282" s="4">
        <v>0.0</v>
      </c>
    </row>
    <row r="2283">
      <c r="G2283" s="3"/>
      <c r="H2283" s="3"/>
      <c r="K2283" s="4">
        <f>IFERROR(__xludf.DUMMYFUNCTION("""COMPUTED_VALUE"""),10.995)</f>
        <v>10.995</v>
      </c>
      <c r="L2283" s="4">
        <v>-10.6121</v>
      </c>
      <c r="M2283" s="4" t="s">
        <v>13</v>
      </c>
      <c r="O2283" s="4">
        <v>0.0</v>
      </c>
      <c r="V2283" s="3"/>
      <c r="Z2283" s="4">
        <f>IFERROR(__xludf.DUMMYFUNCTION("""COMPUTED_VALUE"""),10.995)</f>
        <v>10.995</v>
      </c>
      <c r="AA2283" s="4">
        <v>27.0788</v>
      </c>
      <c r="AB2283" s="4" t="s">
        <v>13</v>
      </c>
      <c r="AD2283" s="4">
        <v>0.0</v>
      </c>
    </row>
    <row r="2284">
      <c r="G2284" s="3"/>
      <c r="H2284" s="3"/>
      <c r="K2284" s="4">
        <f>IFERROR(__xludf.DUMMYFUNCTION("""COMPUTED_VALUE"""),11.0)</f>
        <v>11</v>
      </c>
      <c r="L2284" s="4">
        <v>-10.609</v>
      </c>
      <c r="M2284" s="4" t="s">
        <v>13</v>
      </c>
      <c r="O2284" s="4">
        <v>0.0</v>
      </c>
      <c r="V2284" s="3"/>
      <c r="W2284" s="1"/>
      <c r="Z2284" s="4">
        <f>IFERROR(__xludf.DUMMYFUNCTION("""COMPUTED_VALUE"""),11.0)</f>
        <v>11</v>
      </c>
      <c r="AA2284" s="4">
        <v>27.0798</v>
      </c>
      <c r="AB2284" s="4" t="s">
        <v>13</v>
      </c>
      <c r="AD2284" s="4">
        <v>0.0</v>
      </c>
    </row>
    <row r="2285">
      <c r="G2285" s="3"/>
      <c r="H2285" s="3"/>
      <c r="K2285" s="4">
        <f>IFERROR(__xludf.DUMMYFUNCTION("""COMPUTED_VALUE"""),11.005)</f>
        <v>11.005</v>
      </c>
      <c r="L2285" s="4">
        <v>-10.606</v>
      </c>
      <c r="M2285" s="4" t="s">
        <v>13</v>
      </c>
      <c r="O2285" s="4">
        <v>0.0</v>
      </c>
      <c r="V2285" s="3"/>
      <c r="W2285" s="1"/>
      <c r="Z2285" s="4">
        <f>IFERROR(__xludf.DUMMYFUNCTION("""COMPUTED_VALUE"""),11.005)</f>
        <v>11.005</v>
      </c>
      <c r="AA2285" s="4">
        <v>27.0808</v>
      </c>
      <c r="AB2285" s="4" t="s">
        <v>13</v>
      </c>
      <c r="AD2285" s="4">
        <v>0.0</v>
      </c>
    </row>
    <row r="2286">
      <c r="G2286" s="3"/>
      <c r="H2286" s="3"/>
      <c r="K2286" s="4">
        <f>IFERROR(__xludf.DUMMYFUNCTION("""COMPUTED_VALUE"""),11.01)</f>
        <v>11.01</v>
      </c>
      <c r="L2286" s="4">
        <v>-10.6031</v>
      </c>
      <c r="M2286" s="4" t="s">
        <v>13</v>
      </c>
      <c r="O2286" s="4">
        <v>0.0</v>
      </c>
      <c r="V2286" s="3"/>
      <c r="W2286" s="1"/>
      <c r="Z2286" s="4">
        <f>IFERROR(__xludf.DUMMYFUNCTION("""COMPUTED_VALUE"""),11.01)</f>
        <v>11.01</v>
      </c>
      <c r="AA2286" s="4">
        <v>27.0817</v>
      </c>
      <c r="AB2286" s="4" t="s">
        <v>13</v>
      </c>
      <c r="AD2286" s="4">
        <v>0.0</v>
      </c>
    </row>
    <row r="2287">
      <c r="G2287" s="3"/>
      <c r="H2287" s="3"/>
      <c r="K2287" s="4">
        <f>IFERROR(__xludf.DUMMYFUNCTION("""COMPUTED_VALUE"""),11.015)</f>
        <v>11.015</v>
      </c>
      <c r="L2287" s="4">
        <v>-10.6003</v>
      </c>
      <c r="M2287" s="4" t="s">
        <v>13</v>
      </c>
      <c r="O2287" s="4">
        <v>0.0</v>
      </c>
      <c r="V2287" s="3"/>
      <c r="W2287" s="1"/>
      <c r="Z2287" s="4">
        <f>IFERROR(__xludf.DUMMYFUNCTION("""COMPUTED_VALUE"""),11.015)</f>
        <v>11.015</v>
      </c>
      <c r="AA2287" s="4">
        <v>27.0825</v>
      </c>
      <c r="AB2287" s="4" t="s">
        <v>13</v>
      </c>
      <c r="AD2287" s="4">
        <v>0.0</v>
      </c>
    </row>
    <row r="2288">
      <c r="G2288" s="3"/>
      <c r="H2288" s="3"/>
      <c r="K2288" s="4">
        <f>IFERROR(__xludf.DUMMYFUNCTION("""COMPUTED_VALUE"""),11.02)</f>
        <v>11.02</v>
      </c>
      <c r="L2288" s="4">
        <v>-10.5976</v>
      </c>
      <c r="M2288" s="4" t="s">
        <v>13</v>
      </c>
      <c r="O2288" s="4">
        <v>0.0</v>
      </c>
      <c r="V2288" s="3"/>
      <c r="W2288" s="1"/>
      <c r="Z2288" s="4">
        <f>IFERROR(__xludf.DUMMYFUNCTION("""COMPUTED_VALUE"""),11.02)</f>
        <v>11.02</v>
      </c>
      <c r="AA2288" s="4">
        <v>27.0834</v>
      </c>
      <c r="AB2288" s="4" t="s">
        <v>13</v>
      </c>
      <c r="AD2288" s="4">
        <v>0.0</v>
      </c>
    </row>
    <row r="2289">
      <c r="G2289" s="3"/>
      <c r="H2289" s="3"/>
      <c r="K2289" s="4">
        <f>IFERROR(__xludf.DUMMYFUNCTION("""COMPUTED_VALUE"""),11.025)</f>
        <v>11.025</v>
      </c>
      <c r="L2289" s="4">
        <v>-10.595</v>
      </c>
      <c r="M2289" s="4" t="s">
        <v>13</v>
      </c>
      <c r="O2289" s="4">
        <v>0.0</v>
      </c>
      <c r="V2289" s="3"/>
      <c r="W2289" s="1"/>
      <c r="Z2289" s="4">
        <f>IFERROR(__xludf.DUMMYFUNCTION("""COMPUTED_VALUE"""),11.025)</f>
        <v>11.025</v>
      </c>
      <c r="AA2289" s="4">
        <v>27.0842</v>
      </c>
      <c r="AB2289" s="4" t="s">
        <v>13</v>
      </c>
      <c r="AD2289" s="4">
        <v>0.0</v>
      </c>
    </row>
    <row r="2290">
      <c r="G2290" s="3"/>
      <c r="H2290" s="3"/>
      <c r="K2290" s="4">
        <f>IFERROR(__xludf.DUMMYFUNCTION("""COMPUTED_VALUE"""),11.03)</f>
        <v>11.03</v>
      </c>
      <c r="L2290" s="4">
        <v>-10.5925</v>
      </c>
      <c r="M2290" s="4" t="s">
        <v>13</v>
      </c>
      <c r="O2290" s="4">
        <v>0.0</v>
      </c>
      <c r="V2290" s="3"/>
      <c r="W2290" s="1"/>
      <c r="Z2290" s="4">
        <f>IFERROR(__xludf.DUMMYFUNCTION("""COMPUTED_VALUE"""),11.03)</f>
        <v>11.03</v>
      </c>
      <c r="AA2290" s="4">
        <v>27.085</v>
      </c>
      <c r="AB2290" s="4" t="s">
        <v>13</v>
      </c>
      <c r="AD2290" s="4">
        <v>0.0</v>
      </c>
    </row>
    <row r="2291">
      <c r="G2291" s="3"/>
      <c r="H2291" s="3"/>
      <c r="K2291" s="4">
        <f>IFERROR(__xludf.DUMMYFUNCTION("""COMPUTED_VALUE"""),11.035)</f>
        <v>11.035</v>
      </c>
      <c r="L2291" s="4">
        <v>-10.5902</v>
      </c>
      <c r="M2291" s="4" t="s">
        <v>13</v>
      </c>
      <c r="O2291" s="4">
        <v>0.0</v>
      </c>
      <c r="V2291" s="3"/>
      <c r="W2291" s="1"/>
      <c r="Z2291" s="4">
        <f>IFERROR(__xludf.DUMMYFUNCTION("""COMPUTED_VALUE"""),11.035)</f>
        <v>11.035</v>
      </c>
      <c r="AA2291" s="4">
        <v>27.0858</v>
      </c>
      <c r="AB2291" s="4" t="s">
        <v>13</v>
      </c>
      <c r="AD2291" s="4">
        <v>0.0</v>
      </c>
    </row>
    <row r="2292">
      <c r="G2292" s="3"/>
      <c r="H2292" s="3"/>
      <c r="K2292" s="4">
        <f>IFERROR(__xludf.DUMMYFUNCTION("""COMPUTED_VALUE"""),11.04)</f>
        <v>11.04</v>
      </c>
      <c r="L2292" s="4">
        <v>-10.5879</v>
      </c>
      <c r="M2292" s="4" t="s">
        <v>13</v>
      </c>
      <c r="O2292" s="4">
        <v>0.0</v>
      </c>
      <c r="V2292" s="3"/>
      <c r="W2292" s="1"/>
      <c r="Z2292" s="4">
        <f>IFERROR(__xludf.DUMMYFUNCTION("""COMPUTED_VALUE"""),11.04)</f>
        <v>11.04</v>
      </c>
      <c r="AA2292" s="4">
        <v>27.0865</v>
      </c>
      <c r="AB2292" s="4" t="s">
        <v>13</v>
      </c>
      <c r="AD2292" s="4">
        <v>0.0</v>
      </c>
    </row>
    <row r="2293">
      <c r="G2293" s="3"/>
      <c r="H2293" s="3"/>
      <c r="K2293" s="4">
        <f>IFERROR(__xludf.DUMMYFUNCTION("""COMPUTED_VALUE"""),11.045)</f>
        <v>11.045</v>
      </c>
      <c r="L2293" s="4">
        <v>-10.5858</v>
      </c>
      <c r="M2293" s="4" t="s">
        <v>13</v>
      </c>
      <c r="O2293" s="4">
        <v>0.0</v>
      </c>
      <c r="V2293" s="3"/>
      <c r="W2293" s="1"/>
      <c r="Z2293" s="4">
        <f>IFERROR(__xludf.DUMMYFUNCTION("""COMPUTED_VALUE"""),11.045)</f>
        <v>11.045</v>
      </c>
      <c r="AA2293" s="4">
        <v>27.0872</v>
      </c>
      <c r="AB2293" s="4" t="s">
        <v>13</v>
      </c>
      <c r="AD2293" s="4">
        <v>0.0</v>
      </c>
    </row>
    <row r="2294">
      <c r="G2294" s="3"/>
      <c r="H2294" s="3"/>
      <c r="K2294" s="4">
        <f>IFERROR(__xludf.DUMMYFUNCTION("""COMPUTED_VALUE"""),11.05)</f>
        <v>11.05</v>
      </c>
      <c r="L2294" s="4">
        <v>-10.5838</v>
      </c>
      <c r="M2294" s="4" t="s">
        <v>13</v>
      </c>
      <c r="O2294" s="4">
        <v>0.0</v>
      </c>
      <c r="V2294" s="3"/>
      <c r="W2294" s="1"/>
      <c r="Z2294" s="4">
        <f>IFERROR(__xludf.DUMMYFUNCTION("""COMPUTED_VALUE"""),11.05)</f>
        <v>11.05</v>
      </c>
      <c r="AA2294" s="4">
        <v>27.0879</v>
      </c>
      <c r="AB2294" s="4" t="s">
        <v>13</v>
      </c>
      <c r="AD2294" s="4">
        <v>0.0</v>
      </c>
    </row>
    <row r="2295">
      <c r="G2295" s="3"/>
      <c r="H2295" s="3"/>
      <c r="K2295" s="4">
        <f>IFERROR(__xludf.DUMMYFUNCTION("""COMPUTED_VALUE"""),11.055)</f>
        <v>11.055</v>
      </c>
      <c r="L2295" s="4">
        <v>-10.582</v>
      </c>
      <c r="M2295" s="4" t="s">
        <v>13</v>
      </c>
      <c r="O2295" s="4">
        <v>0.0</v>
      </c>
      <c r="V2295" s="3"/>
      <c r="W2295" s="1"/>
      <c r="Z2295" s="4">
        <f>IFERROR(__xludf.DUMMYFUNCTION("""COMPUTED_VALUE"""),11.055)</f>
        <v>11.055</v>
      </c>
      <c r="AA2295" s="4">
        <v>27.0885</v>
      </c>
      <c r="AB2295" s="4" t="s">
        <v>13</v>
      </c>
      <c r="AD2295" s="4">
        <v>0.0</v>
      </c>
    </row>
    <row r="2296">
      <c r="G2296" s="3"/>
      <c r="H2296" s="3"/>
      <c r="K2296" s="4">
        <f>IFERROR(__xludf.DUMMYFUNCTION("""COMPUTED_VALUE"""),11.05719757)</f>
        <v>11.05719757</v>
      </c>
      <c r="L2296" s="4" t="s">
        <v>13</v>
      </c>
      <c r="M2296" s="4">
        <v>-12.1433710263297</v>
      </c>
      <c r="O2296" s="4">
        <v>0.0</v>
      </c>
      <c r="V2296" s="3"/>
      <c r="W2296" s="1"/>
      <c r="Z2296" s="4">
        <f>IFERROR(__xludf.DUMMYFUNCTION("""COMPUTED_VALUE"""),11.05719757)</f>
        <v>11.05719757</v>
      </c>
      <c r="AA2296" s="4" t="s">
        <v>13</v>
      </c>
      <c r="AB2296" s="4">
        <v>24.2033503290697</v>
      </c>
      <c r="AD2296" s="4">
        <v>0.0</v>
      </c>
    </row>
    <row r="2297">
      <c r="G2297" s="3"/>
      <c r="H2297" s="3"/>
      <c r="K2297" s="4">
        <f>IFERROR(__xludf.DUMMYFUNCTION("""COMPUTED_VALUE"""),11.06)</f>
        <v>11.06</v>
      </c>
      <c r="L2297" s="4">
        <v>-10.5802</v>
      </c>
      <c r="M2297" s="4" t="s">
        <v>13</v>
      </c>
      <c r="O2297" s="4">
        <v>0.0</v>
      </c>
      <c r="V2297" s="3"/>
      <c r="W2297" s="1"/>
      <c r="Z2297" s="4">
        <f>IFERROR(__xludf.DUMMYFUNCTION("""COMPUTED_VALUE"""),11.06)</f>
        <v>11.06</v>
      </c>
      <c r="AA2297" s="4">
        <v>27.0891</v>
      </c>
      <c r="AB2297" s="4" t="s">
        <v>13</v>
      </c>
      <c r="AD2297" s="4">
        <v>0.0</v>
      </c>
    </row>
    <row r="2298">
      <c r="G2298" s="3"/>
      <c r="H2298" s="3"/>
      <c r="K2298" s="4">
        <f>IFERROR(__xludf.DUMMYFUNCTION("""COMPUTED_VALUE"""),11.065)</f>
        <v>11.065</v>
      </c>
      <c r="L2298" s="4">
        <v>-10.5786</v>
      </c>
      <c r="M2298" s="4" t="s">
        <v>13</v>
      </c>
      <c r="O2298" s="4">
        <v>0.0</v>
      </c>
      <c r="V2298" s="3"/>
      <c r="W2298" s="1"/>
      <c r="Z2298" s="4">
        <f>IFERROR(__xludf.DUMMYFUNCTION("""COMPUTED_VALUE"""),11.065)</f>
        <v>11.065</v>
      </c>
      <c r="AA2298" s="4">
        <v>27.0897</v>
      </c>
      <c r="AB2298" s="4" t="s">
        <v>13</v>
      </c>
      <c r="AD2298" s="4">
        <v>0.0</v>
      </c>
    </row>
    <row r="2299">
      <c r="G2299" s="3"/>
      <c r="H2299" s="3"/>
      <c r="K2299" s="4">
        <f>IFERROR(__xludf.DUMMYFUNCTION("""COMPUTED_VALUE"""),11.07)</f>
        <v>11.07</v>
      </c>
      <c r="L2299" s="4">
        <v>-10.5771</v>
      </c>
      <c r="M2299" s="4" t="s">
        <v>13</v>
      </c>
      <c r="O2299" s="4">
        <v>0.0</v>
      </c>
      <c r="V2299" s="3"/>
      <c r="W2299" s="1"/>
      <c r="Z2299" s="4">
        <f>IFERROR(__xludf.DUMMYFUNCTION("""COMPUTED_VALUE"""),11.07)</f>
        <v>11.07</v>
      </c>
      <c r="AA2299" s="4">
        <v>27.0902</v>
      </c>
      <c r="AB2299" s="4" t="s">
        <v>13</v>
      </c>
      <c r="AD2299" s="4">
        <v>0.0</v>
      </c>
    </row>
    <row r="2300">
      <c r="G2300" s="3"/>
      <c r="H2300" s="3"/>
      <c r="K2300" s="4">
        <f>IFERROR(__xludf.DUMMYFUNCTION("""COMPUTED_VALUE"""),11.075)</f>
        <v>11.075</v>
      </c>
      <c r="L2300" s="4">
        <v>-10.5758</v>
      </c>
      <c r="M2300" s="4" t="s">
        <v>13</v>
      </c>
      <c r="O2300" s="4">
        <v>0.0</v>
      </c>
      <c r="V2300" s="3"/>
      <c r="W2300" s="1"/>
      <c r="Z2300" s="4">
        <f>IFERROR(__xludf.DUMMYFUNCTION("""COMPUTED_VALUE"""),11.075)</f>
        <v>11.075</v>
      </c>
      <c r="AA2300" s="4">
        <v>27.0906</v>
      </c>
      <c r="AB2300" s="4" t="s">
        <v>13</v>
      </c>
      <c r="AD2300" s="4">
        <v>0.0</v>
      </c>
    </row>
    <row r="2301">
      <c r="G2301" s="3"/>
      <c r="H2301" s="3"/>
      <c r="K2301" s="4">
        <f>IFERROR(__xludf.DUMMYFUNCTION("""COMPUTED_VALUE"""),11.08)</f>
        <v>11.08</v>
      </c>
      <c r="L2301" s="4">
        <v>-10.5746</v>
      </c>
      <c r="M2301" s="4" t="s">
        <v>13</v>
      </c>
      <c r="O2301" s="4">
        <v>0.0</v>
      </c>
      <c r="V2301" s="3"/>
      <c r="W2301" s="1"/>
      <c r="Z2301" s="4">
        <f>IFERROR(__xludf.DUMMYFUNCTION("""COMPUTED_VALUE"""),11.08)</f>
        <v>11.08</v>
      </c>
      <c r="AA2301" s="4">
        <v>27.0911</v>
      </c>
      <c r="AB2301" s="4" t="s">
        <v>13</v>
      </c>
      <c r="AD2301" s="4">
        <v>0.0</v>
      </c>
    </row>
    <row r="2302">
      <c r="G2302" s="3"/>
      <c r="H2302" s="3"/>
      <c r="K2302" s="4">
        <f>IFERROR(__xludf.DUMMYFUNCTION("""COMPUTED_VALUE"""),11.085)</f>
        <v>11.085</v>
      </c>
      <c r="L2302" s="4">
        <v>-10.5734</v>
      </c>
      <c r="M2302" s="4" t="s">
        <v>13</v>
      </c>
      <c r="O2302" s="4">
        <v>0.0</v>
      </c>
      <c r="V2302" s="3"/>
      <c r="W2302" s="1"/>
      <c r="Z2302" s="4">
        <f>IFERROR(__xludf.DUMMYFUNCTION("""COMPUTED_VALUE"""),11.085)</f>
        <v>11.085</v>
      </c>
      <c r="AA2302" s="4">
        <v>27.0915</v>
      </c>
      <c r="AB2302" s="4" t="s">
        <v>13</v>
      </c>
      <c r="AD2302" s="4">
        <v>0.0</v>
      </c>
    </row>
    <row r="2303">
      <c r="G2303" s="3"/>
      <c r="H2303" s="3"/>
      <c r="K2303" s="4">
        <f>IFERROR(__xludf.DUMMYFUNCTION("""COMPUTED_VALUE"""),11.09)</f>
        <v>11.09</v>
      </c>
      <c r="L2303" s="4">
        <v>-10.5725</v>
      </c>
      <c r="M2303" s="4" t="s">
        <v>13</v>
      </c>
      <c r="O2303" s="4">
        <v>0.0</v>
      </c>
      <c r="V2303" s="3"/>
      <c r="W2303" s="1"/>
      <c r="Z2303" s="4">
        <f>IFERROR(__xludf.DUMMYFUNCTION("""COMPUTED_VALUE"""),11.09)</f>
        <v>11.09</v>
      </c>
      <c r="AA2303" s="4">
        <v>27.0918</v>
      </c>
      <c r="AB2303" s="4" t="s">
        <v>13</v>
      </c>
      <c r="AD2303" s="4">
        <v>0.0</v>
      </c>
    </row>
    <row r="2304">
      <c r="G2304" s="3"/>
      <c r="H2304" s="3"/>
      <c r="K2304" s="4">
        <f>IFERROR(__xludf.DUMMYFUNCTION("""COMPUTED_VALUE"""),11.095)</f>
        <v>11.095</v>
      </c>
      <c r="L2304" s="4">
        <v>-10.5716</v>
      </c>
      <c r="M2304" s="4" t="s">
        <v>13</v>
      </c>
      <c r="O2304" s="4">
        <v>0.0</v>
      </c>
      <c r="V2304" s="3"/>
      <c r="W2304" s="1"/>
      <c r="Z2304" s="4">
        <f>IFERROR(__xludf.DUMMYFUNCTION("""COMPUTED_VALUE"""),11.095)</f>
        <v>11.095</v>
      </c>
      <c r="AA2304" s="4">
        <v>27.0922</v>
      </c>
      <c r="AB2304" s="4" t="s">
        <v>13</v>
      </c>
      <c r="AD2304" s="4">
        <v>0.0</v>
      </c>
    </row>
    <row r="2305">
      <c r="G2305" s="3"/>
      <c r="H2305" s="3"/>
      <c r="K2305" s="4">
        <f>IFERROR(__xludf.DUMMYFUNCTION("""COMPUTED_VALUE"""),11.1)</f>
        <v>11.1</v>
      </c>
      <c r="L2305" s="4">
        <v>-10.5709</v>
      </c>
      <c r="M2305" s="4" t="s">
        <v>13</v>
      </c>
      <c r="O2305" s="4">
        <v>0.0</v>
      </c>
      <c r="V2305" s="3"/>
      <c r="W2305" s="1"/>
      <c r="Z2305" s="4">
        <f>IFERROR(__xludf.DUMMYFUNCTION("""COMPUTED_VALUE"""),11.1)</f>
        <v>11.1</v>
      </c>
      <c r="AA2305" s="4">
        <v>27.0924</v>
      </c>
      <c r="AB2305" s="4" t="s">
        <v>13</v>
      </c>
      <c r="AD2305" s="4">
        <v>0.0</v>
      </c>
    </row>
    <row r="2306">
      <c r="G2306" s="3"/>
      <c r="H2306" s="3"/>
      <c r="K2306" s="4">
        <f>IFERROR(__xludf.DUMMYFUNCTION("""COMPUTED_VALUE"""),11.105)</f>
        <v>11.105</v>
      </c>
      <c r="L2306" s="4">
        <v>-10.5703</v>
      </c>
      <c r="M2306" s="4" t="s">
        <v>13</v>
      </c>
      <c r="O2306" s="4">
        <v>0.0</v>
      </c>
      <c r="V2306" s="3"/>
      <c r="W2306" s="1"/>
      <c r="Z2306" s="4">
        <f>IFERROR(__xludf.DUMMYFUNCTION("""COMPUTED_VALUE"""),11.105)</f>
        <v>11.105</v>
      </c>
      <c r="AA2306" s="4">
        <v>27.0927</v>
      </c>
      <c r="AB2306" s="4" t="s">
        <v>13</v>
      </c>
      <c r="AD2306" s="4">
        <v>0.0</v>
      </c>
    </row>
    <row r="2307">
      <c r="G2307" s="3"/>
      <c r="H2307" s="3"/>
      <c r="K2307" s="4">
        <f>IFERROR(__xludf.DUMMYFUNCTION("""COMPUTED_VALUE"""),11.11)</f>
        <v>11.11</v>
      </c>
      <c r="L2307" s="4">
        <v>-10.5698</v>
      </c>
      <c r="M2307" s="4" t="s">
        <v>13</v>
      </c>
      <c r="O2307" s="4">
        <v>0.0</v>
      </c>
      <c r="V2307" s="3"/>
      <c r="W2307" s="1"/>
      <c r="Z2307" s="4">
        <f>IFERROR(__xludf.DUMMYFUNCTION("""COMPUTED_VALUE"""),11.11)</f>
        <v>11.11</v>
      </c>
      <c r="AA2307" s="4">
        <v>27.0929</v>
      </c>
      <c r="AB2307" s="4" t="s">
        <v>13</v>
      </c>
      <c r="AD2307" s="4">
        <v>0.0</v>
      </c>
    </row>
    <row r="2308">
      <c r="G2308" s="3"/>
      <c r="H2308" s="3"/>
      <c r="K2308" s="4">
        <f>IFERROR(__xludf.DUMMYFUNCTION("""COMPUTED_VALUE"""),11.115)</f>
        <v>11.115</v>
      </c>
      <c r="L2308" s="4">
        <v>-10.5695</v>
      </c>
      <c r="M2308" s="4" t="s">
        <v>13</v>
      </c>
      <c r="O2308" s="4">
        <v>0.0</v>
      </c>
      <c r="V2308" s="3"/>
      <c r="W2308" s="1"/>
      <c r="Z2308" s="4">
        <f>IFERROR(__xludf.DUMMYFUNCTION("""COMPUTED_VALUE"""),11.115)</f>
        <v>11.115</v>
      </c>
      <c r="AA2308" s="4">
        <v>27.0931</v>
      </c>
      <c r="AB2308" s="4" t="s">
        <v>13</v>
      </c>
      <c r="AD2308" s="4">
        <v>0.0</v>
      </c>
    </row>
    <row r="2309">
      <c r="G2309" s="3"/>
      <c r="H2309" s="3"/>
      <c r="K2309" s="4">
        <f>IFERROR(__xludf.DUMMYFUNCTION("""COMPUTED_VALUE"""),11.12)</f>
        <v>11.12</v>
      </c>
      <c r="L2309" s="4">
        <v>-10.5693</v>
      </c>
      <c r="M2309" s="4" t="s">
        <v>13</v>
      </c>
      <c r="O2309" s="4">
        <v>0.0</v>
      </c>
      <c r="V2309" s="3"/>
      <c r="W2309" s="1"/>
      <c r="Z2309" s="4">
        <f>IFERROR(__xludf.DUMMYFUNCTION("""COMPUTED_VALUE"""),11.12)</f>
        <v>11.12</v>
      </c>
      <c r="AA2309" s="4">
        <v>27.0933</v>
      </c>
      <c r="AB2309" s="4" t="s">
        <v>13</v>
      </c>
      <c r="AD2309" s="4">
        <v>0.0</v>
      </c>
    </row>
    <row r="2310">
      <c r="G2310" s="3"/>
      <c r="H2310" s="3"/>
      <c r="K2310" s="4">
        <f>IFERROR(__xludf.DUMMYFUNCTION("""COMPUTED_VALUE"""),11.125)</f>
        <v>11.125</v>
      </c>
      <c r="L2310" s="4">
        <v>-10.5692</v>
      </c>
      <c r="M2310" s="4" t="s">
        <v>13</v>
      </c>
      <c r="O2310" s="4">
        <v>0.0</v>
      </c>
      <c r="V2310" s="3"/>
      <c r="W2310" s="1"/>
      <c r="Z2310" s="4">
        <f>IFERROR(__xludf.DUMMYFUNCTION("""COMPUTED_VALUE"""),11.125)</f>
        <v>11.125</v>
      </c>
      <c r="AA2310" s="4">
        <v>27.0934</v>
      </c>
      <c r="AB2310" s="4" t="s">
        <v>13</v>
      </c>
      <c r="AD2310" s="4">
        <v>0.0</v>
      </c>
    </row>
    <row r="2311">
      <c r="G2311" s="3"/>
      <c r="H2311" s="3"/>
      <c r="K2311" s="4">
        <f>IFERROR(__xludf.DUMMYFUNCTION("""COMPUTED_VALUE"""),11.13)</f>
        <v>11.13</v>
      </c>
      <c r="L2311" s="4">
        <v>-10.5692</v>
      </c>
      <c r="M2311" s="4" t="s">
        <v>13</v>
      </c>
      <c r="O2311" s="4">
        <v>0.0</v>
      </c>
      <c r="V2311" s="3"/>
      <c r="W2311" s="1"/>
      <c r="Z2311" s="4">
        <f>IFERROR(__xludf.DUMMYFUNCTION("""COMPUTED_VALUE"""),11.13)</f>
        <v>11.13</v>
      </c>
      <c r="AA2311" s="4">
        <v>27.0935</v>
      </c>
      <c r="AB2311" s="4" t="s">
        <v>13</v>
      </c>
      <c r="AD2311" s="4">
        <v>0.0</v>
      </c>
    </row>
    <row r="2312">
      <c r="G2312" s="3"/>
      <c r="H2312" s="3"/>
      <c r="K2312" s="4">
        <f>IFERROR(__xludf.DUMMYFUNCTION("""COMPUTED_VALUE"""),11.135)</f>
        <v>11.135</v>
      </c>
      <c r="L2312" s="4">
        <v>-10.5694</v>
      </c>
      <c r="M2312" s="4" t="s">
        <v>13</v>
      </c>
      <c r="O2312" s="4">
        <v>0.0</v>
      </c>
      <c r="V2312" s="3"/>
      <c r="W2312" s="1"/>
      <c r="Z2312" s="4">
        <f>IFERROR(__xludf.DUMMYFUNCTION("""COMPUTED_VALUE"""),11.135)</f>
        <v>11.135</v>
      </c>
      <c r="AA2312" s="4">
        <v>27.0936</v>
      </c>
      <c r="AB2312" s="4" t="s">
        <v>13</v>
      </c>
      <c r="AD2312" s="4">
        <v>0.0</v>
      </c>
    </row>
    <row r="2313">
      <c r="G2313" s="3"/>
      <c r="H2313" s="3"/>
      <c r="K2313" s="4">
        <f>IFERROR(__xludf.DUMMYFUNCTION("""COMPUTED_VALUE"""),11.14)</f>
        <v>11.14</v>
      </c>
      <c r="L2313" s="4">
        <v>-10.5696</v>
      </c>
      <c r="M2313" s="4" t="s">
        <v>13</v>
      </c>
      <c r="O2313" s="4">
        <v>0.0</v>
      </c>
      <c r="V2313" s="3"/>
      <c r="W2313" s="1"/>
      <c r="Z2313" s="4">
        <f>IFERROR(__xludf.DUMMYFUNCTION("""COMPUTED_VALUE"""),11.14)</f>
        <v>11.14</v>
      </c>
      <c r="AA2313" s="4">
        <v>27.0936</v>
      </c>
      <c r="AB2313" s="4" t="s">
        <v>13</v>
      </c>
      <c r="AD2313" s="4">
        <v>0.0</v>
      </c>
    </row>
    <row r="2314">
      <c r="G2314" s="3"/>
      <c r="H2314" s="3"/>
      <c r="K2314" s="4">
        <f>IFERROR(__xludf.DUMMYFUNCTION("""COMPUTED_VALUE"""),11.145)</f>
        <v>11.145</v>
      </c>
      <c r="L2314" s="4">
        <v>-10.5699</v>
      </c>
      <c r="M2314" s="4" t="s">
        <v>13</v>
      </c>
      <c r="O2314" s="4">
        <v>0.0</v>
      </c>
      <c r="V2314" s="3"/>
      <c r="W2314" s="1"/>
      <c r="Z2314" s="4">
        <f>IFERROR(__xludf.DUMMYFUNCTION("""COMPUTED_VALUE"""),11.145)</f>
        <v>11.145</v>
      </c>
      <c r="AA2314" s="4">
        <v>27.0936</v>
      </c>
      <c r="AB2314" s="4" t="s">
        <v>13</v>
      </c>
      <c r="AD2314" s="4">
        <v>0.0</v>
      </c>
    </row>
    <row r="2315">
      <c r="G2315" s="3"/>
      <c r="H2315" s="3"/>
      <c r="K2315" s="4">
        <f>IFERROR(__xludf.DUMMYFUNCTION("""COMPUTED_VALUE"""),11.15)</f>
        <v>11.15</v>
      </c>
      <c r="L2315" s="4">
        <v>-10.5704</v>
      </c>
      <c r="M2315" s="4" t="s">
        <v>13</v>
      </c>
      <c r="O2315" s="4">
        <v>0.0</v>
      </c>
      <c r="V2315" s="3"/>
      <c r="W2315" s="1"/>
      <c r="Z2315" s="4">
        <f>IFERROR(__xludf.DUMMYFUNCTION("""COMPUTED_VALUE"""),11.15)</f>
        <v>11.15</v>
      </c>
      <c r="AA2315" s="4">
        <v>27.0936</v>
      </c>
      <c r="AB2315" s="4" t="s">
        <v>13</v>
      </c>
      <c r="AD2315" s="4">
        <v>0.0</v>
      </c>
    </row>
    <row r="2316">
      <c r="G2316" s="3"/>
      <c r="H2316" s="3"/>
      <c r="K2316" s="4">
        <f>IFERROR(__xludf.DUMMYFUNCTION("""COMPUTED_VALUE"""),11.155)</f>
        <v>11.155</v>
      </c>
      <c r="L2316" s="4">
        <v>-10.571</v>
      </c>
      <c r="M2316" s="4" t="s">
        <v>13</v>
      </c>
      <c r="O2316" s="4">
        <v>0.0</v>
      </c>
      <c r="V2316" s="3"/>
      <c r="W2316" s="1"/>
      <c r="Z2316" s="4">
        <f>IFERROR(__xludf.DUMMYFUNCTION("""COMPUTED_VALUE"""),11.155)</f>
        <v>11.155</v>
      </c>
      <c r="AA2316" s="4">
        <v>27.0936</v>
      </c>
      <c r="AB2316" s="4" t="s">
        <v>13</v>
      </c>
      <c r="AD2316" s="4">
        <v>0.0</v>
      </c>
    </row>
    <row r="2317">
      <c r="G2317" s="3"/>
      <c r="H2317" s="3"/>
      <c r="K2317" s="4">
        <f>IFERROR(__xludf.DUMMYFUNCTION("""COMPUTED_VALUE"""),11.16)</f>
        <v>11.16</v>
      </c>
      <c r="L2317" s="4">
        <v>-10.5716</v>
      </c>
      <c r="M2317" s="4" t="s">
        <v>13</v>
      </c>
      <c r="O2317" s="4">
        <v>0.0</v>
      </c>
      <c r="V2317" s="3"/>
      <c r="W2317" s="1"/>
      <c r="Z2317" s="4">
        <f>IFERROR(__xludf.DUMMYFUNCTION("""COMPUTED_VALUE"""),11.16)</f>
        <v>11.16</v>
      </c>
      <c r="AA2317" s="4">
        <v>27.0936</v>
      </c>
      <c r="AB2317" s="4" t="s">
        <v>13</v>
      </c>
      <c r="AD2317" s="4">
        <v>0.0</v>
      </c>
    </row>
    <row r="2318">
      <c r="G2318" s="3"/>
      <c r="H2318" s="3"/>
      <c r="K2318" s="4">
        <f>IFERROR(__xludf.DUMMYFUNCTION("""COMPUTED_VALUE"""),11.165)</f>
        <v>11.165</v>
      </c>
      <c r="L2318" s="4">
        <v>-10.5724</v>
      </c>
      <c r="M2318" s="4" t="s">
        <v>13</v>
      </c>
      <c r="O2318" s="4">
        <v>0.0</v>
      </c>
      <c r="V2318" s="3"/>
      <c r="W2318" s="1"/>
      <c r="Z2318" s="4">
        <f>IFERROR(__xludf.DUMMYFUNCTION("""COMPUTED_VALUE"""),11.165)</f>
        <v>11.165</v>
      </c>
      <c r="AA2318" s="4">
        <v>27.0936</v>
      </c>
      <c r="AB2318" s="4" t="s">
        <v>13</v>
      </c>
      <c r="AD2318" s="4">
        <v>0.0</v>
      </c>
    </row>
    <row r="2319">
      <c r="G2319" s="3"/>
      <c r="H2319" s="3"/>
      <c r="K2319" s="4">
        <f>IFERROR(__xludf.DUMMYFUNCTION("""COMPUTED_VALUE"""),11.17)</f>
        <v>11.17</v>
      </c>
      <c r="L2319" s="4">
        <v>-10.5733</v>
      </c>
      <c r="M2319" s="4" t="s">
        <v>13</v>
      </c>
      <c r="O2319" s="4">
        <v>0.0</v>
      </c>
      <c r="V2319" s="3"/>
      <c r="W2319" s="1"/>
      <c r="Z2319" s="4">
        <f>IFERROR(__xludf.DUMMYFUNCTION("""COMPUTED_VALUE"""),11.17)</f>
        <v>11.17</v>
      </c>
      <c r="AA2319" s="4">
        <v>27.0935</v>
      </c>
      <c r="AB2319" s="4" t="s">
        <v>13</v>
      </c>
      <c r="AD2319" s="4">
        <v>0.0</v>
      </c>
    </row>
    <row r="2320">
      <c r="G2320" s="3"/>
      <c r="H2320" s="3"/>
      <c r="K2320" s="4">
        <f>IFERROR(__xludf.DUMMYFUNCTION("""COMPUTED_VALUE"""),11.175)</f>
        <v>11.175</v>
      </c>
      <c r="L2320" s="4">
        <v>-10.5742</v>
      </c>
      <c r="M2320" s="4" t="s">
        <v>13</v>
      </c>
      <c r="O2320" s="4">
        <v>0.0</v>
      </c>
      <c r="V2320" s="3"/>
      <c r="W2320" s="1"/>
      <c r="Z2320" s="4">
        <f>IFERROR(__xludf.DUMMYFUNCTION("""COMPUTED_VALUE"""),11.175)</f>
        <v>11.175</v>
      </c>
      <c r="AA2320" s="4">
        <v>27.0935</v>
      </c>
      <c r="AB2320" s="4" t="s">
        <v>13</v>
      </c>
      <c r="AD2320" s="4">
        <v>0.0</v>
      </c>
    </row>
    <row r="2321">
      <c r="G2321" s="3"/>
      <c r="H2321" s="3"/>
      <c r="K2321" s="4">
        <f>IFERROR(__xludf.DUMMYFUNCTION("""COMPUTED_VALUE"""),11.18)</f>
        <v>11.18</v>
      </c>
      <c r="L2321" s="4">
        <v>-10.5753</v>
      </c>
      <c r="M2321" s="4" t="s">
        <v>13</v>
      </c>
      <c r="O2321" s="4">
        <v>0.0</v>
      </c>
      <c r="V2321" s="3"/>
      <c r="W2321" s="1"/>
      <c r="Z2321" s="4">
        <f>IFERROR(__xludf.DUMMYFUNCTION("""COMPUTED_VALUE"""),11.18)</f>
        <v>11.18</v>
      </c>
      <c r="AA2321" s="4">
        <v>27.0935</v>
      </c>
      <c r="AB2321" s="4" t="s">
        <v>13</v>
      </c>
      <c r="AD2321" s="4">
        <v>0.0</v>
      </c>
    </row>
    <row r="2322">
      <c r="G2322" s="3"/>
      <c r="H2322" s="3"/>
      <c r="K2322" s="4">
        <f>IFERROR(__xludf.DUMMYFUNCTION("""COMPUTED_VALUE"""),11.185)</f>
        <v>11.185</v>
      </c>
      <c r="L2322" s="4">
        <v>-10.5764</v>
      </c>
      <c r="M2322" s="4" t="s">
        <v>13</v>
      </c>
      <c r="O2322" s="4">
        <v>0.0</v>
      </c>
      <c r="V2322" s="3"/>
      <c r="W2322" s="1"/>
      <c r="Z2322" s="4">
        <f>IFERROR(__xludf.DUMMYFUNCTION("""COMPUTED_VALUE"""),11.185)</f>
        <v>11.185</v>
      </c>
      <c r="AA2322" s="4">
        <v>27.0935</v>
      </c>
      <c r="AB2322" s="4" t="s">
        <v>13</v>
      </c>
      <c r="AD2322" s="4">
        <v>0.0</v>
      </c>
    </row>
    <row r="2323">
      <c r="G2323" s="3"/>
      <c r="H2323" s="3"/>
      <c r="K2323" s="4">
        <f>IFERROR(__xludf.DUMMYFUNCTION("""COMPUTED_VALUE"""),11.19)</f>
        <v>11.19</v>
      </c>
      <c r="L2323" s="4">
        <v>-10.5776</v>
      </c>
      <c r="M2323" s="4" t="s">
        <v>13</v>
      </c>
      <c r="O2323" s="4">
        <v>0.0</v>
      </c>
      <c r="V2323" s="3"/>
      <c r="W2323" s="1"/>
      <c r="Z2323" s="4">
        <f>IFERROR(__xludf.DUMMYFUNCTION("""COMPUTED_VALUE"""),11.19)</f>
        <v>11.19</v>
      </c>
      <c r="AA2323" s="4">
        <v>27.0934</v>
      </c>
      <c r="AB2323" s="4" t="s">
        <v>13</v>
      </c>
      <c r="AD2323" s="4">
        <v>0.0</v>
      </c>
    </row>
    <row r="2324">
      <c r="G2324" s="3"/>
      <c r="H2324" s="3"/>
      <c r="K2324" s="4">
        <f>IFERROR(__xludf.DUMMYFUNCTION("""COMPUTED_VALUE"""),11.195)</f>
        <v>11.195</v>
      </c>
      <c r="L2324" s="4">
        <v>-10.5789</v>
      </c>
      <c r="M2324" s="4" t="s">
        <v>13</v>
      </c>
      <c r="O2324" s="4">
        <v>0.0</v>
      </c>
      <c r="V2324" s="3"/>
      <c r="W2324" s="1"/>
      <c r="Z2324" s="4">
        <f>IFERROR(__xludf.DUMMYFUNCTION("""COMPUTED_VALUE"""),11.195)</f>
        <v>11.195</v>
      </c>
      <c r="AA2324" s="4">
        <v>27.0935</v>
      </c>
      <c r="AB2324" s="4" t="s">
        <v>13</v>
      </c>
      <c r="AD2324" s="4">
        <v>0.0</v>
      </c>
    </row>
    <row r="2325">
      <c r="G2325" s="3"/>
      <c r="H2325" s="3"/>
      <c r="K2325" s="4">
        <f>IFERROR(__xludf.DUMMYFUNCTION("""COMPUTED_VALUE"""),11.2)</f>
        <v>11.2</v>
      </c>
      <c r="L2325" s="4">
        <v>-10.5803</v>
      </c>
      <c r="M2325" s="4" t="s">
        <v>13</v>
      </c>
      <c r="O2325" s="4">
        <v>0.0</v>
      </c>
      <c r="V2325" s="3"/>
      <c r="W2325" s="1"/>
      <c r="Z2325" s="4">
        <f>IFERROR(__xludf.DUMMYFUNCTION("""COMPUTED_VALUE"""),11.2)</f>
        <v>11.2</v>
      </c>
      <c r="AA2325" s="4">
        <v>27.0935</v>
      </c>
      <c r="AB2325" s="4" t="s">
        <v>13</v>
      </c>
      <c r="AD2325" s="4">
        <v>0.0</v>
      </c>
    </row>
    <row r="2326">
      <c r="G2326" s="3"/>
      <c r="H2326" s="3"/>
      <c r="K2326" s="4">
        <f>IFERROR(__xludf.DUMMYFUNCTION("""COMPUTED_VALUE"""),11.205)</f>
        <v>11.205</v>
      </c>
      <c r="L2326" s="4">
        <v>-10.5817</v>
      </c>
      <c r="M2326" s="4" t="s">
        <v>13</v>
      </c>
      <c r="O2326" s="4">
        <v>0.0</v>
      </c>
      <c r="V2326" s="3"/>
      <c r="W2326" s="1"/>
      <c r="Z2326" s="4">
        <f>IFERROR(__xludf.DUMMYFUNCTION("""COMPUTED_VALUE"""),11.205)</f>
        <v>11.205</v>
      </c>
      <c r="AA2326" s="4">
        <v>27.0936</v>
      </c>
      <c r="AB2326" s="4" t="s">
        <v>13</v>
      </c>
      <c r="AD2326" s="4">
        <v>0.0</v>
      </c>
    </row>
    <row r="2327">
      <c r="G2327" s="3"/>
      <c r="H2327" s="3"/>
      <c r="K2327" s="4">
        <f>IFERROR(__xludf.DUMMYFUNCTION("""COMPUTED_VALUE"""),11.21)</f>
        <v>11.21</v>
      </c>
      <c r="L2327" s="4">
        <v>-10.5832</v>
      </c>
      <c r="M2327" s="4" t="s">
        <v>13</v>
      </c>
      <c r="O2327" s="4">
        <v>0.0</v>
      </c>
      <c r="V2327" s="3"/>
      <c r="W2327" s="1"/>
      <c r="Z2327" s="4">
        <f>IFERROR(__xludf.DUMMYFUNCTION("""COMPUTED_VALUE"""),11.21)</f>
        <v>11.21</v>
      </c>
      <c r="AA2327" s="4">
        <v>27.0937</v>
      </c>
      <c r="AB2327" s="4" t="s">
        <v>13</v>
      </c>
      <c r="AD2327" s="4">
        <v>0.0</v>
      </c>
    </row>
    <row r="2328">
      <c r="G2328" s="3"/>
      <c r="H2328" s="3"/>
      <c r="K2328" s="4">
        <f>IFERROR(__xludf.DUMMYFUNCTION("""COMPUTED_VALUE"""),11.215)</f>
        <v>11.215</v>
      </c>
      <c r="L2328" s="4">
        <v>-10.5848</v>
      </c>
      <c r="M2328" s="4" t="s">
        <v>13</v>
      </c>
      <c r="O2328" s="4">
        <v>0.0</v>
      </c>
      <c r="V2328" s="3"/>
      <c r="W2328" s="1"/>
      <c r="Z2328" s="4">
        <f>IFERROR(__xludf.DUMMYFUNCTION("""COMPUTED_VALUE"""),11.215)</f>
        <v>11.215</v>
      </c>
      <c r="AA2328" s="4">
        <v>27.0938</v>
      </c>
      <c r="AB2328" s="4" t="s">
        <v>13</v>
      </c>
      <c r="AD2328" s="4">
        <v>0.0</v>
      </c>
    </row>
    <row r="2329">
      <c r="G2329" s="3"/>
      <c r="H2329" s="3"/>
      <c r="K2329" s="4">
        <f>IFERROR(__xludf.DUMMYFUNCTION("""COMPUTED_VALUE"""),11.22)</f>
        <v>11.22</v>
      </c>
      <c r="L2329" s="4">
        <v>-10.5864</v>
      </c>
      <c r="M2329" s="4" t="s">
        <v>13</v>
      </c>
      <c r="O2329" s="4">
        <v>0.0</v>
      </c>
      <c r="V2329" s="3"/>
      <c r="W2329" s="1"/>
      <c r="Z2329" s="4">
        <f>IFERROR(__xludf.DUMMYFUNCTION("""COMPUTED_VALUE"""),11.22)</f>
        <v>11.22</v>
      </c>
      <c r="AA2329" s="4">
        <v>27.0939</v>
      </c>
      <c r="AB2329" s="4" t="s">
        <v>13</v>
      </c>
      <c r="AD2329" s="4">
        <v>0.0</v>
      </c>
    </row>
    <row r="2330">
      <c r="G2330" s="3"/>
      <c r="H2330" s="3"/>
      <c r="K2330" s="4">
        <f>IFERROR(__xludf.DUMMYFUNCTION("""COMPUTED_VALUE"""),11.225)</f>
        <v>11.225</v>
      </c>
      <c r="L2330" s="4">
        <v>-10.5881</v>
      </c>
      <c r="M2330" s="4" t="s">
        <v>13</v>
      </c>
      <c r="O2330" s="4">
        <v>0.0</v>
      </c>
      <c r="V2330" s="3"/>
      <c r="W2330" s="1"/>
      <c r="Z2330" s="4">
        <f>IFERROR(__xludf.DUMMYFUNCTION("""COMPUTED_VALUE"""),11.225)</f>
        <v>11.225</v>
      </c>
      <c r="AA2330" s="4">
        <v>27.0942</v>
      </c>
      <c r="AB2330" s="4" t="s">
        <v>13</v>
      </c>
      <c r="AD2330" s="4">
        <v>0.0</v>
      </c>
    </row>
    <row r="2331">
      <c r="G2331" s="3"/>
      <c r="H2331" s="3"/>
      <c r="K2331" s="4">
        <f>IFERROR(__xludf.DUMMYFUNCTION("""COMPUTED_VALUE"""),11.23)</f>
        <v>11.23</v>
      </c>
      <c r="L2331" s="4">
        <v>-10.5898</v>
      </c>
      <c r="M2331" s="4" t="s">
        <v>13</v>
      </c>
      <c r="O2331" s="4">
        <v>0.0</v>
      </c>
      <c r="V2331" s="3"/>
      <c r="W2331" s="1"/>
      <c r="Z2331" s="4">
        <f>IFERROR(__xludf.DUMMYFUNCTION("""COMPUTED_VALUE"""),11.23)</f>
        <v>11.23</v>
      </c>
      <c r="AA2331" s="4">
        <v>27.0945</v>
      </c>
      <c r="AB2331" s="4" t="s">
        <v>13</v>
      </c>
      <c r="AD2331" s="4">
        <v>0.0</v>
      </c>
    </row>
    <row r="2332">
      <c r="G2332" s="3"/>
      <c r="H2332" s="3"/>
      <c r="K2332" s="4">
        <f>IFERROR(__xludf.DUMMYFUNCTION("""COMPUTED_VALUE"""),11.235)</f>
        <v>11.235</v>
      </c>
      <c r="L2332" s="4">
        <v>-10.5916</v>
      </c>
      <c r="M2332" s="4" t="s">
        <v>13</v>
      </c>
      <c r="O2332" s="4">
        <v>0.0</v>
      </c>
      <c r="V2332" s="3"/>
      <c r="W2332" s="1"/>
      <c r="Z2332" s="4">
        <f>IFERROR(__xludf.DUMMYFUNCTION("""COMPUTED_VALUE"""),11.235)</f>
        <v>11.235</v>
      </c>
      <c r="AA2332" s="4">
        <v>27.0948</v>
      </c>
      <c r="AB2332" s="4" t="s">
        <v>13</v>
      </c>
      <c r="AD2332" s="4">
        <v>0.0</v>
      </c>
    </row>
    <row r="2333">
      <c r="G2333" s="3"/>
      <c r="H2333" s="3"/>
      <c r="K2333" s="4">
        <f>IFERROR(__xludf.DUMMYFUNCTION("""COMPUTED_VALUE"""),11.24)</f>
        <v>11.24</v>
      </c>
      <c r="L2333" s="4">
        <v>-10.5935</v>
      </c>
      <c r="M2333" s="4" t="s">
        <v>13</v>
      </c>
      <c r="O2333" s="4">
        <v>0.0</v>
      </c>
      <c r="V2333" s="3"/>
      <c r="W2333" s="1"/>
      <c r="Z2333" s="4">
        <f>IFERROR(__xludf.DUMMYFUNCTION("""COMPUTED_VALUE"""),11.24)</f>
        <v>11.24</v>
      </c>
      <c r="AA2333" s="4">
        <v>27.0952</v>
      </c>
      <c r="AB2333" s="4" t="s">
        <v>13</v>
      </c>
      <c r="AD2333" s="4">
        <v>0.0</v>
      </c>
    </row>
    <row r="2334">
      <c r="G2334" s="3"/>
      <c r="H2334" s="3"/>
      <c r="K2334" s="4">
        <f>IFERROR(__xludf.DUMMYFUNCTION("""COMPUTED_VALUE"""),11.24067688)</f>
        <v>11.24067688</v>
      </c>
      <c r="L2334" s="4" t="s">
        <v>13</v>
      </c>
      <c r="M2334" s="4">
        <v>-12.1433710263297</v>
      </c>
      <c r="O2334" s="4">
        <v>0.0</v>
      </c>
      <c r="V2334" s="3"/>
      <c r="W2334" s="1"/>
      <c r="Z2334" s="4">
        <f>IFERROR(__xludf.DUMMYFUNCTION("""COMPUTED_VALUE"""),11.24067688)</f>
        <v>11.24067688</v>
      </c>
      <c r="AA2334" s="4" t="s">
        <v>13</v>
      </c>
      <c r="AB2334" s="4">
        <v>24.2033503290697</v>
      </c>
      <c r="AD2334" s="4">
        <v>0.0</v>
      </c>
    </row>
    <row r="2335">
      <c r="G2335" s="3"/>
      <c r="H2335" s="3"/>
      <c r="K2335" s="4">
        <f>IFERROR(__xludf.DUMMYFUNCTION("""COMPUTED_VALUE"""),11.245)</f>
        <v>11.245</v>
      </c>
      <c r="L2335" s="4">
        <v>-10.5953</v>
      </c>
      <c r="M2335" s="4" t="s">
        <v>13</v>
      </c>
      <c r="O2335" s="4">
        <v>0.0</v>
      </c>
      <c r="V2335" s="3"/>
      <c r="W2335" s="1"/>
      <c r="Z2335" s="4">
        <f>IFERROR(__xludf.DUMMYFUNCTION("""COMPUTED_VALUE"""),11.245)</f>
        <v>11.245</v>
      </c>
      <c r="AA2335" s="4">
        <v>27.0957</v>
      </c>
      <c r="AB2335" s="4" t="s">
        <v>13</v>
      </c>
      <c r="AD2335" s="4">
        <v>0.0</v>
      </c>
    </row>
    <row r="2336">
      <c r="G2336" s="3"/>
      <c r="H2336" s="3"/>
      <c r="K2336" s="4">
        <f>IFERROR(__xludf.DUMMYFUNCTION("""COMPUTED_VALUE"""),11.25)</f>
        <v>11.25</v>
      </c>
      <c r="L2336" s="4">
        <v>-10.5972</v>
      </c>
      <c r="M2336" s="4" t="s">
        <v>13</v>
      </c>
      <c r="O2336" s="4">
        <v>0.0</v>
      </c>
      <c r="V2336" s="3"/>
      <c r="W2336" s="1"/>
      <c r="Z2336" s="4">
        <f>IFERROR(__xludf.DUMMYFUNCTION("""COMPUTED_VALUE"""),11.25)</f>
        <v>11.25</v>
      </c>
      <c r="AA2336" s="4">
        <v>27.0962</v>
      </c>
      <c r="AB2336" s="4" t="s">
        <v>13</v>
      </c>
      <c r="AD2336" s="4">
        <v>0.0</v>
      </c>
    </row>
    <row r="2337">
      <c r="G2337" s="3"/>
      <c r="H2337" s="3"/>
      <c r="K2337" s="4">
        <f>IFERROR(__xludf.DUMMYFUNCTION("""COMPUTED_VALUE"""),11.255)</f>
        <v>11.255</v>
      </c>
      <c r="L2337" s="4">
        <v>-10.5992</v>
      </c>
      <c r="M2337" s="4" t="s">
        <v>13</v>
      </c>
      <c r="O2337" s="4">
        <v>0.0</v>
      </c>
      <c r="V2337" s="3"/>
      <c r="W2337" s="1"/>
      <c r="Z2337" s="4">
        <f>IFERROR(__xludf.DUMMYFUNCTION("""COMPUTED_VALUE"""),11.255)</f>
        <v>11.255</v>
      </c>
      <c r="AA2337" s="4">
        <v>27.0968</v>
      </c>
      <c r="AB2337" s="4" t="s">
        <v>13</v>
      </c>
      <c r="AD2337" s="4">
        <v>0.0</v>
      </c>
    </row>
    <row r="2338">
      <c r="G2338" s="3"/>
      <c r="H2338" s="3"/>
      <c r="K2338" s="4">
        <f>IFERROR(__xludf.DUMMYFUNCTION("""COMPUTED_VALUE"""),11.26)</f>
        <v>11.26</v>
      </c>
      <c r="L2338" s="4">
        <v>-10.6012</v>
      </c>
      <c r="M2338" s="4" t="s">
        <v>13</v>
      </c>
      <c r="O2338" s="4">
        <v>0.0</v>
      </c>
      <c r="V2338" s="3"/>
      <c r="W2338" s="1"/>
      <c r="Z2338" s="4">
        <f>IFERROR(__xludf.DUMMYFUNCTION("""COMPUTED_VALUE"""),11.26)</f>
        <v>11.26</v>
      </c>
      <c r="AA2338" s="4">
        <v>27.0976</v>
      </c>
      <c r="AB2338" s="4" t="s">
        <v>13</v>
      </c>
      <c r="AD2338" s="4">
        <v>0.0</v>
      </c>
    </row>
    <row r="2339">
      <c r="G2339" s="3"/>
      <c r="H2339" s="3"/>
      <c r="K2339" s="4">
        <f>IFERROR(__xludf.DUMMYFUNCTION("""COMPUTED_VALUE"""),11.265)</f>
        <v>11.265</v>
      </c>
      <c r="L2339" s="4">
        <v>-10.6032</v>
      </c>
      <c r="M2339" s="4" t="s">
        <v>13</v>
      </c>
      <c r="O2339" s="4">
        <v>0.0</v>
      </c>
      <c r="V2339" s="3"/>
      <c r="W2339" s="1"/>
      <c r="Z2339" s="4">
        <f>IFERROR(__xludf.DUMMYFUNCTION("""COMPUTED_VALUE"""),11.265)</f>
        <v>11.265</v>
      </c>
      <c r="AA2339" s="4">
        <v>27.0983</v>
      </c>
      <c r="AB2339" s="4" t="s">
        <v>13</v>
      </c>
      <c r="AD2339" s="4">
        <v>0.0</v>
      </c>
    </row>
    <row r="2340">
      <c r="G2340" s="3"/>
      <c r="H2340" s="3"/>
      <c r="K2340" s="4">
        <f>IFERROR(__xludf.DUMMYFUNCTION("""COMPUTED_VALUE"""),11.27)</f>
        <v>11.27</v>
      </c>
      <c r="L2340" s="4">
        <v>-10.6053</v>
      </c>
      <c r="M2340" s="4" t="s">
        <v>13</v>
      </c>
      <c r="O2340" s="4">
        <v>0.0</v>
      </c>
      <c r="V2340" s="3"/>
      <c r="W2340" s="1"/>
      <c r="Z2340" s="4">
        <f>IFERROR(__xludf.DUMMYFUNCTION("""COMPUTED_VALUE"""),11.27)</f>
        <v>11.27</v>
      </c>
      <c r="AA2340" s="4">
        <v>27.0992</v>
      </c>
      <c r="AB2340" s="4" t="s">
        <v>13</v>
      </c>
      <c r="AD2340" s="4">
        <v>0.0</v>
      </c>
    </row>
    <row r="2341">
      <c r="G2341" s="3"/>
      <c r="H2341" s="3"/>
      <c r="K2341" s="4">
        <f>IFERROR(__xludf.DUMMYFUNCTION("""COMPUTED_VALUE"""),11.275)</f>
        <v>11.275</v>
      </c>
      <c r="L2341" s="4">
        <v>-10.6074</v>
      </c>
      <c r="M2341" s="4" t="s">
        <v>13</v>
      </c>
      <c r="O2341" s="4">
        <v>0.0</v>
      </c>
      <c r="V2341" s="3"/>
      <c r="W2341" s="1"/>
      <c r="Z2341" s="4">
        <f>IFERROR(__xludf.DUMMYFUNCTION("""COMPUTED_VALUE"""),11.275)</f>
        <v>11.275</v>
      </c>
      <c r="AA2341" s="4">
        <v>27.1002</v>
      </c>
      <c r="AB2341" s="4" t="s">
        <v>13</v>
      </c>
      <c r="AD2341" s="4">
        <v>0.0</v>
      </c>
    </row>
    <row r="2342">
      <c r="G2342" s="3"/>
      <c r="H2342" s="3"/>
      <c r="K2342" s="4">
        <f>IFERROR(__xludf.DUMMYFUNCTION("""COMPUTED_VALUE"""),11.28)</f>
        <v>11.28</v>
      </c>
      <c r="L2342" s="4">
        <v>-10.6095</v>
      </c>
      <c r="M2342" s="4" t="s">
        <v>13</v>
      </c>
      <c r="O2342" s="4">
        <v>0.0</v>
      </c>
      <c r="V2342" s="3"/>
      <c r="W2342" s="1"/>
      <c r="Z2342" s="4">
        <f>IFERROR(__xludf.DUMMYFUNCTION("""COMPUTED_VALUE"""),11.28)</f>
        <v>11.28</v>
      </c>
      <c r="AA2342" s="4">
        <v>27.1013</v>
      </c>
      <c r="AB2342" s="4" t="s">
        <v>13</v>
      </c>
      <c r="AD2342" s="4">
        <v>0.0</v>
      </c>
    </row>
    <row r="2343">
      <c r="G2343" s="3"/>
      <c r="H2343" s="3"/>
      <c r="K2343" s="4">
        <f>IFERROR(__xludf.DUMMYFUNCTION("""COMPUTED_VALUE"""),11.285)</f>
        <v>11.285</v>
      </c>
      <c r="L2343" s="4">
        <v>-10.6116</v>
      </c>
      <c r="M2343" s="4" t="s">
        <v>13</v>
      </c>
      <c r="O2343" s="4">
        <v>0.0</v>
      </c>
      <c r="V2343" s="3"/>
      <c r="W2343" s="1"/>
      <c r="Z2343" s="4">
        <f>IFERROR(__xludf.DUMMYFUNCTION("""COMPUTED_VALUE"""),11.285)</f>
        <v>11.285</v>
      </c>
      <c r="AA2343" s="4">
        <v>27.1025</v>
      </c>
      <c r="AB2343" s="4" t="s">
        <v>13</v>
      </c>
      <c r="AD2343" s="4">
        <v>0.0</v>
      </c>
    </row>
    <row r="2344">
      <c r="G2344" s="3"/>
      <c r="H2344" s="3"/>
      <c r="K2344" s="4">
        <f>IFERROR(__xludf.DUMMYFUNCTION("""COMPUTED_VALUE"""),11.29)</f>
        <v>11.29</v>
      </c>
      <c r="L2344" s="4">
        <v>-10.6137</v>
      </c>
      <c r="M2344" s="4" t="s">
        <v>13</v>
      </c>
      <c r="O2344" s="4">
        <v>0.0</v>
      </c>
      <c r="V2344" s="3"/>
      <c r="W2344" s="1"/>
      <c r="Z2344" s="4">
        <f>IFERROR(__xludf.DUMMYFUNCTION("""COMPUTED_VALUE"""),11.29)</f>
        <v>11.29</v>
      </c>
      <c r="AA2344" s="4">
        <v>27.1038</v>
      </c>
      <c r="AB2344" s="4" t="s">
        <v>13</v>
      </c>
      <c r="AD2344" s="4">
        <v>0.0</v>
      </c>
    </row>
    <row r="2345">
      <c r="G2345" s="3"/>
      <c r="H2345" s="3"/>
      <c r="K2345" s="4">
        <f>IFERROR(__xludf.DUMMYFUNCTION("""COMPUTED_VALUE"""),11.295)</f>
        <v>11.295</v>
      </c>
      <c r="L2345" s="4">
        <v>-10.6159</v>
      </c>
      <c r="M2345" s="4" t="s">
        <v>13</v>
      </c>
      <c r="O2345" s="4">
        <v>0.0</v>
      </c>
      <c r="V2345" s="3"/>
      <c r="W2345" s="1"/>
      <c r="Z2345" s="4">
        <f>IFERROR(__xludf.DUMMYFUNCTION("""COMPUTED_VALUE"""),11.295)</f>
        <v>11.295</v>
      </c>
      <c r="AA2345" s="4">
        <v>27.1052</v>
      </c>
      <c r="AB2345" s="4" t="s">
        <v>13</v>
      </c>
      <c r="AD2345" s="4">
        <v>0.0</v>
      </c>
    </row>
    <row r="2346">
      <c r="G2346" s="3"/>
      <c r="H2346" s="3"/>
      <c r="K2346" s="4">
        <f>IFERROR(__xludf.DUMMYFUNCTION("""COMPUTED_VALUE"""),11.3)</f>
        <v>11.3</v>
      </c>
      <c r="L2346" s="4">
        <v>-10.6181</v>
      </c>
      <c r="M2346" s="4" t="s">
        <v>13</v>
      </c>
      <c r="O2346" s="4">
        <v>0.0</v>
      </c>
      <c r="V2346" s="3"/>
      <c r="W2346" s="1"/>
      <c r="Z2346" s="4">
        <f>IFERROR(__xludf.DUMMYFUNCTION("""COMPUTED_VALUE"""),11.3)</f>
        <v>11.3</v>
      </c>
      <c r="AA2346" s="4">
        <v>27.1067</v>
      </c>
      <c r="AB2346" s="4" t="s">
        <v>13</v>
      </c>
      <c r="AD2346" s="4">
        <v>0.0</v>
      </c>
    </row>
    <row r="2347">
      <c r="G2347" s="3"/>
      <c r="H2347" s="3"/>
      <c r="K2347" s="4">
        <f>IFERROR(__xludf.DUMMYFUNCTION("""COMPUTED_VALUE"""),11.305)</f>
        <v>11.305</v>
      </c>
      <c r="L2347" s="4">
        <v>-10.6203</v>
      </c>
      <c r="M2347" s="4" t="s">
        <v>13</v>
      </c>
      <c r="O2347" s="4">
        <v>0.0</v>
      </c>
      <c r="V2347" s="3"/>
      <c r="W2347" s="1"/>
      <c r="Z2347" s="4">
        <f>IFERROR(__xludf.DUMMYFUNCTION("""COMPUTED_VALUE"""),11.305)</f>
        <v>11.305</v>
      </c>
      <c r="AA2347" s="4">
        <v>27.1083</v>
      </c>
      <c r="AB2347" s="4" t="s">
        <v>13</v>
      </c>
      <c r="AD2347" s="4">
        <v>0.0</v>
      </c>
    </row>
    <row r="2348">
      <c r="G2348" s="3"/>
      <c r="H2348" s="3"/>
      <c r="K2348" s="4">
        <f>IFERROR(__xludf.DUMMYFUNCTION("""COMPUTED_VALUE"""),11.31)</f>
        <v>11.31</v>
      </c>
      <c r="L2348" s="4">
        <v>-10.6226</v>
      </c>
      <c r="M2348" s="4" t="s">
        <v>13</v>
      </c>
      <c r="O2348" s="4">
        <v>0.0</v>
      </c>
      <c r="V2348" s="3"/>
      <c r="W2348" s="1"/>
      <c r="Z2348" s="4">
        <f>IFERROR(__xludf.DUMMYFUNCTION("""COMPUTED_VALUE"""),11.31)</f>
        <v>11.31</v>
      </c>
      <c r="AA2348" s="4">
        <v>27.1101</v>
      </c>
      <c r="AB2348" s="4" t="s">
        <v>13</v>
      </c>
      <c r="AD2348" s="4">
        <v>0.0</v>
      </c>
    </row>
    <row r="2349">
      <c r="G2349" s="3"/>
      <c r="H2349" s="3"/>
      <c r="K2349" s="4">
        <f>IFERROR(__xludf.DUMMYFUNCTION("""COMPUTED_VALUE"""),11.315)</f>
        <v>11.315</v>
      </c>
      <c r="L2349" s="4">
        <v>-10.6248</v>
      </c>
      <c r="M2349" s="4" t="s">
        <v>13</v>
      </c>
      <c r="O2349" s="4">
        <v>0.0</v>
      </c>
      <c r="V2349" s="3"/>
      <c r="W2349" s="1"/>
      <c r="Z2349" s="4">
        <f>IFERROR(__xludf.DUMMYFUNCTION("""COMPUTED_VALUE"""),11.315)</f>
        <v>11.315</v>
      </c>
      <c r="AA2349" s="4">
        <v>27.1119</v>
      </c>
      <c r="AB2349" s="4" t="s">
        <v>13</v>
      </c>
      <c r="AD2349" s="4">
        <v>0.0</v>
      </c>
    </row>
    <row r="2350">
      <c r="G2350" s="3"/>
      <c r="H2350" s="3"/>
      <c r="K2350" s="4">
        <f>IFERROR(__xludf.DUMMYFUNCTION("""COMPUTED_VALUE"""),11.32)</f>
        <v>11.32</v>
      </c>
      <c r="L2350" s="4">
        <v>-10.6271</v>
      </c>
      <c r="M2350" s="4" t="s">
        <v>13</v>
      </c>
      <c r="O2350" s="4">
        <v>0.0</v>
      </c>
      <c r="V2350" s="3"/>
      <c r="W2350" s="1"/>
      <c r="Z2350" s="4">
        <f>IFERROR(__xludf.DUMMYFUNCTION("""COMPUTED_VALUE"""),11.32)</f>
        <v>11.32</v>
      </c>
      <c r="AA2350" s="4">
        <v>27.1139</v>
      </c>
      <c r="AB2350" s="4" t="s">
        <v>13</v>
      </c>
      <c r="AD2350" s="4">
        <v>0.0</v>
      </c>
    </row>
    <row r="2351">
      <c r="G2351" s="3"/>
      <c r="H2351" s="3"/>
      <c r="K2351" s="4">
        <f>IFERROR(__xludf.DUMMYFUNCTION("""COMPUTED_VALUE"""),11.325)</f>
        <v>11.325</v>
      </c>
      <c r="L2351" s="4">
        <v>-10.6293</v>
      </c>
      <c r="M2351" s="4" t="s">
        <v>13</v>
      </c>
      <c r="O2351" s="4">
        <v>0.0</v>
      </c>
      <c r="V2351" s="3"/>
      <c r="W2351" s="1"/>
      <c r="Z2351" s="4">
        <f>IFERROR(__xludf.DUMMYFUNCTION("""COMPUTED_VALUE"""),11.325)</f>
        <v>11.325</v>
      </c>
      <c r="AA2351" s="4">
        <v>27.116</v>
      </c>
      <c r="AB2351" s="4" t="s">
        <v>13</v>
      </c>
      <c r="AD2351" s="4">
        <v>0.0</v>
      </c>
    </row>
    <row r="2352">
      <c r="G2352" s="3"/>
      <c r="H2352" s="3"/>
      <c r="K2352" s="4">
        <f>IFERROR(__xludf.DUMMYFUNCTION("""COMPUTED_VALUE"""),11.33)</f>
        <v>11.33</v>
      </c>
      <c r="L2352" s="4">
        <v>-10.6316</v>
      </c>
      <c r="M2352" s="4" t="s">
        <v>13</v>
      </c>
      <c r="O2352" s="4">
        <v>0.0</v>
      </c>
      <c r="V2352" s="3"/>
      <c r="W2352" s="1"/>
      <c r="Z2352" s="4">
        <f>IFERROR(__xludf.DUMMYFUNCTION("""COMPUTED_VALUE"""),11.33)</f>
        <v>11.33</v>
      </c>
      <c r="AA2352" s="4">
        <v>27.1182</v>
      </c>
      <c r="AB2352" s="4" t="s">
        <v>13</v>
      </c>
      <c r="AD2352" s="4">
        <v>0.0</v>
      </c>
    </row>
    <row r="2353">
      <c r="G2353" s="3"/>
      <c r="H2353" s="3"/>
      <c r="K2353" s="4">
        <f>IFERROR(__xludf.DUMMYFUNCTION("""COMPUTED_VALUE"""),11.335)</f>
        <v>11.335</v>
      </c>
      <c r="L2353" s="4">
        <v>-10.6339</v>
      </c>
      <c r="M2353" s="4" t="s">
        <v>13</v>
      </c>
      <c r="O2353" s="4">
        <v>0.0</v>
      </c>
      <c r="V2353" s="3"/>
      <c r="W2353" s="1"/>
      <c r="Z2353" s="4">
        <f>IFERROR(__xludf.DUMMYFUNCTION("""COMPUTED_VALUE"""),11.335)</f>
        <v>11.335</v>
      </c>
      <c r="AA2353" s="4">
        <v>27.1205</v>
      </c>
      <c r="AB2353" s="4" t="s">
        <v>13</v>
      </c>
      <c r="AD2353" s="4">
        <v>0.0</v>
      </c>
    </row>
    <row r="2354">
      <c r="G2354" s="3"/>
      <c r="H2354" s="3"/>
      <c r="K2354" s="4">
        <f>IFERROR(__xludf.DUMMYFUNCTION("""COMPUTED_VALUE"""),11.34)</f>
        <v>11.34</v>
      </c>
      <c r="L2354" s="4">
        <v>-10.6362</v>
      </c>
      <c r="M2354" s="4" t="s">
        <v>13</v>
      </c>
      <c r="O2354" s="4">
        <v>0.0</v>
      </c>
      <c r="V2354" s="3"/>
      <c r="W2354" s="1"/>
      <c r="Z2354" s="4">
        <f>IFERROR(__xludf.DUMMYFUNCTION("""COMPUTED_VALUE"""),11.34)</f>
        <v>11.34</v>
      </c>
      <c r="AA2354" s="4">
        <v>27.123</v>
      </c>
      <c r="AB2354" s="4" t="s">
        <v>13</v>
      </c>
      <c r="AD2354" s="4">
        <v>0.0</v>
      </c>
    </row>
    <row r="2355">
      <c r="G2355" s="3"/>
      <c r="H2355" s="3"/>
      <c r="K2355" s="4">
        <f>IFERROR(__xludf.DUMMYFUNCTION("""COMPUTED_VALUE"""),11.34074402)</f>
        <v>11.34074402</v>
      </c>
      <c r="L2355" s="4" t="s">
        <v>13</v>
      </c>
      <c r="M2355" s="4">
        <v>-12.0267609393518</v>
      </c>
      <c r="O2355" s="4">
        <v>0.0</v>
      </c>
      <c r="V2355" s="3"/>
      <c r="W2355" s="1"/>
      <c r="Z2355" s="4">
        <f>IFERROR(__xludf.DUMMYFUNCTION("""COMPUTED_VALUE"""),11.34074402)</f>
        <v>11.34074402</v>
      </c>
      <c r="AA2355" s="4" t="s">
        <v>13</v>
      </c>
      <c r="AB2355" s="4">
        <v>24.2605513524128</v>
      </c>
      <c r="AD2355" s="4">
        <v>0.0</v>
      </c>
    </row>
    <row r="2356">
      <c r="G2356" s="3"/>
      <c r="H2356" s="3"/>
      <c r="K2356" s="4">
        <f>IFERROR(__xludf.DUMMYFUNCTION("""COMPUTED_VALUE"""),11.345)</f>
        <v>11.345</v>
      </c>
      <c r="L2356" s="4">
        <v>-10.6386</v>
      </c>
      <c r="M2356" s="4" t="s">
        <v>13</v>
      </c>
      <c r="O2356" s="4">
        <v>0.0</v>
      </c>
      <c r="V2356" s="3"/>
      <c r="W2356" s="1"/>
      <c r="Z2356" s="4">
        <f>IFERROR(__xludf.DUMMYFUNCTION("""COMPUTED_VALUE"""),11.345)</f>
        <v>11.345</v>
      </c>
      <c r="AA2356" s="4">
        <v>27.1256</v>
      </c>
      <c r="AB2356" s="4" t="s">
        <v>13</v>
      </c>
      <c r="AD2356" s="4">
        <v>0.0</v>
      </c>
    </row>
    <row r="2357">
      <c r="G2357" s="3"/>
      <c r="H2357" s="3"/>
      <c r="K2357" s="4">
        <f>IFERROR(__xludf.DUMMYFUNCTION("""COMPUTED_VALUE"""),11.35)</f>
        <v>11.35</v>
      </c>
      <c r="L2357" s="4">
        <v>-10.6409</v>
      </c>
      <c r="M2357" s="4" t="s">
        <v>13</v>
      </c>
      <c r="O2357" s="4">
        <v>0.0</v>
      </c>
      <c r="V2357" s="3"/>
      <c r="W2357" s="1"/>
      <c r="Z2357" s="4">
        <f>IFERROR(__xludf.DUMMYFUNCTION("""COMPUTED_VALUE"""),11.35)</f>
        <v>11.35</v>
      </c>
      <c r="AA2357" s="4">
        <v>27.1283</v>
      </c>
      <c r="AB2357" s="4" t="s">
        <v>13</v>
      </c>
      <c r="AD2357" s="4">
        <v>0.0</v>
      </c>
    </row>
    <row r="2358">
      <c r="G2358" s="3"/>
      <c r="H2358" s="3"/>
      <c r="K2358" s="4">
        <f>IFERROR(__xludf.DUMMYFUNCTION("""COMPUTED_VALUE"""),11.355)</f>
        <v>11.355</v>
      </c>
      <c r="L2358" s="4">
        <v>-10.6433</v>
      </c>
      <c r="M2358" s="4" t="s">
        <v>13</v>
      </c>
      <c r="O2358" s="4">
        <v>0.0</v>
      </c>
      <c r="V2358" s="3"/>
      <c r="W2358" s="1"/>
      <c r="Z2358" s="4">
        <f>IFERROR(__xludf.DUMMYFUNCTION("""COMPUTED_VALUE"""),11.355)</f>
        <v>11.355</v>
      </c>
      <c r="AA2358" s="4">
        <v>27.1311</v>
      </c>
      <c r="AB2358" s="4" t="s">
        <v>13</v>
      </c>
      <c r="AD2358" s="4">
        <v>0.0</v>
      </c>
    </row>
    <row r="2359">
      <c r="G2359" s="3"/>
      <c r="H2359" s="3"/>
      <c r="K2359" s="4">
        <f>IFERROR(__xludf.DUMMYFUNCTION("""COMPUTED_VALUE"""),11.36)</f>
        <v>11.36</v>
      </c>
      <c r="L2359" s="4">
        <v>-10.6456</v>
      </c>
      <c r="M2359" s="4" t="s">
        <v>13</v>
      </c>
      <c r="O2359" s="4">
        <v>0.0</v>
      </c>
      <c r="V2359" s="3"/>
      <c r="W2359" s="1"/>
      <c r="Z2359" s="4">
        <f>IFERROR(__xludf.DUMMYFUNCTION("""COMPUTED_VALUE"""),11.36)</f>
        <v>11.36</v>
      </c>
      <c r="AA2359" s="4">
        <v>27.1341</v>
      </c>
      <c r="AB2359" s="4" t="s">
        <v>13</v>
      </c>
      <c r="AD2359" s="4">
        <v>0.0</v>
      </c>
    </row>
    <row r="2360">
      <c r="G2360" s="3"/>
      <c r="H2360" s="3"/>
      <c r="K2360" s="4">
        <f>IFERROR(__xludf.DUMMYFUNCTION("""COMPUTED_VALUE"""),11.365)</f>
        <v>11.365</v>
      </c>
      <c r="L2360" s="4">
        <v>-10.648</v>
      </c>
      <c r="M2360" s="4" t="s">
        <v>13</v>
      </c>
      <c r="O2360" s="4">
        <v>0.0</v>
      </c>
      <c r="V2360" s="3"/>
      <c r="W2360" s="1"/>
      <c r="Z2360" s="4">
        <f>IFERROR(__xludf.DUMMYFUNCTION("""COMPUTED_VALUE"""),11.365)</f>
        <v>11.365</v>
      </c>
      <c r="AA2360" s="4">
        <v>27.1371</v>
      </c>
      <c r="AB2360" s="4" t="s">
        <v>13</v>
      </c>
      <c r="AD2360" s="4">
        <v>0.0</v>
      </c>
    </row>
    <row r="2361">
      <c r="G2361" s="3"/>
      <c r="H2361" s="3"/>
      <c r="K2361" s="4">
        <f>IFERROR(__xludf.DUMMYFUNCTION("""COMPUTED_VALUE"""),11.37)</f>
        <v>11.37</v>
      </c>
      <c r="L2361" s="4">
        <v>-10.6504</v>
      </c>
      <c r="M2361" s="4" t="s">
        <v>13</v>
      </c>
      <c r="O2361" s="4">
        <v>0.0</v>
      </c>
      <c r="V2361" s="3"/>
      <c r="W2361" s="1"/>
      <c r="Z2361" s="4">
        <f>IFERROR(__xludf.DUMMYFUNCTION("""COMPUTED_VALUE"""),11.37)</f>
        <v>11.37</v>
      </c>
      <c r="AA2361" s="4">
        <v>27.1403</v>
      </c>
      <c r="AB2361" s="4" t="s">
        <v>13</v>
      </c>
      <c r="AD2361" s="4">
        <v>0.0</v>
      </c>
    </row>
    <row r="2362">
      <c r="G2362" s="3"/>
      <c r="H2362" s="3"/>
      <c r="K2362" s="4">
        <f>IFERROR(__xludf.DUMMYFUNCTION("""COMPUTED_VALUE"""),11.375)</f>
        <v>11.375</v>
      </c>
      <c r="L2362" s="4">
        <v>-10.6528</v>
      </c>
      <c r="M2362" s="4" t="s">
        <v>13</v>
      </c>
      <c r="O2362" s="4">
        <v>0.0</v>
      </c>
      <c r="V2362" s="3"/>
      <c r="W2362" s="1"/>
      <c r="Z2362" s="4">
        <f>IFERROR(__xludf.DUMMYFUNCTION("""COMPUTED_VALUE"""),11.375)</f>
        <v>11.375</v>
      </c>
      <c r="AA2362" s="4">
        <v>27.1436</v>
      </c>
      <c r="AB2362" s="4" t="s">
        <v>13</v>
      </c>
      <c r="AD2362" s="4">
        <v>0.0</v>
      </c>
    </row>
    <row r="2363">
      <c r="G2363" s="3"/>
      <c r="H2363" s="3"/>
      <c r="K2363" s="4">
        <f>IFERROR(__xludf.DUMMYFUNCTION("""COMPUTED_VALUE"""),11.38)</f>
        <v>11.38</v>
      </c>
      <c r="L2363" s="4">
        <v>-10.6552</v>
      </c>
      <c r="M2363" s="4" t="s">
        <v>13</v>
      </c>
      <c r="O2363" s="4">
        <v>0.0</v>
      </c>
      <c r="V2363" s="3"/>
      <c r="W2363" s="1"/>
      <c r="Z2363" s="4">
        <f>IFERROR(__xludf.DUMMYFUNCTION("""COMPUTED_VALUE"""),11.38)</f>
        <v>11.38</v>
      </c>
      <c r="AA2363" s="4">
        <v>27.1471</v>
      </c>
      <c r="AB2363" s="4" t="s">
        <v>13</v>
      </c>
      <c r="AD2363" s="4">
        <v>0.0</v>
      </c>
    </row>
    <row r="2364">
      <c r="G2364" s="3"/>
      <c r="H2364" s="3"/>
      <c r="K2364" s="4">
        <f>IFERROR(__xludf.DUMMYFUNCTION("""COMPUTED_VALUE"""),11.385)</f>
        <v>11.385</v>
      </c>
      <c r="L2364" s="4">
        <v>-10.6575</v>
      </c>
      <c r="M2364" s="4" t="s">
        <v>13</v>
      </c>
      <c r="O2364" s="4">
        <v>0.0</v>
      </c>
      <c r="V2364" s="3"/>
      <c r="W2364" s="1"/>
      <c r="Z2364" s="4">
        <f>IFERROR(__xludf.DUMMYFUNCTION("""COMPUTED_VALUE"""),11.385)</f>
        <v>11.385</v>
      </c>
      <c r="AA2364" s="4">
        <v>27.1507</v>
      </c>
      <c r="AB2364" s="4" t="s">
        <v>13</v>
      </c>
      <c r="AD2364" s="4">
        <v>0.0</v>
      </c>
    </row>
    <row r="2365">
      <c r="G2365" s="3"/>
      <c r="H2365" s="3"/>
      <c r="K2365" s="4">
        <f>IFERROR(__xludf.DUMMYFUNCTION("""COMPUTED_VALUE"""),11.39)</f>
        <v>11.39</v>
      </c>
      <c r="L2365" s="4">
        <v>-10.66</v>
      </c>
      <c r="M2365" s="4" t="s">
        <v>13</v>
      </c>
      <c r="O2365" s="4">
        <v>0.0</v>
      </c>
      <c r="V2365" s="3"/>
      <c r="W2365" s="1"/>
      <c r="Z2365" s="4">
        <f>IFERROR(__xludf.DUMMYFUNCTION("""COMPUTED_VALUE"""),11.39)</f>
        <v>11.39</v>
      </c>
      <c r="AA2365" s="4">
        <v>27.1544</v>
      </c>
      <c r="AB2365" s="4" t="s">
        <v>13</v>
      </c>
      <c r="AD2365" s="4">
        <v>0.0</v>
      </c>
    </row>
    <row r="2366">
      <c r="G2366" s="3"/>
      <c r="H2366" s="3"/>
      <c r="K2366" s="4">
        <f>IFERROR(__xludf.DUMMYFUNCTION("""COMPUTED_VALUE"""),11.395)</f>
        <v>11.395</v>
      </c>
      <c r="L2366" s="4">
        <v>-10.6624</v>
      </c>
      <c r="M2366" s="4" t="s">
        <v>13</v>
      </c>
      <c r="O2366" s="4">
        <v>0.0</v>
      </c>
      <c r="V2366" s="3"/>
      <c r="W2366" s="1"/>
      <c r="Z2366" s="4">
        <f>IFERROR(__xludf.DUMMYFUNCTION("""COMPUTED_VALUE"""),11.395)</f>
        <v>11.395</v>
      </c>
      <c r="AA2366" s="4">
        <v>27.1582</v>
      </c>
      <c r="AB2366" s="4" t="s">
        <v>13</v>
      </c>
      <c r="AD2366" s="4">
        <v>0.0</v>
      </c>
    </row>
    <row r="2367">
      <c r="G2367" s="3"/>
      <c r="H2367" s="3"/>
      <c r="K2367" s="4">
        <f>IFERROR(__xludf.DUMMYFUNCTION("""COMPUTED_VALUE"""),11.4)</f>
        <v>11.4</v>
      </c>
      <c r="L2367" s="4">
        <v>-10.6649</v>
      </c>
      <c r="M2367" s="4" t="s">
        <v>13</v>
      </c>
      <c r="O2367" s="4">
        <v>0.0</v>
      </c>
      <c r="V2367" s="3"/>
      <c r="W2367" s="1"/>
      <c r="Z2367" s="4">
        <f>IFERROR(__xludf.DUMMYFUNCTION("""COMPUTED_VALUE"""),11.4)</f>
        <v>11.4</v>
      </c>
      <c r="AA2367" s="4">
        <v>27.1621</v>
      </c>
      <c r="AB2367" s="4" t="s">
        <v>13</v>
      </c>
      <c r="AD2367" s="4">
        <v>0.0</v>
      </c>
    </row>
    <row r="2368">
      <c r="G2368" s="3"/>
      <c r="H2368" s="3"/>
      <c r="K2368" s="4">
        <f>IFERROR(__xludf.DUMMYFUNCTION("""COMPUTED_VALUE"""),11.45758057)</f>
        <v>11.45758057</v>
      </c>
      <c r="L2368" s="4" t="s">
        <v>13</v>
      </c>
      <c r="M2368" s="4">
        <v>-11.963966782398</v>
      </c>
      <c r="O2368" s="4">
        <v>0.0</v>
      </c>
      <c r="V2368" s="3"/>
      <c r="W2368" s="1"/>
      <c r="Z2368" s="4">
        <f>IFERROR(__xludf.DUMMYFUNCTION("""COMPUTED_VALUE"""),11.45758057)</f>
        <v>11.45758057</v>
      </c>
      <c r="AA2368" s="4" t="s">
        <v>13</v>
      </c>
      <c r="AB2368" s="4">
        <v>24.6167059755184</v>
      </c>
      <c r="AD2368" s="4">
        <v>0.0</v>
      </c>
    </row>
    <row r="2369">
      <c r="G2369" s="3"/>
      <c r="H2369" s="3"/>
      <c r="K2369" s="4"/>
      <c r="L2369" s="4" t="s">
        <v>13</v>
      </c>
      <c r="M2369" s="4" t="s">
        <v>13</v>
      </c>
      <c r="O2369" s="4">
        <v>0.0</v>
      </c>
      <c r="V2369" s="3"/>
      <c r="W2369" s="1"/>
      <c r="Z2369" s="4"/>
      <c r="AA2369" s="4" t="s">
        <v>13</v>
      </c>
      <c r="AB2369" s="4" t="s">
        <v>13</v>
      </c>
      <c r="AD2369" s="4">
        <v>0.0</v>
      </c>
    </row>
    <row r="2370">
      <c r="G2370" s="3"/>
      <c r="H2370" s="3"/>
      <c r="L2370" s="4" t="s">
        <v>13</v>
      </c>
      <c r="M2370" s="4" t="s">
        <v>13</v>
      </c>
      <c r="O2370" s="4">
        <v>0.0</v>
      </c>
      <c r="V2370" s="3"/>
      <c r="W2370" s="1"/>
      <c r="AA2370" s="4" t="s">
        <v>13</v>
      </c>
      <c r="AB2370" s="4" t="s">
        <v>13</v>
      </c>
      <c r="AD2370" s="4">
        <v>0.0</v>
      </c>
    </row>
    <row r="2371">
      <c r="G2371" s="3"/>
      <c r="H2371" s="3"/>
      <c r="L2371" s="4" t="s">
        <v>13</v>
      </c>
      <c r="M2371" s="4" t="s">
        <v>13</v>
      </c>
      <c r="O2371" s="4">
        <v>0.0</v>
      </c>
      <c r="V2371" s="3"/>
      <c r="W2371" s="1"/>
      <c r="AA2371" s="4" t="s">
        <v>13</v>
      </c>
      <c r="AB2371" s="4" t="s">
        <v>13</v>
      </c>
      <c r="AD2371" s="4">
        <v>0.0</v>
      </c>
    </row>
    <row r="2372">
      <c r="G2372" s="3"/>
      <c r="H2372" s="3"/>
      <c r="L2372" s="4" t="s">
        <v>13</v>
      </c>
      <c r="M2372" s="4" t="s">
        <v>13</v>
      </c>
      <c r="O2372" s="4">
        <v>0.0</v>
      </c>
      <c r="V2372" s="3"/>
      <c r="W2372" s="1"/>
      <c r="AA2372" s="4" t="s">
        <v>13</v>
      </c>
      <c r="AB2372" s="4" t="s">
        <v>13</v>
      </c>
      <c r="AD2372" s="4">
        <v>0.0</v>
      </c>
    </row>
    <row r="2373">
      <c r="G2373" s="3"/>
      <c r="H2373" s="3"/>
      <c r="L2373" s="4" t="s">
        <v>13</v>
      </c>
      <c r="M2373" s="4" t="s">
        <v>13</v>
      </c>
      <c r="O2373" s="4">
        <v>0.0</v>
      </c>
      <c r="V2373" s="3"/>
      <c r="W2373" s="1"/>
      <c r="AA2373" s="4" t="s">
        <v>13</v>
      </c>
      <c r="AB2373" s="4" t="s">
        <v>13</v>
      </c>
      <c r="AD2373" s="4">
        <v>0.0</v>
      </c>
    </row>
    <row r="2374">
      <c r="G2374" s="3"/>
      <c r="H2374" s="3"/>
      <c r="L2374" s="4" t="s">
        <v>13</v>
      </c>
      <c r="M2374" s="4" t="s">
        <v>13</v>
      </c>
      <c r="O2374" s="4">
        <v>0.0</v>
      </c>
      <c r="V2374" s="3"/>
      <c r="W2374" s="1"/>
      <c r="AA2374" s="4" t="s">
        <v>13</v>
      </c>
      <c r="AB2374" s="4" t="s">
        <v>13</v>
      </c>
      <c r="AD2374" s="4">
        <v>0.0</v>
      </c>
    </row>
    <row r="2375">
      <c r="G2375" s="3"/>
      <c r="H2375" s="3"/>
      <c r="L2375" s="4" t="s">
        <v>13</v>
      </c>
      <c r="M2375" s="4" t="s">
        <v>13</v>
      </c>
      <c r="O2375" s="4">
        <v>0.0</v>
      </c>
      <c r="V2375" s="3"/>
      <c r="W2375" s="1"/>
      <c r="AA2375" s="4" t="s">
        <v>13</v>
      </c>
      <c r="AB2375" s="4" t="s">
        <v>13</v>
      </c>
      <c r="AD2375" s="4">
        <v>0.0</v>
      </c>
    </row>
    <row r="2376">
      <c r="G2376" s="3"/>
      <c r="H2376" s="3"/>
      <c r="L2376" s="4" t="s">
        <v>13</v>
      </c>
      <c r="M2376" s="4" t="s">
        <v>13</v>
      </c>
      <c r="O2376" s="4">
        <v>0.0</v>
      </c>
      <c r="V2376" s="3"/>
      <c r="W2376" s="1"/>
      <c r="AA2376" s="4" t="s">
        <v>13</v>
      </c>
      <c r="AB2376" s="4" t="s">
        <v>13</v>
      </c>
      <c r="AD2376" s="4">
        <v>0.0</v>
      </c>
    </row>
    <row r="2377">
      <c r="G2377" s="3"/>
      <c r="H2377" s="3"/>
      <c r="L2377" s="4" t="s">
        <v>13</v>
      </c>
      <c r="M2377" s="4" t="s">
        <v>13</v>
      </c>
      <c r="O2377" s="4">
        <v>0.0</v>
      </c>
      <c r="V2377" s="3"/>
      <c r="W2377" s="1"/>
      <c r="AA2377" s="4" t="s">
        <v>13</v>
      </c>
      <c r="AB2377" s="4" t="s">
        <v>13</v>
      </c>
      <c r="AD2377" s="4">
        <v>0.0</v>
      </c>
    </row>
    <row r="2378">
      <c r="G2378" s="3"/>
      <c r="H2378" s="3"/>
      <c r="L2378" s="4" t="s">
        <v>13</v>
      </c>
      <c r="M2378" s="4" t="s">
        <v>13</v>
      </c>
      <c r="O2378" s="4">
        <v>0.0</v>
      </c>
      <c r="V2378" s="3"/>
      <c r="W2378" s="1"/>
      <c r="AA2378" s="4" t="s">
        <v>13</v>
      </c>
      <c r="AB2378" s="4" t="s">
        <v>13</v>
      </c>
      <c r="AD2378" s="4">
        <v>0.0</v>
      </c>
    </row>
    <row r="2379">
      <c r="G2379" s="3"/>
      <c r="H2379" s="3"/>
      <c r="L2379" s="4" t="s">
        <v>13</v>
      </c>
      <c r="M2379" s="4" t="s">
        <v>13</v>
      </c>
      <c r="O2379" s="4">
        <v>0.0</v>
      </c>
      <c r="V2379" s="3"/>
      <c r="W2379" s="1"/>
      <c r="AA2379" s="4" t="s">
        <v>13</v>
      </c>
      <c r="AB2379" s="4" t="s">
        <v>13</v>
      </c>
      <c r="AD2379" s="4">
        <v>0.0</v>
      </c>
    </row>
    <row r="2380">
      <c r="G2380" s="3"/>
      <c r="H2380" s="3"/>
      <c r="L2380" s="4" t="s">
        <v>13</v>
      </c>
      <c r="M2380" s="4" t="s">
        <v>13</v>
      </c>
      <c r="O2380" s="4">
        <v>0.0</v>
      </c>
      <c r="V2380" s="3"/>
      <c r="W2380" s="1"/>
      <c r="AA2380" s="4" t="s">
        <v>13</v>
      </c>
      <c r="AB2380" s="4" t="s">
        <v>13</v>
      </c>
      <c r="AD2380" s="4">
        <v>0.0</v>
      </c>
    </row>
    <row r="2381">
      <c r="G2381" s="3"/>
      <c r="H2381" s="3"/>
      <c r="L2381" s="4" t="s">
        <v>13</v>
      </c>
      <c r="M2381" s="4" t="s">
        <v>13</v>
      </c>
      <c r="O2381" s="4">
        <v>0.0</v>
      </c>
      <c r="V2381" s="3"/>
      <c r="W2381" s="1"/>
      <c r="AA2381" s="4" t="s">
        <v>13</v>
      </c>
      <c r="AB2381" s="4" t="s">
        <v>13</v>
      </c>
      <c r="AD2381" s="4">
        <v>0.0</v>
      </c>
    </row>
    <row r="2382">
      <c r="G2382" s="3"/>
      <c r="H2382" s="3"/>
      <c r="L2382" s="4" t="s">
        <v>13</v>
      </c>
      <c r="M2382" s="4" t="s">
        <v>13</v>
      </c>
      <c r="O2382" s="4">
        <v>0.0</v>
      </c>
      <c r="V2382" s="3"/>
      <c r="W2382" s="1"/>
      <c r="AA2382" s="4" t="s">
        <v>13</v>
      </c>
      <c r="AB2382" s="4" t="s">
        <v>13</v>
      </c>
      <c r="AD2382" s="4">
        <v>0.0</v>
      </c>
    </row>
    <row r="2383">
      <c r="G2383" s="3"/>
      <c r="H2383" s="3"/>
      <c r="L2383" s="4" t="s">
        <v>13</v>
      </c>
      <c r="M2383" s="4" t="s">
        <v>13</v>
      </c>
      <c r="O2383" s="4">
        <v>0.0</v>
      </c>
      <c r="V2383" s="3"/>
      <c r="W2383" s="1"/>
      <c r="AA2383" s="4" t="s">
        <v>13</v>
      </c>
      <c r="AB2383" s="4" t="s">
        <v>13</v>
      </c>
      <c r="AD2383" s="4">
        <v>0.0</v>
      </c>
    </row>
    <row r="2384">
      <c r="G2384" s="3"/>
      <c r="H2384" s="3"/>
      <c r="L2384" s="4" t="s">
        <v>13</v>
      </c>
      <c r="M2384" s="4" t="s">
        <v>13</v>
      </c>
      <c r="O2384" s="4">
        <v>0.0</v>
      </c>
      <c r="V2384" s="3"/>
      <c r="W2384" s="1"/>
      <c r="AA2384" s="4" t="s">
        <v>13</v>
      </c>
      <c r="AB2384" s="4" t="s">
        <v>13</v>
      </c>
      <c r="AD2384" s="4">
        <v>0.0</v>
      </c>
    </row>
    <row r="2385">
      <c r="G2385" s="3"/>
      <c r="H2385" s="3"/>
      <c r="L2385" s="4" t="s">
        <v>13</v>
      </c>
      <c r="M2385" s="4" t="s">
        <v>13</v>
      </c>
      <c r="O2385" s="4">
        <v>0.0</v>
      </c>
      <c r="V2385" s="3"/>
      <c r="W2385" s="1"/>
      <c r="AA2385" s="4" t="s">
        <v>13</v>
      </c>
      <c r="AB2385" s="4" t="s">
        <v>13</v>
      </c>
      <c r="AD2385" s="4">
        <v>0.0</v>
      </c>
    </row>
    <row r="2386">
      <c r="G2386" s="3"/>
      <c r="H2386" s="3"/>
      <c r="L2386" s="4" t="s">
        <v>13</v>
      </c>
      <c r="M2386" s="4" t="s">
        <v>13</v>
      </c>
      <c r="O2386" s="4">
        <v>0.0</v>
      </c>
      <c r="V2386" s="3"/>
      <c r="W2386" s="1"/>
      <c r="AA2386" s="4" t="s">
        <v>13</v>
      </c>
      <c r="AB2386" s="4" t="s">
        <v>13</v>
      </c>
      <c r="AD2386" s="4">
        <v>0.0</v>
      </c>
    </row>
    <row r="2387">
      <c r="G2387" s="3"/>
      <c r="H2387" s="3"/>
      <c r="L2387" s="4" t="s">
        <v>13</v>
      </c>
      <c r="M2387" s="4" t="s">
        <v>13</v>
      </c>
      <c r="O2387" s="4">
        <v>0.0</v>
      </c>
      <c r="V2387" s="3"/>
      <c r="W2387" s="1"/>
      <c r="AA2387" s="4" t="s">
        <v>13</v>
      </c>
      <c r="AB2387" s="4" t="s">
        <v>13</v>
      </c>
      <c r="AD2387" s="4">
        <v>0.0</v>
      </c>
    </row>
    <row r="2388">
      <c r="G2388" s="3"/>
      <c r="H2388" s="3"/>
      <c r="L2388" s="4" t="s">
        <v>13</v>
      </c>
      <c r="M2388" s="4" t="s">
        <v>13</v>
      </c>
      <c r="O2388" s="4">
        <v>0.0</v>
      </c>
      <c r="V2388" s="3"/>
      <c r="W2388" s="1"/>
      <c r="AA2388" s="4" t="s">
        <v>13</v>
      </c>
      <c r="AB2388" s="4" t="s">
        <v>13</v>
      </c>
      <c r="AD2388" s="4">
        <v>0.0</v>
      </c>
    </row>
    <row r="2389">
      <c r="G2389" s="3"/>
      <c r="H2389" s="3"/>
      <c r="L2389" s="4" t="s">
        <v>13</v>
      </c>
      <c r="M2389" s="4" t="s">
        <v>13</v>
      </c>
      <c r="O2389" s="4">
        <v>0.0</v>
      </c>
      <c r="V2389" s="3"/>
      <c r="W2389" s="1"/>
      <c r="AA2389" s="4" t="s">
        <v>13</v>
      </c>
      <c r="AB2389" s="4" t="s">
        <v>13</v>
      </c>
      <c r="AD2389" s="4">
        <v>0.0</v>
      </c>
    </row>
    <row r="2390">
      <c r="G2390" s="3"/>
      <c r="H2390" s="3"/>
      <c r="L2390" s="4" t="s">
        <v>13</v>
      </c>
      <c r="M2390" s="4" t="s">
        <v>13</v>
      </c>
      <c r="O2390" s="4">
        <v>0.0</v>
      </c>
      <c r="V2390" s="3"/>
      <c r="W2390" s="1"/>
      <c r="AA2390" s="4" t="s">
        <v>13</v>
      </c>
      <c r="AB2390" s="4" t="s">
        <v>13</v>
      </c>
      <c r="AD2390" s="4">
        <v>0.0</v>
      </c>
    </row>
    <row r="2391">
      <c r="G2391" s="3"/>
      <c r="H2391" s="3"/>
      <c r="L2391" s="4" t="s">
        <v>13</v>
      </c>
      <c r="M2391" s="4" t="s">
        <v>13</v>
      </c>
      <c r="O2391" s="4">
        <v>0.0</v>
      </c>
      <c r="V2391" s="3"/>
      <c r="W2391" s="1"/>
      <c r="AA2391" s="4" t="s">
        <v>13</v>
      </c>
      <c r="AB2391" s="4" t="s">
        <v>13</v>
      </c>
      <c r="AD2391" s="4">
        <v>0.0</v>
      </c>
    </row>
    <row r="2392">
      <c r="G2392" s="3"/>
      <c r="H2392" s="3"/>
      <c r="L2392" s="4" t="s">
        <v>13</v>
      </c>
      <c r="M2392" s="4" t="s">
        <v>13</v>
      </c>
      <c r="O2392" s="4">
        <v>0.0</v>
      </c>
      <c r="V2392" s="3"/>
      <c r="W2392" s="1"/>
      <c r="AA2392" s="4" t="s">
        <v>13</v>
      </c>
      <c r="AB2392" s="4" t="s">
        <v>13</v>
      </c>
      <c r="AD2392" s="4">
        <v>0.0</v>
      </c>
    </row>
    <row r="2393">
      <c r="G2393" s="3"/>
      <c r="H2393" s="3"/>
      <c r="L2393" s="4" t="s">
        <v>13</v>
      </c>
      <c r="M2393" s="4" t="s">
        <v>13</v>
      </c>
      <c r="O2393" s="4">
        <v>0.0</v>
      </c>
      <c r="V2393" s="3"/>
      <c r="W2393" s="1"/>
      <c r="AA2393" s="4" t="s">
        <v>13</v>
      </c>
      <c r="AB2393" s="4" t="s">
        <v>13</v>
      </c>
      <c r="AD2393" s="4">
        <v>0.0</v>
      </c>
    </row>
    <row r="2394">
      <c r="G2394" s="3"/>
      <c r="H2394" s="3"/>
      <c r="L2394" s="4" t="s">
        <v>13</v>
      </c>
      <c r="M2394" s="4" t="s">
        <v>13</v>
      </c>
      <c r="O2394" s="4">
        <v>0.0</v>
      </c>
      <c r="V2394" s="3"/>
      <c r="W2394" s="1"/>
      <c r="AA2394" s="4" t="s">
        <v>13</v>
      </c>
      <c r="AB2394" s="4" t="s">
        <v>13</v>
      </c>
      <c r="AD2394" s="4">
        <v>0.0</v>
      </c>
    </row>
    <row r="2395">
      <c r="G2395" s="3"/>
      <c r="H2395" s="3"/>
      <c r="L2395" s="4" t="s">
        <v>13</v>
      </c>
      <c r="M2395" s="4" t="s">
        <v>13</v>
      </c>
      <c r="O2395" s="4">
        <v>0.0</v>
      </c>
      <c r="V2395" s="3"/>
      <c r="W2395" s="1"/>
      <c r="AA2395" s="4" t="s">
        <v>13</v>
      </c>
      <c r="AB2395" s="4" t="s">
        <v>13</v>
      </c>
      <c r="AD2395" s="4">
        <v>0.0</v>
      </c>
    </row>
    <row r="2396">
      <c r="G2396" s="3"/>
      <c r="H2396" s="3"/>
      <c r="L2396" s="4" t="s">
        <v>13</v>
      </c>
      <c r="M2396" s="4" t="s">
        <v>13</v>
      </c>
      <c r="O2396" s="4">
        <v>0.0</v>
      </c>
      <c r="V2396" s="3"/>
      <c r="W2396" s="1"/>
      <c r="AA2396" s="4" t="s">
        <v>13</v>
      </c>
      <c r="AB2396" s="4" t="s">
        <v>13</v>
      </c>
      <c r="AD2396" s="4">
        <v>0.0</v>
      </c>
    </row>
    <row r="2397">
      <c r="G2397" s="3"/>
      <c r="H2397" s="3"/>
      <c r="L2397" s="4" t="s">
        <v>13</v>
      </c>
      <c r="M2397" s="4" t="s">
        <v>13</v>
      </c>
      <c r="O2397" s="4">
        <v>0.0</v>
      </c>
      <c r="V2397" s="3"/>
      <c r="W2397" s="1"/>
      <c r="AA2397" s="4" t="s">
        <v>13</v>
      </c>
      <c r="AB2397" s="4" t="s">
        <v>13</v>
      </c>
      <c r="AD2397" s="4">
        <v>0.0</v>
      </c>
    </row>
    <row r="2398">
      <c r="G2398" s="3"/>
      <c r="H2398" s="3"/>
      <c r="L2398" s="4" t="s">
        <v>13</v>
      </c>
      <c r="M2398" s="4" t="s">
        <v>13</v>
      </c>
      <c r="O2398" s="4">
        <v>0.0</v>
      </c>
      <c r="V2398" s="3"/>
      <c r="W2398" s="1"/>
      <c r="AA2398" s="4" t="s">
        <v>13</v>
      </c>
      <c r="AB2398" s="4" t="s">
        <v>13</v>
      </c>
      <c r="AD2398" s="4">
        <v>0.0</v>
      </c>
    </row>
    <row r="2399">
      <c r="G2399" s="3"/>
      <c r="H2399" s="3"/>
      <c r="L2399" s="4" t="s">
        <v>13</v>
      </c>
      <c r="M2399" s="4" t="s">
        <v>13</v>
      </c>
      <c r="O2399" s="4">
        <v>0.0</v>
      </c>
      <c r="V2399" s="3"/>
      <c r="W2399" s="1"/>
      <c r="AA2399" s="4" t="s">
        <v>13</v>
      </c>
      <c r="AB2399" s="4" t="s">
        <v>13</v>
      </c>
      <c r="AD2399" s="4">
        <v>0.0</v>
      </c>
    </row>
    <row r="2400">
      <c r="G2400" s="3"/>
      <c r="H2400" s="3"/>
      <c r="L2400" s="4" t="s">
        <v>13</v>
      </c>
      <c r="M2400" s="4" t="s">
        <v>13</v>
      </c>
      <c r="O2400" s="4">
        <v>0.0</v>
      </c>
      <c r="V2400" s="3"/>
      <c r="W2400" s="1"/>
      <c r="AA2400" s="4" t="s">
        <v>13</v>
      </c>
      <c r="AB2400" s="4" t="s">
        <v>13</v>
      </c>
      <c r="AD2400" s="4">
        <v>0.0</v>
      </c>
    </row>
    <row r="2401">
      <c r="G2401" s="3"/>
      <c r="H2401" s="3"/>
      <c r="L2401" s="4" t="s">
        <v>13</v>
      </c>
      <c r="M2401" s="4" t="s">
        <v>13</v>
      </c>
      <c r="O2401" s="4">
        <v>0.0</v>
      </c>
      <c r="V2401" s="3"/>
      <c r="W2401" s="1"/>
      <c r="AA2401" s="4" t="s">
        <v>13</v>
      </c>
      <c r="AB2401" s="4" t="s">
        <v>13</v>
      </c>
      <c r="AD2401" s="4">
        <v>0.0</v>
      </c>
    </row>
    <row r="2402">
      <c r="G2402" s="3"/>
      <c r="H2402" s="3"/>
      <c r="L2402" s="4" t="s">
        <v>13</v>
      </c>
      <c r="M2402" s="4" t="s">
        <v>13</v>
      </c>
      <c r="O2402" s="4">
        <v>0.0</v>
      </c>
      <c r="V2402" s="3"/>
      <c r="W2402" s="1"/>
      <c r="AA2402" s="4" t="s">
        <v>13</v>
      </c>
      <c r="AB2402" s="4" t="s">
        <v>13</v>
      </c>
      <c r="AD2402" s="4">
        <v>0.0</v>
      </c>
    </row>
    <row r="2403">
      <c r="G2403" s="3"/>
      <c r="H2403" s="3"/>
      <c r="L2403" s="4" t="s">
        <v>13</v>
      </c>
      <c r="M2403" s="4" t="s">
        <v>13</v>
      </c>
      <c r="O2403" s="4">
        <v>0.0</v>
      </c>
      <c r="V2403" s="3"/>
      <c r="W2403" s="1"/>
      <c r="AA2403" s="4" t="s">
        <v>13</v>
      </c>
      <c r="AB2403" s="4" t="s">
        <v>13</v>
      </c>
      <c r="AD2403" s="4">
        <v>0.0</v>
      </c>
    </row>
    <row r="2404">
      <c r="G2404" s="3"/>
      <c r="H2404" s="3"/>
      <c r="L2404" s="4" t="s">
        <v>13</v>
      </c>
      <c r="M2404" s="4" t="s">
        <v>13</v>
      </c>
      <c r="O2404" s="4">
        <v>0.0</v>
      </c>
      <c r="V2404" s="3"/>
      <c r="W2404" s="1"/>
      <c r="AA2404" s="4" t="s">
        <v>13</v>
      </c>
      <c r="AB2404" s="4" t="s">
        <v>13</v>
      </c>
      <c r="AD2404" s="4">
        <v>0.0</v>
      </c>
    </row>
    <row r="2405">
      <c r="G2405" s="3"/>
      <c r="H2405" s="3"/>
      <c r="L2405" s="4" t="s">
        <v>13</v>
      </c>
      <c r="M2405" s="4" t="s">
        <v>13</v>
      </c>
      <c r="O2405" s="4">
        <v>0.0</v>
      </c>
      <c r="V2405" s="3"/>
      <c r="W2405" s="1"/>
      <c r="AA2405" s="4" t="s">
        <v>13</v>
      </c>
      <c r="AB2405" s="4" t="s">
        <v>13</v>
      </c>
      <c r="AD2405" s="4">
        <v>0.0</v>
      </c>
    </row>
    <row r="2406">
      <c r="G2406" s="3"/>
      <c r="H2406" s="3"/>
      <c r="L2406" s="4" t="s">
        <v>13</v>
      </c>
      <c r="M2406" s="4" t="s">
        <v>13</v>
      </c>
      <c r="O2406" s="4">
        <v>0.0</v>
      </c>
      <c r="V2406" s="3"/>
      <c r="W2406" s="1"/>
      <c r="AA2406" s="4" t="s">
        <v>13</v>
      </c>
      <c r="AB2406" s="4" t="s">
        <v>13</v>
      </c>
      <c r="AD2406" s="4">
        <v>0.0</v>
      </c>
    </row>
    <row r="2407">
      <c r="G2407" s="3"/>
      <c r="H2407" s="3"/>
      <c r="L2407" s="4" t="s">
        <v>13</v>
      </c>
      <c r="M2407" s="4" t="s">
        <v>13</v>
      </c>
      <c r="O2407" s="4">
        <v>0.0</v>
      </c>
      <c r="V2407" s="3"/>
      <c r="W2407" s="1"/>
      <c r="AA2407" s="4" t="s">
        <v>13</v>
      </c>
      <c r="AB2407" s="4" t="s">
        <v>13</v>
      </c>
      <c r="AD2407" s="4">
        <v>0.0</v>
      </c>
    </row>
    <row r="2408">
      <c r="G2408" s="3"/>
      <c r="H2408" s="3"/>
      <c r="L2408" s="4" t="s">
        <v>13</v>
      </c>
      <c r="M2408" s="4" t="s">
        <v>13</v>
      </c>
      <c r="O2408" s="4">
        <v>0.0</v>
      </c>
      <c r="V2408" s="3"/>
      <c r="W2408" s="1"/>
      <c r="AA2408" s="4" t="s">
        <v>13</v>
      </c>
      <c r="AB2408" s="4" t="s">
        <v>13</v>
      </c>
      <c r="AD2408" s="4">
        <v>0.0</v>
      </c>
    </row>
    <row r="2409">
      <c r="G2409" s="3"/>
      <c r="H2409" s="3"/>
      <c r="L2409" s="4" t="s">
        <v>13</v>
      </c>
      <c r="M2409" s="4" t="s">
        <v>13</v>
      </c>
      <c r="O2409" s="4">
        <v>0.0</v>
      </c>
      <c r="V2409" s="3"/>
      <c r="W2409" s="1"/>
      <c r="AA2409" s="4" t="s">
        <v>13</v>
      </c>
      <c r="AB2409" s="4" t="s">
        <v>13</v>
      </c>
      <c r="AD2409" s="4">
        <v>0.0</v>
      </c>
    </row>
    <row r="2410">
      <c r="G2410" s="3"/>
      <c r="H2410" s="3"/>
      <c r="L2410" s="4" t="s">
        <v>13</v>
      </c>
      <c r="M2410" s="4" t="s">
        <v>13</v>
      </c>
      <c r="O2410" s="4">
        <v>0.0</v>
      </c>
      <c r="V2410" s="3"/>
      <c r="W2410" s="1"/>
      <c r="AA2410" s="4" t="s">
        <v>13</v>
      </c>
      <c r="AB2410" s="4" t="s">
        <v>13</v>
      </c>
      <c r="AD2410" s="4">
        <v>0.0</v>
      </c>
    </row>
    <row r="2411">
      <c r="G2411" s="3"/>
      <c r="H2411" s="3"/>
      <c r="L2411" s="4" t="s">
        <v>13</v>
      </c>
      <c r="M2411" s="4" t="s">
        <v>13</v>
      </c>
      <c r="O2411" s="4">
        <v>0.0</v>
      </c>
      <c r="V2411" s="3"/>
      <c r="W2411" s="1"/>
      <c r="AA2411" s="4" t="s">
        <v>13</v>
      </c>
      <c r="AB2411" s="4" t="s">
        <v>13</v>
      </c>
      <c r="AD2411" s="4">
        <v>0.0</v>
      </c>
    </row>
    <row r="2412">
      <c r="G2412" s="3"/>
      <c r="H2412" s="3"/>
      <c r="L2412" s="4" t="s">
        <v>13</v>
      </c>
      <c r="M2412" s="4" t="s">
        <v>13</v>
      </c>
      <c r="O2412" s="4">
        <v>0.0</v>
      </c>
      <c r="V2412" s="3"/>
      <c r="W2412" s="1"/>
      <c r="AA2412" s="4" t="s">
        <v>13</v>
      </c>
      <c r="AB2412" s="4" t="s">
        <v>13</v>
      </c>
      <c r="AD2412" s="4">
        <v>0.0</v>
      </c>
    </row>
    <row r="2413">
      <c r="G2413" s="3"/>
      <c r="H2413" s="3"/>
      <c r="L2413" s="4" t="s">
        <v>13</v>
      </c>
      <c r="M2413" s="4" t="s">
        <v>13</v>
      </c>
      <c r="O2413" s="4">
        <v>0.0</v>
      </c>
      <c r="V2413" s="3"/>
      <c r="W2413" s="1"/>
      <c r="AA2413" s="4" t="s">
        <v>13</v>
      </c>
      <c r="AB2413" s="4" t="s">
        <v>13</v>
      </c>
      <c r="AD2413" s="4">
        <v>0.0</v>
      </c>
    </row>
    <row r="2414">
      <c r="G2414" s="3"/>
      <c r="H2414" s="3"/>
      <c r="L2414" s="4" t="s">
        <v>13</v>
      </c>
      <c r="M2414" s="4" t="s">
        <v>13</v>
      </c>
      <c r="O2414" s="4">
        <v>0.0</v>
      </c>
      <c r="V2414" s="3"/>
      <c r="W2414" s="1"/>
      <c r="AA2414" s="4" t="s">
        <v>13</v>
      </c>
      <c r="AB2414" s="4" t="s">
        <v>13</v>
      </c>
      <c r="AD2414" s="4">
        <v>0.0</v>
      </c>
    </row>
    <row r="2415">
      <c r="G2415" s="3"/>
      <c r="H2415" s="3"/>
      <c r="L2415" s="4" t="s">
        <v>13</v>
      </c>
      <c r="M2415" s="4" t="s">
        <v>13</v>
      </c>
      <c r="O2415" s="4">
        <v>0.0</v>
      </c>
      <c r="V2415" s="3"/>
      <c r="W2415" s="1"/>
      <c r="AA2415" s="4" t="s">
        <v>13</v>
      </c>
      <c r="AB2415" s="4" t="s">
        <v>13</v>
      </c>
      <c r="AD2415" s="4">
        <v>0.0</v>
      </c>
    </row>
    <row r="2416">
      <c r="G2416" s="3"/>
      <c r="H2416" s="3"/>
      <c r="L2416" s="4" t="s">
        <v>13</v>
      </c>
      <c r="M2416" s="4" t="s">
        <v>13</v>
      </c>
      <c r="O2416" s="4">
        <v>0.0</v>
      </c>
      <c r="V2416" s="3"/>
      <c r="W2416" s="1"/>
      <c r="AA2416" s="4" t="s">
        <v>13</v>
      </c>
      <c r="AB2416" s="4" t="s">
        <v>13</v>
      </c>
      <c r="AD2416" s="4">
        <v>0.0</v>
      </c>
    </row>
    <row r="2417">
      <c r="G2417" s="3"/>
      <c r="H2417" s="3"/>
      <c r="L2417" s="4" t="s">
        <v>13</v>
      </c>
      <c r="M2417" s="4" t="s">
        <v>13</v>
      </c>
      <c r="O2417" s="4">
        <v>0.0</v>
      </c>
      <c r="V2417" s="3"/>
      <c r="W2417" s="1"/>
      <c r="AA2417" s="4" t="s">
        <v>13</v>
      </c>
      <c r="AB2417" s="4" t="s">
        <v>13</v>
      </c>
      <c r="AD2417" s="4">
        <v>0.0</v>
      </c>
    </row>
    <row r="2418">
      <c r="G2418" s="3"/>
      <c r="H2418" s="3"/>
      <c r="L2418" s="4" t="s">
        <v>13</v>
      </c>
      <c r="M2418" s="4" t="s">
        <v>13</v>
      </c>
      <c r="O2418" s="4">
        <v>0.0</v>
      </c>
      <c r="V2418" s="3"/>
      <c r="W2418" s="1"/>
      <c r="AA2418" s="4" t="s">
        <v>13</v>
      </c>
      <c r="AB2418" s="4" t="s">
        <v>13</v>
      </c>
      <c r="AD2418" s="4">
        <v>0.0</v>
      </c>
    </row>
    <row r="2419">
      <c r="G2419" s="3"/>
      <c r="H2419" s="3"/>
      <c r="L2419" s="4" t="s">
        <v>13</v>
      </c>
      <c r="M2419" s="4" t="s">
        <v>13</v>
      </c>
      <c r="O2419" s="4">
        <v>0.0</v>
      </c>
      <c r="V2419" s="3"/>
      <c r="W2419" s="1"/>
      <c r="AA2419" s="4" t="s">
        <v>13</v>
      </c>
      <c r="AB2419" s="4" t="s">
        <v>13</v>
      </c>
      <c r="AD2419" s="4">
        <v>0.0</v>
      </c>
    </row>
    <row r="2420">
      <c r="G2420" s="3"/>
      <c r="H2420" s="3"/>
      <c r="L2420" s="4" t="s">
        <v>13</v>
      </c>
      <c r="M2420" s="4" t="s">
        <v>13</v>
      </c>
      <c r="O2420" s="4">
        <v>0.0</v>
      </c>
      <c r="V2420" s="3"/>
      <c r="W2420" s="1"/>
      <c r="AA2420" s="4" t="s">
        <v>13</v>
      </c>
      <c r="AB2420" s="4" t="s">
        <v>13</v>
      </c>
      <c r="AD2420" s="4">
        <v>0.0</v>
      </c>
    </row>
    <row r="2421">
      <c r="G2421" s="3"/>
      <c r="H2421" s="3"/>
      <c r="L2421" s="4" t="s">
        <v>13</v>
      </c>
      <c r="M2421" s="4" t="s">
        <v>13</v>
      </c>
      <c r="O2421" s="4">
        <v>0.0</v>
      </c>
      <c r="V2421" s="3"/>
      <c r="W2421" s="1"/>
      <c r="AA2421" s="4" t="s">
        <v>13</v>
      </c>
      <c r="AB2421" s="4" t="s">
        <v>13</v>
      </c>
      <c r="AD2421" s="4">
        <v>0.0</v>
      </c>
    </row>
    <row r="2422">
      <c r="G2422" s="3"/>
      <c r="H2422" s="3"/>
      <c r="L2422" s="4" t="s">
        <v>13</v>
      </c>
      <c r="M2422" s="4" t="s">
        <v>13</v>
      </c>
      <c r="O2422" s="4">
        <v>0.0</v>
      </c>
      <c r="V2422" s="3"/>
      <c r="W2422" s="1"/>
      <c r="AA2422" s="4" t="s">
        <v>13</v>
      </c>
      <c r="AB2422" s="4" t="s">
        <v>13</v>
      </c>
      <c r="AD2422" s="4">
        <v>0.0</v>
      </c>
    </row>
    <row r="2423">
      <c r="G2423" s="3"/>
      <c r="H2423" s="3"/>
      <c r="L2423" s="4" t="s">
        <v>13</v>
      </c>
      <c r="M2423" s="4" t="s">
        <v>13</v>
      </c>
      <c r="O2423" s="4">
        <v>0.0</v>
      </c>
      <c r="V2423" s="3"/>
      <c r="W2423" s="1"/>
      <c r="AA2423" s="4" t="s">
        <v>13</v>
      </c>
      <c r="AB2423" s="4" t="s">
        <v>13</v>
      </c>
      <c r="AD2423" s="4">
        <v>0.0</v>
      </c>
    </row>
    <row r="2424">
      <c r="G2424" s="3"/>
      <c r="H2424" s="3"/>
      <c r="L2424" s="4" t="s">
        <v>13</v>
      </c>
      <c r="M2424" s="4" t="s">
        <v>13</v>
      </c>
      <c r="O2424" s="4">
        <v>0.0</v>
      </c>
      <c r="V2424" s="3"/>
      <c r="W2424" s="1"/>
      <c r="AA2424" s="4" t="s">
        <v>13</v>
      </c>
      <c r="AB2424" s="4" t="s">
        <v>13</v>
      </c>
      <c r="AD2424" s="4">
        <v>0.0</v>
      </c>
    </row>
    <row r="2425">
      <c r="G2425" s="3"/>
      <c r="H2425" s="3"/>
      <c r="L2425" s="4" t="s">
        <v>13</v>
      </c>
      <c r="M2425" s="4" t="s">
        <v>13</v>
      </c>
      <c r="O2425" s="4">
        <v>0.0</v>
      </c>
      <c r="V2425" s="3"/>
      <c r="W2425" s="1"/>
      <c r="AA2425" s="4" t="s">
        <v>13</v>
      </c>
      <c r="AB2425" s="4" t="s">
        <v>13</v>
      </c>
      <c r="AD2425" s="4">
        <v>0.0</v>
      </c>
    </row>
    <row r="2426">
      <c r="G2426" s="3"/>
      <c r="H2426" s="3"/>
      <c r="L2426" s="4" t="s">
        <v>13</v>
      </c>
      <c r="M2426" s="4" t="s">
        <v>13</v>
      </c>
      <c r="O2426" s="4">
        <v>0.0</v>
      </c>
      <c r="V2426" s="3"/>
      <c r="W2426" s="1"/>
      <c r="AA2426" s="4" t="s">
        <v>13</v>
      </c>
      <c r="AB2426" s="4" t="s">
        <v>13</v>
      </c>
      <c r="AD2426" s="4">
        <v>0.0</v>
      </c>
    </row>
    <row r="2427">
      <c r="G2427" s="3"/>
      <c r="H2427" s="3"/>
      <c r="L2427" s="4" t="s">
        <v>13</v>
      </c>
      <c r="M2427" s="4" t="s">
        <v>13</v>
      </c>
      <c r="O2427" s="4">
        <v>0.0</v>
      </c>
      <c r="V2427" s="3"/>
      <c r="W2427" s="1"/>
      <c r="AA2427" s="4" t="s">
        <v>13</v>
      </c>
      <c r="AB2427" s="4" t="s">
        <v>13</v>
      </c>
      <c r="AD2427" s="4">
        <v>0.0</v>
      </c>
    </row>
    <row r="2428">
      <c r="G2428" s="3"/>
      <c r="H2428" s="3"/>
      <c r="L2428" s="4" t="s">
        <v>13</v>
      </c>
      <c r="M2428" s="4" t="s">
        <v>13</v>
      </c>
      <c r="O2428" s="4">
        <v>0.0</v>
      </c>
      <c r="V2428" s="3"/>
      <c r="W2428" s="1"/>
      <c r="AA2428" s="4" t="s">
        <v>13</v>
      </c>
      <c r="AB2428" s="4" t="s">
        <v>13</v>
      </c>
      <c r="AD2428" s="4">
        <v>0.0</v>
      </c>
    </row>
    <row r="2429">
      <c r="G2429" s="3"/>
      <c r="H2429" s="3"/>
      <c r="L2429" s="4" t="s">
        <v>13</v>
      </c>
      <c r="M2429" s="4" t="s">
        <v>13</v>
      </c>
      <c r="O2429" s="4">
        <v>0.0</v>
      </c>
      <c r="V2429" s="3"/>
      <c r="W2429" s="1"/>
      <c r="AA2429" s="4" t="s">
        <v>13</v>
      </c>
      <c r="AB2429" s="4" t="s">
        <v>13</v>
      </c>
      <c r="AD2429" s="4">
        <v>0.0</v>
      </c>
    </row>
    <row r="2430">
      <c r="G2430" s="3"/>
      <c r="H2430" s="3"/>
      <c r="L2430" s="4" t="s">
        <v>13</v>
      </c>
      <c r="M2430" s="4" t="s">
        <v>13</v>
      </c>
      <c r="O2430" s="4">
        <v>0.0</v>
      </c>
      <c r="V2430" s="3"/>
      <c r="W2430" s="1"/>
      <c r="AA2430" s="4" t="s">
        <v>13</v>
      </c>
      <c r="AB2430" s="4" t="s">
        <v>13</v>
      </c>
      <c r="AD2430" s="4">
        <v>0.0</v>
      </c>
    </row>
    <row r="2431">
      <c r="G2431" s="3"/>
      <c r="H2431" s="3"/>
      <c r="L2431" s="4" t="s">
        <v>13</v>
      </c>
      <c r="M2431" s="4" t="s">
        <v>13</v>
      </c>
      <c r="O2431" s="4">
        <v>0.0</v>
      </c>
      <c r="V2431" s="3"/>
      <c r="W2431" s="1"/>
      <c r="AA2431" s="4" t="s">
        <v>13</v>
      </c>
      <c r="AB2431" s="4" t="s">
        <v>13</v>
      </c>
      <c r="AD2431" s="4">
        <v>0.0</v>
      </c>
    </row>
    <row r="2432">
      <c r="G2432" s="3"/>
      <c r="H2432" s="3"/>
      <c r="L2432" s="4" t="s">
        <v>13</v>
      </c>
      <c r="M2432" s="4" t="s">
        <v>13</v>
      </c>
      <c r="O2432" s="4">
        <v>0.0</v>
      </c>
      <c r="V2432" s="3"/>
      <c r="W2432" s="1"/>
      <c r="AA2432" s="4" t="s">
        <v>13</v>
      </c>
      <c r="AB2432" s="4" t="s">
        <v>13</v>
      </c>
      <c r="AD2432" s="4">
        <v>0.0</v>
      </c>
    </row>
    <row r="2433">
      <c r="G2433" s="3"/>
      <c r="H2433" s="3"/>
      <c r="L2433" s="4" t="s">
        <v>13</v>
      </c>
      <c r="M2433" s="4" t="s">
        <v>13</v>
      </c>
      <c r="O2433" s="4">
        <v>0.0</v>
      </c>
      <c r="V2433" s="3"/>
      <c r="W2433" s="1"/>
      <c r="AA2433" s="4" t="s">
        <v>13</v>
      </c>
      <c r="AB2433" s="4" t="s">
        <v>13</v>
      </c>
      <c r="AD2433" s="4">
        <v>0.0</v>
      </c>
    </row>
    <row r="2434">
      <c r="G2434" s="3"/>
      <c r="H2434" s="3"/>
      <c r="L2434" s="4" t="s">
        <v>13</v>
      </c>
      <c r="M2434" s="4" t="s">
        <v>13</v>
      </c>
      <c r="O2434" s="4">
        <v>0.0</v>
      </c>
      <c r="V2434" s="3"/>
      <c r="W2434" s="1"/>
      <c r="AA2434" s="4" t="s">
        <v>13</v>
      </c>
      <c r="AB2434" s="4" t="s">
        <v>13</v>
      </c>
      <c r="AD2434" s="4">
        <v>0.0</v>
      </c>
    </row>
    <row r="2435">
      <c r="G2435" s="3"/>
      <c r="H2435" s="3"/>
      <c r="L2435" s="4" t="s">
        <v>13</v>
      </c>
      <c r="M2435" s="4" t="s">
        <v>13</v>
      </c>
      <c r="O2435" s="4">
        <v>0.0</v>
      </c>
      <c r="V2435" s="3"/>
      <c r="W2435" s="1"/>
      <c r="AA2435" s="4" t="s">
        <v>13</v>
      </c>
      <c r="AB2435" s="4" t="s">
        <v>13</v>
      </c>
      <c r="AD2435" s="4">
        <v>0.0</v>
      </c>
    </row>
    <row r="2436">
      <c r="G2436" s="3"/>
      <c r="H2436" s="3"/>
      <c r="L2436" s="4" t="s">
        <v>13</v>
      </c>
      <c r="M2436" s="4" t="s">
        <v>13</v>
      </c>
      <c r="O2436" s="4">
        <v>0.0</v>
      </c>
      <c r="V2436" s="3"/>
      <c r="W2436" s="1"/>
      <c r="AA2436" s="4" t="s">
        <v>13</v>
      </c>
      <c r="AB2436" s="4" t="s">
        <v>13</v>
      </c>
      <c r="AD2436" s="4">
        <v>0.0</v>
      </c>
    </row>
    <row r="2437">
      <c r="G2437" s="3"/>
      <c r="H2437" s="3"/>
      <c r="L2437" s="4" t="s">
        <v>13</v>
      </c>
      <c r="M2437" s="4" t="s">
        <v>13</v>
      </c>
      <c r="O2437" s="4">
        <v>0.0</v>
      </c>
      <c r="V2437" s="3"/>
      <c r="W2437" s="1"/>
      <c r="AA2437" s="4" t="s">
        <v>13</v>
      </c>
      <c r="AB2437" s="4" t="s">
        <v>13</v>
      </c>
      <c r="AD2437" s="4">
        <v>0.0</v>
      </c>
    </row>
    <row r="2438">
      <c r="G2438" s="3"/>
      <c r="H2438" s="3"/>
      <c r="L2438" s="4" t="s">
        <v>13</v>
      </c>
      <c r="M2438" s="4" t="s">
        <v>13</v>
      </c>
      <c r="O2438" s="4">
        <v>0.0</v>
      </c>
      <c r="V2438" s="3"/>
      <c r="W2438" s="1"/>
      <c r="AA2438" s="4" t="s">
        <v>13</v>
      </c>
      <c r="AB2438" s="4" t="s">
        <v>13</v>
      </c>
      <c r="AD2438" s="4">
        <v>0.0</v>
      </c>
    </row>
    <row r="2439">
      <c r="G2439" s="3"/>
      <c r="H2439" s="3"/>
      <c r="L2439" s="4" t="s">
        <v>13</v>
      </c>
      <c r="M2439" s="4" t="s">
        <v>13</v>
      </c>
      <c r="O2439" s="4">
        <v>0.0</v>
      </c>
      <c r="V2439" s="3"/>
      <c r="W2439" s="1"/>
      <c r="AA2439" s="4" t="s">
        <v>13</v>
      </c>
      <c r="AB2439" s="4" t="s">
        <v>13</v>
      </c>
      <c r="AD2439" s="4">
        <v>0.0</v>
      </c>
    </row>
    <row r="2440">
      <c r="G2440" s="3"/>
      <c r="H2440" s="3"/>
      <c r="L2440" s="4" t="s">
        <v>13</v>
      </c>
      <c r="M2440" s="4" t="s">
        <v>13</v>
      </c>
      <c r="O2440" s="4">
        <v>0.0</v>
      </c>
      <c r="V2440" s="3"/>
      <c r="W2440" s="1"/>
      <c r="AA2440" s="4" t="s">
        <v>13</v>
      </c>
      <c r="AB2440" s="4" t="s">
        <v>13</v>
      </c>
      <c r="AD2440" s="4">
        <v>0.0</v>
      </c>
    </row>
    <row r="2441">
      <c r="G2441" s="3"/>
      <c r="H2441" s="3"/>
      <c r="L2441" s="4" t="s">
        <v>13</v>
      </c>
      <c r="M2441" s="4" t="s">
        <v>13</v>
      </c>
      <c r="O2441" s="4">
        <v>0.0</v>
      </c>
      <c r="V2441" s="3"/>
      <c r="W2441" s="1"/>
      <c r="AA2441" s="4" t="s">
        <v>13</v>
      </c>
      <c r="AB2441" s="4" t="s">
        <v>13</v>
      </c>
      <c r="AD2441" s="4">
        <v>0.0</v>
      </c>
    </row>
    <row r="2442">
      <c r="G2442" s="3"/>
      <c r="H2442" s="3"/>
      <c r="L2442" s="4" t="s">
        <v>13</v>
      </c>
      <c r="M2442" s="4" t="s">
        <v>13</v>
      </c>
      <c r="O2442" s="4">
        <v>0.0</v>
      </c>
      <c r="V2442" s="3"/>
      <c r="W2442" s="1"/>
      <c r="AA2442" s="4" t="s">
        <v>13</v>
      </c>
      <c r="AB2442" s="4" t="s">
        <v>13</v>
      </c>
      <c r="AD2442" s="4">
        <v>0.0</v>
      </c>
    </row>
    <row r="2443">
      <c r="G2443" s="3"/>
      <c r="H2443" s="3"/>
      <c r="L2443" s="4" t="s">
        <v>13</v>
      </c>
      <c r="M2443" s="4" t="s">
        <v>13</v>
      </c>
      <c r="O2443" s="4">
        <v>0.0</v>
      </c>
      <c r="V2443" s="3"/>
      <c r="W2443" s="1"/>
      <c r="AA2443" s="4" t="s">
        <v>13</v>
      </c>
      <c r="AB2443" s="4" t="s">
        <v>13</v>
      </c>
      <c r="AD2443" s="4">
        <v>0.0</v>
      </c>
    </row>
    <row r="2444">
      <c r="G2444" s="3"/>
      <c r="H2444" s="3"/>
      <c r="L2444" s="4" t="s">
        <v>13</v>
      </c>
      <c r="M2444" s="4" t="s">
        <v>13</v>
      </c>
      <c r="O2444" s="4">
        <v>0.0</v>
      </c>
      <c r="V2444" s="3"/>
      <c r="W2444" s="1"/>
      <c r="AA2444" s="4" t="s">
        <v>13</v>
      </c>
      <c r="AB2444" s="4" t="s">
        <v>13</v>
      </c>
      <c r="AD2444" s="4">
        <v>0.0</v>
      </c>
    </row>
    <row r="2445">
      <c r="G2445" s="3"/>
      <c r="H2445" s="3"/>
      <c r="L2445" s="4" t="s">
        <v>13</v>
      </c>
      <c r="M2445" s="4" t="s">
        <v>13</v>
      </c>
      <c r="O2445" s="4">
        <v>0.0</v>
      </c>
      <c r="V2445" s="3"/>
      <c r="W2445" s="1"/>
      <c r="AA2445" s="4" t="s">
        <v>13</v>
      </c>
      <c r="AB2445" s="4" t="s">
        <v>13</v>
      </c>
      <c r="AD2445" s="4">
        <v>0.0</v>
      </c>
    </row>
    <row r="2446">
      <c r="G2446" s="3"/>
      <c r="H2446" s="3"/>
      <c r="L2446" s="4" t="s">
        <v>13</v>
      </c>
      <c r="M2446" s="4" t="s">
        <v>13</v>
      </c>
      <c r="O2446" s="4">
        <v>0.0</v>
      </c>
      <c r="V2446" s="3"/>
      <c r="W2446" s="1"/>
      <c r="AA2446" s="4" t="s">
        <v>13</v>
      </c>
      <c r="AB2446" s="4" t="s">
        <v>13</v>
      </c>
      <c r="AD2446" s="4">
        <v>0.0</v>
      </c>
    </row>
    <row r="2447">
      <c r="G2447" s="3"/>
      <c r="H2447" s="3"/>
      <c r="L2447" s="4" t="s">
        <v>13</v>
      </c>
      <c r="M2447" s="4" t="s">
        <v>13</v>
      </c>
      <c r="O2447" s="4">
        <v>0.0</v>
      </c>
      <c r="V2447" s="3"/>
      <c r="W2447" s="1"/>
      <c r="AA2447" s="4" t="s">
        <v>13</v>
      </c>
      <c r="AB2447" s="4" t="s">
        <v>13</v>
      </c>
      <c r="AD2447" s="4">
        <v>0.0</v>
      </c>
    </row>
    <row r="2448">
      <c r="G2448" s="3"/>
      <c r="H2448" s="3"/>
      <c r="L2448" s="4" t="s">
        <v>13</v>
      </c>
      <c r="M2448" s="4" t="s">
        <v>13</v>
      </c>
      <c r="O2448" s="4">
        <v>0.0</v>
      </c>
      <c r="V2448" s="3"/>
      <c r="W2448" s="1"/>
      <c r="AA2448" s="4" t="s">
        <v>13</v>
      </c>
      <c r="AB2448" s="4" t="s">
        <v>13</v>
      </c>
      <c r="AD2448" s="4">
        <v>0.0</v>
      </c>
    </row>
    <row r="2449">
      <c r="G2449" s="3"/>
      <c r="H2449" s="3"/>
      <c r="L2449" s="4" t="s">
        <v>13</v>
      </c>
      <c r="M2449" s="4" t="s">
        <v>13</v>
      </c>
      <c r="O2449" s="4">
        <v>0.0</v>
      </c>
      <c r="V2449" s="3"/>
      <c r="W2449" s="1"/>
      <c r="AA2449" s="4" t="s">
        <v>13</v>
      </c>
      <c r="AB2449" s="4" t="s">
        <v>13</v>
      </c>
      <c r="AD2449" s="4">
        <v>0.0</v>
      </c>
    </row>
    <row r="2450">
      <c r="G2450" s="3"/>
      <c r="H2450" s="3"/>
      <c r="L2450" s="4" t="s">
        <v>13</v>
      </c>
      <c r="M2450" s="4" t="s">
        <v>13</v>
      </c>
      <c r="O2450" s="4">
        <v>0.0</v>
      </c>
      <c r="V2450" s="3"/>
      <c r="W2450" s="1"/>
      <c r="AA2450" s="4" t="s">
        <v>13</v>
      </c>
      <c r="AB2450" s="4" t="s">
        <v>13</v>
      </c>
      <c r="AD2450" s="4">
        <v>0.0</v>
      </c>
    </row>
    <row r="2451">
      <c r="G2451" s="3"/>
      <c r="H2451" s="3"/>
      <c r="L2451" s="4" t="s">
        <v>13</v>
      </c>
      <c r="M2451" s="4" t="s">
        <v>13</v>
      </c>
      <c r="O2451" s="4">
        <v>0.0</v>
      </c>
      <c r="V2451" s="3"/>
      <c r="W2451" s="1"/>
      <c r="AA2451" s="4" t="s">
        <v>13</v>
      </c>
      <c r="AB2451" s="4" t="s">
        <v>13</v>
      </c>
      <c r="AD2451" s="4">
        <v>0.0</v>
      </c>
    </row>
    <row r="2452">
      <c r="G2452" s="3"/>
      <c r="H2452" s="3"/>
      <c r="L2452" s="4" t="s">
        <v>13</v>
      </c>
      <c r="M2452" s="4" t="s">
        <v>13</v>
      </c>
      <c r="O2452" s="4">
        <v>0.0</v>
      </c>
      <c r="V2452" s="3"/>
      <c r="W2452" s="1"/>
      <c r="AA2452" s="4" t="s">
        <v>13</v>
      </c>
      <c r="AB2452" s="4" t="s">
        <v>13</v>
      </c>
      <c r="AD2452" s="4">
        <v>0.0</v>
      </c>
    </row>
    <row r="2453">
      <c r="G2453" s="3"/>
      <c r="H2453" s="3"/>
      <c r="L2453" s="4" t="s">
        <v>13</v>
      </c>
      <c r="M2453" s="4" t="s">
        <v>13</v>
      </c>
      <c r="O2453" s="4">
        <v>0.0</v>
      </c>
      <c r="V2453" s="3"/>
      <c r="W2453" s="1"/>
      <c r="AA2453" s="4" t="s">
        <v>13</v>
      </c>
      <c r="AB2453" s="4" t="s">
        <v>13</v>
      </c>
      <c r="AD2453" s="4">
        <v>0.0</v>
      </c>
    </row>
    <row r="2454">
      <c r="G2454" s="3"/>
      <c r="H2454" s="3"/>
      <c r="L2454" s="4" t="s">
        <v>13</v>
      </c>
      <c r="M2454" s="4" t="s">
        <v>13</v>
      </c>
      <c r="O2454" s="4">
        <v>0.0</v>
      </c>
      <c r="V2454" s="3"/>
      <c r="W2454" s="1"/>
      <c r="AA2454" s="4" t="s">
        <v>13</v>
      </c>
      <c r="AB2454" s="4" t="s">
        <v>13</v>
      </c>
      <c r="AD2454" s="4">
        <v>0.0</v>
      </c>
    </row>
    <row r="2455">
      <c r="G2455" s="3"/>
      <c r="H2455" s="3"/>
      <c r="L2455" s="4" t="s">
        <v>13</v>
      </c>
      <c r="M2455" s="4" t="s">
        <v>13</v>
      </c>
      <c r="O2455" s="4">
        <v>0.0</v>
      </c>
      <c r="V2455" s="3"/>
      <c r="W2455" s="1"/>
      <c r="AA2455" s="4" t="s">
        <v>13</v>
      </c>
      <c r="AB2455" s="4" t="s">
        <v>13</v>
      </c>
      <c r="AD2455" s="4">
        <v>0.0</v>
      </c>
    </row>
    <row r="2456">
      <c r="G2456" s="3"/>
      <c r="H2456" s="3"/>
      <c r="L2456" s="4" t="s">
        <v>13</v>
      </c>
      <c r="M2456" s="4" t="s">
        <v>13</v>
      </c>
      <c r="O2456" s="4">
        <v>0.0</v>
      </c>
      <c r="V2456" s="3"/>
      <c r="W2456" s="1"/>
      <c r="AA2456" s="4" t="s">
        <v>13</v>
      </c>
      <c r="AB2456" s="4" t="s">
        <v>13</v>
      </c>
      <c r="AD2456" s="4">
        <v>0.0</v>
      </c>
    </row>
    <row r="2457">
      <c r="G2457" s="3"/>
      <c r="H2457" s="3"/>
      <c r="L2457" s="4" t="s">
        <v>13</v>
      </c>
      <c r="M2457" s="4" t="s">
        <v>13</v>
      </c>
      <c r="O2457" s="4">
        <v>0.0</v>
      </c>
      <c r="V2457" s="3"/>
      <c r="W2457" s="1"/>
      <c r="AA2457" s="4" t="s">
        <v>13</v>
      </c>
      <c r="AB2457" s="4" t="s">
        <v>13</v>
      </c>
      <c r="AD2457" s="4">
        <v>0.0</v>
      </c>
    </row>
    <row r="2458">
      <c r="G2458" s="3"/>
      <c r="H2458" s="3"/>
      <c r="L2458" s="4" t="s">
        <v>13</v>
      </c>
      <c r="M2458" s="4" t="s">
        <v>13</v>
      </c>
      <c r="O2458" s="4">
        <v>0.0</v>
      </c>
      <c r="V2458" s="3"/>
      <c r="W2458" s="1"/>
      <c r="AA2458" s="4" t="s">
        <v>13</v>
      </c>
      <c r="AB2458" s="4" t="s">
        <v>13</v>
      </c>
      <c r="AD2458" s="4">
        <v>0.0</v>
      </c>
    </row>
    <row r="2459">
      <c r="G2459" s="3"/>
      <c r="H2459" s="3"/>
      <c r="L2459" s="4" t="s">
        <v>13</v>
      </c>
      <c r="M2459" s="4" t="s">
        <v>13</v>
      </c>
      <c r="O2459" s="4">
        <v>0.0</v>
      </c>
      <c r="V2459" s="3"/>
      <c r="W2459" s="1"/>
      <c r="AA2459" s="4" t="s">
        <v>13</v>
      </c>
      <c r="AB2459" s="4" t="s">
        <v>13</v>
      </c>
      <c r="AD2459" s="4">
        <v>0.0</v>
      </c>
    </row>
    <row r="2460">
      <c r="G2460" s="3"/>
      <c r="H2460" s="3"/>
      <c r="L2460" s="4" t="s">
        <v>13</v>
      </c>
      <c r="M2460" s="4" t="s">
        <v>13</v>
      </c>
      <c r="O2460" s="4">
        <v>0.0</v>
      </c>
      <c r="V2460" s="3"/>
      <c r="W2460" s="1"/>
      <c r="AA2460" s="4" t="s">
        <v>13</v>
      </c>
      <c r="AB2460" s="4" t="s">
        <v>13</v>
      </c>
      <c r="AD2460" s="4">
        <v>0.0</v>
      </c>
    </row>
    <row r="2461">
      <c r="G2461" s="3"/>
      <c r="H2461" s="3"/>
      <c r="L2461" s="4" t="s">
        <v>13</v>
      </c>
      <c r="M2461" s="4" t="s">
        <v>13</v>
      </c>
      <c r="O2461" s="4">
        <v>0.0</v>
      </c>
      <c r="V2461" s="3"/>
      <c r="W2461" s="1"/>
      <c r="AA2461" s="4" t="s">
        <v>13</v>
      </c>
      <c r="AB2461" s="4" t="s">
        <v>13</v>
      </c>
      <c r="AD2461" s="4">
        <v>0.0</v>
      </c>
    </row>
    <row r="2462">
      <c r="G2462" s="3"/>
      <c r="H2462" s="3"/>
      <c r="L2462" s="4" t="s">
        <v>13</v>
      </c>
      <c r="M2462" s="4" t="s">
        <v>13</v>
      </c>
      <c r="O2462" s="4">
        <v>0.0</v>
      </c>
      <c r="V2462" s="3"/>
      <c r="W2462" s="1"/>
      <c r="AA2462" s="4" t="s">
        <v>13</v>
      </c>
      <c r="AB2462" s="4" t="s">
        <v>13</v>
      </c>
      <c r="AD2462" s="4">
        <v>0.0</v>
      </c>
    </row>
    <row r="2463">
      <c r="G2463" s="3"/>
      <c r="H2463" s="3"/>
      <c r="L2463" s="4" t="s">
        <v>13</v>
      </c>
      <c r="M2463" s="4" t="s">
        <v>13</v>
      </c>
      <c r="O2463" s="4">
        <v>0.0</v>
      </c>
      <c r="V2463" s="3"/>
      <c r="W2463" s="1"/>
      <c r="AA2463" s="4" t="s">
        <v>13</v>
      </c>
      <c r="AB2463" s="4" t="s">
        <v>13</v>
      </c>
      <c r="AD2463" s="4">
        <v>0.0</v>
      </c>
    </row>
    <row r="2464">
      <c r="G2464" s="3"/>
      <c r="H2464" s="3"/>
      <c r="L2464" s="4" t="s">
        <v>13</v>
      </c>
      <c r="M2464" s="4" t="s">
        <v>13</v>
      </c>
      <c r="O2464" s="4">
        <v>0.0</v>
      </c>
      <c r="V2464" s="3"/>
      <c r="W2464" s="1"/>
      <c r="AA2464" s="4" t="s">
        <v>13</v>
      </c>
      <c r="AB2464" s="4" t="s">
        <v>13</v>
      </c>
      <c r="AD2464" s="4">
        <v>0.0</v>
      </c>
    </row>
    <row r="2465">
      <c r="G2465" s="3"/>
      <c r="H2465" s="3"/>
      <c r="L2465" s="4" t="s">
        <v>13</v>
      </c>
      <c r="M2465" s="4" t="s">
        <v>13</v>
      </c>
      <c r="O2465" s="4">
        <v>0.0</v>
      </c>
      <c r="V2465" s="3"/>
      <c r="W2465" s="1"/>
      <c r="AA2465" s="4" t="s">
        <v>13</v>
      </c>
      <c r="AB2465" s="4" t="s">
        <v>13</v>
      </c>
      <c r="AD2465" s="4">
        <v>0.0</v>
      </c>
    </row>
    <row r="2466">
      <c r="G2466" s="3"/>
      <c r="H2466" s="3"/>
      <c r="L2466" s="4" t="s">
        <v>13</v>
      </c>
      <c r="M2466" s="4" t="s">
        <v>13</v>
      </c>
      <c r="O2466" s="4">
        <v>0.0</v>
      </c>
      <c r="V2466" s="3"/>
      <c r="W2466" s="1"/>
      <c r="AA2466" s="4" t="s">
        <v>13</v>
      </c>
      <c r="AB2466" s="4" t="s">
        <v>13</v>
      </c>
      <c r="AD2466" s="4">
        <v>0.0</v>
      </c>
    </row>
    <row r="2467">
      <c r="G2467" s="3"/>
      <c r="H2467" s="3"/>
      <c r="L2467" s="4" t="s">
        <v>13</v>
      </c>
      <c r="M2467" s="4" t="s">
        <v>13</v>
      </c>
      <c r="O2467" s="4">
        <v>0.0</v>
      </c>
      <c r="V2467" s="3"/>
      <c r="W2467" s="1"/>
      <c r="AA2467" s="4" t="s">
        <v>13</v>
      </c>
      <c r="AB2467" s="4" t="s">
        <v>13</v>
      </c>
      <c r="AD2467" s="4">
        <v>0.0</v>
      </c>
    </row>
    <row r="2468">
      <c r="G2468" s="3"/>
      <c r="H2468" s="3"/>
      <c r="L2468" s="4" t="s">
        <v>13</v>
      </c>
      <c r="M2468" s="4" t="s">
        <v>13</v>
      </c>
      <c r="O2468" s="4">
        <v>0.0</v>
      </c>
      <c r="V2468" s="3"/>
      <c r="W2468" s="1"/>
      <c r="AA2468" s="4" t="s">
        <v>13</v>
      </c>
      <c r="AB2468" s="4" t="s">
        <v>13</v>
      </c>
      <c r="AD2468" s="4">
        <v>0.0</v>
      </c>
    </row>
    <row r="2469">
      <c r="G2469" s="3"/>
      <c r="H2469" s="3"/>
      <c r="L2469" s="4" t="s">
        <v>13</v>
      </c>
      <c r="M2469" s="4" t="s">
        <v>13</v>
      </c>
      <c r="O2469" s="4">
        <v>0.0</v>
      </c>
      <c r="V2469" s="3"/>
      <c r="W2469" s="1"/>
      <c r="AA2469" s="4" t="s">
        <v>13</v>
      </c>
      <c r="AB2469" s="4" t="s">
        <v>13</v>
      </c>
      <c r="AD2469" s="4">
        <v>0.0</v>
      </c>
    </row>
    <row r="2470">
      <c r="G2470" s="3"/>
      <c r="H2470" s="3"/>
      <c r="L2470" s="4" t="s">
        <v>13</v>
      </c>
      <c r="M2470" s="4" t="s">
        <v>13</v>
      </c>
      <c r="O2470" s="4">
        <v>0.0</v>
      </c>
      <c r="V2470" s="3"/>
      <c r="W2470" s="1"/>
      <c r="AA2470" s="4" t="s">
        <v>13</v>
      </c>
      <c r="AB2470" s="4" t="s">
        <v>13</v>
      </c>
      <c r="AD2470" s="4">
        <v>0.0</v>
      </c>
    </row>
    <row r="2471">
      <c r="G2471" s="3"/>
      <c r="H2471" s="3"/>
      <c r="L2471" s="4" t="s">
        <v>13</v>
      </c>
      <c r="M2471" s="4" t="s">
        <v>13</v>
      </c>
      <c r="O2471" s="4">
        <v>0.0</v>
      </c>
      <c r="V2471" s="3"/>
      <c r="W2471" s="1"/>
      <c r="AA2471" s="4" t="s">
        <v>13</v>
      </c>
      <c r="AB2471" s="4" t="s">
        <v>13</v>
      </c>
      <c r="AD2471" s="4">
        <v>0.0</v>
      </c>
    </row>
    <row r="2472">
      <c r="G2472" s="3"/>
      <c r="H2472" s="3"/>
      <c r="L2472" s="4" t="s">
        <v>13</v>
      </c>
      <c r="M2472" s="4" t="s">
        <v>13</v>
      </c>
      <c r="O2472" s="4">
        <v>0.0</v>
      </c>
      <c r="V2472" s="3"/>
      <c r="W2472" s="1"/>
      <c r="AA2472" s="4" t="s">
        <v>13</v>
      </c>
      <c r="AB2472" s="4" t="s">
        <v>13</v>
      </c>
      <c r="AD2472" s="4">
        <v>0.0</v>
      </c>
    </row>
    <row r="2473">
      <c r="G2473" s="3"/>
      <c r="H2473" s="3"/>
      <c r="L2473" s="4" t="s">
        <v>13</v>
      </c>
      <c r="M2473" s="4" t="s">
        <v>13</v>
      </c>
      <c r="O2473" s="4">
        <v>0.0</v>
      </c>
      <c r="V2473" s="3"/>
      <c r="W2473" s="1"/>
      <c r="AA2473" s="4" t="s">
        <v>13</v>
      </c>
      <c r="AB2473" s="4" t="s">
        <v>13</v>
      </c>
      <c r="AD2473" s="4">
        <v>0.0</v>
      </c>
    </row>
    <row r="2474">
      <c r="G2474" s="3"/>
      <c r="H2474" s="3"/>
      <c r="L2474" s="4" t="s">
        <v>13</v>
      </c>
      <c r="M2474" s="4" t="s">
        <v>13</v>
      </c>
      <c r="O2474" s="4">
        <v>0.0</v>
      </c>
      <c r="V2474" s="3"/>
      <c r="W2474" s="1"/>
      <c r="AA2474" s="4" t="s">
        <v>13</v>
      </c>
      <c r="AB2474" s="4" t="s">
        <v>13</v>
      </c>
      <c r="AD2474" s="4">
        <v>0.0</v>
      </c>
    </row>
    <row r="2475">
      <c r="G2475" s="3"/>
      <c r="H2475" s="3"/>
      <c r="L2475" s="4" t="s">
        <v>13</v>
      </c>
      <c r="M2475" s="4" t="s">
        <v>13</v>
      </c>
      <c r="O2475" s="4">
        <v>0.0</v>
      </c>
      <c r="V2475" s="3"/>
      <c r="W2475" s="1"/>
      <c r="AA2475" s="4" t="s">
        <v>13</v>
      </c>
      <c r="AB2475" s="4" t="s">
        <v>13</v>
      </c>
      <c r="AD2475" s="4">
        <v>0.0</v>
      </c>
    </row>
    <row r="2476">
      <c r="G2476" s="3"/>
      <c r="H2476" s="3"/>
      <c r="L2476" s="4" t="s">
        <v>13</v>
      </c>
      <c r="M2476" s="4" t="s">
        <v>13</v>
      </c>
      <c r="O2476" s="4">
        <v>0.0</v>
      </c>
      <c r="V2476" s="3"/>
      <c r="W2476" s="1"/>
      <c r="AA2476" s="4" t="s">
        <v>13</v>
      </c>
      <c r="AB2476" s="4" t="s">
        <v>13</v>
      </c>
      <c r="AD2476" s="4">
        <v>0.0</v>
      </c>
    </row>
    <row r="2477">
      <c r="G2477" s="3"/>
      <c r="H2477" s="3"/>
      <c r="L2477" s="4" t="s">
        <v>13</v>
      </c>
      <c r="M2477" s="4" t="s">
        <v>13</v>
      </c>
      <c r="O2477" s="4">
        <v>0.0</v>
      </c>
      <c r="V2477" s="3"/>
      <c r="W2477" s="1"/>
      <c r="AA2477" s="4" t="s">
        <v>13</v>
      </c>
      <c r="AB2477" s="4" t="s">
        <v>13</v>
      </c>
      <c r="AD2477" s="4">
        <v>0.0</v>
      </c>
    </row>
    <row r="2478">
      <c r="G2478" s="3"/>
      <c r="H2478" s="3"/>
      <c r="L2478" s="4" t="s">
        <v>13</v>
      </c>
      <c r="M2478" s="4" t="s">
        <v>13</v>
      </c>
      <c r="O2478" s="4">
        <v>0.0</v>
      </c>
      <c r="V2478" s="3"/>
      <c r="W2478" s="1"/>
      <c r="AA2478" s="4" t="s">
        <v>13</v>
      </c>
      <c r="AB2478" s="4" t="s">
        <v>13</v>
      </c>
      <c r="AD2478" s="4">
        <v>0.0</v>
      </c>
    </row>
    <row r="2479">
      <c r="G2479" s="3"/>
      <c r="H2479" s="3"/>
      <c r="L2479" s="4" t="s">
        <v>13</v>
      </c>
      <c r="M2479" s="4" t="s">
        <v>13</v>
      </c>
      <c r="O2479" s="4">
        <v>0.0</v>
      </c>
      <c r="V2479" s="3"/>
      <c r="W2479" s="1"/>
      <c r="AA2479" s="4" t="s">
        <v>13</v>
      </c>
      <c r="AB2479" s="4" t="s">
        <v>13</v>
      </c>
      <c r="AD2479" s="4">
        <v>0.0</v>
      </c>
    </row>
    <row r="2480">
      <c r="G2480" s="3"/>
      <c r="H2480" s="3"/>
      <c r="L2480" s="4" t="s">
        <v>13</v>
      </c>
      <c r="M2480" s="4" t="s">
        <v>13</v>
      </c>
      <c r="O2480" s="4">
        <v>0.0</v>
      </c>
      <c r="V2480" s="3"/>
      <c r="W2480" s="1"/>
      <c r="AA2480" s="4" t="s">
        <v>13</v>
      </c>
      <c r="AB2480" s="4" t="s">
        <v>13</v>
      </c>
      <c r="AD2480" s="4">
        <v>0.0</v>
      </c>
    </row>
    <row r="2481">
      <c r="G2481" s="3"/>
      <c r="H2481" s="3"/>
      <c r="L2481" s="4" t="s">
        <v>13</v>
      </c>
      <c r="M2481" s="4" t="s">
        <v>13</v>
      </c>
      <c r="O2481" s="4">
        <v>0.0</v>
      </c>
      <c r="V2481" s="3"/>
      <c r="W2481" s="1"/>
      <c r="AA2481" s="4" t="s">
        <v>13</v>
      </c>
      <c r="AB2481" s="4" t="s">
        <v>13</v>
      </c>
      <c r="AD2481" s="4">
        <v>0.0</v>
      </c>
    </row>
    <row r="2482">
      <c r="G2482" s="3"/>
      <c r="H2482" s="3"/>
      <c r="L2482" s="4" t="s">
        <v>13</v>
      </c>
      <c r="M2482" s="4" t="s">
        <v>13</v>
      </c>
      <c r="O2482" s="4">
        <v>0.0</v>
      </c>
      <c r="V2482" s="3"/>
      <c r="W2482" s="1"/>
      <c r="AA2482" s="4" t="s">
        <v>13</v>
      </c>
      <c r="AB2482" s="4" t="s">
        <v>13</v>
      </c>
      <c r="AD2482" s="4">
        <v>0.0</v>
      </c>
    </row>
    <row r="2483">
      <c r="G2483" s="3"/>
      <c r="H2483" s="3"/>
      <c r="L2483" s="4" t="s">
        <v>13</v>
      </c>
      <c r="M2483" s="4" t="s">
        <v>13</v>
      </c>
      <c r="O2483" s="4">
        <v>0.0</v>
      </c>
      <c r="V2483" s="3"/>
      <c r="W2483" s="1"/>
      <c r="AA2483" s="4" t="s">
        <v>13</v>
      </c>
      <c r="AB2483" s="4" t="s">
        <v>13</v>
      </c>
      <c r="AD2483" s="4">
        <v>0.0</v>
      </c>
    </row>
    <row r="2484">
      <c r="G2484" s="3"/>
      <c r="H2484" s="3"/>
      <c r="L2484" s="4" t="s">
        <v>13</v>
      </c>
      <c r="M2484" s="4" t="s">
        <v>13</v>
      </c>
      <c r="O2484" s="4">
        <v>0.0</v>
      </c>
      <c r="V2484" s="3"/>
      <c r="W2484" s="1"/>
      <c r="AA2484" s="4" t="s">
        <v>13</v>
      </c>
      <c r="AB2484" s="4" t="s">
        <v>13</v>
      </c>
      <c r="AD2484" s="4">
        <v>0.0</v>
      </c>
    </row>
    <row r="2485">
      <c r="G2485" s="3"/>
      <c r="H2485" s="3"/>
      <c r="L2485" s="4" t="s">
        <v>13</v>
      </c>
      <c r="M2485" s="4" t="s">
        <v>13</v>
      </c>
      <c r="O2485" s="4">
        <v>0.0</v>
      </c>
      <c r="V2485" s="3"/>
      <c r="W2485" s="1"/>
      <c r="AA2485" s="4" t="s">
        <v>13</v>
      </c>
      <c r="AB2485" s="4" t="s">
        <v>13</v>
      </c>
      <c r="AD2485" s="4">
        <v>0.0</v>
      </c>
    </row>
    <row r="2486">
      <c r="G2486" s="3"/>
      <c r="H2486" s="3"/>
      <c r="L2486" s="4" t="s">
        <v>13</v>
      </c>
      <c r="M2486" s="4" t="s">
        <v>13</v>
      </c>
      <c r="O2486" s="4">
        <v>0.0</v>
      </c>
      <c r="V2486" s="3"/>
      <c r="W2486" s="1"/>
      <c r="AA2486" s="4" t="s">
        <v>13</v>
      </c>
      <c r="AB2486" s="4" t="s">
        <v>13</v>
      </c>
      <c r="AD2486" s="4">
        <v>0.0</v>
      </c>
    </row>
    <row r="2487">
      <c r="G2487" s="3"/>
      <c r="H2487" s="3"/>
      <c r="L2487" s="4" t="s">
        <v>13</v>
      </c>
      <c r="M2487" s="4" t="s">
        <v>13</v>
      </c>
      <c r="O2487" s="4">
        <v>0.0</v>
      </c>
      <c r="V2487" s="3"/>
      <c r="W2487" s="1"/>
      <c r="AA2487" s="4" t="s">
        <v>13</v>
      </c>
      <c r="AB2487" s="4" t="s">
        <v>13</v>
      </c>
      <c r="AD2487" s="4">
        <v>0.0</v>
      </c>
    </row>
    <row r="2488">
      <c r="G2488" s="3"/>
      <c r="H2488" s="3"/>
      <c r="L2488" s="4" t="s">
        <v>13</v>
      </c>
      <c r="M2488" s="4" t="s">
        <v>13</v>
      </c>
      <c r="O2488" s="4">
        <v>0.0</v>
      </c>
      <c r="V2488" s="3"/>
      <c r="W2488" s="1"/>
      <c r="AA2488" s="4" t="s">
        <v>13</v>
      </c>
      <c r="AB2488" s="4" t="s">
        <v>13</v>
      </c>
      <c r="AD2488" s="4">
        <v>0.0</v>
      </c>
    </row>
    <row r="2489">
      <c r="G2489" s="3"/>
      <c r="H2489" s="3"/>
      <c r="L2489" s="4" t="s">
        <v>13</v>
      </c>
      <c r="M2489" s="4" t="s">
        <v>13</v>
      </c>
      <c r="O2489" s="4">
        <v>0.0</v>
      </c>
      <c r="V2489" s="3"/>
      <c r="W2489" s="1"/>
      <c r="AA2489" s="4" t="s">
        <v>13</v>
      </c>
      <c r="AB2489" s="4" t="s">
        <v>13</v>
      </c>
      <c r="AD2489" s="4">
        <v>0.0</v>
      </c>
    </row>
    <row r="2490">
      <c r="G2490" s="3"/>
      <c r="H2490" s="3"/>
      <c r="L2490" s="4" t="s">
        <v>13</v>
      </c>
      <c r="M2490" s="4" t="s">
        <v>13</v>
      </c>
      <c r="O2490" s="4">
        <v>0.0</v>
      </c>
      <c r="V2490" s="3"/>
      <c r="W2490" s="1"/>
      <c r="AA2490" s="4" t="s">
        <v>13</v>
      </c>
      <c r="AB2490" s="4" t="s">
        <v>13</v>
      </c>
      <c r="AD2490" s="4">
        <v>0.0</v>
      </c>
    </row>
    <row r="2491">
      <c r="G2491" s="3"/>
      <c r="H2491" s="3"/>
      <c r="L2491" s="4" t="s">
        <v>13</v>
      </c>
      <c r="M2491" s="4" t="s">
        <v>13</v>
      </c>
      <c r="O2491" s="4">
        <v>0.0</v>
      </c>
      <c r="V2491" s="3"/>
      <c r="W2491" s="1"/>
      <c r="AA2491" s="4" t="s">
        <v>13</v>
      </c>
      <c r="AB2491" s="4" t="s">
        <v>13</v>
      </c>
      <c r="AD2491" s="4">
        <v>0.0</v>
      </c>
    </row>
    <row r="2492">
      <c r="G2492" s="3"/>
      <c r="H2492" s="3"/>
      <c r="L2492" s="4" t="s">
        <v>13</v>
      </c>
      <c r="M2492" s="4" t="s">
        <v>13</v>
      </c>
      <c r="O2492" s="4">
        <v>0.0</v>
      </c>
      <c r="V2492" s="3"/>
      <c r="W2492" s="1"/>
      <c r="AA2492" s="4" t="s">
        <v>13</v>
      </c>
      <c r="AB2492" s="4" t="s">
        <v>13</v>
      </c>
      <c r="AD2492" s="4">
        <v>0.0</v>
      </c>
    </row>
    <row r="2493">
      <c r="G2493" s="3"/>
      <c r="H2493" s="3"/>
      <c r="L2493" s="4" t="s">
        <v>13</v>
      </c>
      <c r="M2493" s="4" t="s">
        <v>13</v>
      </c>
      <c r="O2493" s="4">
        <v>0.0</v>
      </c>
      <c r="V2493" s="3"/>
      <c r="W2493" s="1"/>
      <c r="AA2493" s="4" t="s">
        <v>13</v>
      </c>
      <c r="AB2493" s="4" t="s">
        <v>13</v>
      </c>
      <c r="AD2493" s="4">
        <v>0.0</v>
      </c>
    </row>
    <row r="2494">
      <c r="G2494" s="3"/>
      <c r="H2494" s="3"/>
      <c r="L2494" s="4" t="s">
        <v>13</v>
      </c>
      <c r="M2494" s="4" t="s">
        <v>13</v>
      </c>
      <c r="O2494" s="4">
        <v>0.0</v>
      </c>
      <c r="V2494" s="3"/>
      <c r="W2494" s="1"/>
      <c r="AA2494" s="4" t="s">
        <v>13</v>
      </c>
      <c r="AB2494" s="4" t="s">
        <v>13</v>
      </c>
      <c r="AD2494" s="4">
        <v>0.0</v>
      </c>
    </row>
    <row r="2495">
      <c r="G2495" s="3"/>
      <c r="H2495" s="3"/>
      <c r="L2495" s="4" t="s">
        <v>13</v>
      </c>
      <c r="M2495" s="4" t="s">
        <v>13</v>
      </c>
      <c r="O2495" s="4">
        <v>0.0</v>
      </c>
      <c r="V2495" s="3"/>
      <c r="W2495" s="1"/>
      <c r="AA2495" s="4" t="s">
        <v>13</v>
      </c>
      <c r="AB2495" s="4" t="s">
        <v>13</v>
      </c>
      <c r="AD2495" s="4">
        <v>0.0</v>
      </c>
    </row>
    <row r="2496">
      <c r="G2496" s="3"/>
      <c r="H2496" s="3"/>
      <c r="L2496" s="4" t="s">
        <v>13</v>
      </c>
      <c r="M2496" s="4" t="s">
        <v>13</v>
      </c>
      <c r="O2496" s="4">
        <v>0.0</v>
      </c>
      <c r="V2496" s="3"/>
      <c r="W2496" s="1"/>
      <c r="AA2496" s="4" t="s">
        <v>13</v>
      </c>
      <c r="AB2496" s="4" t="s">
        <v>13</v>
      </c>
      <c r="AD2496" s="4">
        <v>0.0</v>
      </c>
    </row>
    <row r="2497">
      <c r="G2497" s="3"/>
      <c r="H2497" s="3"/>
      <c r="L2497" s="4" t="s">
        <v>13</v>
      </c>
      <c r="M2497" s="4" t="s">
        <v>13</v>
      </c>
      <c r="O2497" s="4">
        <v>0.0</v>
      </c>
      <c r="V2497" s="3"/>
      <c r="W2497" s="1"/>
      <c r="AA2497" s="4" t="s">
        <v>13</v>
      </c>
      <c r="AB2497" s="4" t="s">
        <v>13</v>
      </c>
      <c r="AD2497" s="4">
        <v>0.0</v>
      </c>
    </row>
    <row r="2498">
      <c r="G2498" s="3"/>
      <c r="H2498" s="3"/>
      <c r="L2498" s="4" t="s">
        <v>13</v>
      </c>
      <c r="M2498" s="4" t="s">
        <v>13</v>
      </c>
      <c r="O2498" s="4">
        <v>0.0</v>
      </c>
      <c r="V2498" s="3"/>
      <c r="W2498" s="1"/>
      <c r="AA2498" s="4" t="s">
        <v>13</v>
      </c>
      <c r="AB2498" s="4" t="s">
        <v>13</v>
      </c>
      <c r="AD2498" s="4">
        <v>0.0</v>
      </c>
    </row>
    <row r="2499">
      <c r="G2499" s="3"/>
      <c r="H2499" s="3"/>
      <c r="L2499" s="4" t="s">
        <v>13</v>
      </c>
      <c r="M2499" s="4" t="s">
        <v>13</v>
      </c>
      <c r="O2499" s="4">
        <v>0.0</v>
      </c>
      <c r="V2499" s="3"/>
      <c r="W2499" s="1"/>
      <c r="AA2499" s="4" t="s">
        <v>13</v>
      </c>
      <c r="AB2499" s="4" t="s">
        <v>13</v>
      </c>
      <c r="AD2499" s="4">
        <v>0.0</v>
      </c>
    </row>
    <row r="2500">
      <c r="G2500" s="3"/>
      <c r="H2500" s="3"/>
      <c r="L2500" s="4" t="s">
        <v>13</v>
      </c>
      <c r="M2500" s="4" t="s">
        <v>13</v>
      </c>
      <c r="O2500" s="4">
        <v>0.0</v>
      </c>
      <c r="V2500" s="3"/>
      <c r="W2500" s="1"/>
      <c r="AA2500" s="4" t="s">
        <v>13</v>
      </c>
      <c r="AB2500" s="4" t="s">
        <v>13</v>
      </c>
      <c r="AD2500" s="4">
        <v>0.0</v>
      </c>
    </row>
    <row r="2501">
      <c r="G2501" s="3"/>
      <c r="H2501" s="3"/>
      <c r="L2501" s="4" t="s">
        <v>13</v>
      </c>
      <c r="M2501" s="4" t="s">
        <v>13</v>
      </c>
      <c r="O2501" s="4">
        <v>0.0</v>
      </c>
      <c r="V2501" s="3"/>
      <c r="W2501" s="1"/>
      <c r="AA2501" s="4" t="s">
        <v>13</v>
      </c>
      <c r="AB2501" s="4" t="s">
        <v>13</v>
      </c>
      <c r="AD2501" s="4">
        <v>0.0</v>
      </c>
    </row>
    <row r="2502">
      <c r="G2502" s="3"/>
      <c r="H2502" s="3"/>
      <c r="L2502" s="4" t="s">
        <v>13</v>
      </c>
      <c r="M2502" s="4" t="s">
        <v>13</v>
      </c>
      <c r="O2502" s="4">
        <v>0.0</v>
      </c>
      <c r="V2502" s="3"/>
      <c r="W2502" s="1"/>
      <c r="AA2502" s="4" t="s">
        <v>13</v>
      </c>
      <c r="AB2502" s="4" t="s">
        <v>13</v>
      </c>
      <c r="AD2502" s="4">
        <v>0.0</v>
      </c>
    </row>
    <row r="2503">
      <c r="G2503" s="3"/>
      <c r="H2503" s="3"/>
      <c r="L2503" s="4" t="s">
        <v>13</v>
      </c>
      <c r="M2503" s="4" t="s">
        <v>13</v>
      </c>
      <c r="O2503" s="4">
        <v>0.0</v>
      </c>
      <c r="V2503" s="3"/>
      <c r="W2503" s="1"/>
      <c r="AA2503" s="4" t="s">
        <v>13</v>
      </c>
      <c r="AB2503" s="4" t="s">
        <v>13</v>
      </c>
      <c r="AD2503" s="4">
        <v>0.0</v>
      </c>
    </row>
    <row r="2504">
      <c r="G2504" s="3"/>
      <c r="H2504" s="3"/>
      <c r="L2504" s="4" t="s">
        <v>13</v>
      </c>
      <c r="M2504" s="4" t="s">
        <v>13</v>
      </c>
      <c r="O2504" s="4">
        <v>0.0</v>
      </c>
      <c r="V2504" s="3"/>
      <c r="W2504" s="1"/>
      <c r="AA2504" s="4" t="s">
        <v>13</v>
      </c>
      <c r="AB2504" s="4" t="s">
        <v>13</v>
      </c>
      <c r="AD2504" s="4">
        <v>0.0</v>
      </c>
    </row>
    <row r="2505">
      <c r="G2505" s="3"/>
      <c r="H2505" s="3"/>
      <c r="L2505" s="4" t="s">
        <v>13</v>
      </c>
      <c r="M2505" s="4" t="s">
        <v>13</v>
      </c>
      <c r="O2505" s="4">
        <v>0.0</v>
      </c>
      <c r="V2505" s="3"/>
      <c r="W2505" s="1"/>
      <c r="AA2505" s="4" t="s">
        <v>13</v>
      </c>
      <c r="AB2505" s="4" t="s">
        <v>13</v>
      </c>
      <c r="AD2505" s="4">
        <v>0.0</v>
      </c>
    </row>
    <row r="2506">
      <c r="G2506" s="3"/>
      <c r="H2506" s="3"/>
      <c r="L2506" s="4" t="s">
        <v>13</v>
      </c>
      <c r="M2506" s="4" t="s">
        <v>13</v>
      </c>
      <c r="O2506" s="4">
        <v>0.0</v>
      </c>
      <c r="V2506" s="3"/>
      <c r="W2506" s="1"/>
      <c r="AA2506" s="4" t="s">
        <v>13</v>
      </c>
      <c r="AB2506" s="4" t="s">
        <v>13</v>
      </c>
      <c r="AD2506" s="4">
        <v>0.0</v>
      </c>
    </row>
    <row r="2507">
      <c r="G2507" s="3"/>
      <c r="H2507" s="3"/>
      <c r="L2507" s="4" t="s">
        <v>13</v>
      </c>
      <c r="M2507" s="4" t="s">
        <v>13</v>
      </c>
      <c r="O2507" s="4">
        <v>0.0</v>
      </c>
      <c r="V2507" s="3"/>
      <c r="W2507" s="1"/>
      <c r="AA2507" s="4" t="s">
        <v>13</v>
      </c>
      <c r="AB2507" s="4" t="s">
        <v>13</v>
      </c>
      <c r="AD2507" s="4">
        <v>0.0</v>
      </c>
    </row>
    <row r="2508">
      <c r="G2508" s="3"/>
      <c r="H2508" s="3"/>
      <c r="L2508" s="4" t="s">
        <v>13</v>
      </c>
      <c r="M2508" s="4" t="s">
        <v>13</v>
      </c>
      <c r="O2508" s="4">
        <v>0.0</v>
      </c>
      <c r="V2508" s="3"/>
      <c r="W2508" s="1"/>
      <c r="AA2508" s="4" t="s">
        <v>13</v>
      </c>
      <c r="AB2508" s="4" t="s">
        <v>13</v>
      </c>
      <c r="AD2508" s="4">
        <v>0.0</v>
      </c>
    </row>
    <row r="2509">
      <c r="G2509" s="3"/>
      <c r="H2509" s="3"/>
      <c r="L2509" s="4" t="s">
        <v>13</v>
      </c>
      <c r="M2509" s="4" t="s">
        <v>13</v>
      </c>
      <c r="O2509" s="4">
        <v>0.0</v>
      </c>
      <c r="V2509" s="3"/>
      <c r="W2509" s="1"/>
      <c r="AA2509" s="4" t="s">
        <v>13</v>
      </c>
      <c r="AB2509" s="4" t="s">
        <v>13</v>
      </c>
      <c r="AD2509" s="4">
        <v>0.0</v>
      </c>
    </row>
    <row r="2510">
      <c r="G2510" s="3"/>
      <c r="H2510" s="3"/>
      <c r="L2510" s="4" t="s">
        <v>13</v>
      </c>
      <c r="M2510" s="4" t="s">
        <v>13</v>
      </c>
      <c r="O2510" s="4">
        <v>0.0</v>
      </c>
      <c r="V2510" s="3"/>
      <c r="W2510" s="1"/>
      <c r="AA2510" s="4" t="s">
        <v>13</v>
      </c>
      <c r="AB2510" s="4" t="s">
        <v>13</v>
      </c>
      <c r="AD2510" s="4">
        <v>0.0</v>
      </c>
    </row>
    <row r="2511">
      <c r="G2511" s="3"/>
      <c r="H2511" s="3"/>
      <c r="L2511" s="4" t="s">
        <v>13</v>
      </c>
      <c r="M2511" s="4" t="s">
        <v>13</v>
      </c>
      <c r="O2511" s="4">
        <v>0.0</v>
      </c>
      <c r="V2511" s="3"/>
      <c r="W2511" s="1"/>
      <c r="AA2511" s="4" t="s">
        <v>13</v>
      </c>
      <c r="AB2511" s="4" t="s">
        <v>13</v>
      </c>
      <c r="AD2511" s="4">
        <v>0.0</v>
      </c>
    </row>
    <row r="2512">
      <c r="G2512" s="3"/>
      <c r="H2512" s="3"/>
      <c r="L2512" s="4" t="s">
        <v>13</v>
      </c>
      <c r="M2512" s="4" t="s">
        <v>13</v>
      </c>
      <c r="O2512" s="4">
        <v>0.0</v>
      </c>
      <c r="V2512" s="3"/>
      <c r="W2512" s="1"/>
      <c r="AA2512" s="4" t="s">
        <v>13</v>
      </c>
      <c r="AB2512" s="4" t="s">
        <v>13</v>
      </c>
      <c r="AD2512" s="4">
        <v>0.0</v>
      </c>
    </row>
    <row r="2513">
      <c r="G2513" s="3"/>
      <c r="H2513" s="3"/>
      <c r="L2513" s="4" t="s">
        <v>13</v>
      </c>
      <c r="M2513" s="4" t="s">
        <v>13</v>
      </c>
      <c r="O2513" s="4">
        <v>0.0</v>
      </c>
      <c r="V2513" s="3"/>
      <c r="W2513" s="1"/>
      <c r="AA2513" s="4" t="s">
        <v>13</v>
      </c>
      <c r="AB2513" s="4" t="s">
        <v>13</v>
      </c>
      <c r="AD2513" s="4">
        <v>0.0</v>
      </c>
    </row>
    <row r="2514">
      <c r="G2514" s="3"/>
      <c r="H2514" s="3"/>
      <c r="L2514" s="4" t="s">
        <v>13</v>
      </c>
      <c r="M2514" s="4" t="s">
        <v>13</v>
      </c>
      <c r="O2514" s="4">
        <v>0.0</v>
      </c>
      <c r="V2514" s="3"/>
      <c r="W2514" s="1"/>
      <c r="AA2514" s="4" t="s">
        <v>13</v>
      </c>
      <c r="AB2514" s="4" t="s">
        <v>13</v>
      </c>
      <c r="AD2514" s="4">
        <v>0.0</v>
      </c>
    </row>
    <row r="2515">
      <c r="G2515" s="3"/>
      <c r="H2515" s="3"/>
      <c r="L2515" s="4" t="s">
        <v>13</v>
      </c>
      <c r="M2515" s="4" t="s">
        <v>13</v>
      </c>
      <c r="O2515" s="4">
        <v>0.0</v>
      </c>
      <c r="V2515" s="3"/>
      <c r="W2515" s="1"/>
      <c r="AA2515" s="4" t="s">
        <v>13</v>
      </c>
      <c r="AB2515" s="4" t="s">
        <v>13</v>
      </c>
      <c r="AD2515" s="4">
        <v>0.0</v>
      </c>
    </row>
    <row r="2516">
      <c r="G2516" s="3"/>
      <c r="H2516" s="3"/>
      <c r="L2516" s="4" t="s">
        <v>13</v>
      </c>
      <c r="M2516" s="4" t="s">
        <v>13</v>
      </c>
      <c r="O2516" s="4">
        <v>0.0</v>
      </c>
      <c r="V2516" s="3"/>
      <c r="W2516" s="1"/>
      <c r="AA2516" s="4" t="s">
        <v>13</v>
      </c>
      <c r="AB2516" s="4" t="s">
        <v>13</v>
      </c>
      <c r="AD2516" s="4">
        <v>0.0</v>
      </c>
    </row>
    <row r="2517">
      <c r="G2517" s="3"/>
      <c r="H2517" s="3"/>
      <c r="L2517" s="4" t="s">
        <v>13</v>
      </c>
      <c r="M2517" s="4" t="s">
        <v>13</v>
      </c>
      <c r="O2517" s="4">
        <v>0.0</v>
      </c>
      <c r="V2517" s="3"/>
      <c r="W2517" s="1"/>
      <c r="AA2517" s="4" t="s">
        <v>13</v>
      </c>
      <c r="AB2517" s="4" t="s">
        <v>13</v>
      </c>
      <c r="AD2517" s="4">
        <v>0.0</v>
      </c>
    </row>
    <row r="2518">
      <c r="G2518" s="3"/>
      <c r="H2518" s="3"/>
      <c r="L2518" s="4" t="s">
        <v>13</v>
      </c>
      <c r="M2518" s="4" t="s">
        <v>13</v>
      </c>
      <c r="O2518" s="4">
        <v>0.0</v>
      </c>
      <c r="V2518" s="3"/>
      <c r="W2518" s="1"/>
      <c r="AA2518" s="4" t="s">
        <v>13</v>
      </c>
      <c r="AB2518" s="4" t="s">
        <v>13</v>
      </c>
      <c r="AD2518" s="4">
        <v>0.0</v>
      </c>
    </row>
    <row r="2519">
      <c r="G2519" s="3"/>
      <c r="H2519" s="3"/>
      <c r="L2519" s="4" t="s">
        <v>13</v>
      </c>
      <c r="M2519" s="4" t="s">
        <v>13</v>
      </c>
      <c r="O2519" s="4">
        <v>0.0</v>
      </c>
      <c r="V2519" s="3"/>
      <c r="W2519" s="1"/>
      <c r="AA2519" s="4" t="s">
        <v>13</v>
      </c>
      <c r="AB2519" s="4" t="s">
        <v>13</v>
      </c>
      <c r="AD2519" s="4">
        <v>0.0</v>
      </c>
    </row>
    <row r="2520">
      <c r="G2520" s="3"/>
      <c r="H2520" s="3"/>
      <c r="L2520" s="4" t="s">
        <v>13</v>
      </c>
      <c r="M2520" s="4" t="s">
        <v>13</v>
      </c>
      <c r="O2520" s="4">
        <v>0.0</v>
      </c>
      <c r="V2520" s="3"/>
      <c r="W2520" s="1"/>
      <c r="AA2520" s="4" t="s">
        <v>13</v>
      </c>
      <c r="AB2520" s="4" t="s">
        <v>13</v>
      </c>
      <c r="AD2520" s="4">
        <v>0.0</v>
      </c>
    </row>
    <row r="2521">
      <c r="G2521" s="3"/>
      <c r="H2521" s="3"/>
      <c r="L2521" s="4" t="s">
        <v>13</v>
      </c>
      <c r="M2521" s="4" t="s">
        <v>13</v>
      </c>
      <c r="O2521" s="4">
        <v>0.0</v>
      </c>
      <c r="V2521" s="3"/>
      <c r="W2521" s="1"/>
      <c r="AA2521" s="4" t="s">
        <v>13</v>
      </c>
      <c r="AB2521" s="4" t="s">
        <v>13</v>
      </c>
      <c r="AD2521" s="4">
        <v>0.0</v>
      </c>
    </row>
    <row r="2522">
      <c r="G2522" s="3"/>
      <c r="H2522" s="3"/>
      <c r="L2522" s="4" t="s">
        <v>13</v>
      </c>
      <c r="M2522" s="4" t="s">
        <v>13</v>
      </c>
      <c r="O2522" s="4">
        <v>0.0</v>
      </c>
      <c r="V2522" s="3"/>
      <c r="W2522" s="1"/>
      <c r="AA2522" s="4" t="s">
        <v>13</v>
      </c>
      <c r="AB2522" s="4" t="s">
        <v>13</v>
      </c>
      <c r="AD2522" s="4">
        <v>0.0</v>
      </c>
    </row>
    <row r="2523">
      <c r="G2523" s="3"/>
      <c r="H2523" s="3"/>
      <c r="L2523" s="4" t="s">
        <v>13</v>
      </c>
      <c r="M2523" s="4" t="s">
        <v>13</v>
      </c>
      <c r="O2523" s="4">
        <v>0.0</v>
      </c>
      <c r="V2523" s="3"/>
      <c r="W2523" s="1"/>
      <c r="AA2523" s="4" t="s">
        <v>13</v>
      </c>
      <c r="AB2523" s="4" t="s">
        <v>13</v>
      </c>
      <c r="AD2523" s="4">
        <v>0.0</v>
      </c>
    </row>
    <row r="2524">
      <c r="G2524" s="3"/>
      <c r="H2524" s="3"/>
      <c r="L2524" s="4" t="s">
        <v>13</v>
      </c>
      <c r="M2524" s="4" t="s">
        <v>13</v>
      </c>
      <c r="O2524" s="4">
        <v>0.0</v>
      </c>
      <c r="V2524" s="3"/>
      <c r="W2524" s="1"/>
      <c r="AA2524" s="4" t="s">
        <v>13</v>
      </c>
      <c r="AB2524" s="4" t="s">
        <v>13</v>
      </c>
      <c r="AD2524" s="4">
        <v>0.0</v>
      </c>
    </row>
    <row r="2525">
      <c r="G2525" s="3"/>
      <c r="H2525" s="3"/>
      <c r="L2525" s="4" t="s">
        <v>13</v>
      </c>
      <c r="M2525" s="4" t="s">
        <v>13</v>
      </c>
      <c r="O2525" s="4">
        <v>0.0</v>
      </c>
      <c r="V2525" s="3"/>
      <c r="W2525" s="1"/>
      <c r="AA2525" s="4" t="s">
        <v>13</v>
      </c>
      <c r="AB2525" s="4" t="s">
        <v>13</v>
      </c>
      <c r="AD2525" s="4">
        <v>0.0</v>
      </c>
    </row>
    <row r="2526">
      <c r="G2526" s="3"/>
      <c r="H2526" s="3"/>
      <c r="L2526" s="4" t="s">
        <v>13</v>
      </c>
      <c r="M2526" s="4" t="s">
        <v>13</v>
      </c>
      <c r="O2526" s="4">
        <v>0.0</v>
      </c>
      <c r="V2526" s="3"/>
      <c r="W2526" s="1"/>
      <c r="AA2526" s="4" t="s">
        <v>13</v>
      </c>
      <c r="AB2526" s="4" t="s">
        <v>13</v>
      </c>
      <c r="AD2526" s="4">
        <v>0.0</v>
      </c>
    </row>
    <row r="2527">
      <c r="G2527" s="3"/>
      <c r="H2527" s="3"/>
      <c r="L2527" s="4" t="s">
        <v>13</v>
      </c>
      <c r="M2527" s="4" t="s">
        <v>13</v>
      </c>
      <c r="O2527" s="4">
        <v>0.0</v>
      </c>
      <c r="V2527" s="3"/>
      <c r="W2527" s="1"/>
      <c r="AA2527" s="4" t="s">
        <v>13</v>
      </c>
      <c r="AB2527" s="4" t="s">
        <v>13</v>
      </c>
      <c r="AD2527" s="4">
        <v>0.0</v>
      </c>
    </row>
    <row r="2528">
      <c r="G2528" s="3"/>
      <c r="H2528" s="3"/>
      <c r="L2528" s="4" t="s">
        <v>13</v>
      </c>
      <c r="M2528" s="4" t="s">
        <v>13</v>
      </c>
      <c r="O2528" s="4">
        <v>0.0</v>
      </c>
      <c r="V2528" s="3"/>
      <c r="W2528" s="1"/>
      <c r="AA2528" s="4" t="s">
        <v>13</v>
      </c>
      <c r="AB2528" s="4" t="s">
        <v>13</v>
      </c>
      <c r="AD2528" s="4">
        <v>0.0</v>
      </c>
    </row>
    <row r="2529">
      <c r="G2529" s="3"/>
      <c r="H2529" s="3"/>
      <c r="L2529" s="4" t="s">
        <v>13</v>
      </c>
      <c r="M2529" s="4" t="s">
        <v>13</v>
      </c>
      <c r="O2529" s="4">
        <v>0.0</v>
      </c>
      <c r="V2529" s="3"/>
      <c r="W2529" s="1"/>
      <c r="AA2529" s="4" t="s">
        <v>13</v>
      </c>
      <c r="AB2529" s="4" t="s">
        <v>13</v>
      </c>
      <c r="AD2529" s="4">
        <v>0.0</v>
      </c>
    </row>
    <row r="2530">
      <c r="G2530" s="3"/>
      <c r="H2530" s="3"/>
      <c r="L2530" s="4" t="s">
        <v>13</v>
      </c>
      <c r="M2530" s="4" t="s">
        <v>13</v>
      </c>
      <c r="O2530" s="4">
        <v>0.0</v>
      </c>
      <c r="V2530" s="3"/>
      <c r="W2530" s="1"/>
      <c r="AA2530" s="4" t="s">
        <v>13</v>
      </c>
      <c r="AB2530" s="4" t="s">
        <v>13</v>
      </c>
      <c r="AD2530" s="4">
        <v>0.0</v>
      </c>
    </row>
    <row r="2531">
      <c r="G2531" s="3"/>
      <c r="H2531" s="3"/>
      <c r="L2531" s="4" t="s">
        <v>13</v>
      </c>
      <c r="M2531" s="4" t="s">
        <v>13</v>
      </c>
      <c r="O2531" s="4">
        <v>0.0</v>
      </c>
      <c r="V2531" s="3"/>
      <c r="W2531" s="1"/>
      <c r="AA2531" s="4" t="s">
        <v>13</v>
      </c>
      <c r="AB2531" s="4" t="s">
        <v>13</v>
      </c>
      <c r="AD2531" s="4">
        <v>0.0</v>
      </c>
    </row>
    <row r="2532">
      <c r="G2532" s="3"/>
      <c r="H2532" s="3"/>
      <c r="L2532" s="4" t="s">
        <v>13</v>
      </c>
      <c r="M2532" s="4" t="s">
        <v>13</v>
      </c>
      <c r="O2532" s="4">
        <v>0.0</v>
      </c>
      <c r="V2532" s="3"/>
      <c r="W2532" s="1"/>
      <c r="AA2532" s="4" t="s">
        <v>13</v>
      </c>
      <c r="AB2532" s="4" t="s">
        <v>13</v>
      </c>
      <c r="AD2532" s="4">
        <v>0.0</v>
      </c>
    </row>
    <row r="2533">
      <c r="G2533" s="3"/>
      <c r="H2533" s="3"/>
      <c r="L2533" s="4" t="s">
        <v>13</v>
      </c>
      <c r="M2533" s="4" t="s">
        <v>13</v>
      </c>
      <c r="O2533" s="4">
        <v>0.0</v>
      </c>
      <c r="V2533" s="3"/>
      <c r="W2533" s="1"/>
      <c r="AA2533" s="4" t="s">
        <v>13</v>
      </c>
      <c r="AB2533" s="4" t="s">
        <v>13</v>
      </c>
      <c r="AD2533" s="4">
        <v>0.0</v>
      </c>
    </row>
    <row r="2534">
      <c r="G2534" s="3"/>
      <c r="H2534" s="3"/>
      <c r="L2534" s="4" t="s">
        <v>13</v>
      </c>
      <c r="M2534" s="4" t="s">
        <v>13</v>
      </c>
      <c r="O2534" s="4">
        <v>0.0</v>
      </c>
      <c r="V2534" s="3"/>
      <c r="W2534" s="1"/>
      <c r="AA2534" s="4" t="s">
        <v>13</v>
      </c>
      <c r="AB2534" s="4" t="s">
        <v>13</v>
      </c>
      <c r="AD2534" s="4">
        <v>0.0</v>
      </c>
    </row>
    <row r="2535">
      <c r="G2535" s="3"/>
      <c r="H2535" s="3"/>
      <c r="L2535" s="4" t="s">
        <v>13</v>
      </c>
      <c r="M2535" s="4" t="s">
        <v>13</v>
      </c>
      <c r="O2535" s="4">
        <v>0.0</v>
      </c>
      <c r="V2535" s="3"/>
      <c r="W2535" s="1"/>
      <c r="AA2535" s="4" t="s">
        <v>13</v>
      </c>
      <c r="AB2535" s="4" t="s">
        <v>13</v>
      </c>
      <c r="AD2535" s="4">
        <v>0.0</v>
      </c>
    </row>
    <row r="2536">
      <c r="G2536" s="3"/>
      <c r="H2536" s="3"/>
      <c r="L2536" s="4" t="s">
        <v>13</v>
      </c>
      <c r="M2536" s="4" t="s">
        <v>13</v>
      </c>
      <c r="O2536" s="4">
        <v>0.0</v>
      </c>
      <c r="V2536" s="3"/>
      <c r="W2536" s="1"/>
      <c r="AA2536" s="4" t="s">
        <v>13</v>
      </c>
      <c r="AB2536" s="4" t="s">
        <v>13</v>
      </c>
      <c r="AD2536" s="4">
        <v>0.0</v>
      </c>
    </row>
    <row r="2537">
      <c r="G2537" s="3"/>
      <c r="H2537" s="3"/>
      <c r="L2537" s="4" t="s">
        <v>13</v>
      </c>
      <c r="M2537" s="4" t="s">
        <v>13</v>
      </c>
      <c r="O2537" s="4">
        <v>0.0</v>
      </c>
      <c r="V2537" s="3"/>
      <c r="W2537" s="1"/>
      <c r="AA2537" s="4" t="s">
        <v>13</v>
      </c>
      <c r="AB2537" s="4" t="s">
        <v>13</v>
      </c>
      <c r="AD2537" s="4">
        <v>0.0</v>
      </c>
    </row>
    <row r="2538">
      <c r="G2538" s="3"/>
      <c r="H2538" s="3"/>
      <c r="L2538" s="4" t="s">
        <v>13</v>
      </c>
      <c r="M2538" s="4" t="s">
        <v>13</v>
      </c>
      <c r="O2538" s="4">
        <v>0.0</v>
      </c>
      <c r="V2538" s="3"/>
      <c r="W2538" s="1"/>
      <c r="AA2538" s="4" t="s">
        <v>13</v>
      </c>
      <c r="AB2538" s="4" t="s">
        <v>13</v>
      </c>
      <c r="AD2538" s="4">
        <v>0.0</v>
      </c>
    </row>
    <row r="2539">
      <c r="G2539" s="3"/>
      <c r="H2539" s="3"/>
      <c r="L2539" s="4" t="s">
        <v>13</v>
      </c>
      <c r="M2539" s="4" t="s">
        <v>13</v>
      </c>
      <c r="O2539" s="4">
        <v>0.0</v>
      </c>
      <c r="V2539" s="3"/>
      <c r="W2539" s="1"/>
      <c r="AA2539" s="4" t="s">
        <v>13</v>
      </c>
      <c r="AB2539" s="4" t="s">
        <v>13</v>
      </c>
      <c r="AD2539" s="4">
        <v>0.0</v>
      </c>
    </row>
    <row r="2540">
      <c r="G2540" s="3"/>
      <c r="H2540" s="3"/>
      <c r="L2540" s="4" t="s">
        <v>13</v>
      </c>
      <c r="M2540" s="4" t="s">
        <v>13</v>
      </c>
      <c r="O2540" s="4">
        <v>0.0</v>
      </c>
      <c r="V2540" s="3"/>
      <c r="W2540" s="1"/>
      <c r="AA2540" s="4" t="s">
        <v>13</v>
      </c>
      <c r="AB2540" s="4" t="s">
        <v>13</v>
      </c>
      <c r="AD2540" s="4">
        <v>0.0</v>
      </c>
    </row>
    <row r="2541">
      <c r="G2541" s="3"/>
      <c r="H2541" s="3"/>
      <c r="L2541" s="4" t="s">
        <v>13</v>
      </c>
      <c r="M2541" s="4" t="s">
        <v>13</v>
      </c>
      <c r="O2541" s="4">
        <v>0.0</v>
      </c>
      <c r="V2541" s="3"/>
      <c r="W2541" s="1"/>
      <c r="AA2541" s="4" t="s">
        <v>13</v>
      </c>
      <c r="AB2541" s="4" t="s">
        <v>13</v>
      </c>
      <c r="AD2541" s="4">
        <v>0.0</v>
      </c>
    </row>
    <row r="2542">
      <c r="G2542" s="3"/>
      <c r="H2542" s="3"/>
      <c r="L2542" s="4" t="s">
        <v>13</v>
      </c>
      <c r="M2542" s="4" t="s">
        <v>13</v>
      </c>
      <c r="O2542" s="4">
        <v>0.0</v>
      </c>
      <c r="V2542" s="3"/>
      <c r="W2542" s="1"/>
      <c r="AA2542" s="4" t="s">
        <v>13</v>
      </c>
      <c r="AB2542" s="4" t="s">
        <v>13</v>
      </c>
      <c r="AD2542" s="4">
        <v>0.0</v>
      </c>
    </row>
    <row r="2543">
      <c r="G2543" s="3"/>
      <c r="H2543" s="3"/>
      <c r="L2543" s="4" t="s">
        <v>13</v>
      </c>
      <c r="M2543" s="4" t="s">
        <v>13</v>
      </c>
      <c r="O2543" s="4">
        <v>0.0</v>
      </c>
      <c r="V2543" s="3"/>
      <c r="W2543" s="1"/>
      <c r="AA2543" s="4" t="s">
        <v>13</v>
      </c>
      <c r="AB2543" s="4" t="s">
        <v>13</v>
      </c>
      <c r="AD2543" s="4">
        <v>0.0</v>
      </c>
    </row>
    <row r="2544">
      <c r="G2544" s="3"/>
      <c r="H2544" s="3"/>
      <c r="L2544" s="4" t="s">
        <v>13</v>
      </c>
      <c r="M2544" s="4" t="s">
        <v>13</v>
      </c>
      <c r="O2544" s="4">
        <v>0.0</v>
      </c>
      <c r="V2544" s="3"/>
      <c r="W2544" s="1"/>
      <c r="AA2544" s="4" t="s">
        <v>13</v>
      </c>
      <c r="AB2544" s="4" t="s">
        <v>13</v>
      </c>
      <c r="AD2544" s="4">
        <v>0.0</v>
      </c>
    </row>
    <row r="2545">
      <c r="G2545" s="3"/>
      <c r="H2545" s="3"/>
      <c r="L2545" s="4" t="s">
        <v>13</v>
      </c>
      <c r="M2545" s="4" t="s">
        <v>13</v>
      </c>
      <c r="O2545" s="4">
        <v>0.0</v>
      </c>
      <c r="V2545" s="3"/>
      <c r="W2545" s="1"/>
      <c r="AA2545" s="4" t="s">
        <v>13</v>
      </c>
      <c r="AB2545" s="4" t="s">
        <v>13</v>
      </c>
      <c r="AD2545" s="4">
        <v>0.0</v>
      </c>
    </row>
    <row r="2546">
      <c r="G2546" s="3"/>
      <c r="H2546" s="3"/>
      <c r="L2546" s="4" t="s">
        <v>13</v>
      </c>
      <c r="M2546" s="4" t="s">
        <v>13</v>
      </c>
      <c r="O2546" s="4">
        <v>0.0</v>
      </c>
      <c r="V2546" s="3"/>
      <c r="W2546" s="1"/>
      <c r="AA2546" s="4" t="s">
        <v>13</v>
      </c>
      <c r="AB2546" s="4" t="s">
        <v>13</v>
      </c>
      <c r="AD2546" s="4">
        <v>0.0</v>
      </c>
    </row>
    <row r="2547">
      <c r="G2547" s="3"/>
      <c r="H2547" s="3"/>
      <c r="L2547" s="4" t="s">
        <v>13</v>
      </c>
      <c r="M2547" s="4" t="s">
        <v>13</v>
      </c>
      <c r="O2547" s="4">
        <v>0.0</v>
      </c>
      <c r="V2547" s="3"/>
      <c r="W2547" s="1"/>
      <c r="AA2547" s="4" t="s">
        <v>13</v>
      </c>
      <c r="AB2547" s="4" t="s">
        <v>13</v>
      </c>
      <c r="AD2547" s="4">
        <v>0.0</v>
      </c>
    </row>
    <row r="2548">
      <c r="G2548" s="3"/>
      <c r="H2548" s="3"/>
      <c r="L2548" s="4" t="s">
        <v>13</v>
      </c>
      <c r="M2548" s="4" t="s">
        <v>13</v>
      </c>
      <c r="O2548" s="4">
        <v>0.0</v>
      </c>
      <c r="V2548" s="3"/>
      <c r="W2548" s="1"/>
      <c r="AA2548" s="4" t="s">
        <v>13</v>
      </c>
      <c r="AB2548" s="4" t="s">
        <v>13</v>
      </c>
      <c r="AD2548" s="4">
        <v>0.0</v>
      </c>
    </row>
    <row r="2549">
      <c r="G2549" s="3"/>
      <c r="H2549" s="3"/>
      <c r="L2549" s="4" t="s">
        <v>13</v>
      </c>
      <c r="M2549" s="4" t="s">
        <v>13</v>
      </c>
      <c r="O2549" s="4">
        <v>0.0</v>
      </c>
      <c r="V2549" s="3"/>
      <c r="W2549" s="1"/>
      <c r="AA2549" s="4" t="s">
        <v>13</v>
      </c>
      <c r="AB2549" s="4" t="s">
        <v>13</v>
      </c>
      <c r="AD2549" s="4">
        <v>0.0</v>
      </c>
    </row>
    <row r="2550">
      <c r="G2550" s="3"/>
      <c r="H2550" s="3"/>
      <c r="L2550" s="4" t="s">
        <v>13</v>
      </c>
      <c r="M2550" s="4" t="s">
        <v>13</v>
      </c>
      <c r="O2550" s="4">
        <v>0.0</v>
      </c>
      <c r="V2550" s="3"/>
      <c r="W2550" s="1"/>
      <c r="AA2550" s="4" t="s">
        <v>13</v>
      </c>
      <c r="AB2550" s="4" t="s">
        <v>13</v>
      </c>
      <c r="AD2550" s="4">
        <v>0.0</v>
      </c>
    </row>
    <row r="2551">
      <c r="G2551" s="3"/>
      <c r="H2551" s="3"/>
      <c r="L2551" s="4" t="s">
        <v>13</v>
      </c>
      <c r="M2551" s="4" t="s">
        <v>13</v>
      </c>
      <c r="O2551" s="4">
        <v>0.0</v>
      </c>
      <c r="V2551" s="3"/>
      <c r="W2551" s="1"/>
      <c r="AA2551" s="4" t="s">
        <v>13</v>
      </c>
      <c r="AB2551" s="4" t="s">
        <v>13</v>
      </c>
      <c r="AD2551" s="4">
        <v>0.0</v>
      </c>
    </row>
    <row r="2552">
      <c r="G2552" s="3"/>
      <c r="H2552" s="3"/>
      <c r="L2552" s="4" t="s">
        <v>13</v>
      </c>
      <c r="M2552" s="4" t="s">
        <v>13</v>
      </c>
      <c r="O2552" s="4">
        <v>0.0</v>
      </c>
      <c r="V2552" s="3"/>
      <c r="W2552" s="1"/>
      <c r="AA2552" s="4" t="s">
        <v>13</v>
      </c>
      <c r="AB2552" s="4" t="s">
        <v>13</v>
      </c>
      <c r="AD2552" s="4">
        <v>0.0</v>
      </c>
    </row>
    <row r="2553">
      <c r="G2553" s="3"/>
      <c r="H2553" s="3"/>
      <c r="L2553" s="4" t="s">
        <v>13</v>
      </c>
      <c r="M2553" s="4" t="s">
        <v>13</v>
      </c>
      <c r="O2553" s="4">
        <v>0.0</v>
      </c>
      <c r="V2553" s="3"/>
      <c r="W2553" s="1"/>
      <c r="AA2553" s="4" t="s">
        <v>13</v>
      </c>
      <c r="AB2553" s="4" t="s">
        <v>13</v>
      </c>
      <c r="AD2553" s="4">
        <v>0.0</v>
      </c>
    </row>
    <row r="2554">
      <c r="G2554" s="3"/>
      <c r="H2554" s="3"/>
      <c r="L2554" s="4" t="s">
        <v>13</v>
      </c>
      <c r="M2554" s="4" t="s">
        <v>13</v>
      </c>
      <c r="O2554" s="4">
        <v>0.0</v>
      </c>
      <c r="V2554" s="3"/>
      <c r="W2554" s="1"/>
      <c r="AA2554" s="4" t="s">
        <v>13</v>
      </c>
      <c r="AB2554" s="4" t="s">
        <v>13</v>
      </c>
      <c r="AD2554" s="4">
        <v>0.0</v>
      </c>
    </row>
    <row r="2555">
      <c r="G2555" s="3"/>
      <c r="H2555" s="3"/>
      <c r="L2555" s="4" t="s">
        <v>13</v>
      </c>
      <c r="M2555" s="4" t="s">
        <v>13</v>
      </c>
      <c r="O2555" s="4">
        <v>0.0</v>
      </c>
      <c r="V2555" s="3"/>
      <c r="W2555" s="1"/>
      <c r="AA2555" s="4" t="s">
        <v>13</v>
      </c>
      <c r="AB2555" s="4" t="s">
        <v>13</v>
      </c>
      <c r="AD2555" s="4">
        <v>0.0</v>
      </c>
    </row>
    <row r="2556">
      <c r="G2556" s="3"/>
      <c r="H2556" s="3"/>
      <c r="L2556" s="4" t="s">
        <v>13</v>
      </c>
      <c r="M2556" s="4" t="s">
        <v>13</v>
      </c>
      <c r="O2556" s="4">
        <v>0.0</v>
      </c>
      <c r="V2556" s="3"/>
      <c r="W2556" s="1"/>
      <c r="AA2556" s="4" t="s">
        <v>13</v>
      </c>
      <c r="AB2556" s="4" t="s">
        <v>13</v>
      </c>
      <c r="AD2556" s="4">
        <v>0.0</v>
      </c>
    </row>
    <row r="2557">
      <c r="G2557" s="3"/>
      <c r="H2557" s="3"/>
      <c r="L2557" s="4" t="s">
        <v>13</v>
      </c>
      <c r="M2557" s="4" t="s">
        <v>13</v>
      </c>
      <c r="O2557" s="4">
        <v>0.0</v>
      </c>
      <c r="V2557" s="3"/>
      <c r="W2557" s="1"/>
      <c r="AA2557" s="4" t="s">
        <v>13</v>
      </c>
      <c r="AB2557" s="4" t="s">
        <v>13</v>
      </c>
      <c r="AD2557" s="4">
        <v>0.0</v>
      </c>
    </row>
    <row r="2558">
      <c r="G2558" s="3"/>
      <c r="H2558" s="3"/>
      <c r="L2558" s="4" t="s">
        <v>13</v>
      </c>
      <c r="M2558" s="4" t="s">
        <v>13</v>
      </c>
      <c r="O2558" s="4">
        <v>0.0</v>
      </c>
      <c r="V2558" s="3"/>
      <c r="W2558" s="1"/>
      <c r="AA2558" s="4" t="s">
        <v>13</v>
      </c>
      <c r="AB2558" s="4" t="s">
        <v>13</v>
      </c>
      <c r="AD2558" s="4">
        <v>0.0</v>
      </c>
    </row>
    <row r="2559">
      <c r="G2559" s="3"/>
      <c r="H2559" s="3"/>
      <c r="L2559" s="4" t="s">
        <v>13</v>
      </c>
      <c r="M2559" s="4" t="s">
        <v>13</v>
      </c>
      <c r="O2559" s="4">
        <v>0.0</v>
      </c>
      <c r="V2559" s="3"/>
      <c r="W2559" s="1"/>
      <c r="AA2559" s="4" t="s">
        <v>13</v>
      </c>
      <c r="AB2559" s="4" t="s">
        <v>13</v>
      </c>
      <c r="AD2559" s="4">
        <v>0.0</v>
      </c>
    </row>
    <row r="2560">
      <c r="G2560" s="3"/>
      <c r="H2560" s="3"/>
      <c r="L2560" s="4" t="s">
        <v>13</v>
      </c>
      <c r="M2560" s="4" t="s">
        <v>13</v>
      </c>
      <c r="O2560" s="4">
        <v>0.0</v>
      </c>
      <c r="V2560" s="3"/>
      <c r="W2560" s="1"/>
      <c r="AA2560" s="4" t="s">
        <v>13</v>
      </c>
      <c r="AB2560" s="4" t="s">
        <v>13</v>
      </c>
      <c r="AD2560" s="4">
        <v>0.0</v>
      </c>
    </row>
    <row r="2561">
      <c r="G2561" s="3"/>
      <c r="H2561" s="3"/>
      <c r="L2561" s="4" t="s">
        <v>13</v>
      </c>
      <c r="M2561" s="4" t="s">
        <v>13</v>
      </c>
      <c r="O2561" s="4">
        <v>0.0</v>
      </c>
      <c r="V2561" s="3"/>
      <c r="W2561" s="1"/>
      <c r="AA2561" s="4" t="s">
        <v>13</v>
      </c>
      <c r="AB2561" s="4" t="s">
        <v>13</v>
      </c>
      <c r="AD2561" s="4">
        <v>0.0</v>
      </c>
    </row>
    <row r="2562">
      <c r="G2562" s="3"/>
      <c r="H2562" s="3"/>
      <c r="L2562" s="4" t="s">
        <v>13</v>
      </c>
      <c r="M2562" s="4" t="s">
        <v>13</v>
      </c>
      <c r="O2562" s="4">
        <v>0.0</v>
      </c>
      <c r="V2562" s="3"/>
      <c r="W2562" s="1"/>
      <c r="AA2562" s="4" t="s">
        <v>13</v>
      </c>
      <c r="AB2562" s="4" t="s">
        <v>13</v>
      </c>
      <c r="AD2562" s="4">
        <v>0.0</v>
      </c>
    </row>
    <row r="2563">
      <c r="G2563" s="3"/>
      <c r="H2563" s="3"/>
      <c r="L2563" s="4" t="s">
        <v>13</v>
      </c>
      <c r="M2563" s="4" t="s">
        <v>13</v>
      </c>
      <c r="O2563" s="4">
        <v>0.0</v>
      </c>
      <c r="V2563" s="3"/>
      <c r="W2563" s="1"/>
      <c r="AA2563" s="4" t="s">
        <v>13</v>
      </c>
      <c r="AB2563" s="4" t="s">
        <v>13</v>
      </c>
      <c r="AD2563" s="4">
        <v>0.0</v>
      </c>
    </row>
    <row r="2564">
      <c r="G2564" s="3"/>
      <c r="H2564" s="3"/>
      <c r="L2564" s="4" t="s">
        <v>13</v>
      </c>
      <c r="M2564" s="4" t="s">
        <v>13</v>
      </c>
      <c r="O2564" s="4">
        <v>0.0</v>
      </c>
      <c r="V2564" s="3"/>
      <c r="W2564" s="1"/>
      <c r="AA2564" s="4" t="s">
        <v>13</v>
      </c>
      <c r="AB2564" s="4" t="s">
        <v>13</v>
      </c>
      <c r="AD2564" s="4">
        <v>0.0</v>
      </c>
    </row>
    <row r="2565">
      <c r="G2565" s="3"/>
      <c r="H2565" s="3"/>
      <c r="L2565" s="4" t="s">
        <v>13</v>
      </c>
      <c r="M2565" s="4" t="s">
        <v>13</v>
      </c>
      <c r="O2565" s="4">
        <v>0.0</v>
      </c>
      <c r="V2565" s="3"/>
      <c r="W2565" s="1"/>
      <c r="AA2565" s="4" t="s">
        <v>13</v>
      </c>
      <c r="AB2565" s="4" t="s">
        <v>13</v>
      </c>
      <c r="AD2565" s="4">
        <v>0.0</v>
      </c>
    </row>
    <row r="2566">
      <c r="G2566" s="3"/>
      <c r="H2566" s="3"/>
      <c r="L2566" s="4" t="s">
        <v>13</v>
      </c>
      <c r="M2566" s="4" t="s">
        <v>13</v>
      </c>
      <c r="O2566" s="4">
        <v>0.0</v>
      </c>
      <c r="V2566" s="3"/>
      <c r="W2566" s="1"/>
      <c r="AA2566" s="4" t="s">
        <v>13</v>
      </c>
      <c r="AB2566" s="4" t="s">
        <v>13</v>
      </c>
      <c r="AD2566" s="4">
        <v>0.0</v>
      </c>
    </row>
    <row r="2567">
      <c r="G2567" s="3"/>
      <c r="H2567" s="3"/>
      <c r="L2567" s="4" t="s">
        <v>13</v>
      </c>
      <c r="M2567" s="4" t="s">
        <v>13</v>
      </c>
      <c r="O2567" s="4">
        <v>0.0</v>
      </c>
      <c r="V2567" s="3"/>
      <c r="W2567" s="1"/>
      <c r="AA2567" s="4" t="s">
        <v>13</v>
      </c>
      <c r="AB2567" s="4" t="s">
        <v>13</v>
      </c>
      <c r="AD2567" s="4">
        <v>0.0</v>
      </c>
    </row>
    <row r="2568">
      <c r="G2568" s="3"/>
      <c r="H2568" s="3"/>
      <c r="L2568" s="4" t="s">
        <v>13</v>
      </c>
      <c r="M2568" s="4" t="s">
        <v>13</v>
      </c>
      <c r="O2568" s="4">
        <v>0.0</v>
      </c>
      <c r="V2568" s="3"/>
      <c r="W2568" s="1"/>
      <c r="AA2568" s="4" t="s">
        <v>13</v>
      </c>
      <c r="AB2568" s="4" t="s">
        <v>13</v>
      </c>
      <c r="AD2568" s="4">
        <v>0.0</v>
      </c>
    </row>
    <row r="2569">
      <c r="G2569" s="3"/>
      <c r="H2569" s="3"/>
      <c r="L2569" s="4" t="s">
        <v>13</v>
      </c>
      <c r="M2569" s="4" t="s">
        <v>13</v>
      </c>
      <c r="O2569" s="4">
        <v>0.0</v>
      </c>
      <c r="V2569" s="3"/>
      <c r="W2569" s="1"/>
      <c r="AA2569" s="4" t="s">
        <v>13</v>
      </c>
      <c r="AB2569" s="4" t="s">
        <v>13</v>
      </c>
      <c r="AD2569" s="4">
        <v>0.0</v>
      </c>
    </row>
    <row r="2570">
      <c r="G2570" s="3"/>
      <c r="H2570" s="3"/>
      <c r="L2570" s="4" t="s">
        <v>13</v>
      </c>
      <c r="M2570" s="4" t="s">
        <v>13</v>
      </c>
      <c r="O2570" s="4">
        <v>0.0</v>
      </c>
      <c r="V2570" s="3"/>
      <c r="W2570" s="1"/>
      <c r="AA2570" s="4" t="s">
        <v>13</v>
      </c>
      <c r="AB2570" s="4" t="s">
        <v>13</v>
      </c>
      <c r="AD2570" s="4">
        <v>0.0</v>
      </c>
    </row>
    <row r="2571">
      <c r="G2571" s="3"/>
      <c r="H2571" s="3"/>
      <c r="L2571" s="4" t="s">
        <v>13</v>
      </c>
      <c r="M2571" s="4" t="s">
        <v>13</v>
      </c>
      <c r="O2571" s="4">
        <v>0.0</v>
      </c>
      <c r="V2571" s="3"/>
      <c r="W2571" s="1"/>
      <c r="AA2571" s="4" t="s">
        <v>13</v>
      </c>
      <c r="AB2571" s="4" t="s">
        <v>13</v>
      </c>
      <c r="AD2571" s="4">
        <v>0.0</v>
      </c>
    </row>
    <row r="2572">
      <c r="G2572" s="3"/>
      <c r="H2572" s="3"/>
      <c r="L2572" s="4" t="s">
        <v>13</v>
      </c>
      <c r="M2572" s="4" t="s">
        <v>13</v>
      </c>
      <c r="O2572" s="4">
        <v>0.0</v>
      </c>
      <c r="V2572" s="3"/>
      <c r="W2572" s="1"/>
      <c r="AA2572" s="4" t="s">
        <v>13</v>
      </c>
      <c r="AB2572" s="4" t="s">
        <v>13</v>
      </c>
      <c r="AD2572" s="4">
        <v>0.0</v>
      </c>
    </row>
    <row r="2573">
      <c r="G2573" s="3"/>
      <c r="H2573" s="3"/>
      <c r="L2573" s="4" t="s">
        <v>13</v>
      </c>
      <c r="M2573" s="4" t="s">
        <v>13</v>
      </c>
      <c r="O2573" s="4">
        <v>0.0</v>
      </c>
      <c r="V2573" s="3"/>
      <c r="W2573" s="1"/>
      <c r="AA2573" s="4" t="s">
        <v>13</v>
      </c>
      <c r="AB2573" s="4" t="s">
        <v>13</v>
      </c>
      <c r="AD2573" s="4">
        <v>0.0</v>
      </c>
    </row>
    <row r="2574">
      <c r="G2574" s="3"/>
      <c r="H2574" s="3"/>
      <c r="L2574" s="4" t="s">
        <v>13</v>
      </c>
      <c r="M2574" s="4" t="s">
        <v>13</v>
      </c>
      <c r="O2574" s="4">
        <v>0.0</v>
      </c>
      <c r="V2574" s="3"/>
      <c r="W2574" s="1"/>
      <c r="AA2574" s="4" t="s">
        <v>13</v>
      </c>
      <c r="AB2574" s="4" t="s">
        <v>13</v>
      </c>
      <c r="AD2574" s="4">
        <v>0.0</v>
      </c>
    </row>
    <row r="2575">
      <c r="G2575" s="3"/>
      <c r="H2575" s="3"/>
      <c r="L2575" s="4" t="s">
        <v>13</v>
      </c>
      <c r="M2575" s="4" t="s">
        <v>13</v>
      </c>
      <c r="O2575" s="4">
        <v>0.0</v>
      </c>
      <c r="V2575" s="3"/>
      <c r="W2575" s="1"/>
      <c r="AA2575" s="4" t="s">
        <v>13</v>
      </c>
      <c r="AB2575" s="4" t="s">
        <v>13</v>
      </c>
      <c r="AD2575" s="4">
        <v>0.0</v>
      </c>
    </row>
    <row r="2576">
      <c r="G2576" s="3"/>
      <c r="H2576" s="3"/>
      <c r="L2576" s="4" t="s">
        <v>13</v>
      </c>
      <c r="M2576" s="4" t="s">
        <v>13</v>
      </c>
      <c r="O2576" s="4">
        <v>0.0</v>
      </c>
      <c r="V2576" s="3"/>
      <c r="W2576" s="1"/>
      <c r="AA2576" s="4" t="s">
        <v>13</v>
      </c>
      <c r="AB2576" s="4" t="s">
        <v>13</v>
      </c>
      <c r="AD2576" s="4">
        <v>0.0</v>
      </c>
    </row>
    <row r="2577">
      <c r="G2577" s="3"/>
      <c r="H2577" s="3"/>
      <c r="L2577" s="4" t="s">
        <v>13</v>
      </c>
      <c r="M2577" s="4" t="s">
        <v>13</v>
      </c>
      <c r="O2577" s="4">
        <v>0.0</v>
      </c>
      <c r="V2577" s="3"/>
      <c r="W2577" s="1"/>
      <c r="AA2577" s="4" t="s">
        <v>13</v>
      </c>
      <c r="AB2577" s="4" t="s">
        <v>13</v>
      </c>
      <c r="AD2577" s="4">
        <v>0.0</v>
      </c>
    </row>
    <row r="2578">
      <c r="G2578" s="3"/>
      <c r="H2578" s="3"/>
      <c r="L2578" s="4" t="s">
        <v>13</v>
      </c>
      <c r="M2578" s="4" t="s">
        <v>13</v>
      </c>
      <c r="O2578" s="4">
        <v>0.0</v>
      </c>
      <c r="V2578" s="3"/>
      <c r="W2578" s="1"/>
      <c r="AA2578" s="4" t="s">
        <v>13</v>
      </c>
      <c r="AB2578" s="4" t="s">
        <v>13</v>
      </c>
      <c r="AD2578" s="4">
        <v>0.0</v>
      </c>
    </row>
    <row r="2579">
      <c r="G2579" s="3"/>
      <c r="H2579" s="3"/>
      <c r="L2579" s="4" t="s">
        <v>13</v>
      </c>
      <c r="M2579" s="4" t="s">
        <v>13</v>
      </c>
      <c r="O2579" s="4">
        <v>0.0</v>
      </c>
      <c r="V2579" s="3"/>
      <c r="W2579" s="1"/>
      <c r="AA2579" s="4" t="s">
        <v>13</v>
      </c>
      <c r="AB2579" s="4" t="s">
        <v>13</v>
      </c>
      <c r="AD2579" s="4">
        <v>0.0</v>
      </c>
    </row>
    <row r="2580">
      <c r="G2580" s="3"/>
      <c r="H2580" s="3"/>
      <c r="L2580" s="4" t="s">
        <v>13</v>
      </c>
      <c r="M2580" s="4" t="s">
        <v>13</v>
      </c>
      <c r="O2580" s="4">
        <v>0.0</v>
      </c>
      <c r="V2580" s="3"/>
      <c r="W2580" s="1"/>
      <c r="AA2580" s="4" t="s">
        <v>13</v>
      </c>
      <c r="AB2580" s="4" t="s">
        <v>13</v>
      </c>
      <c r="AD2580" s="4">
        <v>0.0</v>
      </c>
    </row>
    <row r="2581">
      <c r="G2581" s="3"/>
      <c r="H2581" s="3"/>
      <c r="L2581" s="4" t="s">
        <v>13</v>
      </c>
      <c r="M2581" s="4" t="s">
        <v>13</v>
      </c>
      <c r="O2581" s="4">
        <v>0.0</v>
      </c>
      <c r="V2581" s="3"/>
      <c r="W2581" s="1"/>
      <c r="AA2581" s="4" t="s">
        <v>13</v>
      </c>
      <c r="AB2581" s="4" t="s">
        <v>13</v>
      </c>
      <c r="AD2581" s="4">
        <v>0.0</v>
      </c>
    </row>
    <row r="2582">
      <c r="G2582" s="3"/>
      <c r="H2582" s="3"/>
      <c r="L2582" s="4" t="s">
        <v>13</v>
      </c>
      <c r="M2582" s="4" t="s">
        <v>13</v>
      </c>
      <c r="O2582" s="4">
        <v>0.0</v>
      </c>
      <c r="V2582" s="3"/>
      <c r="W2582" s="1"/>
      <c r="AA2582" s="4" t="s">
        <v>13</v>
      </c>
      <c r="AB2582" s="4" t="s">
        <v>13</v>
      </c>
      <c r="AD2582" s="4">
        <v>0.0</v>
      </c>
    </row>
    <row r="2583">
      <c r="G2583" s="3"/>
      <c r="H2583" s="3"/>
      <c r="L2583" s="4" t="s">
        <v>13</v>
      </c>
      <c r="M2583" s="4" t="s">
        <v>13</v>
      </c>
      <c r="O2583" s="4">
        <v>0.0</v>
      </c>
      <c r="V2583" s="3"/>
      <c r="W2583" s="1"/>
      <c r="AA2583" s="4" t="s">
        <v>13</v>
      </c>
      <c r="AB2583" s="4" t="s">
        <v>13</v>
      </c>
      <c r="AD2583" s="4">
        <v>0.0</v>
      </c>
    </row>
    <row r="2584">
      <c r="G2584" s="3"/>
      <c r="H2584" s="3"/>
      <c r="L2584" s="4" t="s">
        <v>13</v>
      </c>
      <c r="M2584" s="4" t="s">
        <v>13</v>
      </c>
      <c r="O2584" s="4">
        <v>0.0</v>
      </c>
      <c r="V2584" s="3"/>
      <c r="W2584" s="1"/>
      <c r="AA2584" s="4" t="s">
        <v>13</v>
      </c>
      <c r="AB2584" s="4" t="s">
        <v>13</v>
      </c>
      <c r="AD2584" s="4">
        <v>0.0</v>
      </c>
    </row>
    <row r="2585">
      <c r="G2585" s="3"/>
      <c r="H2585" s="3"/>
      <c r="L2585" s="4" t="s">
        <v>13</v>
      </c>
      <c r="M2585" s="4" t="s">
        <v>13</v>
      </c>
      <c r="O2585" s="4">
        <v>0.0</v>
      </c>
      <c r="V2585" s="3"/>
      <c r="W2585" s="1"/>
      <c r="AA2585" s="4" t="s">
        <v>13</v>
      </c>
      <c r="AB2585" s="4" t="s">
        <v>13</v>
      </c>
      <c r="AD2585" s="4">
        <v>0.0</v>
      </c>
    </row>
    <row r="2586">
      <c r="G2586" s="3"/>
      <c r="H2586" s="3"/>
      <c r="L2586" s="4" t="s">
        <v>13</v>
      </c>
      <c r="M2586" s="4" t="s">
        <v>13</v>
      </c>
      <c r="O2586" s="4">
        <v>0.0</v>
      </c>
      <c r="V2586" s="3"/>
      <c r="W2586" s="1"/>
      <c r="AA2586" s="4" t="s">
        <v>13</v>
      </c>
      <c r="AB2586" s="4" t="s">
        <v>13</v>
      </c>
      <c r="AD2586" s="4">
        <v>0.0</v>
      </c>
    </row>
    <row r="2587">
      <c r="G2587" s="3"/>
      <c r="H2587" s="3"/>
      <c r="L2587" s="4" t="s">
        <v>13</v>
      </c>
      <c r="M2587" s="4" t="s">
        <v>13</v>
      </c>
      <c r="O2587" s="4">
        <v>0.0</v>
      </c>
      <c r="V2587" s="3"/>
      <c r="W2587" s="1"/>
      <c r="AA2587" s="4" t="s">
        <v>13</v>
      </c>
      <c r="AB2587" s="4" t="s">
        <v>13</v>
      </c>
      <c r="AD2587" s="4">
        <v>0.0</v>
      </c>
    </row>
    <row r="2588">
      <c r="G2588" s="3"/>
      <c r="H2588" s="3"/>
      <c r="L2588" s="4" t="s">
        <v>13</v>
      </c>
      <c r="M2588" s="4" t="s">
        <v>13</v>
      </c>
      <c r="O2588" s="4">
        <v>0.0</v>
      </c>
      <c r="V2588" s="3"/>
      <c r="W2588" s="1"/>
      <c r="AA2588" s="4" t="s">
        <v>13</v>
      </c>
      <c r="AB2588" s="4" t="s">
        <v>13</v>
      </c>
      <c r="AD2588" s="4">
        <v>0.0</v>
      </c>
    </row>
    <row r="2589">
      <c r="G2589" s="3"/>
      <c r="H2589" s="3"/>
      <c r="L2589" s="4" t="s">
        <v>13</v>
      </c>
      <c r="M2589" s="4" t="s">
        <v>13</v>
      </c>
      <c r="O2589" s="4">
        <v>0.0</v>
      </c>
      <c r="V2589" s="3"/>
      <c r="W2589" s="1"/>
      <c r="AA2589" s="4" t="s">
        <v>13</v>
      </c>
      <c r="AB2589" s="4" t="s">
        <v>13</v>
      </c>
      <c r="AD2589" s="4">
        <v>0.0</v>
      </c>
    </row>
    <row r="2590">
      <c r="G2590" s="3"/>
      <c r="H2590" s="3"/>
      <c r="L2590" s="4" t="s">
        <v>13</v>
      </c>
      <c r="M2590" s="4" t="s">
        <v>13</v>
      </c>
      <c r="O2590" s="4">
        <v>0.0</v>
      </c>
      <c r="V2590" s="3"/>
      <c r="W2590" s="1"/>
      <c r="AA2590" s="4" t="s">
        <v>13</v>
      </c>
      <c r="AB2590" s="4" t="s">
        <v>13</v>
      </c>
      <c r="AD2590" s="4">
        <v>0.0</v>
      </c>
    </row>
    <row r="2591">
      <c r="G2591" s="3"/>
      <c r="H2591" s="3"/>
      <c r="L2591" s="4" t="s">
        <v>13</v>
      </c>
      <c r="M2591" s="4" t="s">
        <v>13</v>
      </c>
      <c r="O2591" s="4">
        <v>0.0</v>
      </c>
      <c r="V2591" s="3"/>
      <c r="W2591" s="1"/>
      <c r="AA2591" s="4" t="s">
        <v>13</v>
      </c>
      <c r="AB2591" s="4" t="s">
        <v>13</v>
      </c>
      <c r="AD2591" s="4">
        <v>0.0</v>
      </c>
    </row>
    <row r="2592">
      <c r="G2592" s="3"/>
      <c r="H2592" s="3"/>
      <c r="L2592" s="4" t="s">
        <v>13</v>
      </c>
      <c r="M2592" s="4" t="s">
        <v>13</v>
      </c>
      <c r="O2592" s="4">
        <v>0.0</v>
      </c>
      <c r="V2592" s="3"/>
      <c r="W2592" s="1"/>
      <c r="AA2592" s="4" t="s">
        <v>13</v>
      </c>
      <c r="AB2592" s="4" t="s">
        <v>13</v>
      </c>
      <c r="AD2592" s="4">
        <v>0.0</v>
      </c>
    </row>
    <row r="2593">
      <c r="G2593" s="3"/>
      <c r="H2593" s="3"/>
      <c r="L2593" s="4" t="s">
        <v>13</v>
      </c>
      <c r="M2593" s="4" t="s">
        <v>13</v>
      </c>
      <c r="O2593" s="4">
        <v>0.0</v>
      </c>
      <c r="V2593" s="3"/>
      <c r="W2593" s="1"/>
      <c r="AA2593" s="4" t="s">
        <v>13</v>
      </c>
      <c r="AB2593" s="4" t="s">
        <v>13</v>
      </c>
      <c r="AD2593" s="4">
        <v>0.0</v>
      </c>
    </row>
    <row r="2594">
      <c r="G2594" s="3"/>
      <c r="H2594" s="3"/>
      <c r="L2594" s="4" t="s">
        <v>13</v>
      </c>
      <c r="M2594" s="4" t="s">
        <v>13</v>
      </c>
      <c r="O2594" s="4">
        <v>0.0</v>
      </c>
      <c r="V2594" s="3"/>
      <c r="W2594" s="1"/>
      <c r="AA2594" s="4" t="s">
        <v>13</v>
      </c>
      <c r="AB2594" s="4" t="s">
        <v>13</v>
      </c>
      <c r="AD2594" s="4">
        <v>0.0</v>
      </c>
    </row>
    <row r="2595">
      <c r="G2595" s="3"/>
      <c r="H2595" s="3"/>
      <c r="L2595" s="4" t="s">
        <v>13</v>
      </c>
      <c r="M2595" s="4" t="s">
        <v>13</v>
      </c>
      <c r="O2595" s="4">
        <v>0.0</v>
      </c>
      <c r="V2595" s="3"/>
      <c r="W2595" s="1"/>
      <c r="AA2595" s="4" t="s">
        <v>13</v>
      </c>
      <c r="AB2595" s="4" t="s">
        <v>13</v>
      </c>
      <c r="AD2595" s="4">
        <v>0.0</v>
      </c>
    </row>
    <row r="2596">
      <c r="G2596" s="3"/>
      <c r="H2596" s="3"/>
      <c r="L2596" s="4" t="s">
        <v>13</v>
      </c>
      <c r="M2596" s="4" t="s">
        <v>13</v>
      </c>
      <c r="O2596" s="4">
        <v>0.0</v>
      </c>
      <c r="V2596" s="3"/>
      <c r="W2596" s="1"/>
      <c r="AA2596" s="4" t="s">
        <v>13</v>
      </c>
      <c r="AB2596" s="4" t="s">
        <v>13</v>
      </c>
      <c r="AD2596" s="4">
        <v>0.0</v>
      </c>
    </row>
    <row r="2597">
      <c r="G2597" s="3"/>
      <c r="H2597" s="3"/>
      <c r="L2597" s="4" t="s">
        <v>13</v>
      </c>
      <c r="M2597" s="4" t="s">
        <v>13</v>
      </c>
      <c r="O2597" s="4">
        <v>0.0</v>
      </c>
      <c r="V2597" s="3"/>
      <c r="W2597" s="1"/>
      <c r="AA2597" s="4" t="s">
        <v>13</v>
      </c>
      <c r="AB2597" s="4" t="s">
        <v>13</v>
      </c>
      <c r="AD2597" s="4">
        <v>0.0</v>
      </c>
    </row>
    <row r="2598">
      <c r="G2598" s="3"/>
      <c r="H2598" s="3"/>
      <c r="L2598" s="4" t="s">
        <v>13</v>
      </c>
      <c r="M2598" s="4" t="s">
        <v>13</v>
      </c>
      <c r="O2598" s="4">
        <v>0.0</v>
      </c>
      <c r="V2598" s="3"/>
      <c r="W2598" s="1"/>
      <c r="AA2598" s="4" t="s">
        <v>13</v>
      </c>
      <c r="AB2598" s="4" t="s">
        <v>13</v>
      </c>
      <c r="AD2598" s="4">
        <v>0.0</v>
      </c>
    </row>
    <row r="2599">
      <c r="G2599" s="3"/>
      <c r="H2599" s="3"/>
      <c r="L2599" s="4" t="s">
        <v>13</v>
      </c>
      <c r="M2599" s="4" t="s">
        <v>13</v>
      </c>
      <c r="O2599" s="4">
        <v>0.0</v>
      </c>
      <c r="V2599" s="3"/>
      <c r="W2599" s="1"/>
      <c r="AA2599" s="4" t="s">
        <v>13</v>
      </c>
      <c r="AB2599" s="4" t="s">
        <v>13</v>
      </c>
      <c r="AD2599" s="4">
        <v>0.0</v>
      </c>
    </row>
    <row r="2600">
      <c r="G2600" s="3"/>
      <c r="H2600" s="3"/>
      <c r="L2600" s="4" t="s">
        <v>13</v>
      </c>
      <c r="M2600" s="4" t="s">
        <v>13</v>
      </c>
      <c r="O2600" s="4">
        <v>0.0</v>
      </c>
      <c r="V2600" s="3"/>
      <c r="W2600" s="1"/>
      <c r="AA2600" s="4" t="s">
        <v>13</v>
      </c>
      <c r="AB2600" s="4" t="s">
        <v>13</v>
      </c>
      <c r="AD2600" s="4">
        <v>0.0</v>
      </c>
    </row>
    <row r="2601">
      <c r="G2601" s="3"/>
      <c r="H2601" s="3"/>
      <c r="L2601" s="4" t="s">
        <v>13</v>
      </c>
      <c r="M2601" s="4" t="s">
        <v>13</v>
      </c>
      <c r="O2601" s="4">
        <v>0.0</v>
      </c>
      <c r="V2601" s="3"/>
      <c r="W2601" s="1"/>
      <c r="AA2601" s="4" t="s">
        <v>13</v>
      </c>
      <c r="AB2601" s="4" t="s">
        <v>13</v>
      </c>
      <c r="AD2601" s="4">
        <v>0.0</v>
      </c>
    </row>
    <row r="2602">
      <c r="G2602" s="3"/>
      <c r="H2602" s="3"/>
      <c r="L2602" s="4" t="s">
        <v>13</v>
      </c>
      <c r="M2602" s="4" t="s">
        <v>13</v>
      </c>
      <c r="O2602" s="4">
        <v>0.0</v>
      </c>
      <c r="V2602" s="3"/>
      <c r="W2602" s="1"/>
      <c r="AA2602" s="4" t="s">
        <v>13</v>
      </c>
      <c r="AB2602" s="4" t="s">
        <v>13</v>
      </c>
      <c r="AD2602" s="4">
        <v>0.0</v>
      </c>
    </row>
    <row r="2603">
      <c r="G2603" s="3"/>
      <c r="H2603" s="3"/>
      <c r="L2603" s="4" t="s">
        <v>13</v>
      </c>
      <c r="M2603" s="4" t="s">
        <v>13</v>
      </c>
      <c r="O2603" s="4">
        <v>0.0</v>
      </c>
      <c r="V2603" s="3"/>
      <c r="W2603" s="1"/>
      <c r="AA2603" s="4" t="s">
        <v>13</v>
      </c>
      <c r="AB2603" s="4" t="s">
        <v>13</v>
      </c>
      <c r="AD2603" s="4">
        <v>0.0</v>
      </c>
    </row>
    <row r="2604">
      <c r="G2604" s="3"/>
      <c r="H2604" s="3"/>
      <c r="L2604" s="4" t="s">
        <v>13</v>
      </c>
      <c r="M2604" s="4" t="s">
        <v>13</v>
      </c>
      <c r="O2604" s="4">
        <v>0.0</v>
      </c>
      <c r="V2604" s="3"/>
      <c r="W2604" s="1"/>
      <c r="AA2604" s="4" t="s">
        <v>13</v>
      </c>
      <c r="AB2604" s="4" t="s">
        <v>13</v>
      </c>
      <c r="AD2604" s="4">
        <v>0.0</v>
      </c>
    </row>
    <row r="2605">
      <c r="G2605" s="3"/>
      <c r="H2605" s="3"/>
      <c r="L2605" s="4" t="s">
        <v>13</v>
      </c>
      <c r="M2605" s="4" t="s">
        <v>13</v>
      </c>
      <c r="O2605" s="4">
        <v>0.0</v>
      </c>
      <c r="V2605" s="3"/>
      <c r="W2605" s="1"/>
      <c r="AA2605" s="4" t="s">
        <v>13</v>
      </c>
      <c r="AB2605" s="4" t="s">
        <v>13</v>
      </c>
      <c r="AD2605" s="4">
        <v>0.0</v>
      </c>
    </row>
    <row r="2606">
      <c r="G2606" s="3"/>
      <c r="H2606" s="3"/>
      <c r="L2606" s="4" t="s">
        <v>13</v>
      </c>
      <c r="M2606" s="4" t="s">
        <v>13</v>
      </c>
      <c r="O2606" s="4">
        <v>0.0</v>
      </c>
      <c r="V2606" s="3"/>
      <c r="W2606" s="1"/>
      <c r="AA2606" s="4" t="s">
        <v>13</v>
      </c>
      <c r="AB2606" s="4" t="s">
        <v>13</v>
      </c>
      <c r="AD2606" s="4">
        <v>0.0</v>
      </c>
    </row>
    <row r="2607">
      <c r="G2607" s="3"/>
      <c r="H2607" s="3"/>
      <c r="L2607" s="4" t="s">
        <v>13</v>
      </c>
      <c r="M2607" s="4" t="s">
        <v>13</v>
      </c>
      <c r="O2607" s="4">
        <v>0.0</v>
      </c>
      <c r="V2607" s="3"/>
      <c r="W2607" s="1"/>
      <c r="AA2607" s="4" t="s">
        <v>13</v>
      </c>
      <c r="AB2607" s="4" t="s">
        <v>13</v>
      </c>
      <c r="AD2607" s="4">
        <v>0.0</v>
      </c>
    </row>
    <row r="2608">
      <c r="G2608" s="3"/>
      <c r="H2608" s="3"/>
      <c r="L2608" s="4" t="s">
        <v>13</v>
      </c>
      <c r="M2608" s="4" t="s">
        <v>13</v>
      </c>
      <c r="O2608" s="4">
        <v>0.0</v>
      </c>
      <c r="V2608" s="3"/>
      <c r="W2608" s="1"/>
      <c r="AA2608" s="4" t="s">
        <v>13</v>
      </c>
      <c r="AB2608" s="4" t="s">
        <v>13</v>
      </c>
      <c r="AD2608" s="4">
        <v>0.0</v>
      </c>
    </row>
    <row r="2609">
      <c r="G2609" s="3"/>
      <c r="H2609" s="3"/>
      <c r="L2609" s="4" t="s">
        <v>13</v>
      </c>
      <c r="M2609" s="4" t="s">
        <v>13</v>
      </c>
      <c r="O2609" s="4">
        <v>0.0</v>
      </c>
      <c r="V2609" s="3"/>
      <c r="W2609" s="1"/>
      <c r="AA2609" s="4" t="s">
        <v>13</v>
      </c>
      <c r="AB2609" s="4" t="s">
        <v>13</v>
      </c>
      <c r="AD2609" s="4">
        <v>0.0</v>
      </c>
    </row>
    <row r="2610">
      <c r="G2610" s="3"/>
      <c r="H2610" s="3"/>
      <c r="L2610" s="4" t="s">
        <v>13</v>
      </c>
      <c r="M2610" s="4" t="s">
        <v>13</v>
      </c>
      <c r="O2610" s="4">
        <v>0.0</v>
      </c>
      <c r="V2610" s="3"/>
      <c r="W2610" s="1"/>
      <c r="AA2610" s="4" t="s">
        <v>13</v>
      </c>
      <c r="AB2610" s="4" t="s">
        <v>13</v>
      </c>
      <c r="AD2610" s="4">
        <v>0.0</v>
      </c>
    </row>
    <row r="2611">
      <c r="G2611" s="3"/>
      <c r="H2611" s="3"/>
      <c r="L2611" s="4" t="s">
        <v>13</v>
      </c>
      <c r="M2611" s="4" t="s">
        <v>13</v>
      </c>
      <c r="O2611" s="4">
        <v>0.0</v>
      </c>
      <c r="V2611" s="3"/>
      <c r="W2611" s="1"/>
      <c r="AA2611" s="4" t="s">
        <v>13</v>
      </c>
      <c r="AB2611" s="4" t="s">
        <v>13</v>
      </c>
      <c r="AD2611" s="4">
        <v>0.0</v>
      </c>
    </row>
    <row r="2612">
      <c r="G2612" s="3"/>
      <c r="H2612" s="3"/>
      <c r="L2612" s="4" t="s">
        <v>13</v>
      </c>
      <c r="M2612" s="4" t="s">
        <v>13</v>
      </c>
      <c r="O2612" s="4">
        <v>0.0</v>
      </c>
      <c r="V2612" s="3"/>
      <c r="W2612" s="1"/>
      <c r="AA2612" s="4" t="s">
        <v>13</v>
      </c>
      <c r="AB2612" s="4" t="s">
        <v>13</v>
      </c>
      <c r="AD2612" s="4">
        <v>0.0</v>
      </c>
    </row>
    <row r="2613">
      <c r="G2613" s="3"/>
      <c r="H2613" s="3"/>
      <c r="L2613" s="4" t="s">
        <v>13</v>
      </c>
      <c r="M2613" s="4" t="s">
        <v>13</v>
      </c>
      <c r="O2613" s="4">
        <v>0.0</v>
      </c>
      <c r="V2613" s="3"/>
      <c r="W2613" s="1"/>
      <c r="AA2613" s="4" t="s">
        <v>13</v>
      </c>
      <c r="AB2613" s="4" t="s">
        <v>13</v>
      </c>
      <c r="AD2613" s="4">
        <v>0.0</v>
      </c>
    </row>
    <row r="2614">
      <c r="G2614" s="3"/>
      <c r="H2614" s="3"/>
      <c r="L2614" s="4" t="s">
        <v>13</v>
      </c>
      <c r="M2614" s="4" t="s">
        <v>13</v>
      </c>
      <c r="O2614" s="4">
        <v>0.0</v>
      </c>
      <c r="V2614" s="3"/>
      <c r="W2614" s="1"/>
      <c r="AA2614" s="4" t="s">
        <v>13</v>
      </c>
      <c r="AB2614" s="4" t="s">
        <v>13</v>
      </c>
      <c r="AD2614" s="4">
        <v>0.0</v>
      </c>
    </row>
    <row r="2615">
      <c r="G2615" s="3"/>
      <c r="H2615" s="3"/>
      <c r="L2615" s="4" t="s">
        <v>13</v>
      </c>
      <c r="M2615" s="4" t="s">
        <v>13</v>
      </c>
      <c r="O2615" s="4">
        <v>0.0</v>
      </c>
      <c r="V2615" s="3"/>
      <c r="W2615" s="1"/>
      <c r="AA2615" s="4" t="s">
        <v>13</v>
      </c>
      <c r="AB2615" s="4" t="s">
        <v>13</v>
      </c>
      <c r="AD2615" s="4">
        <v>0.0</v>
      </c>
    </row>
    <row r="2616">
      <c r="G2616" s="3"/>
      <c r="H2616" s="3"/>
      <c r="L2616" s="4" t="s">
        <v>13</v>
      </c>
      <c r="M2616" s="4" t="s">
        <v>13</v>
      </c>
      <c r="O2616" s="4">
        <v>0.0</v>
      </c>
      <c r="V2616" s="3"/>
      <c r="W2616" s="1"/>
      <c r="AA2616" s="4" t="s">
        <v>13</v>
      </c>
      <c r="AB2616" s="4" t="s">
        <v>13</v>
      </c>
      <c r="AD2616" s="4">
        <v>0.0</v>
      </c>
    </row>
    <row r="2617">
      <c r="G2617" s="3"/>
      <c r="H2617" s="3"/>
      <c r="L2617" s="4" t="s">
        <v>13</v>
      </c>
      <c r="M2617" s="4" t="s">
        <v>13</v>
      </c>
      <c r="O2617" s="4">
        <v>0.0</v>
      </c>
      <c r="V2617" s="3"/>
      <c r="W2617" s="1"/>
      <c r="AA2617" s="4" t="s">
        <v>13</v>
      </c>
      <c r="AB2617" s="4" t="s">
        <v>13</v>
      </c>
      <c r="AD2617" s="4">
        <v>0.0</v>
      </c>
    </row>
    <row r="2618">
      <c r="G2618" s="3"/>
      <c r="H2618" s="3"/>
      <c r="L2618" s="4" t="s">
        <v>13</v>
      </c>
      <c r="M2618" s="4" t="s">
        <v>13</v>
      </c>
      <c r="O2618" s="4">
        <v>0.0</v>
      </c>
      <c r="V2618" s="3"/>
      <c r="W2618" s="1"/>
      <c r="AA2618" s="4" t="s">
        <v>13</v>
      </c>
      <c r="AB2618" s="4" t="s">
        <v>13</v>
      </c>
      <c r="AD2618" s="4">
        <v>0.0</v>
      </c>
    </row>
    <row r="2619">
      <c r="G2619" s="3"/>
      <c r="H2619" s="3"/>
      <c r="L2619" s="4" t="s">
        <v>13</v>
      </c>
      <c r="M2619" s="4" t="s">
        <v>13</v>
      </c>
      <c r="O2619" s="4">
        <v>0.0</v>
      </c>
      <c r="V2619" s="3"/>
      <c r="W2619" s="1"/>
      <c r="AA2619" s="4" t="s">
        <v>13</v>
      </c>
      <c r="AB2619" s="4" t="s">
        <v>13</v>
      </c>
      <c r="AD2619" s="4">
        <v>0.0</v>
      </c>
    </row>
    <row r="2620">
      <c r="G2620" s="3"/>
      <c r="H2620" s="3"/>
      <c r="L2620" s="4" t="s">
        <v>13</v>
      </c>
      <c r="M2620" s="4" t="s">
        <v>13</v>
      </c>
      <c r="O2620" s="4">
        <v>0.0</v>
      </c>
      <c r="V2620" s="3"/>
      <c r="W2620" s="1"/>
      <c r="AA2620" s="4" t="s">
        <v>13</v>
      </c>
      <c r="AB2620" s="4" t="s">
        <v>13</v>
      </c>
      <c r="AD2620" s="4">
        <v>0.0</v>
      </c>
    </row>
    <row r="2621">
      <c r="G2621" s="3"/>
      <c r="H2621" s="3"/>
      <c r="L2621" s="4" t="s">
        <v>13</v>
      </c>
      <c r="M2621" s="4" t="s">
        <v>13</v>
      </c>
      <c r="O2621" s="4">
        <v>0.0</v>
      </c>
      <c r="V2621" s="3"/>
      <c r="W2621" s="1"/>
      <c r="AA2621" s="4" t="s">
        <v>13</v>
      </c>
      <c r="AB2621" s="4" t="s">
        <v>13</v>
      </c>
      <c r="AD2621" s="4">
        <v>0.0</v>
      </c>
    </row>
    <row r="2622">
      <c r="G2622" s="3"/>
      <c r="H2622" s="3"/>
      <c r="L2622" s="4" t="s">
        <v>13</v>
      </c>
      <c r="M2622" s="4" t="s">
        <v>13</v>
      </c>
      <c r="O2622" s="4">
        <v>0.0</v>
      </c>
      <c r="V2622" s="3"/>
      <c r="W2622" s="1"/>
      <c r="AA2622" s="4" t="s">
        <v>13</v>
      </c>
      <c r="AB2622" s="4" t="s">
        <v>13</v>
      </c>
      <c r="AD2622" s="4">
        <v>0.0</v>
      </c>
    </row>
    <row r="2623">
      <c r="G2623" s="3"/>
      <c r="H2623" s="3"/>
      <c r="L2623" s="4" t="s">
        <v>13</v>
      </c>
      <c r="M2623" s="4" t="s">
        <v>13</v>
      </c>
      <c r="O2623" s="4">
        <v>0.0</v>
      </c>
      <c r="V2623" s="3"/>
      <c r="W2623" s="1"/>
      <c r="AA2623" s="4" t="s">
        <v>13</v>
      </c>
      <c r="AB2623" s="4" t="s">
        <v>13</v>
      </c>
      <c r="AD2623" s="4">
        <v>0.0</v>
      </c>
    </row>
    <row r="2624">
      <c r="G2624" s="3"/>
      <c r="H2624" s="3"/>
      <c r="L2624" s="4" t="s">
        <v>13</v>
      </c>
      <c r="M2624" s="4" t="s">
        <v>13</v>
      </c>
      <c r="O2624" s="4">
        <v>0.0</v>
      </c>
      <c r="V2624" s="3"/>
      <c r="W2624" s="1"/>
      <c r="AA2624" s="4" t="s">
        <v>13</v>
      </c>
      <c r="AB2624" s="4" t="s">
        <v>13</v>
      </c>
      <c r="AD2624" s="4">
        <v>0.0</v>
      </c>
    </row>
    <row r="2625">
      <c r="G2625" s="3"/>
      <c r="H2625" s="3"/>
      <c r="L2625" s="4" t="s">
        <v>13</v>
      </c>
      <c r="M2625" s="4" t="s">
        <v>13</v>
      </c>
      <c r="O2625" s="4">
        <v>0.0</v>
      </c>
      <c r="V2625" s="3"/>
      <c r="W2625" s="1"/>
      <c r="AA2625" s="4" t="s">
        <v>13</v>
      </c>
      <c r="AB2625" s="4" t="s">
        <v>13</v>
      </c>
      <c r="AD2625" s="4">
        <v>0.0</v>
      </c>
    </row>
    <row r="2626">
      <c r="G2626" s="3"/>
      <c r="H2626" s="3"/>
      <c r="L2626" s="4" t="s">
        <v>13</v>
      </c>
      <c r="M2626" s="4" t="s">
        <v>13</v>
      </c>
      <c r="O2626" s="4">
        <v>0.0</v>
      </c>
      <c r="V2626" s="3"/>
      <c r="W2626" s="1"/>
      <c r="AA2626" s="4" t="s">
        <v>13</v>
      </c>
      <c r="AB2626" s="4" t="s">
        <v>13</v>
      </c>
      <c r="AD2626" s="4">
        <v>0.0</v>
      </c>
    </row>
    <row r="2627">
      <c r="G2627" s="3"/>
      <c r="H2627" s="3"/>
      <c r="L2627" s="4" t="s">
        <v>13</v>
      </c>
      <c r="M2627" s="4" t="s">
        <v>13</v>
      </c>
      <c r="O2627" s="4">
        <v>0.0</v>
      </c>
      <c r="V2627" s="3"/>
      <c r="W2627" s="1"/>
      <c r="AA2627" s="4" t="s">
        <v>13</v>
      </c>
      <c r="AB2627" s="4" t="s">
        <v>13</v>
      </c>
      <c r="AD2627" s="4">
        <v>0.0</v>
      </c>
    </row>
    <row r="2628">
      <c r="G2628" s="3"/>
      <c r="H2628" s="3"/>
      <c r="L2628" s="4" t="s">
        <v>13</v>
      </c>
      <c r="M2628" s="4" t="s">
        <v>13</v>
      </c>
      <c r="O2628" s="4">
        <v>0.0</v>
      </c>
      <c r="V2628" s="3"/>
      <c r="W2628" s="1"/>
      <c r="AA2628" s="4" t="s">
        <v>13</v>
      </c>
      <c r="AB2628" s="4" t="s">
        <v>13</v>
      </c>
      <c r="AD2628" s="4">
        <v>0.0</v>
      </c>
    </row>
    <row r="2629">
      <c r="G2629" s="3"/>
      <c r="H2629" s="3"/>
      <c r="L2629" s="4" t="s">
        <v>13</v>
      </c>
      <c r="M2629" s="4" t="s">
        <v>13</v>
      </c>
      <c r="O2629" s="4">
        <v>0.0</v>
      </c>
      <c r="V2629" s="3"/>
      <c r="W2629" s="1"/>
      <c r="AA2629" s="4" t="s">
        <v>13</v>
      </c>
      <c r="AB2629" s="4" t="s">
        <v>13</v>
      </c>
      <c r="AD2629" s="4">
        <v>0.0</v>
      </c>
    </row>
    <row r="2630">
      <c r="G2630" s="3"/>
      <c r="H2630" s="3"/>
      <c r="L2630" s="4" t="s">
        <v>13</v>
      </c>
      <c r="M2630" s="4" t="s">
        <v>13</v>
      </c>
      <c r="O2630" s="4">
        <v>0.0</v>
      </c>
      <c r="V2630" s="3"/>
      <c r="W2630" s="1"/>
      <c r="AA2630" s="4" t="s">
        <v>13</v>
      </c>
      <c r="AB2630" s="4" t="s">
        <v>13</v>
      </c>
      <c r="AD2630" s="4">
        <v>0.0</v>
      </c>
    </row>
    <row r="2631">
      <c r="G2631" s="3"/>
      <c r="H2631" s="3"/>
      <c r="L2631" s="4" t="s">
        <v>13</v>
      </c>
      <c r="M2631" s="4" t="s">
        <v>13</v>
      </c>
      <c r="O2631" s="4">
        <v>0.0</v>
      </c>
      <c r="V2631" s="3"/>
      <c r="W2631" s="1"/>
      <c r="AA2631" s="4" t="s">
        <v>13</v>
      </c>
      <c r="AB2631" s="4" t="s">
        <v>13</v>
      </c>
      <c r="AD2631" s="4">
        <v>0.0</v>
      </c>
    </row>
    <row r="2632">
      <c r="G2632" s="3"/>
      <c r="H2632" s="3"/>
      <c r="L2632" s="4" t="s">
        <v>13</v>
      </c>
      <c r="M2632" s="4" t="s">
        <v>13</v>
      </c>
      <c r="O2632" s="4">
        <v>0.0</v>
      </c>
      <c r="V2632" s="3"/>
      <c r="W2632" s="1"/>
      <c r="AA2632" s="4" t="s">
        <v>13</v>
      </c>
      <c r="AB2632" s="4" t="s">
        <v>13</v>
      </c>
      <c r="AD2632" s="4">
        <v>0.0</v>
      </c>
    </row>
    <row r="2633">
      <c r="G2633" s="3"/>
      <c r="H2633" s="3"/>
      <c r="L2633" s="4" t="s">
        <v>13</v>
      </c>
      <c r="M2633" s="4" t="s">
        <v>13</v>
      </c>
      <c r="O2633" s="4">
        <v>0.0</v>
      </c>
      <c r="V2633" s="3"/>
      <c r="W2633" s="1"/>
      <c r="AA2633" s="4" t="s">
        <v>13</v>
      </c>
      <c r="AB2633" s="4" t="s">
        <v>13</v>
      </c>
      <c r="AD2633" s="4">
        <v>0.0</v>
      </c>
    </row>
    <row r="2634">
      <c r="G2634" s="3"/>
      <c r="H2634" s="3"/>
      <c r="L2634" s="4" t="s">
        <v>13</v>
      </c>
      <c r="M2634" s="4" t="s">
        <v>13</v>
      </c>
      <c r="O2634" s="4">
        <v>0.0</v>
      </c>
      <c r="V2634" s="3"/>
      <c r="W2634" s="1"/>
      <c r="AA2634" s="4" t="s">
        <v>13</v>
      </c>
      <c r="AB2634" s="4" t="s">
        <v>13</v>
      </c>
      <c r="AD2634" s="4">
        <v>0.0</v>
      </c>
    </row>
    <row r="2635">
      <c r="G2635" s="3"/>
      <c r="H2635" s="3"/>
      <c r="L2635" s="4" t="s">
        <v>13</v>
      </c>
      <c r="M2635" s="4" t="s">
        <v>13</v>
      </c>
      <c r="O2635" s="4">
        <v>0.0</v>
      </c>
      <c r="V2635" s="3"/>
      <c r="W2635" s="1"/>
      <c r="AA2635" s="4" t="s">
        <v>13</v>
      </c>
      <c r="AB2635" s="4" t="s">
        <v>13</v>
      </c>
      <c r="AD2635" s="4">
        <v>0.0</v>
      </c>
    </row>
    <row r="2636">
      <c r="G2636" s="3"/>
      <c r="H2636" s="3"/>
      <c r="L2636" s="4" t="s">
        <v>13</v>
      </c>
      <c r="M2636" s="4" t="s">
        <v>13</v>
      </c>
      <c r="O2636" s="4">
        <v>0.0</v>
      </c>
      <c r="V2636" s="3"/>
      <c r="W2636" s="1"/>
      <c r="AA2636" s="4" t="s">
        <v>13</v>
      </c>
      <c r="AB2636" s="4" t="s">
        <v>13</v>
      </c>
      <c r="AD2636" s="4">
        <v>0.0</v>
      </c>
    </row>
    <row r="2637">
      <c r="G2637" s="3"/>
      <c r="H2637" s="3"/>
      <c r="L2637" s="4" t="s">
        <v>13</v>
      </c>
      <c r="M2637" s="4" t="s">
        <v>13</v>
      </c>
      <c r="O2637" s="4">
        <v>0.0</v>
      </c>
      <c r="V2637" s="3"/>
      <c r="W2637" s="1"/>
      <c r="AA2637" s="4" t="s">
        <v>13</v>
      </c>
      <c r="AB2637" s="4" t="s">
        <v>13</v>
      </c>
      <c r="AD2637" s="4">
        <v>0.0</v>
      </c>
    </row>
    <row r="2638">
      <c r="G2638" s="3"/>
      <c r="H2638" s="3"/>
      <c r="L2638" s="4" t="s">
        <v>13</v>
      </c>
      <c r="M2638" s="4" t="s">
        <v>13</v>
      </c>
      <c r="O2638" s="4">
        <v>0.0</v>
      </c>
      <c r="V2638" s="3"/>
      <c r="W2638" s="1"/>
      <c r="AA2638" s="4" t="s">
        <v>13</v>
      </c>
      <c r="AB2638" s="4" t="s">
        <v>13</v>
      </c>
      <c r="AD2638" s="4">
        <v>0.0</v>
      </c>
    </row>
    <row r="2639">
      <c r="G2639" s="3"/>
      <c r="H2639" s="3"/>
      <c r="L2639" s="4" t="s">
        <v>13</v>
      </c>
      <c r="M2639" s="4" t="s">
        <v>13</v>
      </c>
      <c r="O2639" s="4">
        <v>0.0</v>
      </c>
      <c r="V2639" s="3"/>
      <c r="W2639" s="1"/>
      <c r="AA2639" s="4" t="s">
        <v>13</v>
      </c>
      <c r="AB2639" s="4" t="s">
        <v>13</v>
      </c>
      <c r="AD2639" s="4">
        <v>0.0</v>
      </c>
    </row>
    <row r="2640">
      <c r="G2640" s="3"/>
      <c r="H2640" s="3"/>
      <c r="L2640" s="4" t="s">
        <v>13</v>
      </c>
      <c r="M2640" s="4" t="s">
        <v>13</v>
      </c>
      <c r="O2640" s="4">
        <v>0.0</v>
      </c>
      <c r="V2640" s="3"/>
      <c r="W2640" s="1"/>
      <c r="AA2640" s="4" t="s">
        <v>13</v>
      </c>
      <c r="AB2640" s="4" t="s">
        <v>13</v>
      </c>
      <c r="AD2640" s="4">
        <v>0.0</v>
      </c>
    </row>
    <row r="2641">
      <c r="G2641" s="3"/>
      <c r="H2641" s="3"/>
      <c r="L2641" s="4" t="s">
        <v>13</v>
      </c>
      <c r="M2641" s="4" t="s">
        <v>13</v>
      </c>
      <c r="O2641" s="4">
        <v>0.0</v>
      </c>
      <c r="V2641" s="3"/>
      <c r="W2641" s="1"/>
      <c r="AA2641" s="4" t="s">
        <v>13</v>
      </c>
      <c r="AB2641" s="4" t="s">
        <v>13</v>
      </c>
      <c r="AD2641" s="4">
        <v>0.0</v>
      </c>
    </row>
    <row r="2642">
      <c r="G2642" s="3"/>
      <c r="H2642" s="3"/>
      <c r="L2642" s="4" t="s">
        <v>13</v>
      </c>
      <c r="M2642" s="4" t="s">
        <v>13</v>
      </c>
      <c r="O2642" s="4">
        <v>0.0</v>
      </c>
      <c r="V2642" s="3"/>
      <c r="W2642" s="1"/>
      <c r="AA2642" s="4" t="s">
        <v>13</v>
      </c>
      <c r="AB2642" s="4" t="s">
        <v>13</v>
      </c>
      <c r="AD2642" s="4">
        <v>0.0</v>
      </c>
    </row>
    <row r="2643">
      <c r="G2643" s="3"/>
      <c r="H2643" s="3"/>
      <c r="L2643" s="4" t="s">
        <v>13</v>
      </c>
      <c r="M2643" s="4" t="s">
        <v>13</v>
      </c>
      <c r="O2643" s="4">
        <v>0.0</v>
      </c>
      <c r="V2643" s="3"/>
      <c r="W2643" s="1"/>
      <c r="AA2643" s="4" t="s">
        <v>13</v>
      </c>
      <c r="AB2643" s="4" t="s">
        <v>13</v>
      </c>
      <c r="AD2643" s="4">
        <v>0.0</v>
      </c>
    </row>
    <row r="2644">
      <c r="G2644" s="3"/>
      <c r="H2644" s="3"/>
      <c r="L2644" s="4" t="s">
        <v>13</v>
      </c>
      <c r="M2644" s="4" t="s">
        <v>13</v>
      </c>
      <c r="O2644" s="4">
        <v>0.0</v>
      </c>
      <c r="V2644" s="3"/>
      <c r="W2644" s="1"/>
      <c r="AA2644" s="4" t="s">
        <v>13</v>
      </c>
      <c r="AB2644" s="4" t="s">
        <v>13</v>
      </c>
      <c r="AD2644" s="4">
        <v>0.0</v>
      </c>
    </row>
    <row r="2645">
      <c r="G2645" s="3"/>
      <c r="H2645" s="3"/>
      <c r="L2645" s="4" t="s">
        <v>13</v>
      </c>
      <c r="M2645" s="4" t="s">
        <v>13</v>
      </c>
      <c r="O2645" s="4">
        <v>0.0</v>
      </c>
      <c r="V2645" s="3"/>
      <c r="W2645" s="1"/>
      <c r="AA2645" s="4" t="s">
        <v>13</v>
      </c>
      <c r="AB2645" s="4" t="s">
        <v>13</v>
      </c>
      <c r="AD2645" s="4">
        <v>0.0</v>
      </c>
    </row>
    <row r="2646">
      <c r="G2646" s="3"/>
      <c r="H2646" s="3"/>
      <c r="L2646" s="4" t="s">
        <v>13</v>
      </c>
      <c r="M2646" s="4" t="s">
        <v>13</v>
      </c>
      <c r="O2646" s="4">
        <v>0.0</v>
      </c>
      <c r="V2646" s="3"/>
      <c r="W2646" s="1"/>
      <c r="AA2646" s="4" t="s">
        <v>13</v>
      </c>
      <c r="AB2646" s="4" t="s">
        <v>13</v>
      </c>
      <c r="AD2646" s="4">
        <v>0.0</v>
      </c>
    </row>
    <row r="2647">
      <c r="G2647" s="3"/>
      <c r="H2647" s="3"/>
      <c r="L2647" s="4" t="s">
        <v>13</v>
      </c>
      <c r="M2647" s="4" t="s">
        <v>13</v>
      </c>
      <c r="O2647" s="4">
        <v>0.0</v>
      </c>
      <c r="V2647" s="3"/>
      <c r="W2647" s="1"/>
      <c r="AA2647" s="4" t="s">
        <v>13</v>
      </c>
      <c r="AB2647" s="4" t="s">
        <v>13</v>
      </c>
      <c r="AD2647" s="4">
        <v>0.0</v>
      </c>
    </row>
    <row r="2648">
      <c r="G2648" s="3"/>
      <c r="H2648" s="3"/>
      <c r="L2648" s="4" t="s">
        <v>13</v>
      </c>
      <c r="M2648" s="4" t="s">
        <v>13</v>
      </c>
      <c r="O2648" s="4">
        <v>0.0</v>
      </c>
      <c r="V2648" s="3"/>
      <c r="W2648" s="1"/>
      <c r="AA2648" s="4" t="s">
        <v>13</v>
      </c>
      <c r="AB2648" s="4" t="s">
        <v>13</v>
      </c>
      <c r="AD2648" s="4">
        <v>0.0</v>
      </c>
    </row>
    <row r="2649">
      <c r="G2649" s="3"/>
      <c r="H2649" s="3"/>
      <c r="L2649" s="4" t="s">
        <v>13</v>
      </c>
      <c r="M2649" s="4" t="s">
        <v>13</v>
      </c>
      <c r="O2649" s="4">
        <v>0.0</v>
      </c>
      <c r="V2649" s="3"/>
      <c r="W2649" s="1"/>
      <c r="AA2649" s="4" t="s">
        <v>13</v>
      </c>
      <c r="AB2649" s="4" t="s">
        <v>13</v>
      </c>
      <c r="AD2649" s="4">
        <v>0.0</v>
      </c>
    </row>
    <row r="2650">
      <c r="G2650" s="3"/>
      <c r="H2650" s="3"/>
      <c r="L2650" s="4" t="s">
        <v>13</v>
      </c>
      <c r="M2650" s="4" t="s">
        <v>13</v>
      </c>
      <c r="O2650" s="4">
        <v>0.0</v>
      </c>
      <c r="V2650" s="3"/>
      <c r="W2650" s="1"/>
      <c r="AA2650" s="4" t="s">
        <v>13</v>
      </c>
      <c r="AB2650" s="4" t="s">
        <v>13</v>
      </c>
      <c r="AD2650" s="4">
        <v>0.0</v>
      </c>
    </row>
    <row r="2651">
      <c r="G2651" s="3"/>
      <c r="H2651" s="3"/>
      <c r="L2651" s="4" t="s">
        <v>13</v>
      </c>
      <c r="M2651" s="4" t="s">
        <v>13</v>
      </c>
      <c r="O2651" s="4">
        <v>0.0</v>
      </c>
      <c r="V2651" s="3"/>
      <c r="W2651" s="1"/>
      <c r="AA2651" s="4" t="s">
        <v>13</v>
      </c>
      <c r="AB2651" s="4" t="s">
        <v>13</v>
      </c>
      <c r="AD2651" s="4">
        <v>0.0</v>
      </c>
    </row>
    <row r="2652">
      <c r="G2652" s="3"/>
      <c r="H2652" s="3"/>
      <c r="L2652" s="4" t="s">
        <v>13</v>
      </c>
      <c r="M2652" s="4" t="s">
        <v>13</v>
      </c>
      <c r="O2652" s="4">
        <v>0.0</v>
      </c>
      <c r="V2652" s="3"/>
      <c r="W2652" s="1"/>
      <c r="AA2652" s="4" t="s">
        <v>13</v>
      </c>
      <c r="AB2652" s="4" t="s">
        <v>13</v>
      </c>
      <c r="AD2652" s="4">
        <v>0.0</v>
      </c>
    </row>
    <row r="2653">
      <c r="G2653" s="3"/>
      <c r="H2653" s="3"/>
      <c r="L2653" s="4" t="s">
        <v>13</v>
      </c>
      <c r="M2653" s="4" t="s">
        <v>13</v>
      </c>
      <c r="O2653" s="4">
        <v>0.0</v>
      </c>
      <c r="V2653" s="3"/>
      <c r="W2653" s="1"/>
      <c r="AA2653" s="4" t="s">
        <v>13</v>
      </c>
      <c r="AB2653" s="4" t="s">
        <v>13</v>
      </c>
      <c r="AD2653" s="4">
        <v>0.0</v>
      </c>
    </row>
    <row r="2654">
      <c r="G2654" s="3"/>
      <c r="H2654" s="3"/>
      <c r="L2654" s="4" t="s">
        <v>13</v>
      </c>
      <c r="M2654" s="4" t="s">
        <v>13</v>
      </c>
      <c r="O2654" s="4">
        <v>0.0</v>
      </c>
      <c r="V2654" s="3"/>
      <c r="W2654" s="1"/>
      <c r="AA2654" s="4" t="s">
        <v>13</v>
      </c>
      <c r="AB2654" s="4" t="s">
        <v>13</v>
      </c>
      <c r="AD2654" s="4">
        <v>0.0</v>
      </c>
    </row>
    <row r="2655">
      <c r="G2655" s="3"/>
      <c r="H2655" s="3"/>
      <c r="L2655" s="4" t="s">
        <v>13</v>
      </c>
      <c r="M2655" s="4" t="s">
        <v>13</v>
      </c>
      <c r="O2655" s="4">
        <v>0.0</v>
      </c>
      <c r="V2655" s="3"/>
      <c r="W2655" s="1"/>
      <c r="AA2655" s="4" t="s">
        <v>13</v>
      </c>
      <c r="AB2655" s="4" t="s">
        <v>13</v>
      </c>
      <c r="AD2655" s="4">
        <v>0.0</v>
      </c>
    </row>
    <row r="2656">
      <c r="G2656" s="3"/>
      <c r="H2656" s="3"/>
      <c r="L2656" s="4" t="s">
        <v>13</v>
      </c>
      <c r="M2656" s="4" t="s">
        <v>13</v>
      </c>
      <c r="O2656" s="4">
        <v>0.0</v>
      </c>
      <c r="V2656" s="3"/>
      <c r="W2656" s="1"/>
      <c r="AA2656" s="4" t="s">
        <v>13</v>
      </c>
      <c r="AB2656" s="4" t="s">
        <v>13</v>
      </c>
      <c r="AD2656" s="4">
        <v>0.0</v>
      </c>
    </row>
    <row r="2657">
      <c r="G2657" s="3"/>
      <c r="H2657" s="3"/>
      <c r="L2657" s="4" t="s">
        <v>13</v>
      </c>
      <c r="M2657" s="4" t="s">
        <v>13</v>
      </c>
      <c r="O2657" s="4">
        <v>0.0</v>
      </c>
      <c r="V2657" s="3"/>
      <c r="W2657" s="1"/>
      <c r="AA2657" s="4" t="s">
        <v>13</v>
      </c>
      <c r="AB2657" s="4" t="s">
        <v>13</v>
      </c>
      <c r="AD2657" s="4">
        <v>0.0</v>
      </c>
    </row>
    <row r="2658">
      <c r="G2658" s="3"/>
      <c r="H2658" s="3"/>
      <c r="L2658" s="4" t="s">
        <v>13</v>
      </c>
      <c r="M2658" s="4" t="s">
        <v>13</v>
      </c>
      <c r="O2658" s="4">
        <v>0.0</v>
      </c>
      <c r="V2658" s="3"/>
      <c r="W2658" s="1"/>
      <c r="AA2658" s="4" t="s">
        <v>13</v>
      </c>
      <c r="AB2658" s="4" t="s">
        <v>13</v>
      </c>
      <c r="AD2658" s="4">
        <v>0.0</v>
      </c>
    </row>
    <row r="2659">
      <c r="G2659" s="3"/>
      <c r="H2659" s="3"/>
      <c r="L2659" s="4" t="s">
        <v>13</v>
      </c>
      <c r="M2659" s="4" t="s">
        <v>13</v>
      </c>
      <c r="O2659" s="4">
        <v>0.0</v>
      </c>
      <c r="V2659" s="3"/>
      <c r="W2659" s="1"/>
      <c r="AA2659" s="4" t="s">
        <v>13</v>
      </c>
      <c r="AB2659" s="4" t="s">
        <v>13</v>
      </c>
      <c r="AD2659" s="4">
        <v>0.0</v>
      </c>
    </row>
    <row r="2660">
      <c r="G2660" s="3"/>
      <c r="H2660" s="3"/>
      <c r="L2660" s="4" t="s">
        <v>13</v>
      </c>
      <c r="M2660" s="4" t="s">
        <v>13</v>
      </c>
      <c r="O2660" s="4">
        <v>0.0</v>
      </c>
      <c r="V2660" s="3"/>
      <c r="W2660" s="1"/>
      <c r="AA2660" s="4" t="s">
        <v>13</v>
      </c>
      <c r="AB2660" s="4" t="s">
        <v>13</v>
      </c>
      <c r="AD2660" s="4">
        <v>0.0</v>
      </c>
    </row>
    <row r="2661">
      <c r="G2661" s="3"/>
      <c r="H2661" s="3"/>
      <c r="L2661" s="4" t="s">
        <v>13</v>
      </c>
      <c r="M2661" s="4" t="s">
        <v>13</v>
      </c>
      <c r="O2661" s="4">
        <v>0.0</v>
      </c>
      <c r="V2661" s="3"/>
      <c r="W2661" s="1"/>
      <c r="AA2661" s="4" t="s">
        <v>13</v>
      </c>
      <c r="AB2661" s="4" t="s">
        <v>13</v>
      </c>
      <c r="AD2661" s="4">
        <v>0.0</v>
      </c>
    </row>
    <row r="2662">
      <c r="G2662" s="3"/>
      <c r="H2662" s="3"/>
      <c r="L2662" s="4" t="s">
        <v>13</v>
      </c>
      <c r="M2662" s="4" t="s">
        <v>13</v>
      </c>
      <c r="O2662" s="4">
        <v>0.0</v>
      </c>
      <c r="V2662" s="3"/>
      <c r="W2662" s="1"/>
      <c r="AA2662" s="4" t="s">
        <v>13</v>
      </c>
      <c r="AB2662" s="4" t="s">
        <v>13</v>
      </c>
      <c r="AD2662" s="4">
        <v>0.0</v>
      </c>
    </row>
    <row r="2663">
      <c r="G2663" s="3"/>
      <c r="H2663" s="3"/>
      <c r="L2663" s="4" t="s">
        <v>13</v>
      </c>
      <c r="M2663" s="4" t="s">
        <v>13</v>
      </c>
      <c r="O2663" s="4">
        <v>0.0</v>
      </c>
      <c r="V2663" s="3"/>
      <c r="W2663" s="1"/>
      <c r="AA2663" s="4" t="s">
        <v>13</v>
      </c>
      <c r="AB2663" s="4" t="s">
        <v>13</v>
      </c>
      <c r="AD2663" s="4">
        <v>0.0</v>
      </c>
    </row>
    <row r="2664">
      <c r="G2664" s="3"/>
      <c r="H2664" s="3"/>
      <c r="L2664" s="4" t="s">
        <v>13</v>
      </c>
      <c r="M2664" s="4" t="s">
        <v>13</v>
      </c>
      <c r="O2664" s="4">
        <v>0.0</v>
      </c>
      <c r="V2664" s="3"/>
      <c r="W2664" s="1"/>
      <c r="AA2664" s="4" t="s">
        <v>13</v>
      </c>
      <c r="AB2664" s="4" t="s">
        <v>13</v>
      </c>
      <c r="AD2664" s="4">
        <v>0.0</v>
      </c>
    </row>
    <row r="2665">
      <c r="G2665" s="3"/>
      <c r="H2665" s="3"/>
      <c r="L2665" s="4" t="s">
        <v>13</v>
      </c>
      <c r="M2665" s="4" t="s">
        <v>13</v>
      </c>
      <c r="O2665" s="4">
        <v>0.0</v>
      </c>
      <c r="V2665" s="3"/>
      <c r="W2665" s="1"/>
      <c r="AA2665" s="4" t="s">
        <v>13</v>
      </c>
      <c r="AB2665" s="4" t="s">
        <v>13</v>
      </c>
      <c r="AD2665" s="4">
        <v>0.0</v>
      </c>
    </row>
    <row r="2666">
      <c r="G2666" s="3"/>
      <c r="H2666" s="3"/>
      <c r="L2666" s="4" t="s">
        <v>13</v>
      </c>
      <c r="M2666" s="4" t="s">
        <v>13</v>
      </c>
      <c r="O2666" s="4">
        <v>0.0</v>
      </c>
      <c r="V2666" s="3"/>
      <c r="W2666" s="1"/>
      <c r="AA2666" s="4" t="s">
        <v>13</v>
      </c>
      <c r="AB2666" s="4" t="s">
        <v>13</v>
      </c>
      <c r="AD2666" s="4">
        <v>0.0</v>
      </c>
    </row>
    <row r="2667">
      <c r="G2667" s="3"/>
      <c r="H2667" s="3"/>
      <c r="L2667" s="4" t="s">
        <v>13</v>
      </c>
      <c r="M2667" s="4" t="s">
        <v>13</v>
      </c>
      <c r="O2667" s="4">
        <v>0.0</v>
      </c>
      <c r="V2667" s="3"/>
      <c r="W2667" s="1"/>
      <c r="AA2667" s="4" t="s">
        <v>13</v>
      </c>
      <c r="AB2667" s="4" t="s">
        <v>13</v>
      </c>
      <c r="AD2667" s="4">
        <v>0.0</v>
      </c>
    </row>
    <row r="2668">
      <c r="G2668" s="3"/>
      <c r="H2668" s="3"/>
      <c r="L2668" s="4" t="s">
        <v>13</v>
      </c>
      <c r="M2668" s="4" t="s">
        <v>13</v>
      </c>
      <c r="O2668" s="4">
        <v>0.0</v>
      </c>
      <c r="V2668" s="3"/>
      <c r="W2668" s="1"/>
      <c r="AA2668" s="4" t="s">
        <v>13</v>
      </c>
      <c r="AB2668" s="4" t="s">
        <v>13</v>
      </c>
      <c r="AD2668" s="4">
        <v>0.0</v>
      </c>
    </row>
    <row r="2669">
      <c r="G2669" s="3"/>
      <c r="H2669" s="3"/>
      <c r="L2669" s="4" t="s">
        <v>13</v>
      </c>
      <c r="M2669" s="4" t="s">
        <v>13</v>
      </c>
      <c r="O2669" s="4">
        <v>0.0</v>
      </c>
      <c r="V2669" s="3"/>
      <c r="W2669" s="1"/>
      <c r="AA2669" s="4" t="s">
        <v>13</v>
      </c>
      <c r="AB2669" s="4" t="s">
        <v>13</v>
      </c>
      <c r="AD2669" s="4">
        <v>0.0</v>
      </c>
    </row>
    <row r="2670">
      <c r="G2670" s="3"/>
      <c r="H2670" s="3"/>
      <c r="L2670" s="4" t="s">
        <v>13</v>
      </c>
      <c r="M2670" s="4" t="s">
        <v>13</v>
      </c>
      <c r="O2670" s="4">
        <v>0.0</v>
      </c>
      <c r="V2670" s="3"/>
      <c r="W2670" s="1"/>
      <c r="AA2670" s="4" t="s">
        <v>13</v>
      </c>
      <c r="AB2670" s="4" t="s">
        <v>13</v>
      </c>
      <c r="AD2670" s="4">
        <v>0.0</v>
      </c>
    </row>
    <row r="2671">
      <c r="G2671" s="3"/>
      <c r="H2671" s="3"/>
      <c r="L2671" s="4" t="s">
        <v>13</v>
      </c>
      <c r="M2671" s="4" t="s">
        <v>13</v>
      </c>
      <c r="O2671" s="4">
        <v>0.0</v>
      </c>
      <c r="V2671" s="3"/>
      <c r="W2671" s="1"/>
      <c r="AA2671" s="4" t="s">
        <v>13</v>
      </c>
      <c r="AB2671" s="4" t="s">
        <v>13</v>
      </c>
      <c r="AD2671" s="4">
        <v>0.0</v>
      </c>
    </row>
    <row r="2672">
      <c r="G2672" s="3"/>
      <c r="H2672" s="3"/>
      <c r="L2672" s="4" t="s">
        <v>13</v>
      </c>
      <c r="M2672" s="4" t="s">
        <v>13</v>
      </c>
      <c r="O2672" s="4">
        <v>0.0</v>
      </c>
      <c r="V2672" s="3"/>
      <c r="W2672" s="1"/>
      <c r="AA2672" s="4" t="s">
        <v>13</v>
      </c>
      <c r="AB2672" s="4" t="s">
        <v>13</v>
      </c>
      <c r="AD2672" s="4">
        <v>0.0</v>
      </c>
    </row>
    <row r="2673">
      <c r="G2673" s="3"/>
      <c r="H2673" s="3"/>
      <c r="L2673" s="4" t="s">
        <v>13</v>
      </c>
      <c r="M2673" s="4" t="s">
        <v>13</v>
      </c>
      <c r="O2673" s="4">
        <v>0.0</v>
      </c>
      <c r="V2673" s="3"/>
      <c r="W2673" s="1"/>
      <c r="AA2673" s="4" t="s">
        <v>13</v>
      </c>
      <c r="AB2673" s="4" t="s">
        <v>13</v>
      </c>
      <c r="AD2673" s="4">
        <v>0.0</v>
      </c>
    </row>
    <row r="2674">
      <c r="G2674" s="3"/>
      <c r="H2674" s="3"/>
      <c r="L2674" s="4" t="s">
        <v>13</v>
      </c>
      <c r="M2674" s="4" t="s">
        <v>13</v>
      </c>
      <c r="O2674" s="4">
        <v>0.0</v>
      </c>
      <c r="V2674" s="3"/>
      <c r="W2674" s="1"/>
      <c r="AA2674" s="4" t="s">
        <v>13</v>
      </c>
      <c r="AB2674" s="4" t="s">
        <v>13</v>
      </c>
      <c r="AD2674" s="4">
        <v>0.0</v>
      </c>
    </row>
    <row r="2675">
      <c r="G2675" s="3"/>
      <c r="H2675" s="3"/>
      <c r="L2675" s="4" t="s">
        <v>13</v>
      </c>
      <c r="M2675" s="4" t="s">
        <v>13</v>
      </c>
      <c r="O2675" s="4">
        <v>0.0</v>
      </c>
      <c r="V2675" s="3"/>
      <c r="W2675" s="1"/>
      <c r="AA2675" s="4" t="s">
        <v>13</v>
      </c>
      <c r="AB2675" s="4" t="s">
        <v>13</v>
      </c>
      <c r="AD2675" s="4">
        <v>0.0</v>
      </c>
    </row>
    <row r="2676">
      <c r="G2676" s="3"/>
      <c r="H2676" s="3"/>
      <c r="L2676" s="4" t="s">
        <v>13</v>
      </c>
      <c r="M2676" s="4" t="s">
        <v>13</v>
      </c>
      <c r="O2676" s="4">
        <v>0.0</v>
      </c>
      <c r="V2676" s="3"/>
      <c r="W2676" s="1"/>
      <c r="AA2676" s="4" t="s">
        <v>13</v>
      </c>
      <c r="AB2676" s="4" t="s">
        <v>13</v>
      </c>
      <c r="AD2676" s="4">
        <v>0.0</v>
      </c>
    </row>
    <row r="2677">
      <c r="G2677" s="3"/>
      <c r="H2677" s="3"/>
      <c r="L2677" s="4" t="s">
        <v>13</v>
      </c>
      <c r="M2677" s="4" t="s">
        <v>13</v>
      </c>
      <c r="O2677" s="4">
        <v>0.0</v>
      </c>
      <c r="V2677" s="3"/>
      <c r="W2677" s="1"/>
      <c r="AA2677" s="4" t="s">
        <v>13</v>
      </c>
      <c r="AB2677" s="4" t="s">
        <v>13</v>
      </c>
      <c r="AD2677" s="4">
        <v>0.0</v>
      </c>
    </row>
    <row r="2678">
      <c r="G2678" s="3"/>
      <c r="H2678" s="3"/>
      <c r="L2678" s="4" t="s">
        <v>13</v>
      </c>
      <c r="M2678" s="4" t="s">
        <v>13</v>
      </c>
      <c r="O2678" s="4">
        <v>0.0</v>
      </c>
      <c r="V2678" s="3"/>
      <c r="W2678" s="1"/>
      <c r="AA2678" s="4" t="s">
        <v>13</v>
      </c>
      <c r="AB2678" s="4" t="s">
        <v>13</v>
      </c>
      <c r="AD2678" s="4">
        <v>0.0</v>
      </c>
    </row>
    <row r="2679">
      <c r="G2679" s="3"/>
      <c r="H2679" s="3"/>
      <c r="L2679" s="4" t="s">
        <v>13</v>
      </c>
      <c r="M2679" s="4" t="s">
        <v>13</v>
      </c>
      <c r="O2679" s="4">
        <v>0.0</v>
      </c>
      <c r="V2679" s="3"/>
      <c r="W2679" s="1"/>
      <c r="AA2679" s="4" t="s">
        <v>13</v>
      </c>
      <c r="AB2679" s="4" t="s">
        <v>13</v>
      </c>
      <c r="AD2679" s="4">
        <v>0.0</v>
      </c>
    </row>
    <row r="2680">
      <c r="G2680" s="3"/>
      <c r="H2680" s="3"/>
      <c r="L2680" s="4" t="s">
        <v>13</v>
      </c>
      <c r="M2680" s="4" t="s">
        <v>13</v>
      </c>
      <c r="O2680" s="4">
        <v>0.0</v>
      </c>
      <c r="V2680" s="3"/>
      <c r="W2680" s="1"/>
      <c r="AA2680" s="4" t="s">
        <v>13</v>
      </c>
      <c r="AB2680" s="4" t="s">
        <v>13</v>
      </c>
      <c r="AD2680" s="4">
        <v>0.0</v>
      </c>
    </row>
    <row r="2681">
      <c r="G2681" s="3"/>
      <c r="H2681" s="3"/>
      <c r="L2681" s="4" t="s">
        <v>13</v>
      </c>
      <c r="M2681" s="4" t="s">
        <v>13</v>
      </c>
      <c r="O2681" s="4">
        <v>0.0</v>
      </c>
      <c r="V2681" s="3"/>
      <c r="W2681" s="1"/>
      <c r="AA2681" s="4" t="s">
        <v>13</v>
      </c>
      <c r="AB2681" s="4" t="s">
        <v>13</v>
      </c>
      <c r="AD2681" s="4">
        <v>0.0</v>
      </c>
    </row>
    <row r="2682">
      <c r="G2682" s="3"/>
      <c r="H2682" s="3"/>
      <c r="L2682" s="4" t="s">
        <v>13</v>
      </c>
      <c r="M2682" s="4" t="s">
        <v>13</v>
      </c>
      <c r="O2682" s="4">
        <v>0.0</v>
      </c>
      <c r="V2682" s="3"/>
      <c r="W2682" s="1"/>
      <c r="AA2682" s="4" t="s">
        <v>13</v>
      </c>
      <c r="AB2682" s="4" t="s">
        <v>13</v>
      </c>
      <c r="AD2682" s="4">
        <v>0.0</v>
      </c>
    </row>
    <row r="2683">
      <c r="G2683" s="3"/>
      <c r="H2683" s="3"/>
      <c r="L2683" s="4" t="s">
        <v>13</v>
      </c>
      <c r="M2683" s="4" t="s">
        <v>13</v>
      </c>
      <c r="O2683" s="4">
        <v>0.0</v>
      </c>
      <c r="V2683" s="3"/>
      <c r="W2683" s="1"/>
      <c r="AA2683" s="4" t="s">
        <v>13</v>
      </c>
      <c r="AB2683" s="4" t="s">
        <v>13</v>
      </c>
      <c r="AD2683" s="4">
        <v>0.0</v>
      </c>
    </row>
    <row r="2684">
      <c r="G2684" s="3"/>
      <c r="H2684" s="3"/>
      <c r="L2684" s="4" t="s">
        <v>13</v>
      </c>
      <c r="M2684" s="4" t="s">
        <v>13</v>
      </c>
      <c r="O2684" s="4">
        <v>0.0</v>
      </c>
      <c r="V2684" s="3"/>
      <c r="W2684" s="1"/>
      <c r="AA2684" s="4" t="s">
        <v>13</v>
      </c>
      <c r="AB2684" s="4" t="s">
        <v>13</v>
      </c>
      <c r="AD2684" s="4">
        <v>0.0</v>
      </c>
    </row>
    <row r="2685">
      <c r="G2685" s="3"/>
      <c r="H2685" s="3"/>
      <c r="L2685" s="4" t="s">
        <v>13</v>
      </c>
      <c r="M2685" s="4" t="s">
        <v>13</v>
      </c>
      <c r="O2685" s="4">
        <v>0.0</v>
      </c>
      <c r="V2685" s="3"/>
      <c r="W2685" s="1"/>
      <c r="AA2685" s="4" t="s">
        <v>13</v>
      </c>
      <c r="AB2685" s="4" t="s">
        <v>13</v>
      </c>
      <c r="AD2685" s="4">
        <v>0.0</v>
      </c>
    </row>
    <row r="2686">
      <c r="G2686" s="3"/>
      <c r="H2686" s="3"/>
      <c r="L2686" s="4" t="s">
        <v>13</v>
      </c>
      <c r="M2686" s="4" t="s">
        <v>13</v>
      </c>
      <c r="O2686" s="4">
        <v>0.0</v>
      </c>
      <c r="V2686" s="3"/>
      <c r="W2686" s="1"/>
      <c r="AA2686" s="4" t="s">
        <v>13</v>
      </c>
      <c r="AB2686" s="4" t="s">
        <v>13</v>
      </c>
      <c r="AD2686" s="4">
        <v>0.0</v>
      </c>
    </row>
    <row r="2687">
      <c r="G2687" s="3"/>
      <c r="H2687" s="3"/>
      <c r="L2687" s="4" t="s">
        <v>13</v>
      </c>
      <c r="M2687" s="4" t="s">
        <v>13</v>
      </c>
      <c r="O2687" s="4">
        <v>0.0</v>
      </c>
      <c r="V2687" s="3"/>
      <c r="W2687" s="1"/>
      <c r="AA2687" s="4" t="s">
        <v>13</v>
      </c>
      <c r="AB2687" s="4" t="s">
        <v>13</v>
      </c>
      <c r="AD2687" s="4">
        <v>0.0</v>
      </c>
    </row>
    <row r="2688">
      <c r="G2688" s="3"/>
      <c r="H2688" s="3"/>
      <c r="L2688" s="4" t="s">
        <v>13</v>
      </c>
      <c r="M2688" s="4" t="s">
        <v>13</v>
      </c>
      <c r="O2688" s="4">
        <v>0.0</v>
      </c>
      <c r="V2688" s="3"/>
      <c r="W2688" s="1"/>
      <c r="AA2688" s="4" t="s">
        <v>13</v>
      </c>
      <c r="AB2688" s="4" t="s">
        <v>13</v>
      </c>
      <c r="AD2688" s="4">
        <v>0.0</v>
      </c>
    </row>
    <row r="2689">
      <c r="G2689" s="3"/>
      <c r="H2689" s="3"/>
      <c r="L2689" s="4" t="s">
        <v>13</v>
      </c>
      <c r="M2689" s="4" t="s">
        <v>13</v>
      </c>
      <c r="O2689" s="4">
        <v>0.0</v>
      </c>
      <c r="V2689" s="3"/>
      <c r="W2689" s="1"/>
      <c r="AA2689" s="4" t="s">
        <v>13</v>
      </c>
      <c r="AB2689" s="4" t="s">
        <v>13</v>
      </c>
      <c r="AD2689" s="4">
        <v>0.0</v>
      </c>
    </row>
    <row r="2690">
      <c r="G2690" s="3"/>
      <c r="H2690" s="3"/>
      <c r="L2690" s="4" t="s">
        <v>13</v>
      </c>
      <c r="M2690" s="4" t="s">
        <v>13</v>
      </c>
      <c r="O2690" s="4">
        <v>0.0</v>
      </c>
      <c r="V2690" s="3"/>
      <c r="W2690" s="1"/>
      <c r="AA2690" s="4" t="s">
        <v>13</v>
      </c>
      <c r="AB2690" s="4" t="s">
        <v>13</v>
      </c>
      <c r="AD2690" s="4">
        <v>0.0</v>
      </c>
    </row>
    <row r="2691">
      <c r="G2691" s="3"/>
      <c r="H2691" s="3"/>
      <c r="L2691" s="4" t="s">
        <v>13</v>
      </c>
      <c r="M2691" s="4" t="s">
        <v>13</v>
      </c>
      <c r="O2691" s="4">
        <v>0.0</v>
      </c>
      <c r="V2691" s="3"/>
      <c r="W2691" s="1"/>
      <c r="AA2691" s="4" t="s">
        <v>13</v>
      </c>
      <c r="AB2691" s="4" t="s">
        <v>13</v>
      </c>
      <c r="AD2691" s="4">
        <v>0.0</v>
      </c>
    </row>
    <row r="2692">
      <c r="G2692" s="3"/>
      <c r="H2692" s="3"/>
      <c r="L2692" s="4" t="s">
        <v>13</v>
      </c>
      <c r="M2692" s="4" t="s">
        <v>13</v>
      </c>
      <c r="O2692" s="4">
        <v>0.0</v>
      </c>
      <c r="V2692" s="3"/>
      <c r="W2692" s="1"/>
      <c r="AA2692" s="4" t="s">
        <v>13</v>
      </c>
      <c r="AB2692" s="4" t="s">
        <v>13</v>
      </c>
      <c r="AD2692" s="4">
        <v>0.0</v>
      </c>
    </row>
    <row r="2693">
      <c r="G2693" s="3"/>
      <c r="H2693" s="3"/>
      <c r="L2693" s="4" t="s">
        <v>13</v>
      </c>
      <c r="M2693" s="4" t="s">
        <v>13</v>
      </c>
      <c r="O2693" s="4">
        <v>0.0</v>
      </c>
      <c r="V2693" s="3"/>
      <c r="W2693" s="1"/>
      <c r="AA2693" s="4" t="s">
        <v>13</v>
      </c>
      <c r="AB2693" s="4" t="s">
        <v>13</v>
      </c>
      <c r="AD2693" s="4">
        <v>0.0</v>
      </c>
    </row>
    <row r="2694">
      <c r="G2694" s="3"/>
      <c r="H2694" s="3"/>
      <c r="L2694" s="4" t="s">
        <v>13</v>
      </c>
      <c r="M2694" s="4" t="s">
        <v>13</v>
      </c>
      <c r="O2694" s="4">
        <v>0.0</v>
      </c>
      <c r="V2694" s="3"/>
      <c r="W2694" s="1"/>
      <c r="AA2694" s="4" t="s">
        <v>13</v>
      </c>
      <c r="AB2694" s="4" t="s">
        <v>13</v>
      </c>
      <c r="AD2694" s="4">
        <v>0.0</v>
      </c>
    </row>
    <row r="2695">
      <c r="G2695" s="3"/>
      <c r="H2695" s="3"/>
      <c r="L2695" s="4" t="s">
        <v>13</v>
      </c>
      <c r="M2695" s="4" t="s">
        <v>13</v>
      </c>
      <c r="O2695" s="4">
        <v>0.0</v>
      </c>
      <c r="V2695" s="3"/>
      <c r="W2695" s="1"/>
      <c r="AA2695" s="4" t="s">
        <v>13</v>
      </c>
      <c r="AB2695" s="4" t="s">
        <v>13</v>
      </c>
      <c r="AD2695" s="4">
        <v>0.0</v>
      </c>
    </row>
    <row r="2696">
      <c r="G2696" s="3"/>
      <c r="H2696" s="3"/>
      <c r="L2696" s="4" t="s">
        <v>13</v>
      </c>
      <c r="M2696" s="4" t="s">
        <v>13</v>
      </c>
      <c r="O2696" s="4">
        <v>0.0</v>
      </c>
      <c r="V2696" s="3"/>
      <c r="W2696" s="1"/>
      <c r="AA2696" s="4" t="s">
        <v>13</v>
      </c>
      <c r="AB2696" s="4" t="s">
        <v>13</v>
      </c>
      <c r="AD2696" s="4">
        <v>0.0</v>
      </c>
    </row>
    <row r="2697">
      <c r="G2697" s="3"/>
      <c r="H2697" s="3"/>
      <c r="L2697" s="4" t="s">
        <v>13</v>
      </c>
      <c r="M2697" s="4" t="s">
        <v>13</v>
      </c>
      <c r="O2697" s="4">
        <v>0.0</v>
      </c>
      <c r="V2697" s="3"/>
      <c r="W2697" s="1"/>
      <c r="AA2697" s="4" t="s">
        <v>13</v>
      </c>
      <c r="AB2697" s="4" t="s">
        <v>13</v>
      </c>
      <c r="AD2697" s="4">
        <v>0.0</v>
      </c>
    </row>
    <row r="2698">
      <c r="G2698" s="3"/>
      <c r="H2698" s="3"/>
      <c r="L2698" s="4" t="s">
        <v>13</v>
      </c>
      <c r="M2698" s="4" t="s">
        <v>13</v>
      </c>
      <c r="O2698" s="4">
        <v>0.0</v>
      </c>
      <c r="V2698" s="3"/>
      <c r="W2698" s="1"/>
      <c r="AA2698" s="4" t="s">
        <v>13</v>
      </c>
      <c r="AB2698" s="4" t="s">
        <v>13</v>
      </c>
      <c r="AD2698" s="4">
        <v>0.0</v>
      </c>
    </row>
    <row r="2699">
      <c r="G2699" s="3"/>
      <c r="H2699" s="3"/>
      <c r="L2699" s="4" t="s">
        <v>13</v>
      </c>
      <c r="M2699" s="4" t="s">
        <v>13</v>
      </c>
      <c r="O2699" s="4">
        <v>0.0</v>
      </c>
      <c r="V2699" s="3"/>
      <c r="W2699" s="1"/>
      <c r="AA2699" s="4" t="s">
        <v>13</v>
      </c>
      <c r="AB2699" s="4" t="s">
        <v>13</v>
      </c>
      <c r="AD2699" s="4">
        <v>0.0</v>
      </c>
    </row>
    <row r="2700">
      <c r="G2700" s="3"/>
      <c r="H2700" s="3"/>
      <c r="L2700" s="4" t="s">
        <v>13</v>
      </c>
      <c r="M2700" s="4" t="s">
        <v>13</v>
      </c>
      <c r="O2700" s="4">
        <v>0.0</v>
      </c>
      <c r="V2700" s="3"/>
      <c r="W2700" s="1"/>
      <c r="AA2700" s="4" t="s">
        <v>13</v>
      </c>
      <c r="AB2700" s="4" t="s">
        <v>13</v>
      </c>
      <c r="AD2700" s="4">
        <v>0.0</v>
      </c>
    </row>
    <row r="2701">
      <c r="G2701" s="3"/>
      <c r="H2701" s="3"/>
      <c r="L2701" s="4" t="s">
        <v>13</v>
      </c>
      <c r="M2701" s="4" t="s">
        <v>13</v>
      </c>
      <c r="O2701" s="4">
        <v>0.0</v>
      </c>
      <c r="V2701" s="3"/>
      <c r="W2701" s="1"/>
      <c r="AA2701" s="4" t="s">
        <v>13</v>
      </c>
      <c r="AB2701" s="4" t="s">
        <v>13</v>
      </c>
      <c r="AD2701" s="4">
        <v>0.0</v>
      </c>
    </row>
    <row r="2702">
      <c r="G2702" s="3"/>
      <c r="H2702" s="3"/>
      <c r="L2702" s="4" t="s">
        <v>13</v>
      </c>
      <c r="M2702" s="4" t="s">
        <v>13</v>
      </c>
      <c r="O2702" s="4">
        <v>0.0</v>
      </c>
      <c r="V2702" s="3"/>
      <c r="W2702" s="1"/>
      <c r="AA2702" s="4" t="s">
        <v>13</v>
      </c>
      <c r="AB2702" s="4" t="s">
        <v>13</v>
      </c>
      <c r="AD2702" s="4">
        <v>0.0</v>
      </c>
    </row>
    <row r="2703">
      <c r="G2703" s="3"/>
      <c r="H2703" s="3"/>
      <c r="L2703" s="4" t="s">
        <v>13</v>
      </c>
      <c r="M2703" s="4" t="s">
        <v>13</v>
      </c>
      <c r="O2703" s="4">
        <v>0.0</v>
      </c>
      <c r="V2703" s="3"/>
      <c r="W2703" s="1"/>
      <c r="AA2703" s="4" t="s">
        <v>13</v>
      </c>
      <c r="AB2703" s="4" t="s">
        <v>13</v>
      </c>
      <c r="AD2703" s="4">
        <v>0.0</v>
      </c>
    </row>
    <row r="2704">
      <c r="G2704" s="3"/>
      <c r="H2704" s="3"/>
      <c r="L2704" s="4" t="s">
        <v>13</v>
      </c>
      <c r="M2704" s="4" t="s">
        <v>13</v>
      </c>
      <c r="O2704" s="4">
        <v>0.0</v>
      </c>
      <c r="V2704" s="3"/>
      <c r="W2704" s="1"/>
      <c r="AA2704" s="4" t="s">
        <v>13</v>
      </c>
      <c r="AB2704" s="4" t="s">
        <v>13</v>
      </c>
      <c r="AD2704" s="4">
        <v>0.0</v>
      </c>
    </row>
    <row r="2705">
      <c r="G2705" s="3"/>
      <c r="H2705" s="3"/>
      <c r="L2705" s="4" t="s">
        <v>13</v>
      </c>
      <c r="M2705" s="4" t="s">
        <v>13</v>
      </c>
      <c r="O2705" s="4">
        <v>0.0</v>
      </c>
      <c r="V2705" s="3"/>
      <c r="W2705" s="1"/>
      <c r="AA2705" s="4" t="s">
        <v>13</v>
      </c>
      <c r="AB2705" s="4" t="s">
        <v>13</v>
      </c>
      <c r="AD2705" s="4">
        <v>0.0</v>
      </c>
    </row>
    <row r="2706">
      <c r="G2706" s="3"/>
      <c r="H2706" s="3"/>
      <c r="L2706" s="4" t="s">
        <v>13</v>
      </c>
      <c r="M2706" s="4" t="s">
        <v>13</v>
      </c>
      <c r="O2706" s="4">
        <v>0.0</v>
      </c>
      <c r="V2706" s="3"/>
      <c r="W2706" s="1"/>
      <c r="AA2706" s="4" t="s">
        <v>13</v>
      </c>
      <c r="AB2706" s="4" t="s">
        <v>13</v>
      </c>
      <c r="AD2706" s="4">
        <v>0.0</v>
      </c>
    </row>
    <row r="2707">
      <c r="G2707" s="3"/>
      <c r="H2707" s="3"/>
      <c r="L2707" s="4" t="s">
        <v>13</v>
      </c>
      <c r="M2707" s="4" t="s">
        <v>13</v>
      </c>
      <c r="O2707" s="4">
        <v>0.0</v>
      </c>
      <c r="V2707" s="3"/>
      <c r="W2707" s="1"/>
      <c r="AA2707" s="4" t="s">
        <v>13</v>
      </c>
      <c r="AB2707" s="4" t="s">
        <v>13</v>
      </c>
      <c r="AD2707" s="4">
        <v>0.0</v>
      </c>
    </row>
    <row r="2708">
      <c r="G2708" s="3"/>
      <c r="H2708" s="3"/>
      <c r="L2708" s="4" t="s">
        <v>13</v>
      </c>
      <c r="M2708" s="4" t="s">
        <v>13</v>
      </c>
      <c r="O2708" s="4">
        <v>0.0</v>
      </c>
      <c r="V2708" s="3"/>
      <c r="W2708" s="1"/>
      <c r="AA2708" s="4" t="s">
        <v>13</v>
      </c>
      <c r="AB2708" s="4" t="s">
        <v>13</v>
      </c>
      <c r="AD2708" s="4">
        <v>0.0</v>
      </c>
    </row>
    <row r="2709">
      <c r="G2709" s="3"/>
      <c r="H2709" s="3"/>
      <c r="L2709" s="4" t="s">
        <v>13</v>
      </c>
      <c r="M2709" s="4" t="s">
        <v>13</v>
      </c>
      <c r="O2709" s="4">
        <v>0.0</v>
      </c>
      <c r="V2709" s="3"/>
      <c r="W2709" s="1"/>
      <c r="AA2709" s="4" t="s">
        <v>13</v>
      </c>
      <c r="AB2709" s="4" t="s">
        <v>13</v>
      </c>
      <c r="AD2709" s="4">
        <v>0.0</v>
      </c>
    </row>
    <row r="2710">
      <c r="G2710" s="3"/>
      <c r="H2710" s="3"/>
      <c r="L2710" s="4" t="s">
        <v>13</v>
      </c>
      <c r="M2710" s="4" t="s">
        <v>13</v>
      </c>
      <c r="O2710" s="4">
        <v>0.0</v>
      </c>
      <c r="V2710" s="3"/>
      <c r="W2710" s="1"/>
      <c r="AA2710" s="4" t="s">
        <v>13</v>
      </c>
      <c r="AB2710" s="4" t="s">
        <v>13</v>
      </c>
      <c r="AD2710" s="4">
        <v>0.0</v>
      </c>
    </row>
    <row r="2711">
      <c r="G2711" s="3"/>
      <c r="H2711" s="3"/>
      <c r="L2711" s="4" t="s">
        <v>13</v>
      </c>
      <c r="M2711" s="4" t="s">
        <v>13</v>
      </c>
      <c r="O2711" s="4">
        <v>0.0</v>
      </c>
      <c r="V2711" s="3"/>
      <c r="W2711" s="1"/>
      <c r="AA2711" s="4" t="s">
        <v>13</v>
      </c>
      <c r="AB2711" s="4" t="s">
        <v>13</v>
      </c>
      <c r="AD2711" s="4">
        <v>0.0</v>
      </c>
    </row>
    <row r="2712">
      <c r="G2712" s="3"/>
      <c r="H2712" s="3"/>
      <c r="L2712" s="4" t="s">
        <v>13</v>
      </c>
      <c r="M2712" s="4" t="s">
        <v>13</v>
      </c>
      <c r="O2712" s="4">
        <v>0.0</v>
      </c>
      <c r="V2712" s="3"/>
      <c r="W2712" s="1"/>
      <c r="AA2712" s="4" t="s">
        <v>13</v>
      </c>
      <c r="AB2712" s="4" t="s">
        <v>13</v>
      </c>
      <c r="AD2712" s="4">
        <v>0.0</v>
      </c>
    </row>
    <row r="2713">
      <c r="G2713" s="3"/>
      <c r="H2713" s="3"/>
      <c r="L2713" s="4" t="s">
        <v>13</v>
      </c>
      <c r="M2713" s="4" t="s">
        <v>13</v>
      </c>
      <c r="O2713" s="4">
        <v>0.0</v>
      </c>
      <c r="V2713" s="3"/>
      <c r="W2713" s="1"/>
      <c r="AA2713" s="4" t="s">
        <v>13</v>
      </c>
      <c r="AB2713" s="4" t="s">
        <v>13</v>
      </c>
      <c r="AD2713" s="4">
        <v>0.0</v>
      </c>
    </row>
    <row r="2714">
      <c r="G2714" s="3"/>
      <c r="H2714" s="3"/>
      <c r="L2714" s="4" t="s">
        <v>13</v>
      </c>
      <c r="M2714" s="4" t="s">
        <v>13</v>
      </c>
      <c r="O2714" s="4">
        <v>0.0</v>
      </c>
      <c r="V2714" s="3"/>
      <c r="W2714" s="1"/>
      <c r="AA2714" s="4" t="s">
        <v>13</v>
      </c>
      <c r="AB2714" s="4" t="s">
        <v>13</v>
      </c>
      <c r="AD2714" s="4">
        <v>0.0</v>
      </c>
    </row>
    <row r="2715">
      <c r="G2715" s="3"/>
      <c r="H2715" s="3"/>
      <c r="L2715" s="4" t="s">
        <v>13</v>
      </c>
      <c r="M2715" s="4" t="s">
        <v>13</v>
      </c>
      <c r="O2715" s="4">
        <v>0.0</v>
      </c>
      <c r="V2715" s="3"/>
      <c r="W2715" s="1"/>
      <c r="AA2715" s="4" t="s">
        <v>13</v>
      </c>
      <c r="AB2715" s="4" t="s">
        <v>13</v>
      </c>
      <c r="AD2715" s="4">
        <v>0.0</v>
      </c>
    </row>
    <row r="2716">
      <c r="G2716" s="3"/>
      <c r="H2716" s="3"/>
      <c r="L2716" s="4" t="s">
        <v>13</v>
      </c>
      <c r="M2716" s="4" t="s">
        <v>13</v>
      </c>
      <c r="O2716" s="4">
        <v>0.0</v>
      </c>
      <c r="V2716" s="3"/>
      <c r="W2716" s="1"/>
      <c r="AA2716" s="4" t="s">
        <v>13</v>
      </c>
      <c r="AB2716" s="4" t="s">
        <v>13</v>
      </c>
      <c r="AD2716" s="4">
        <v>0.0</v>
      </c>
    </row>
    <row r="2717">
      <c r="G2717" s="3"/>
      <c r="H2717" s="3"/>
      <c r="L2717" s="4" t="s">
        <v>13</v>
      </c>
      <c r="M2717" s="4" t="s">
        <v>13</v>
      </c>
      <c r="O2717" s="4">
        <v>0.0</v>
      </c>
      <c r="V2717" s="3"/>
      <c r="W2717" s="1"/>
      <c r="AA2717" s="4" t="s">
        <v>13</v>
      </c>
      <c r="AB2717" s="4" t="s">
        <v>13</v>
      </c>
      <c r="AD2717" s="4">
        <v>0.0</v>
      </c>
    </row>
    <row r="2718">
      <c r="G2718" s="3"/>
      <c r="H2718" s="3"/>
      <c r="L2718" s="4" t="s">
        <v>13</v>
      </c>
      <c r="M2718" s="4" t="s">
        <v>13</v>
      </c>
      <c r="O2718" s="4">
        <v>0.0</v>
      </c>
      <c r="V2718" s="3"/>
      <c r="W2718" s="1"/>
      <c r="AA2718" s="4" t="s">
        <v>13</v>
      </c>
      <c r="AB2718" s="4" t="s">
        <v>13</v>
      </c>
      <c r="AD2718" s="4">
        <v>0.0</v>
      </c>
    </row>
    <row r="2719">
      <c r="G2719" s="3"/>
      <c r="H2719" s="3"/>
      <c r="L2719" s="4" t="s">
        <v>13</v>
      </c>
      <c r="M2719" s="4" t="s">
        <v>13</v>
      </c>
      <c r="O2719" s="4">
        <v>0.0</v>
      </c>
      <c r="V2719" s="3"/>
      <c r="W2719" s="1"/>
      <c r="AA2719" s="4" t="s">
        <v>13</v>
      </c>
      <c r="AB2719" s="4" t="s">
        <v>13</v>
      </c>
      <c r="AD2719" s="4">
        <v>0.0</v>
      </c>
    </row>
    <row r="2720">
      <c r="G2720" s="3"/>
      <c r="H2720" s="3"/>
      <c r="L2720" s="4" t="s">
        <v>13</v>
      </c>
      <c r="M2720" s="4" t="s">
        <v>13</v>
      </c>
      <c r="O2720" s="4">
        <v>0.0</v>
      </c>
      <c r="V2720" s="3"/>
      <c r="W2720" s="1"/>
      <c r="AA2720" s="4" t="s">
        <v>13</v>
      </c>
      <c r="AB2720" s="4" t="s">
        <v>13</v>
      </c>
      <c r="AD2720" s="4">
        <v>0.0</v>
      </c>
    </row>
    <row r="2721">
      <c r="G2721" s="3"/>
      <c r="H2721" s="3"/>
      <c r="L2721" s="4" t="s">
        <v>13</v>
      </c>
      <c r="M2721" s="4" t="s">
        <v>13</v>
      </c>
      <c r="O2721" s="4">
        <v>0.0</v>
      </c>
      <c r="V2721" s="3"/>
      <c r="W2721" s="1"/>
      <c r="AA2721" s="4" t="s">
        <v>13</v>
      </c>
      <c r="AB2721" s="4" t="s">
        <v>13</v>
      </c>
      <c r="AD2721" s="4">
        <v>0.0</v>
      </c>
    </row>
    <row r="2722">
      <c r="G2722" s="3"/>
      <c r="H2722" s="3"/>
      <c r="L2722" s="4" t="s">
        <v>13</v>
      </c>
      <c r="M2722" s="4" t="s">
        <v>13</v>
      </c>
      <c r="O2722" s="4">
        <v>0.0</v>
      </c>
      <c r="V2722" s="3"/>
      <c r="W2722" s="1"/>
      <c r="AA2722" s="4" t="s">
        <v>13</v>
      </c>
      <c r="AB2722" s="4" t="s">
        <v>13</v>
      </c>
      <c r="AD2722" s="4">
        <v>0.0</v>
      </c>
    </row>
    <row r="2723">
      <c r="G2723" s="3"/>
      <c r="H2723" s="3"/>
      <c r="L2723" s="4" t="s">
        <v>13</v>
      </c>
      <c r="M2723" s="4" t="s">
        <v>13</v>
      </c>
      <c r="O2723" s="4">
        <v>0.0</v>
      </c>
      <c r="V2723" s="3"/>
      <c r="W2723" s="1"/>
      <c r="AA2723" s="4" t="s">
        <v>13</v>
      </c>
      <c r="AB2723" s="4" t="s">
        <v>13</v>
      </c>
      <c r="AD2723" s="4">
        <v>0.0</v>
      </c>
    </row>
    <row r="2724">
      <c r="G2724" s="3"/>
      <c r="H2724" s="3"/>
      <c r="L2724" s="4" t="s">
        <v>13</v>
      </c>
      <c r="M2724" s="4" t="s">
        <v>13</v>
      </c>
      <c r="O2724" s="4">
        <v>0.0</v>
      </c>
      <c r="V2724" s="3"/>
      <c r="W2724" s="1"/>
      <c r="AA2724" s="4" t="s">
        <v>13</v>
      </c>
      <c r="AB2724" s="4" t="s">
        <v>13</v>
      </c>
      <c r="AD2724" s="4">
        <v>0.0</v>
      </c>
    </row>
    <row r="2725">
      <c r="G2725" s="3"/>
      <c r="H2725" s="3"/>
      <c r="L2725" s="4" t="s">
        <v>13</v>
      </c>
      <c r="M2725" s="4" t="s">
        <v>13</v>
      </c>
      <c r="O2725" s="4">
        <v>0.0</v>
      </c>
      <c r="V2725" s="3"/>
      <c r="W2725" s="1"/>
      <c r="AA2725" s="4" t="s">
        <v>13</v>
      </c>
      <c r="AB2725" s="4" t="s">
        <v>13</v>
      </c>
      <c r="AD2725" s="4">
        <v>0.0</v>
      </c>
    </row>
    <row r="2726">
      <c r="G2726" s="3"/>
      <c r="H2726" s="3"/>
      <c r="L2726" s="4" t="s">
        <v>13</v>
      </c>
      <c r="M2726" s="4" t="s">
        <v>13</v>
      </c>
      <c r="O2726" s="4">
        <v>0.0</v>
      </c>
      <c r="V2726" s="3"/>
      <c r="W2726" s="1"/>
      <c r="AA2726" s="4" t="s">
        <v>13</v>
      </c>
      <c r="AB2726" s="4" t="s">
        <v>13</v>
      </c>
      <c r="AD2726" s="4">
        <v>0.0</v>
      </c>
    </row>
    <row r="2727">
      <c r="G2727" s="3"/>
      <c r="H2727" s="3"/>
      <c r="L2727" s="4" t="s">
        <v>13</v>
      </c>
      <c r="M2727" s="4" t="s">
        <v>13</v>
      </c>
      <c r="O2727" s="4">
        <v>0.0</v>
      </c>
      <c r="V2727" s="3"/>
      <c r="W2727" s="1"/>
      <c r="AA2727" s="4" t="s">
        <v>13</v>
      </c>
      <c r="AB2727" s="4" t="s">
        <v>13</v>
      </c>
      <c r="AD2727" s="4">
        <v>0.0</v>
      </c>
    </row>
    <row r="2728">
      <c r="G2728" s="3"/>
      <c r="H2728" s="3"/>
      <c r="L2728" s="4" t="s">
        <v>13</v>
      </c>
      <c r="M2728" s="4" t="s">
        <v>13</v>
      </c>
      <c r="O2728" s="4">
        <v>0.0</v>
      </c>
      <c r="V2728" s="3"/>
      <c r="W2728" s="1"/>
      <c r="AA2728" s="4" t="s">
        <v>13</v>
      </c>
      <c r="AB2728" s="4" t="s">
        <v>13</v>
      </c>
      <c r="AD2728" s="4">
        <v>0.0</v>
      </c>
    </row>
    <row r="2729">
      <c r="G2729" s="3"/>
      <c r="H2729" s="3"/>
      <c r="L2729" s="4" t="s">
        <v>13</v>
      </c>
      <c r="M2729" s="4" t="s">
        <v>13</v>
      </c>
      <c r="O2729" s="4">
        <v>0.0</v>
      </c>
      <c r="V2729" s="3"/>
      <c r="W2729" s="1"/>
      <c r="AA2729" s="4" t="s">
        <v>13</v>
      </c>
      <c r="AB2729" s="4" t="s">
        <v>13</v>
      </c>
      <c r="AD2729" s="4">
        <v>0.0</v>
      </c>
    </row>
    <row r="2730">
      <c r="G2730" s="3"/>
      <c r="H2730" s="3"/>
      <c r="L2730" s="4" t="s">
        <v>13</v>
      </c>
      <c r="M2730" s="4" t="s">
        <v>13</v>
      </c>
      <c r="O2730" s="4">
        <v>0.0</v>
      </c>
      <c r="V2730" s="3"/>
      <c r="W2730" s="1"/>
      <c r="AA2730" s="4" t="s">
        <v>13</v>
      </c>
      <c r="AB2730" s="4" t="s">
        <v>13</v>
      </c>
      <c r="AD2730" s="4">
        <v>0.0</v>
      </c>
    </row>
    <row r="2731">
      <c r="G2731" s="3"/>
      <c r="H2731" s="3"/>
      <c r="L2731" s="4" t="s">
        <v>13</v>
      </c>
      <c r="M2731" s="4" t="s">
        <v>13</v>
      </c>
      <c r="O2731" s="4">
        <v>0.0</v>
      </c>
      <c r="V2731" s="3"/>
      <c r="W2731" s="1"/>
      <c r="AA2731" s="4" t="s">
        <v>13</v>
      </c>
      <c r="AB2731" s="4" t="s">
        <v>13</v>
      </c>
      <c r="AD2731" s="4">
        <v>0.0</v>
      </c>
    </row>
    <row r="2732">
      <c r="G2732" s="3"/>
      <c r="H2732" s="3"/>
      <c r="L2732" s="4" t="s">
        <v>13</v>
      </c>
      <c r="M2732" s="4" t="s">
        <v>13</v>
      </c>
      <c r="O2732" s="4">
        <v>0.0</v>
      </c>
      <c r="V2732" s="3"/>
      <c r="W2732" s="1"/>
      <c r="AA2732" s="4" t="s">
        <v>13</v>
      </c>
      <c r="AB2732" s="4" t="s">
        <v>13</v>
      </c>
      <c r="AD2732" s="4">
        <v>0.0</v>
      </c>
    </row>
    <row r="2733">
      <c r="G2733" s="3"/>
      <c r="H2733" s="3"/>
      <c r="L2733" s="4" t="s">
        <v>13</v>
      </c>
      <c r="M2733" s="4" t="s">
        <v>13</v>
      </c>
      <c r="O2733" s="4">
        <v>0.0</v>
      </c>
      <c r="V2733" s="3"/>
      <c r="W2733" s="1"/>
      <c r="AA2733" s="4" t="s">
        <v>13</v>
      </c>
      <c r="AB2733" s="4" t="s">
        <v>13</v>
      </c>
      <c r="AD2733" s="4">
        <v>0.0</v>
      </c>
    </row>
    <row r="2734">
      <c r="G2734" s="3"/>
      <c r="H2734" s="3"/>
      <c r="L2734" s="4" t="s">
        <v>13</v>
      </c>
      <c r="M2734" s="4" t="s">
        <v>13</v>
      </c>
      <c r="O2734" s="4">
        <v>0.0</v>
      </c>
      <c r="V2734" s="3"/>
      <c r="W2734" s="1"/>
      <c r="AA2734" s="4" t="s">
        <v>13</v>
      </c>
      <c r="AB2734" s="4" t="s">
        <v>13</v>
      </c>
      <c r="AD2734" s="4">
        <v>0.0</v>
      </c>
    </row>
    <row r="2735">
      <c r="G2735" s="3"/>
      <c r="H2735" s="3"/>
      <c r="L2735" s="4" t="s">
        <v>13</v>
      </c>
      <c r="M2735" s="4" t="s">
        <v>13</v>
      </c>
      <c r="O2735" s="4">
        <v>0.0</v>
      </c>
      <c r="V2735" s="3"/>
      <c r="W2735" s="1"/>
      <c r="AA2735" s="4" t="s">
        <v>13</v>
      </c>
      <c r="AB2735" s="4" t="s">
        <v>13</v>
      </c>
      <c r="AD2735" s="4">
        <v>0.0</v>
      </c>
    </row>
    <row r="2736">
      <c r="G2736" s="3"/>
      <c r="H2736" s="3"/>
      <c r="L2736" s="4" t="s">
        <v>13</v>
      </c>
      <c r="M2736" s="4" t="s">
        <v>13</v>
      </c>
      <c r="O2736" s="4">
        <v>0.0</v>
      </c>
      <c r="V2736" s="3"/>
      <c r="W2736" s="1"/>
      <c r="AA2736" s="4" t="s">
        <v>13</v>
      </c>
      <c r="AB2736" s="4" t="s">
        <v>13</v>
      </c>
      <c r="AD2736" s="4">
        <v>0.0</v>
      </c>
    </row>
    <row r="2737">
      <c r="G2737" s="3"/>
      <c r="H2737" s="3"/>
      <c r="L2737" s="4" t="s">
        <v>13</v>
      </c>
      <c r="M2737" s="4" t="s">
        <v>13</v>
      </c>
      <c r="O2737" s="4">
        <v>0.0</v>
      </c>
      <c r="V2737" s="3"/>
      <c r="W2737" s="1"/>
      <c r="AA2737" s="4" t="s">
        <v>13</v>
      </c>
      <c r="AB2737" s="4" t="s">
        <v>13</v>
      </c>
      <c r="AD2737" s="4">
        <v>0.0</v>
      </c>
    </row>
    <row r="2738">
      <c r="G2738" s="3"/>
      <c r="H2738" s="3"/>
      <c r="L2738" s="4" t="s">
        <v>13</v>
      </c>
      <c r="M2738" s="4" t="s">
        <v>13</v>
      </c>
      <c r="O2738" s="4">
        <v>0.0</v>
      </c>
      <c r="V2738" s="3"/>
      <c r="W2738" s="1"/>
      <c r="AA2738" s="4" t="s">
        <v>13</v>
      </c>
      <c r="AB2738" s="4" t="s">
        <v>13</v>
      </c>
      <c r="AD2738" s="4">
        <v>0.0</v>
      </c>
    </row>
    <row r="2739">
      <c r="G2739" s="3"/>
      <c r="H2739" s="3"/>
      <c r="L2739" s="4" t="s">
        <v>13</v>
      </c>
      <c r="M2739" s="4" t="s">
        <v>13</v>
      </c>
      <c r="O2739" s="4">
        <v>0.0</v>
      </c>
      <c r="V2739" s="3"/>
      <c r="W2739" s="1"/>
      <c r="AA2739" s="4" t="s">
        <v>13</v>
      </c>
      <c r="AB2739" s="4" t="s">
        <v>13</v>
      </c>
      <c r="AD2739" s="4">
        <v>0.0</v>
      </c>
    </row>
    <row r="2740">
      <c r="G2740" s="3"/>
      <c r="H2740" s="3"/>
      <c r="L2740" s="4" t="s">
        <v>13</v>
      </c>
      <c r="M2740" s="4" t="s">
        <v>13</v>
      </c>
      <c r="O2740" s="4">
        <v>0.0</v>
      </c>
      <c r="V2740" s="3"/>
      <c r="W2740" s="1"/>
      <c r="AA2740" s="4" t="s">
        <v>13</v>
      </c>
      <c r="AB2740" s="4" t="s">
        <v>13</v>
      </c>
      <c r="AD2740" s="4">
        <v>0.0</v>
      </c>
    </row>
    <row r="2741">
      <c r="G2741" s="3"/>
      <c r="H2741" s="3"/>
      <c r="L2741" s="4" t="s">
        <v>13</v>
      </c>
      <c r="M2741" s="4" t="s">
        <v>13</v>
      </c>
      <c r="O2741" s="4">
        <v>0.0</v>
      </c>
      <c r="V2741" s="3"/>
      <c r="W2741" s="1"/>
      <c r="AA2741" s="4" t="s">
        <v>13</v>
      </c>
      <c r="AB2741" s="4" t="s">
        <v>13</v>
      </c>
      <c r="AD2741" s="4">
        <v>0.0</v>
      </c>
    </row>
    <row r="2742">
      <c r="G2742" s="3"/>
      <c r="H2742" s="3"/>
      <c r="L2742" s="4" t="s">
        <v>13</v>
      </c>
      <c r="M2742" s="4" t="s">
        <v>13</v>
      </c>
      <c r="O2742" s="4">
        <v>0.0</v>
      </c>
      <c r="V2742" s="3"/>
      <c r="W2742" s="1"/>
      <c r="AA2742" s="4" t="s">
        <v>13</v>
      </c>
      <c r="AB2742" s="4" t="s">
        <v>13</v>
      </c>
      <c r="AD2742" s="4">
        <v>0.0</v>
      </c>
    </row>
    <row r="2743">
      <c r="G2743" s="3"/>
      <c r="H2743" s="3"/>
      <c r="L2743" s="4" t="s">
        <v>13</v>
      </c>
      <c r="M2743" s="4" t="s">
        <v>13</v>
      </c>
      <c r="O2743" s="4">
        <v>0.0</v>
      </c>
      <c r="V2743" s="3"/>
      <c r="W2743" s="1"/>
      <c r="AA2743" s="4" t="s">
        <v>13</v>
      </c>
      <c r="AB2743" s="4" t="s">
        <v>13</v>
      </c>
      <c r="AD2743" s="4">
        <v>0.0</v>
      </c>
    </row>
    <row r="2744">
      <c r="G2744" s="3"/>
      <c r="H2744" s="3"/>
      <c r="L2744" s="4" t="s">
        <v>13</v>
      </c>
      <c r="M2744" s="4" t="s">
        <v>13</v>
      </c>
      <c r="O2744" s="4">
        <v>0.0</v>
      </c>
      <c r="V2744" s="3"/>
      <c r="W2744" s="1"/>
      <c r="AA2744" s="4" t="s">
        <v>13</v>
      </c>
      <c r="AB2744" s="4" t="s">
        <v>13</v>
      </c>
      <c r="AD2744" s="4">
        <v>0.0</v>
      </c>
    </row>
    <row r="2745">
      <c r="G2745" s="3"/>
      <c r="H2745" s="3"/>
      <c r="L2745" s="4" t="s">
        <v>13</v>
      </c>
      <c r="M2745" s="4" t="s">
        <v>13</v>
      </c>
      <c r="O2745" s="4">
        <v>0.0</v>
      </c>
      <c r="V2745" s="3"/>
      <c r="W2745" s="1"/>
      <c r="AA2745" s="4" t="s">
        <v>13</v>
      </c>
      <c r="AB2745" s="4" t="s">
        <v>13</v>
      </c>
      <c r="AD2745" s="4">
        <v>0.0</v>
      </c>
    </row>
    <row r="2746">
      <c r="G2746" s="3"/>
      <c r="H2746" s="3"/>
      <c r="L2746" s="4" t="s">
        <v>13</v>
      </c>
      <c r="M2746" s="4" t="s">
        <v>13</v>
      </c>
      <c r="O2746" s="4">
        <v>0.0</v>
      </c>
      <c r="V2746" s="3"/>
      <c r="W2746" s="1"/>
      <c r="AA2746" s="4" t="s">
        <v>13</v>
      </c>
      <c r="AB2746" s="4" t="s">
        <v>13</v>
      </c>
      <c r="AD2746" s="4">
        <v>0.0</v>
      </c>
    </row>
    <row r="2747">
      <c r="G2747" s="3"/>
      <c r="H2747" s="3"/>
      <c r="L2747" s="4" t="s">
        <v>13</v>
      </c>
      <c r="M2747" s="4" t="s">
        <v>13</v>
      </c>
      <c r="O2747" s="4">
        <v>0.0</v>
      </c>
      <c r="V2747" s="3"/>
      <c r="W2747" s="1"/>
      <c r="AA2747" s="4" t="s">
        <v>13</v>
      </c>
      <c r="AB2747" s="4" t="s">
        <v>13</v>
      </c>
      <c r="AD2747" s="4">
        <v>0.0</v>
      </c>
    </row>
    <row r="2748">
      <c r="G2748" s="3"/>
      <c r="H2748" s="3"/>
      <c r="L2748" s="4" t="s">
        <v>13</v>
      </c>
      <c r="M2748" s="4" t="s">
        <v>13</v>
      </c>
      <c r="O2748" s="4">
        <v>0.0</v>
      </c>
      <c r="V2748" s="3"/>
      <c r="W2748" s="1"/>
      <c r="AA2748" s="4" t="s">
        <v>13</v>
      </c>
      <c r="AB2748" s="4" t="s">
        <v>13</v>
      </c>
      <c r="AD2748" s="4">
        <v>0.0</v>
      </c>
    </row>
    <row r="2749">
      <c r="G2749" s="3"/>
      <c r="H2749" s="3"/>
      <c r="L2749" s="4" t="s">
        <v>13</v>
      </c>
      <c r="M2749" s="4" t="s">
        <v>13</v>
      </c>
      <c r="O2749" s="4">
        <v>0.0</v>
      </c>
      <c r="V2749" s="3"/>
      <c r="W2749" s="1"/>
      <c r="AA2749" s="4" t="s">
        <v>13</v>
      </c>
      <c r="AB2749" s="4" t="s">
        <v>13</v>
      </c>
      <c r="AD2749" s="4">
        <v>0.0</v>
      </c>
    </row>
    <row r="2750">
      <c r="G2750" s="3"/>
      <c r="H2750" s="3"/>
      <c r="L2750" s="4" t="s">
        <v>13</v>
      </c>
      <c r="M2750" s="4" t="s">
        <v>13</v>
      </c>
      <c r="O2750" s="4">
        <v>0.0</v>
      </c>
      <c r="V2750" s="3"/>
      <c r="W2750" s="1"/>
      <c r="AA2750" s="4" t="s">
        <v>13</v>
      </c>
      <c r="AB2750" s="4" t="s">
        <v>13</v>
      </c>
      <c r="AD2750" s="4">
        <v>0.0</v>
      </c>
    </row>
    <row r="2751">
      <c r="G2751" s="3"/>
      <c r="H2751" s="3"/>
      <c r="L2751" s="4" t="s">
        <v>13</v>
      </c>
      <c r="M2751" s="4" t="s">
        <v>13</v>
      </c>
      <c r="O2751" s="4">
        <v>0.0</v>
      </c>
      <c r="V2751" s="3"/>
      <c r="W2751" s="1"/>
      <c r="AA2751" s="4" t="s">
        <v>13</v>
      </c>
      <c r="AB2751" s="4" t="s">
        <v>13</v>
      </c>
      <c r="AD2751" s="4">
        <v>0.0</v>
      </c>
    </row>
    <row r="2752">
      <c r="G2752" s="3"/>
      <c r="H2752" s="3"/>
      <c r="L2752" s="4" t="s">
        <v>13</v>
      </c>
      <c r="M2752" s="4" t="s">
        <v>13</v>
      </c>
      <c r="O2752" s="4">
        <v>0.0</v>
      </c>
      <c r="V2752" s="3"/>
      <c r="W2752" s="1"/>
      <c r="AA2752" s="4" t="s">
        <v>13</v>
      </c>
      <c r="AB2752" s="4" t="s">
        <v>13</v>
      </c>
      <c r="AD2752" s="4">
        <v>0.0</v>
      </c>
    </row>
    <row r="2753">
      <c r="G2753" s="3"/>
      <c r="H2753" s="3"/>
      <c r="L2753" s="4" t="s">
        <v>13</v>
      </c>
      <c r="M2753" s="4" t="s">
        <v>13</v>
      </c>
      <c r="O2753" s="4">
        <v>0.0</v>
      </c>
      <c r="V2753" s="3"/>
      <c r="W2753" s="1"/>
      <c r="AA2753" s="4" t="s">
        <v>13</v>
      </c>
      <c r="AB2753" s="4" t="s">
        <v>13</v>
      </c>
      <c r="AD2753" s="4">
        <v>0.0</v>
      </c>
    </row>
    <row r="2754">
      <c r="G2754" s="3"/>
      <c r="H2754" s="3"/>
      <c r="L2754" s="4" t="s">
        <v>13</v>
      </c>
      <c r="M2754" s="4" t="s">
        <v>13</v>
      </c>
      <c r="O2754" s="4">
        <v>0.0</v>
      </c>
      <c r="V2754" s="3"/>
      <c r="W2754" s="1"/>
      <c r="AA2754" s="4" t="s">
        <v>13</v>
      </c>
      <c r="AB2754" s="4" t="s">
        <v>13</v>
      </c>
      <c r="AD2754" s="4">
        <v>0.0</v>
      </c>
    </row>
    <row r="2755">
      <c r="G2755" s="3"/>
      <c r="H2755" s="3"/>
      <c r="L2755" s="4" t="s">
        <v>13</v>
      </c>
      <c r="M2755" s="4" t="s">
        <v>13</v>
      </c>
      <c r="O2755" s="4">
        <v>0.0</v>
      </c>
      <c r="V2755" s="3"/>
      <c r="W2755" s="1"/>
      <c r="AA2755" s="4" t="s">
        <v>13</v>
      </c>
      <c r="AB2755" s="4" t="s">
        <v>13</v>
      </c>
      <c r="AD2755" s="4">
        <v>0.0</v>
      </c>
    </row>
    <row r="2756">
      <c r="G2756" s="3"/>
      <c r="H2756" s="3"/>
      <c r="L2756" s="4" t="s">
        <v>13</v>
      </c>
      <c r="M2756" s="4" t="s">
        <v>13</v>
      </c>
      <c r="O2756" s="4">
        <v>0.0</v>
      </c>
      <c r="V2756" s="3"/>
      <c r="W2756" s="1"/>
      <c r="AA2756" s="4" t="s">
        <v>13</v>
      </c>
      <c r="AB2756" s="4" t="s">
        <v>13</v>
      </c>
      <c r="AD2756" s="4">
        <v>0.0</v>
      </c>
    </row>
    <row r="2757">
      <c r="G2757" s="3"/>
      <c r="H2757" s="3"/>
      <c r="L2757" s="4" t="s">
        <v>13</v>
      </c>
      <c r="M2757" s="4" t="s">
        <v>13</v>
      </c>
      <c r="O2757" s="4">
        <v>0.0</v>
      </c>
      <c r="V2757" s="3"/>
      <c r="W2757" s="1"/>
      <c r="AA2757" s="4" t="s">
        <v>13</v>
      </c>
      <c r="AB2757" s="4" t="s">
        <v>13</v>
      </c>
      <c r="AD2757" s="4">
        <v>0.0</v>
      </c>
    </row>
    <row r="2758">
      <c r="G2758" s="3"/>
      <c r="H2758" s="3"/>
      <c r="L2758" s="4" t="s">
        <v>13</v>
      </c>
      <c r="M2758" s="4" t="s">
        <v>13</v>
      </c>
      <c r="O2758" s="4">
        <v>0.0</v>
      </c>
      <c r="V2758" s="3"/>
      <c r="W2758" s="1"/>
      <c r="AA2758" s="4" t="s">
        <v>13</v>
      </c>
      <c r="AB2758" s="4" t="s">
        <v>13</v>
      </c>
      <c r="AD2758" s="4">
        <v>0.0</v>
      </c>
    </row>
    <row r="2759">
      <c r="G2759" s="3"/>
      <c r="H2759" s="3"/>
      <c r="L2759" s="4" t="s">
        <v>13</v>
      </c>
      <c r="M2759" s="4" t="s">
        <v>13</v>
      </c>
      <c r="O2759" s="4">
        <v>0.0</v>
      </c>
      <c r="V2759" s="3"/>
      <c r="W2759" s="1"/>
      <c r="AA2759" s="4" t="s">
        <v>13</v>
      </c>
      <c r="AB2759" s="4" t="s">
        <v>13</v>
      </c>
      <c r="AD2759" s="4">
        <v>0.0</v>
      </c>
    </row>
    <row r="2760">
      <c r="G2760" s="3"/>
      <c r="H2760" s="3"/>
      <c r="L2760" s="4" t="s">
        <v>13</v>
      </c>
      <c r="M2760" s="4" t="s">
        <v>13</v>
      </c>
      <c r="O2760" s="4">
        <v>0.0</v>
      </c>
      <c r="V2760" s="3"/>
      <c r="W2760" s="1"/>
      <c r="AA2760" s="4" t="s">
        <v>13</v>
      </c>
      <c r="AB2760" s="4" t="s">
        <v>13</v>
      </c>
      <c r="AD2760" s="4">
        <v>0.0</v>
      </c>
    </row>
    <row r="2761">
      <c r="G2761" s="3"/>
      <c r="H2761" s="3"/>
      <c r="L2761" s="4" t="s">
        <v>13</v>
      </c>
      <c r="M2761" s="4" t="s">
        <v>13</v>
      </c>
      <c r="O2761" s="4">
        <v>0.0</v>
      </c>
      <c r="V2761" s="3"/>
      <c r="W2761" s="1"/>
      <c r="AA2761" s="4" t="s">
        <v>13</v>
      </c>
      <c r="AB2761" s="4" t="s">
        <v>13</v>
      </c>
      <c r="AD2761" s="4">
        <v>0.0</v>
      </c>
    </row>
    <row r="2762">
      <c r="G2762" s="3"/>
      <c r="H2762" s="3"/>
      <c r="L2762" s="4" t="s">
        <v>13</v>
      </c>
      <c r="M2762" s="4" t="s">
        <v>13</v>
      </c>
      <c r="O2762" s="4">
        <v>0.0</v>
      </c>
      <c r="V2762" s="3"/>
      <c r="W2762" s="1"/>
      <c r="AA2762" s="4" t="s">
        <v>13</v>
      </c>
      <c r="AB2762" s="4" t="s">
        <v>13</v>
      </c>
      <c r="AD2762" s="4">
        <v>0.0</v>
      </c>
    </row>
    <row r="2763">
      <c r="G2763" s="3"/>
      <c r="H2763" s="3"/>
      <c r="L2763" s="4" t="s">
        <v>13</v>
      </c>
      <c r="M2763" s="4" t="s">
        <v>13</v>
      </c>
      <c r="O2763" s="4">
        <v>0.0</v>
      </c>
      <c r="V2763" s="3"/>
      <c r="W2763" s="1"/>
      <c r="AA2763" s="4" t="s">
        <v>13</v>
      </c>
      <c r="AB2763" s="4" t="s">
        <v>13</v>
      </c>
      <c r="AD2763" s="4">
        <v>0.0</v>
      </c>
    </row>
    <row r="2764">
      <c r="G2764" s="3"/>
      <c r="H2764" s="3"/>
      <c r="L2764" s="4" t="s">
        <v>13</v>
      </c>
      <c r="M2764" s="4" t="s">
        <v>13</v>
      </c>
      <c r="O2764" s="4">
        <v>0.0</v>
      </c>
      <c r="V2764" s="3"/>
      <c r="W2764" s="1"/>
      <c r="AA2764" s="4" t="s">
        <v>13</v>
      </c>
      <c r="AB2764" s="4" t="s">
        <v>13</v>
      </c>
      <c r="AD2764" s="4">
        <v>0.0</v>
      </c>
    </row>
    <row r="2765">
      <c r="G2765" s="3"/>
      <c r="H2765" s="3"/>
      <c r="L2765" s="4" t="s">
        <v>13</v>
      </c>
      <c r="M2765" s="4" t="s">
        <v>13</v>
      </c>
      <c r="O2765" s="4">
        <v>0.0</v>
      </c>
      <c r="V2765" s="3"/>
      <c r="W2765" s="1"/>
      <c r="AA2765" s="4" t="s">
        <v>13</v>
      </c>
      <c r="AB2765" s="4" t="s">
        <v>13</v>
      </c>
      <c r="AD2765" s="4">
        <v>0.0</v>
      </c>
    </row>
    <row r="2766">
      <c r="G2766" s="3"/>
      <c r="H2766" s="3"/>
      <c r="L2766" s="4" t="s">
        <v>13</v>
      </c>
      <c r="M2766" s="4" t="s">
        <v>13</v>
      </c>
      <c r="O2766" s="4">
        <v>0.0</v>
      </c>
      <c r="V2766" s="3"/>
      <c r="W2766" s="1"/>
      <c r="AA2766" s="4" t="s">
        <v>13</v>
      </c>
      <c r="AB2766" s="4" t="s">
        <v>13</v>
      </c>
      <c r="AD2766" s="4">
        <v>0.0</v>
      </c>
    </row>
    <row r="2767">
      <c r="G2767" s="3"/>
      <c r="H2767" s="3"/>
      <c r="L2767" s="4" t="s">
        <v>13</v>
      </c>
      <c r="M2767" s="4" t="s">
        <v>13</v>
      </c>
      <c r="O2767" s="4">
        <v>0.0</v>
      </c>
      <c r="V2767" s="3"/>
      <c r="W2767" s="1"/>
      <c r="AA2767" s="4" t="s">
        <v>13</v>
      </c>
      <c r="AB2767" s="4" t="s">
        <v>13</v>
      </c>
      <c r="AD2767" s="4">
        <v>0.0</v>
      </c>
    </row>
    <row r="2768">
      <c r="G2768" s="3"/>
      <c r="H2768" s="3"/>
      <c r="L2768" s="4" t="s">
        <v>13</v>
      </c>
      <c r="M2768" s="4" t="s">
        <v>13</v>
      </c>
      <c r="O2768" s="4">
        <v>0.0</v>
      </c>
      <c r="V2768" s="3"/>
      <c r="W2768" s="1"/>
      <c r="AA2768" s="4" t="s">
        <v>13</v>
      </c>
      <c r="AB2768" s="4" t="s">
        <v>13</v>
      </c>
      <c r="AD2768" s="4">
        <v>0.0</v>
      </c>
    </row>
    <row r="2769">
      <c r="G2769" s="3"/>
      <c r="H2769" s="3"/>
      <c r="L2769" s="4" t="s">
        <v>13</v>
      </c>
      <c r="M2769" s="4" t="s">
        <v>13</v>
      </c>
      <c r="O2769" s="4">
        <v>0.0</v>
      </c>
      <c r="V2769" s="3"/>
      <c r="W2769" s="1"/>
      <c r="AA2769" s="4" t="s">
        <v>13</v>
      </c>
      <c r="AB2769" s="4" t="s">
        <v>13</v>
      </c>
      <c r="AD2769" s="4">
        <v>0.0</v>
      </c>
    </row>
    <row r="2770">
      <c r="G2770" s="3"/>
      <c r="H2770" s="3"/>
      <c r="L2770" s="4" t="s">
        <v>13</v>
      </c>
      <c r="M2770" s="4" t="s">
        <v>13</v>
      </c>
      <c r="O2770" s="4">
        <v>0.0</v>
      </c>
      <c r="V2770" s="3"/>
      <c r="W2770" s="1"/>
      <c r="AA2770" s="4" t="s">
        <v>13</v>
      </c>
      <c r="AB2770" s="4" t="s">
        <v>13</v>
      </c>
      <c r="AD2770" s="4">
        <v>0.0</v>
      </c>
    </row>
    <row r="2771">
      <c r="G2771" s="3"/>
      <c r="H2771" s="3"/>
      <c r="L2771" s="4" t="s">
        <v>13</v>
      </c>
      <c r="M2771" s="4" t="s">
        <v>13</v>
      </c>
      <c r="O2771" s="4">
        <v>0.0</v>
      </c>
      <c r="V2771" s="3"/>
      <c r="W2771" s="1"/>
      <c r="AA2771" s="4" t="s">
        <v>13</v>
      </c>
      <c r="AB2771" s="4" t="s">
        <v>13</v>
      </c>
      <c r="AD2771" s="4">
        <v>0.0</v>
      </c>
    </row>
    <row r="2772">
      <c r="G2772" s="3"/>
      <c r="H2772" s="3"/>
      <c r="L2772" s="4" t="s">
        <v>13</v>
      </c>
      <c r="M2772" s="4" t="s">
        <v>13</v>
      </c>
      <c r="O2772" s="4">
        <v>0.0</v>
      </c>
      <c r="V2772" s="3"/>
      <c r="W2772" s="1"/>
      <c r="AA2772" s="4" t="s">
        <v>13</v>
      </c>
      <c r="AB2772" s="4" t="s">
        <v>13</v>
      </c>
      <c r="AD2772" s="4">
        <v>0.0</v>
      </c>
    </row>
    <row r="2773">
      <c r="G2773" s="3"/>
      <c r="H2773" s="3"/>
      <c r="L2773" s="4" t="s">
        <v>13</v>
      </c>
      <c r="M2773" s="4" t="s">
        <v>13</v>
      </c>
      <c r="O2773" s="4">
        <v>0.0</v>
      </c>
      <c r="V2773" s="3"/>
      <c r="W2773" s="1"/>
      <c r="AA2773" s="4" t="s">
        <v>13</v>
      </c>
      <c r="AB2773" s="4" t="s">
        <v>13</v>
      </c>
      <c r="AD2773" s="4">
        <v>0.0</v>
      </c>
    </row>
    <row r="2774">
      <c r="G2774" s="3"/>
      <c r="H2774" s="3"/>
      <c r="L2774" s="4" t="s">
        <v>13</v>
      </c>
      <c r="M2774" s="4" t="s">
        <v>13</v>
      </c>
      <c r="O2774" s="4">
        <v>0.0</v>
      </c>
      <c r="V2774" s="3"/>
      <c r="W2774" s="1"/>
      <c r="AA2774" s="4" t="s">
        <v>13</v>
      </c>
      <c r="AB2774" s="4" t="s">
        <v>13</v>
      </c>
      <c r="AD2774" s="4">
        <v>0.0</v>
      </c>
    </row>
    <row r="2775">
      <c r="G2775" s="3"/>
      <c r="H2775" s="3"/>
      <c r="L2775" s="4" t="s">
        <v>13</v>
      </c>
      <c r="M2775" s="4" t="s">
        <v>13</v>
      </c>
      <c r="O2775" s="4">
        <v>0.0</v>
      </c>
      <c r="V2775" s="3"/>
      <c r="W2775" s="1"/>
      <c r="AA2775" s="4" t="s">
        <v>13</v>
      </c>
      <c r="AB2775" s="4" t="s">
        <v>13</v>
      </c>
      <c r="AD2775" s="4">
        <v>0.0</v>
      </c>
    </row>
    <row r="2776">
      <c r="G2776" s="3"/>
      <c r="H2776" s="3"/>
      <c r="L2776" s="4" t="s">
        <v>13</v>
      </c>
      <c r="M2776" s="4" t="s">
        <v>13</v>
      </c>
      <c r="O2776" s="4">
        <v>0.0</v>
      </c>
      <c r="V2776" s="3"/>
      <c r="W2776" s="1"/>
      <c r="AA2776" s="4" t="s">
        <v>13</v>
      </c>
      <c r="AB2776" s="4" t="s">
        <v>13</v>
      </c>
      <c r="AD2776" s="4">
        <v>0.0</v>
      </c>
    </row>
    <row r="2777">
      <c r="G2777" s="3"/>
      <c r="H2777" s="3"/>
      <c r="L2777" s="4" t="s">
        <v>13</v>
      </c>
      <c r="M2777" s="4" t="s">
        <v>13</v>
      </c>
      <c r="O2777" s="4">
        <v>0.0</v>
      </c>
      <c r="V2777" s="3"/>
      <c r="W2777" s="1"/>
      <c r="AA2777" s="4" t="s">
        <v>13</v>
      </c>
      <c r="AB2777" s="4" t="s">
        <v>13</v>
      </c>
      <c r="AD2777" s="4">
        <v>0.0</v>
      </c>
    </row>
    <row r="2778">
      <c r="G2778" s="3"/>
      <c r="H2778" s="3"/>
      <c r="L2778" s="4" t="s">
        <v>13</v>
      </c>
      <c r="M2778" s="4" t="s">
        <v>13</v>
      </c>
      <c r="O2778" s="4">
        <v>0.0</v>
      </c>
      <c r="V2778" s="3"/>
      <c r="W2778" s="1"/>
      <c r="AA2778" s="4" t="s">
        <v>13</v>
      </c>
      <c r="AB2778" s="4" t="s">
        <v>13</v>
      </c>
      <c r="AD2778" s="4">
        <v>0.0</v>
      </c>
    </row>
    <row r="2779">
      <c r="G2779" s="3"/>
      <c r="H2779" s="3"/>
      <c r="L2779" s="4" t="s">
        <v>13</v>
      </c>
      <c r="M2779" s="4" t="s">
        <v>13</v>
      </c>
      <c r="O2779" s="4">
        <v>0.0</v>
      </c>
      <c r="V2779" s="3"/>
      <c r="W2779" s="1"/>
      <c r="AA2779" s="4" t="s">
        <v>13</v>
      </c>
      <c r="AB2779" s="4" t="s">
        <v>13</v>
      </c>
      <c r="AD2779" s="4">
        <v>0.0</v>
      </c>
    </row>
    <row r="2780">
      <c r="G2780" s="3"/>
      <c r="H2780" s="3"/>
      <c r="L2780" s="4" t="s">
        <v>13</v>
      </c>
      <c r="M2780" s="4" t="s">
        <v>13</v>
      </c>
      <c r="O2780" s="4">
        <v>0.0</v>
      </c>
      <c r="V2780" s="3"/>
      <c r="W2780" s="1"/>
      <c r="AA2780" s="4" t="s">
        <v>13</v>
      </c>
      <c r="AB2780" s="4" t="s">
        <v>13</v>
      </c>
      <c r="AD2780" s="4">
        <v>0.0</v>
      </c>
    </row>
    <row r="2781">
      <c r="G2781" s="3"/>
      <c r="H2781" s="3"/>
      <c r="L2781" s="4" t="s">
        <v>13</v>
      </c>
      <c r="M2781" s="4" t="s">
        <v>13</v>
      </c>
      <c r="O2781" s="4">
        <v>0.0</v>
      </c>
      <c r="V2781" s="3"/>
      <c r="W2781" s="1"/>
      <c r="AA2781" s="4" t="s">
        <v>13</v>
      </c>
      <c r="AB2781" s="4" t="s">
        <v>13</v>
      </c>
      <c r="AD2781" s="4">
        <v>0.0</v>
      </c>
    </row>
    <row r="2782">
      <c r="G2782" s="3"/>
      <c r="H2782" s="3"/>
      <c r="L2782" s="4" t="s">
        <v>13</v>
      </c>
      <c r="M2782" s="4" t="s">
        <v>13</v>
      </c>
      <c r="O2782" s="4">
        <v>0.0</v>
      </c>
      <c r="V2782" s="3"/>
      <c r="W2782" s="1"/>
      <c r="AA2782" s="4" t="s">
        <v>13</v>
      </c>
      <c r="AB2782" s="4" t="s">
        <v>13</v>
      </c>
      <c r="AD2782" s="4">
        <v>0.0</v>
      </c>
    </row>
    <row r="2783">
      <c r="G2783" s="3"/>
      <c r="H2783" s="3"/>
      <c r="L2783" s="4" t="s">
        <v>13</v>
      </c>
      <c r="M2783" s="4" t="s">
        <v>13</v>
      </c>
      <c r="O2783" s="4">
        <v>0.0</v>
      </c>
      <c r="V2783" s="3"/>
      <c r="W2783" s="1"/>
      <c r="AA2783" s="4" t="s">
        <v>13</v>
      </c>
      <c r="AB2783" s="4" t="s">
        <v>13</v>
      </c>
      <c r="AD2783" s="4">
        <v>0.0</v>
      </c>
    </row>
    <row r="2784">
      <c r="G2784" s="3"/>
      <c r="H2784" s="3"/>
      <c r="L2784" s="4" t="s">
        <v>13</v>
      </c>
      <c r="M2784" s="4" t="s">
        <v>13</v>
      </c>
      <c r="O2784" s="4">
        <v>0.0</v>
      </c>
      <c r="V2784" s="3"/>
      <c r="W2784" s="1"/>
      <c r="AA2784" s="4" t="s">
        <v>13</v>
      </c>
      <c r="AB2784" s="4" t="s">
        <v>13</v>
      </c>
      <c r="AD2784" s="4">
        <v>0.0</v>
      </c>
    </row>
    <row r="2785">
      <c r="G2785" s="3"/>
      <c r="H2785" s="3"/>
      <c r="L2785" s="4" t="s">
        <v>13</v>
      </c>
      <c r="M2785" s="4" t="s">
        <v>13</v>
      </c>
      <c r="O2785" s="4">
        <v>0.0</v>
      </c>
      <c r="V2785" s="3"/>
      <c r="W2785" s="1"/>
      <c r="AA2785" s="4" t="s">
        <v>13</v>
      </c>
      <c r="AB2785" s="4" t="s">
        <v>13</v>
      </c>
      <c r="AD2785" s="4">
        <v>0.0</v>
      </c>
    </row>
    <row r="2786">
      <c r="G2786" s="3"/>
      <c r="H2786" s="3"/>
      <c r="L2786" s="4" t="s">
        <v>13</v>
      </c>
      <c r="M2786" s="4" t="s">
        <v>13</v>
      </c>
      <c r="O2786" s="4">
        <v>0.0</v>
      </c>
      <c r="V2786" s="3"/>
      <c r="W2786" s="1"/>
      <c r="AA2786" s="4" t="s">
        <v>13</v>
      </c>
      <c r="AB2786" s="4" t="s">
        <v>13</v>
      </c>
      <c r="AD2786" s="4">
        <v>0.0</v>
      </c>
    </row>
    <row r="2787">
      <c r="G2787" s="3"/>
      <c r="H2787" s="3"/>
      <c r="L2787" s="4" t="s">
        <v>13</v>
      </c>
      <c r="M2787" s="4" t="s">
        <v>13</v>
      </c>
      <c r="O2787" s="4">
        <v>0.0</v>
      </c>
      <c r="V2787" s="3"/>
      <c r="W2787" s="1"/>
      <c r="AA2787" s="4" t="s">
        <v>13</v>
      </c>
      <c r="AB2787" s="4" t="s">
        <v>13</v>
      </c>
      <c r="AD2787" s="4">
        <v>0.0</v>
      </c>
    </row>
    <row r="2788">
      <c r="G2788" s="3"/>
      <c r="H2788" s="3"/>
      <c r="L2788" s="4" t="s">
        <v>13</v>
      </c>
      <c r="M2788" s="4" t="s">
        <v>13</v>
      </c>
      <c r="O2788" s="4">
        <v>0.0</v>
      </c>
      <c r="V2788" s="3"/>
      <c r="W2788" s="1"/>
      <c r="AA2788" s="4" t="s">
        <v>13</v>
      </c>
      <c r="AB2788" s="4" t="s">
        <v>13</v>
      </c>
      <c r="AD2788" s="4">
        <v>0.0</v>
      </c>
    </row>
    <row r="2789">
      <c r="G2789" s="3"/>
      <c r="H2789" s="3"/>
      <c r="L2789" s="4" t="s">
        <v>13</v>
      </c>
      <c r="M2789" s="4" t="s">
        <v>13</v>
      </c>
      <c r="O2789" s="4">
        <v>0.0</v>
      </c>
      <c r="V2789" s="3"/>
      <c r="W2789" s="1"/>
      <c r="AA2789" s="4" t="s">
        <v>13</v>
      </c>
      <c r="AB2789" s="4" t="s">
        <v>13</v>
      </c>
      <c r="AD2789" s="4">
        <v>0.0</v>
      </c>
    </row>
    <row r="2790">
      <c r="G2790" s="3"/>
      <c r="H2790" s="3"/>
      <c r="L2790" s="4" t="s">
        <v>13</v>
      </c>
      <c r="M2790" s="4" t="s">
        <v>13</v>
      </c>
      <c r="O2790" s="4">
        <v>0.0</v>
      </c>
      <c r="V2790" s="3"/>
      <c r="W2790" s="1"/>
      <c r="AA2790" s="4" t="s">
        <v>13</v>
      </c>
      <c r="AB2790" s="4" t="s">
        <v>13</v>
      </c>
      <c r="AD2790" s="4">
        <v>0.0</v>
      </c>
    </row>
    <row r="2791">
      <c r="G2791" s="3"/>
      <c r="H2791" s="3"/>
      <c r="L2791" s="4" t="s">
        <v>13</v>
      </c>
      <c r="M2791" s="4" t="s">
        <v>13</v>
      </c>
      <c r="O2791" s="4">
        <v>0.0</v>
      </c>
      <c r="V2791" s="3"/>
      <c r="W2791" s="1"/>
      <c r="AA2791" s="4" t="s">
        <v>13</v>
      </c>
      <c r="AB2791" s="4" t="s">
        <v>13</v>
      </c>
      <c r="AD2791" s="4">
        <v>0.0</v>
      </c>
    </row>
    <row r="2792">
      <c r="G2792" s="3"/>
      <c r="H2792" s="3"/>
      <c r="L2792" s="4" t="s">
        <v>13</v>
      </c>
      <c r="M2792" s="4" t="s">
        <v>13</v>
      </c>
      <c r="O2792" s="4">
        <v>0.0</v>
      </c>
      <c r="V2792" s="3"/>
      <c r="W2792" s="1"/>
      <c r="AA2792" s="4" t="s">
        <v>13</v>
      </c>
      <c r="AB2792" s="4" t="s">
        <v>13</v>
      </c>
      <c r="AD2792" s="4">
        <v>0.0</v>
      </c>
    </row>
    <row r="2793">
      <c r="G2793" s="3"/>
      <c r="H2793" s="3"/>
      <c r="L2793" s="4" t="s">
        <v>13</v>
      </c>
      <c r="M2793" s="4" t="s">
        <v>13</v>
      </c>
      <c r="O2793" s="4">
        <v>0.0</v>
      </c>
      <c r="V2793" s="3"/>
      <c r="W2793" s="1"/>
      <c r="AA2793" s="4" t="s">
        <v>13</v>
      </c>
      <c r="AB2793" s="4" t="s">
        <v>13</v>
      </c>
      <c r="AD2793" s="4">
        <v>0.0</v>
      </c>
    </row>
    <row r="2794">
      <c r="G2794" s="3"/>
      <c r="H2794" s="3"/>
      <c r="L2794" s="4" t="s">
        <v>13</v>
      </c>
      <c r="M2794" s="4" t="s">
        <v>13</v>
      </c>
      <c r="O2794" s="4">
        <v>0.0</v>
      </c>
      <c r="V2794" s="3"/>
      <c r="W2794" s="1"/>
      <c r="AA2794" s="4" t="s">
        <v>13</v>
      </c>
      <c r="AB2794" s="4" t="s">
        <v>13</v>
      </c>
      <c r="AD2794" s="4">
        <v>0.0</v>
      </c>
    </row>
    <row r="2795">
      <c r="G2795" s="3"/>
      <c r="H2795" s="3"/>
      <c r="L2795" s="4" t="s">
        <v>13</v>
      </c>
      <c r="M2795" s="4" t="s">
        <v>13</v>
      </c>
      <c r="O2795" s="4">
        <v>0.0</v>
      </c>
      <c r="V2795" s="3"/>
      <c r="W2795" s="1"/>
      <c r="AA2795" s="4" t="s">
        <v>13</v>
      </c>
      <c r="AB2795" s="4" t="s">
        <v>13</v>
      </c>
      <c r="AD2795" s="4">
        <v>0.0</v>
      </c>
    </row>
    <row r="2796">
      <c r="G2796" s="3"/>
      <c r="H2796" s="3"/>
      <c r="L2796" s="4" t="s">
        <v>13</v>
      </c>
      <c r="M2796" s="4" t="s">
        <v>13</v>
      </c>
      <c r="O2796" s="4">
        <v>0.0</v>
      </c>
      <c r="V2796" s="3"/>
      <c r="W2796" s="1"/>
      <c r="AA2796" s="4" t="s">
        <v>13</v>
      </c>
      <c r="AB2796" s="4" t="s">
        <v>13</v>
      </c>
      <c r="AD2796" s="4">
        <v>0.0</v>
      </c>
    </row>
    <row r="2797">
      <c r="G2797" s="3"/>
      <c r="H2797" s="3"/>
      <c r="L2797" s="4" t="s">
        <v>13</v>
      </c>
      <c r="M2797" s="4" t="s">
        <v>13</v>
      </c>
      <c r="O2797" s="4">
        <v>0.0</v>
      </c>
      <c r="V2797" s="3"/>
      <c r="W2797" s="1"/>
      <c r="AA2797" s="4" t="s">
        <v>13</v>
      </c>
      <c r="AB2797" s="4" t="s">
        <v>13</v>
      </c>
      <c r="AD2797" s="4">
        <v>0.0</v>
      </c>
    </row>
    <row r="2798">
      <c r="G2798" s="3"/>
      <c r="H2798" s="3"/>
      <c r="L2798" s="4" t="s">
        <v>13</v>
      </c>
      <c r="M2798" s="4" t="s">
        <v>13</v>
      </c>
      <c r="O2798" s="4">
        <v>0.0</v>
      </c>
      <c r="V2798" s="3"/>
      <c r="W2798" s="1"/>
      <c r="AA2798" s="4" t="s">
        <v>13</v>
      </c>
      <c r="AB2798" s="4" t="s">
        <v>13</v>
      </c>
      <c r="AD2798" s="4">
        <v>0.0</v>
      </c>
    </row>
    <row r="2799">
      <c r="G2799" s="3"/>
      <c r="H2799" s="3"/>
      <c r="L2799" s="4" t="s">
        <v>13</v>
      </c>
      <c r="M2799" s="4" t="s">
        <v>13</v>
      </c>
      <c r="O2799" s="4">
        <v>0.0</v>
      </c>
      <c r="V2799" s="3"/>
      <c r="W2799" s="1"/>
      <c r="AA2799" s="4" t="s">
        <v>13</v>
      </c>
      <c r="AB2799" s="4" t="s">
        <v>13</v>
      </c>
      <c r="AD2799" s="4">
        <v>0.0</v>
      </c>
    </row>
    <row r="2800">
      <c r="G2800" s="3"/>
      <c r="H2800" s="3"/>
      <c r="L2800" s="4" t="s">
        <v>13</v>
      </c>
      <c r="M2800" s="4" t="s">
        <v>13</v>
      </c>
      <c r="O2800" s="4">
        <v>0.0</v>
      </c>
      <c r="V2800" s="3"/>
      <c r="W2800" s="1"/>
      <c r="AA2800" s="4" t="s">
        <v>13</v>
      </c>
      <c r="AB2800" s="4" t="s">
        <v>13</v>
      </c>
      <c r="AD2800" s="4">
        <v>0.0</v>
      </c>
    </row>
    <row r="2801">
      <c r="G2801" s="3"/>
      <c r="H2801" s="3"/>
      <c r="L2801" s="4" t="s">
        <v>13</v>
      </c>
      <c r="M2801" s="4" t="s">
        <v>13</v>
      </c>
      <c r="O2801" s="4">
        <v>0.0</v>
      </c>
      <c r="V2801" s="3"/>
      <c r="W2801" s="1"/>
      <c r="AA2801" s="4" t="s">
        <v>13</v>
      </c>
      <c r="AB2801" s="4" t="s">
        <v>13</v>
      </c>
      <c r="AD2801" s="4">
        <v>0.0</v>
      </c>
    </row>
    <row r="2802">
      <c r="G2802" s="3"/>
      <c r="H2802" s="3"/>
      <c r="L2802" s="4" t="s">
        <v>13</v>
      </c>
      <c r="M2802" s="4" t="s">
        <v>13</v>
      </c>
      <c r="O2802" s="4">
        <v>0.0</v>
      </c>
      <c r="V2802" s="3"/>
      <c r="W2802" s="1"/>
      <c r="AA2802" s="4" t="s">
        <v>13</v>
      </c>
      <c r="AB2802" s="4" t="s">
        <v>13</v>
      </c>
      <c r="AD2802" s="4">
        <v>0.0</v>
      </c>
    </row>
    <row r="2803">
      <c r="G2803" s="3"/>
      <c r="H2803" s="3"/>
      <c r="L2803" s="4" t="s">
        <v>13</v>
      </c>
      <c r="M2803" s="4" t="s">
        <v>13</v>
      </c>
      <c r="O2803" s="4">
        <v>0.0</v>
      </c>
      <c r="V2803" s="3"/>
      <c r="W2803" s="1"/>
      <c r="AA2803" s="4" t="s">
        <v>13</v>
      </c>
      <c r="AB2803" s="4" t="s">
        <v>13</v>
      </c>
      <c r="AD2803" s="4">
        <v>0.0</v>
      </c>
    </row>
    <row r="2804">
      <c r="G2804" s="3"/>
      <c r="H2804" s="3"/>
      <c r="L2804" s="4" t="s">
        <v>13</v>
      </c>
      <c r="M2804" s="4" t="s">
        <v>13</v>
      </c>
      <c r="O2804" s="4">
        <v>0.0</v>
      </c>
      <c r="V2804" s="3"/>
      <c r="W2804" s="1"/>
      <c r="AA2804" s="4" t="s">
        <v>13</v>
      </c>
      <c r="AB2804" s="4" t="s">
        <v>13</v>
      </c>
      <c r="AD2804" s="4">
        <v>0.0</v>
      </c>
    </row>
    <row r="2805">
      <c r="G2805" s="3"/>
      <c r="H2805" s="3"/>
      <c r="L2805" s="4" t="s">
        <v>13</v>
      </c>
      <c r="M2805" s="4" t="s">
        <v>13</v>
      </c>
      <c r="O2805" s="4">
        <v>0.0</v>
      </c>
      <c r="V2805" s="3"/>
      <c r="W2805" s="1"/>
      <c r="AA2805" s="4" t="s">
        <v>13</v>
      </c>
      <c r="AB2805" s="4" t="s">
        <v>13</v>
      </c>
      <c r="AD2805" s="4">
        <v>0.0</v>
      </c>
    </row>
    <row r="2806">
      <c r="G2806" s="3"/>
      <c r="H2806" s="3"/>
      <c r="L2806" s="4" t="s">
        <v>13</v>
      </c>
      <c r="M2806" s="4" t="s">
        <v>13</v>
      </c>
      <c r="O2806" s="4">
        <v>0.0</v>
      </c>
      <c r="V2806" s="3"/>
      <c r="W2806" s="1"/>
      <c r="AA2806" s="4" t="s">
        <v>13</v>
      </c>
      <c r="AB2806" s="4" t="s">
        <v>13</v>
      </c>
      <c r="AD2806" s="4">
        <v>0.0</v>
      </c>
    </row>
    <row r="2807">
      <c r="G2807" s="3"/>
      <c r="H2807" s="3"/>
      <c r="L2807" s="4" t="s">
        <v>13</v>
      </c>
      <c r="M2807" s="4" t="s">
        <v>13</v>
      </c>
      <c r="O2807" s="4">
        <v>0.0</v>
      </c>
      <c r="V2807" s="3"/>
      <c r="W2807" s="1"/>
      <c r="AA2807" s="4" t="s">
        <v>13</v>
      </c>
      <c r="AB2807" s="4" t="s">
        <v>13</v>
      </c>
      <c r="AD2807" s="4">
        <v>0.0</v>
      </c>
    </row>
    <row r="2808">
      <c r="G2808" s="3"/>
      <c r="H2808" s="3"/>
      <c r="L2808" s="4" t="s">
        <v>13</v>
      </c>
      <c r="M2808" s="4" t="s">
        <v>13</v>
      </c>
      <c r="O2808" s="4">
        <v>0.0</v>
      </c>
      <c r="V2808" s="3"/>
      <c r="W2808" s="1"/>
      <c r="AA2808" s="4" t="s">
        <v>13</v>
      </c>
      <c r="AB2808" s="4" t="s">
        <v>13</v>
      </c>
      <c r="AD2808" s="4">
        <v>0.0</v>
      </c>
    </row>
    <row r="2809">
      <c r="G2809" s="3"/>
      <c r="H2809" s="3"/>
      <c r="L2809" s="4" t="s">
        <v>13</v>
      </c>
      <c r="M2809" s="4" t="s">
        <v>13</v>
      </c>
      <c r="O2809" s="4">
        <v>0.0</v>
      </c>
      <c r="V2809" s="3"/>
      <c r="W2809" s="1"/>
      <c r="AA2809" s="4" t="s">
        <v>13</v>
      </c>
      <c r="AB2809" s="4" t="s">
        <v>13</v>
      </c>
      <c r="AD2809" s="4">
        <v>0.0</v>
      </c>
    </row>
    <row r="2810">
      <c r="G2810" s="3"/>
      <c r="H2810" s="3"/>
      <c r="L2810" s="4" t="s">
        <v>13</v>
      </c>
      <c r="M2810" s="4" t="s">
        <v>13</v>
      </c>
      <c r="O2810" s="4">
        <v>0.0</v>
      </c>
      <c r="V2810" s="3"/>
      <c r="W2810" s="1"/>
      <c r="AA2810" s="4" t="s">
        <v>13</v>
      </c>
      <c r="AB2810" s="4" t="s">
        <v>13</v>
      </c>
      <c r="AD2810" s="4">
        <v>0.0</v>
      </c>
    </row>
    <row r="2811">
      <c r="G2811" s="3"/>
      <c r="H2811" s="3"/>
      <c r="L2811" s="4" t="s">
        <v>13</v>
      </c>
      <c r="M2811" s="4" t="s">
        <v>13</v>
      </c>
      <c r="O2811" s="4">
        <v>0.0</v>
      </c>
      <c r="V2811" s="3"/>
      <c r="W2811" s="1"/>
      <c r="AA2811" s="4" t="s">
        <v>13</v>
      </c>
      <c r="AB2811" s="4" t="s">
        <v>13</v>
      </c>
      <c r="AD2811" s="4">
        <v>0.0</v>
      </c>
    </row>
    <row r="2812">
      <c r="G2812" s="3"/>
      <c r="H2812" s="3"/>
      <c r="L2812" s="4" t="s">
        <v>13</v>
      </c>
      <c r="M2812" s="4" t="s">
        <v>13</v>
      </c>
      <c r="O2812" s="4">
        <v>0.0</v>
      </c>
      <c r="V2812" s="3"/>
      <c r="W2812" s="1"/>
      <c r="AA2812" s="4" t="s">
        <v>13</v>
      </c>
      <c r="AB2812" s="4" t="s">
        <v>13</v>
      </c>
      <c r="AD2812" s="4">
        <v>0.0</v>
      </c>
    </row>
    <row r="2813">
      <c r="G2813" s="3"/>
      <c r="H2813" s="3"/>
      <c r="L2813" s="4" t="s">
        <v>13</v>
      </c>
      <c r="M2813" s="4" t="s">
        <v>13</v>
      </c>
      <c r="O2813" s="4">
        <v>0.0</v>
      </c>
      <c r="V2813" s="3"/>
      <c r="W2813" s="1"/>
      <c r="AA2813" s="4" t="s">
        <v>13</v>
      </c>
      <c r="AB2813" s="4" t="s">
        <v>13</v>
      </c>
      <c r="AD2813" s="4">
        <v>0.0</v>
      </c>
    </row>
    <row r="2814">
      <c r="G2814" s="3"/>
      <c r="H2814" s="3"/>
      <c r="L2814" s="4" t="s">
        <v>13</v>
      </c>
      <c r="M2814" s="4" t="s">
        <v>13</v>
      </c>
      <c r="O2814" s="4">
        <v>0.0</v>
      </c>
      <c r="V2814" s="3"/>
      <c r="W2814" s="1"/>
      <c r="AA2814" s="4" t="s">
        <v>13</v>
      </c>
      <c r="AB2814" s="4" t="s">
        <v>13</v>
      </c>
      <c r="AD2814" s="4">
        <v>0.0</v>
      </c>
    </row>
    <row r="2815">
      <c r="G2815" s="3"/>
      <c r="H2815" s="3"/>
      <c r="L2815" s="4" t="s">
        <v>13</v>
      </c>
      <c r="M2815" s="4" t="s">
        <v>13</v>
      </c>
      <c r="O2815" s="4">
        <v>0.0</v>
      </c>
      <c r="V2815" s="3"/>
      <c r="W2815" s="1"/>
      <c r="AA2815" s="4" t="s">
        <v>13</v>
      </c>
      <c r="AB2815" s="4" t="s">
        <v>13</v>
      </c>
      <c r="AD2815" s="4">
        <v>0.0</v>
      </c>
    </row>
    <row r="2816">
      <c r="G2816" s="3"/>
      <c r="H2816" s="3"/>
      <c r="L2816" s="4" t="s">
        <v>13</v>
      </c>
      <c r="M2816" s="4" t="s">
        <v>13</v>
      </c>
      <c r="O2816" s="4">
        <v>0.0</v>
      </c>
      <c r="V2816" s="3"/>
      <c r="W2816" s="1"/>
      <c r="AA2816" s="4" t="s">
        <v>13</v>
      </c>
      <c r="AB2816" s="4" t="s">
        <v>13</v>
      </c>
      <c r="AD2816" s="4">
        <v>0.0</v>
      </c>
    </row>
    <row r="2817">
      <c r="G2817" s="3"/>
      <c r="H2817" s="3"/>
      <c r="L2817" s="4" t="s">
        <v>13</v>
      </c>
      <c r="M2817" s="4" t="s">
        <v>13</v>
      </c>
      <c r="O2817" s="4">
        <v>0.0</v>
      </c>
      <c r="V2817" s="3"/>
      <c r="W2817" s="1"/>
      <c r="AA2817" s="4" t="s">
        <v>13</v>
      </c>
      <c r="AB2817" s="4" t="s">
        <v>13</v>
      </c>
      <c r="AD2817" s="4">
        <v>0.0</v>
      </c>
    </row>
    <row r="2818">
      <c r="G2818" s="3"/>
      <c r="H2818" s="3"/>
      <c r="L2818" s="4" t="s">
        <v>13</v>
      </c>
      <c r="M2818" s="4" t="s">
        <v>13</v>
      </c>
      <c r="O2818" s="4">
        <v>0.0</v>
      </c>
      <c r="V2818" s="3"/>
      <c r="W2818" s="1"/>
      <c r="AA2818" s="4" t="s">
        <v>13</v>
      </c>
      <c r="AB2818" s="4" t="s">
        <v>13</v>
      </c>
      <c r="AD2818" s="4">
        <v>0.0</v>
      </c>
    </row>
    <row r="2819">
      <c r="G2819" s="3"/>
      <c r="H2819" s="3"/>
      <c r="L2819" s="4" t="s">
        <v>13</v>
      </c>
      <c r="M2819" s="4" t="s">
        <v>13</v>
      </c>
      <c r="O2819" s="4">
        <v>0.0</v>
      </c>
      <c r="V2819" s="3"/>
      <c r="W2819" s="1"/>
      <c r="AA2819" s="4" t="s">
        <v>13</v>
      </c>
      <c r="AB2819" s="4" t="s">
        <v>13</v>
      </c>
      <c r="AD2819" s="4">
        <v>0.0</v>
      </c>
    </row>
    <row r="2820">
      <c r="G2820" s="3"/>
      <c r="H2820" s="3"/>
      <c r="L2820" s="4" t="s">
        <v>13</v>
      </c>
      <c r="M2820" s="4" t="s">
        <v>13</v>
      </c>
      <c r="O2820" s="4">
        <v>0.0</v>
      </c>
      <c r="V2820" s="3"/>
      <c r="W2820" s="1"/>
      <c r="AA2820" s="4" t="s">
        <v>13</v>
      </c>
      <c r="AB2820" s="4" t="s">
        <v>13</v>
      </c>
      <c r="AD2820" s="4">
        <v>0.0</v>
      </c>
    </row>
    <row r="2821">
      <c r="G2821" s="3"/>
      <c r="H2821" s="3"/>
      <c r="L2821" s="4" t="s">
        <v>13</v>
      </c>
      <c r="M2821" s="4" t="s">
        <v>13</v>
      </c>
      <c r="O2821" s="4">
        <v>0.0</v>
      </c>
      <c r="V2821" s="3"/>
      <c r="W2821" s="1"/>
      <c r="AA2821" s="4" t="s">
        <v>13</v>
      </c>
      <c r="AB2821" s="4" t="s">
        <v>13</v>
      </c>
      <c r="AD2821" s="4">
        <v>0.0</v>
      </c>
    </row>
    <row r="2822">
      <c r="G2822" s="3"/>
      <c r="H2822" s="3"/>
      <c r="L2822" s="4" t="s">
        <v>13</v>
      </c>
      <c r="M2822" s="4" t="s">
        <v>13</v>
      </c>
      <c r="O2822" s="4">
        <v>0.0</v>
      </c>
      <c r="V2822" s="3"/>
      <c r="W2822" s="1"/>
      <c r="AA2822" s="4" t="s">
        <v>13</v>
      </c>
      <c r="AB2822" s="4" t="s">
        <v>13</v>
      </c>
      <c r="AD2822" s="4">
        <v>0.0</v>
      </c>
    </row>
    <row r="2823">
      <c r="G2823" s="3"/>
      <c r="H2823" s="3"/>
      <c r="L2823" s="4" t="s">
        <v>13</v>
      </c>
      <c r="M2823" s="4" t="s">
        <v>13</v>
      </c>
      <c r="O2823" s="4">
        <v>0.0</v>
      </c>
      <c r="V2823" s="3"/>
      <c r="W2823" s="1"/>
      <c r="AA2823" s="4" t="s">
        <v>13</v>
      </c>
      <c r="AB2823" s="4" t="s">
        <v>13</v>
      </c>
      <c r="AD2823" s="4">
        <v>0.0</v>
      </c>
    </row>
    <row r="2824">
      <c r="G2824" s="3"/>
      <c r="H2824" s="3"/>
      <c r="L2824" s="4" t="s">
        <v>13</v>
      </c>
      <c r="M2824" s="4" t="s">
        <v>13</v>
      </c>
      <c r="O2824" s="4">
        <v>0.0</v>
      </c>
      <c r="V2824" s="3"/>
      <c r="W2824" s="1"/>
      <c r="AA2824" s="4" t="s">
        <v>13</v>
      </c>
      <c r="AB2824" s="4" t="s">
        <v>13</v>
      </c>
      <c r="AD2824" s="4">
        <v>0.0</v>
      </c>
    </row>
    <row r="2825">
      <c r="G2825" s="3"/>
      <c r="H2825" s="3"/>
      <c r="L2825" s="4" t="s">
        <v>13</v>
      </c>
      <c r="M2825" s="4" t="s">
        <v>13</v>
      </c>
      <c r="O2825" s="4">
        <v>0.0</v>
      </c>
      <c r="V2825" s="3"/>
      <c r="W2825" s="1"/>
      <c r="AA2825" s="4" t="s">
        <v>13</v>
      </c>
      <c r="AB2825" s="4" t="s">
        <v>13</v>
      </c>
      <c r="AD2825" s="4">
        <v>0.0</v>
      </c>
    </row>
    <row r="2826">
      <c r="G2826" s="3"/>
      <c r="H2826" s="3"/>
      <c r="L2826" s="4" t="s">
        <v>13</v>
      </c>
      <c r="M2826" s="4" t="s">
        <v>13</v>
      </c>
      <c r="O2826" s="4">
        <v>0.0</v>
      </c>
      <c r="V2826" s="3"/>
      <c r="W2826" s="1"/>
      <c r="AA2826" s="4" t="s">
        <v>13</v>
      </c>
      <c r="AB2826" s="4" t="s">
        <v>13</v>
      </c>
      <c r="AD2826" s="4">
        <v>0.0</v>
      </c>
    </row>
    <row r="2827">
      <c r="G2827" s="3"/>
      <c r="H2827" s="3"/>
      <c r="L2827" s="4" t="s">
        <v>13</v>
      </c>
      <c r="M2827" s="4" t="s">
        <v>13</v>
      </c>
      <c r="O2827" s="4">
        <v>0.0</v>
      </c>
      <c r="V2827" s="3"/>
      <c r="W2827" s="1"/>
      <c r="AA2827" s="4" t="s">
        <v>13</v>
      </c>
      <c r="AB2827" s="4" t="s">
        <v>13</v>
      </c>
      <c r="AD2827" s="4">
        <v>0.0</v>
      </c>
    </row>
    <row r="2828">
      <c r="G2828" s="3"/>
      <c r="H2828" s="3"/>
      <c r="L2828" s="4" t="s">
        <v>13</v>
      </c>
      <c r="M2828" s="4" t="s">
        <v>13</v>
      </c>
      <c r="O2828" s="4">
        <v>0.0</v>
      </c>
      <c r="V2828" s="3"/>
      <c r="W2828" s="1"/>
      <c r="AA2828" s="4" t="s">
        <v>13</v>
      </c>
      <c r="AB2828" s="4" t="s">
        <v>13</v>
      </c>
      <c r="AD2828" s="4">
        <v>0.0</v>
      </c>
    </row>
    <row r="2829">
      <c r="G2829" s="3"/>
      <c r="H2829" s="3"/>
      <c r="L2829" s="4" t="s">
        <v>13</v>
      </c>
      <c r="M2829" s="4" t="s">
        <v>13</v>
      </c>
      <c r="O2829" s="4">
        <v>0.0</v>
      </c>
      <c r="V2829" s="3"/>
      <c r="W2829" s="1"/>
      <c r="AA2829" s="4" t="s">
        <v>13</v>
      </c>
      <c r="AB2829" s="4" t="s">
        <v>13</v>
      </c>
      <c r="AD2829" s="4">
        <v>0.0</v>
      </c>
    </row>
    <row r="2830">
      <c r="G2830" s="3"/>
      <c r="H2830" s="3"/>
      <c r="L2830" s="4" t="s">
        <v>13</v>
      </c>
      <c r="M2830" s="4" t="s">
        <v>13</v>
      </c>
      <c r="O2830" s="4">
        <v>0.0</v>
      </c>
      <c r="V2830" s="3"/>
      <c r="W2830" s="1"/>
      <c r="AA2830" s="4" t="s">
        <v>13</v>
      </c>
      <c r="AB2830" s="4" t="s">
        <v>13</v>
      </c>
      <c r="AD2830" s="4">
        <v>0.0</v>
      </c>
    </row>
    <row r="2831">
      <c r="G2831" s="3"/>
      <c r="H2831" s="3"/>
      <c r="L2831" s="4" t="s">
        <v>13</v>
      </c>
      <c r="M2831" s="4" t="s">
        <v>13</v>
      </c>
      <c r="O2831" s="4">
        <v>0.0</v>
      </c>
      <c r="V2831" s="3"/>
      <c r="W2831" s="1"/>
      <c r="AA2831" s="4" t="s">
        <v>13</v>
      </c>
      <c r="AB2831" s="4" t="s">
        <v>13</v>
      </c>
      <c r="AD2831" s="4">
        <v>0.0</v>
      </c>
    </row>
    <row r="2832">
      <c r="G2832" s="3"/>
      <c r="H2832" s="3"/>
      <c r="L2832" s="4" t="s">
        <v>13</v>
      </c>
      <c r="M2832" s="4" t="s">
        <v>13</v>
      </c>
      <c r="O2832" s="4">
        <v>0.0</v>
      </c>
      <c r="V2832" s="3"/>
      <c r="W2832" s="1"/>
      <c r="AA2832" s="4" t="s">
        <v>13</v>
      </c>
      <c r="AB2832" s="4" t="s">
        <v>13</v>
      </c>
      <c r="AD2832" s="4">
        <v>0.0</v>
      </c>
    </row>
    <row r="2833">
      <c r="G2833" s="3"/>
      <c r="H2833" s="3"/>
      <c r="L2833" s="4" t="s">
        <v>13</v>
      </c>
      <c r="M2833" s="4" t="s">
        <v>13</v>
      </c>
      <c r="O2833" s="4">
        <v>0.0</v>
      </c>
      <c r="V2833" s="3"/>
      <c r="W2833" s="1"/>
      <c r="AA2833" s="4" t="s">
        <v>13</v>
      </c>
      <c r="AB2833" s="4" t="s">
        <v>13</v>
      </c>
      <c r="AD2833" s="4">
        <v>0.0</v>
      </c>
    </row>
    <row r="2834">
      <c r="G2834" s="3"/>
      <c r="H2834" s="3"/>
      <c r="L2834" s="4" t="s">
        <v>13</v>
      </c>
      <c r="M2834" s="4" t="s">
        <v>13</v>
      </c>
      <c r="O2834" s="4">
        <v>0.0</v>
      </c>
      <c r="V2834" s="3"/>
      <c r="W2834" s="1"/>
      <c r="AA2834" s="4" t="s">
        <v>13</v>
      </c>
      <c r="AB2834" s="4" t="s">
        <v>13</v>
      </c>
      <c r="AD2834" s="4">
        <v>0.0</v>
      </c>
    </row>
    <row r="2835">
      <c r="G2835" s="3"/>
      <c r="H2835" s="3"/>
      <c r="L2835" s="4" t="s">
        <v>13</v>
      </c>
      <c r="M2835" s="4" t="s">
        <v>13</v>
      </c>
      <c r="O2835" s="4">
        <v>0.0</v>
      </c>
      <c r="V2835" s="3"/>
      <c r="W2835" s="1"/>
      <c r="AA2835" s="4" t="s">
        <v>13</v>
      </c>
      <c r="AB2835" s="4" t="s">
        <v>13</v>
      </c>
      <c r="AD2835" s="4">
        <v>0.0</v>
      </c>
    </row>
    <row r="2836">
      <c r="G2836" s="3"/>
      <c r="H2836" s="3"/>
      <c r="L2836" s="4" t="s">
        <v>13</v>
      </c>
      <c r="M2836" s="4" t="s">
        <v>13</v>
      </c>
      <c r="O2836" s="4">
        <v>0.0</v>
      </c>
      <c r="V2836" s="3"/>
      <c r="W2836" s="1"/>
      <c r="AA2836" s="4" t="s">
        <v>13</v>
      </c>
      <c r="AB2836" s="4" t="s">
        <v>13</v>
      </c>
      <c r="AD2836" s="4">
        <v>0.0</v>
      </c>
    </row>
    <row r="2837">
      <c r="G2837" s="3"/>
      <c r="H2837" s="3"/>
      <c r="L2837" s="4" t="s">
        <v>13</v>
      </c>
      <c r="M2837" s="4" t="s">
        <v>13</v>
      </c>
      <c r="O2837" s="4">
        <v>0.0</v>
      </c>
      <c r="V2837" s="3"/>
      <c r="W2837" s="1"/>
      <c r="AA2837" s="4" t="s">
        <v>13</v>
      </c>
      <c r="AB2837" s="4" t="s">
        <v>13</v>
      </c>
      <c r="AD2837" s="4">
        <v>0.0</v>
      </c>
    </row>
    <row r="2838">
      <c r="G2838" s="3"/>
      <c r="H2838" s="3"/>
      <c r="L2838" s="4" t="s">
        <v>13</v>
      </c>
      <c r="M2838" s="4" t="s">
        <v>13</v>
      </c>
      <c r="O2838" s="4">
        <v>0.0</v>
      </c>
      <c r="V2838" s="3"/>
      <c r="W2838" s="1"/>
      <c r="AA2838" s="4" t="s">
        <v>13</v>
      </c>
      <c r="AB2838" s="4" t="s">
        <v>13</v>
      </c>
      <c r="AD2838" s="4">
        <v>0.0</v>
      </c>
    </row>
    <row r="2839">
      <c r="G2839" s="3"/>
      <c r="H2839" s="3"/>
      <c r="L2839" s="4" t="s">
        <v>13</v>
      </c>
      <c r="M2839" s="4" t="s">
        <v>13</v>
      </c>
      <c r="O2839" s="4">
        <v>0.0</v>
      </c>
      <c r="V2839" s="3"/>
      <c r="W2839" s="1"/>
      <c r="AA2839" s="4" t="s">
        <v>13</v>
      </c>
      <c r="AB2839" s="4" t="s">
        <v>13</v>
      </c>
      <c r="AD2839" s="4">
        <v>0.0</v>
      </c>
    </row>
    <row r="2840">
      <c r="G2840" s="3"/>
      <c r="H2840" s="3"/>
      <c r="L2840" s="4" t="s">
        <v>13</v>
      </c>
      <c r="M2840" s="4" t="s">
        <v>13</v>
      </c>
      <c r="O2840" s="4">
        <v>0.0</v>
      </c>
      <c r="V2840" s="3"/>
      <c r="W2840" s="1"/>
      <c r="AA2840" s="4" t="s">
        <v>13</v>
      </c>
      <c r="AB2840" s="4" t="s">
        <v>13</v>
      </c>
      <c r="AD2840" s="4">
        <v>0.0</v>
      </c>
    </row>
    <row r="2841">
      <c r="G2841" s="3"/>
      <c r="H2841" s="3"/>
      <c r="L2841" s="4" t="s">
        <v>13</v>
      </c>
      <c r="M2841" s="4" t="s">
        <v>13</v>
      </c>
      <c r="O2841" s="4">
        <v>0.0</v>
      </c>
      <c r="V2841" s="3"/>
      <c r="W2841" s="1"/>
      <c r="AA2841" s="4" t="s">
        <v>13</v>
      </c>
      <c r="AB2841" s="4" t="s">
        <v>13</v>
      </c>
      <c r="AD2841" s="4">
        <v>0.0</v>
      </c>
    </row>
    <row r="2842">
      <c r="G2842" s="3"/>
      <c r="H2842" s="3"/>
      <c r="L2842" s="4" t="s">
        <v>13</v>
      </c>
      <c r="M2842" s="4" t="s">
        <v>13</v>
      </c>
      <c r="O2842" s="4">
        <v>0.0</v>
      </c>
      <c r="V2842" s="3"/>
      <c r="W2842" s="1"/>
      <c r="AA2842" s="4" t="s">
        <v>13</v>
      </c>
      <c r="AB2842" s="4" t="s">
        <v>13</v>
      </c>
      <c r="AD2842" s="4">
        <v>0.0</v>
      </c>
    </row>
    <row r="2843">
      <c r="G2843" s="3"/>
      <c r="H2843" s="3"/>
      <c r="L2843" s="4" t="s">
        <v>13</v>
      </c>
      <c r="M2843" s="4" t="s">
        <v>13</v>
      </c>
      <c r="O2843" s="4">
        <v>0.0</v>
      </c>
      <c r="V2843" s="3"/>
      <c r="W2843" s="1"/>
      <c r="AA2843" s="4" t="s">
        <v>13</v>
      </c>
      <c r="AB2843" s="4" t="s">
        <v>13</v>
      </c>
      <c r="AD2843" s="4">
        <v>0.0</v>
      </c>
    </row>
    <row r="2844">
      <c r="G2844" s="3"/>
      <c r="H2844" s="3"/>
      <c r="L2844" s="4" t="s">
        <v>13</v>
      </c>
      <c r="M2844" s="4" t="s">
        <v>13</v>
      </c>
      <c r="O2844" s="4">
        <v>0.0</v>
      </c>
      <c r="V2844" s="3"/>
      <c r="W2844" s="1"/>
      <c r="AA2844" s="4" t="s">
        <v>13</v>
      </c>
      <c r="AB2844" s="4" t="s">
        <v>13</v>
      </c>
      <c r="AD2844" s="4">
        <v>0.0</v>
      </c>
    </row>
    <row r="2845">
      <c r="G2845" s="3"/>
      <c r="H2845" s="3"/>
      <c r="L2845" s="4" t="s">
        <v>13</v>
      </c>
      <c r="M2845" s="4" t="s">
        <v>13</v>
      </c>
      <c r="O2845" s="4">
        <v>0.0</v>
      </c>
      <c r="V2845" s="3"/>
      <c r="W2845" s="1"/>
      <c r="AA2845" s="4" t="s">
        <v>13</v>
      </c>
      <c r="AB2845" s="4" t="s">
        <v>13</v>
      </c>
      <c r="AD2845" s="4">
        <v>0.0</v>
      </c>
    </row>
    <row r="2846">
      <c r="G2846" s="3"/>
      <c r="H2846" s="3"/>
      <c r="L2846" s="4" t="s">
        <v>13</v>
      </c>
      <c r="M2846" s="4" t="s">
        <v>13</v>
      </c>
      <c r="O2846" s="4">
        <v>0.0</v>
      </c>
      <c r="V2846" s="3"/>
      <c r="W2846" s="1"/>
      <c r="AA2846" s="4" t="s">
        <v>13</v>
      </c>
      <c r="AB2846" s="4" t="s">
        <v>13</v>
      </c>
      <c r="AD2846" s="4">
        <v>0.0</v>
      </c>
    </row>
    <row r="2847">
      <c r="G2847" s="3"/>
      <c r="H2847" s="3"/>
      <c r="L2847" s="4" t="s">
        <v>13</v>
      </c>
      <c r="M2847" s="4" t="s">
        <v>13</v>
      </c>
      <c r="O2847" s="4">
        <v>0.0</v>
      </c>
      <c r="V2847" s="3"/>
      <c r="W2847" s="1"/>
      <c r="AA2847" s="4" t="s">
        <v>13</v>
      </c>
      <c r="AB2847" s="4" t="s">
        <v>13</v>
      </c>
      <c r="AD2847" s="4">
        <v>0.0</v>
      </c>
    </row>
    <row r="2848">
      <c r="G2848" s="3"/>
      <c r="H2848" s="3"/>
      <c r="L2848" s="4" t="s">
        <v>13</v>
      </c>
      <c r="M2848" s="4" t="s">
        <v>13</v>
      </c>
      <c r="O2848" s="4">
        <v>0.0</v>
      </c>
      <c r="V2848" s="3"/>
      <c r="W2848" s="1"/>
      <c r="AA2848" s="4" t="s">
        <v>13</v>
      </c>
      <c r="AB2848" s="4" t="s">
        <v>13</v>
      </c>
      <c r="AD2848" s="4">
        <v>0.0</v>
      </c>
    </row>
    <row r="2849">
      <c r="G2849" s="3"/>
      <c r="H2849" s="3"/>
      <c r="L2849" s="4" t="s">
        <v>13</v>
      </c>
      <c r="M2849" s="4" t="s">
        <v>13</v>
      </c>
      <c r="O2849" s="4">
        <v>0.0</v>
      </c>
      <c r="V2849" s="3"/>
      <c r="W2849" s="1"/>
      <c r="AA2849" s="4" t="s">
        <v>13</v>
      </c>
      <c r="AB2849" s="4" t="s">
        <v>13</v>
      </c>
      <c r="AD2849" s="4">
        <v>0.0</v>
      </c>
    </row>
    <row r="2850">
      <c r="G2850" s="3"/>
      <c r="H2850" s="3"/>
      <c r="L2850" s="4" t="s">
        <v>13</v>
      </c>
      <c r="M2850" s="4" t="s">
        <v>13</v>
      </c>
      <c r="O2850" s="4">
        <v>0.0</v>
      </c>
      <c r="V2850" s="3"/>
      <c r="W2850" s="1"/>
      <c r="AA2850" s="4" t="s">
        <v>13</v>
      </c>
      <c r="AB2850" s="4" t="s">
        <v>13</v>
      </c>
      <c r="AD2850" s="4">
        <v>0.0</v>
      </c>
    </row>
    <row r="2851">
      <c r="G2851" s="3"/>
      <c r="H2851" s="3"/>
      <c r="L2851" s="4" t="s">
        <v>13</v>
      </c>
      <c r="M2851" s="4" t="s">
        <v>13</v>
      </c>
      <c r="O2851" s="4">
        <v>0.0</v>
      </c>
      <c r="V2851" s="3"/>
      <c r="W2851" s="1"/>
      <c r="AA2851" s="4" t="s">
        <v>13</v>
      </c>
      <c r="AB2851" s="4" t="s">
        <v>13</v>
      </c>
      <c r="AD2851" s="4">
        <v>0.0</v>
      </c>
    </row>
    <row r="2852">
      <c r="G2852" s="3"/>
      <c r="H2852" s="3"/>
      <c r="L2852" s="4" t="s">
        <v>13</v>
      </c>
      <c r="M2852" s="4" t="s">
        <v>13</v>
      </c>
      <c r="O2852" s="4">
        <v>0.0</v>
      </c>
      <c r="V2852" s="3"/>
      <c r="W2852" s="1"/>
      <c r="AA2852" s="4" t="s">
        <v>13</v>
      </c>
      <c r="AB2852" s="4" t="s">
        <v>13</v>
      </c>
      <c r="AD2852" s="4">
        <v>0.0</v>
      </c>
    </row>
    <row r="2853">
      <c r="G2853" s="3"/>
      <c r="H2853" s="3"/>
      <c r="L2853" s="4" t="s">
        <v>13</v>
      </c>
      <c r="M2853" s="4" t="s">
        <v>13</v>
      </c>
      <c r="O2853" s="4">
        <v>0.0</v>
      </c>
      <c r="V2853" s="3"/>
      <c r="W2853" s="1"/>
      <c r="AA2853" s="4" t="s">
        <v>13</v>
      </c>
      <c r="AB2853" s="4" t="s">
        <v>13</v>
      </c>
      <c r="AD2853" s="4">
        <v>0.0</v>
      </c>
    </row>
    <row r="2854">
      <c r="G2854" s="3"/>
      <c r="H2854" s="3"/>
      <c r="L2854" s="4" t="s">
        <v>13</v>
      </c>
      <c r="M2854" s="4" t="s">
        <v>13</v>
      </c>
      <c r="O2854" s="4">
        <v>0.0</v>
      </c>
      <c r="V2854" s="3"/>
      <c r="W2854" s="1"/>
      <c r="AA2854" s="4" t="s">
        <v>13</v>
      </c>
      <c r="AB2854" s="4" t="s">
        <v>13</v>
      </c>
      <c r="AD2854" s="4">
        <v>0.0</v>
      </c>
    </row>
    <row r="2855">
      <c r="G2855" s="3"/>
      <c r="H2855" s="3"/>
      <c r="L2855" s="4" t="s">
        <v>13</v>
      </c>
      <c r="M2855" s="4" t="s">
        <v>13</v>
      </c>
      <c r="O2855" s="4">
        <v>0.0</v>
      </c>
      <c r="V2855" s="3"/>
      <c r="W2855" s="1"/>
      <c r="AA2855" s="4" t="s">
        <v>13</v>
      </c>
      <c r="AB2855" s="4" t="s">
        <v>13</v>
      </c>
      <c r="AD2855" s="4">
        <v>0.0</v>
      </c>
    </row>
    <row r="2856">
      <c r="G2856" s="3"/>
      <c r="H2856" s="3"/>
      <c r="L2856" s="4" t="s">
        <v>13</v>
      </c>
      <c r="M2856" s="4" t="s">
        <v>13</v>
      </c>
      <c r="O2856" s="4">
        <v>0.0</v>
      </c>
      <c r="V2856" s="3"/>
      <c r="W2856" s="1"/>
      <c r="AA2856" s="4" t="s">
        <v>13</v>
      </c>
      <c r="AB2856" s="4" t="s">
        <v>13</v>
      </c>
      <c r="AD2856" s="4">
        <v>0.0</v>
      </c>
    </row>
    <row r="2857">
      <c r="G2857" s="3"/>
      <c r="H2857" s="3"/>
      <c r="L2857" s="4" t="s">
        <v>13</v>
      </c>
      <c r="M2857" s="4" t="s">
        <v>13</v>
      </c>
      <c r="O2857" s="4">
        <v>0.0</v>
      </c>
      <c r="V2857" s="3"/>
      <c r="W2857" s="1"/>
      <c r="AA2857" s="4" t="s">
        <v>13</v>
      </c>
      <c r="AB2857" s="4" t="s">
        <v>13</v>
      </c>
      <c r="AD2857" s="4">
        <v>0.0</v>
      </c>
    </row>
    <row r="2858">
      <c r="G2858" s="3"/>
      <c r="H2858" s="3"/>
      <c r="L2858" s="4" t="s">
        <v>13</v>
      </c>
      <c r="M2858" s="4" t="s">
        <v>13</v>
      </c>
      <c r="O2858" s="4">
        <v>0.0</v>
      </c>
      <c r="V2858" s="3"/>
      <c r="W2858" s="1"/>
      <c r="AA2858" s="4" t="s">
        <v>13</v>
      </c>
      <c r="AB2858" s="4" t="s">
        <v>13</v>
      </c>
      <c r="AD2858" s="4">
        <v>0.0</v>
      </c>
    </row>
    <row r="2859">
      <c r="G2859" s="3"/>
      <c r="H2859" s="3"/>
      <c r="L2859" s="4" t="s">
        <v>13</v>
      </c>
      <c r="M2859" s="4" t="s">
        <v>13</v>
      </c>
      <c r="O2859" s="4">
        <v>0.0</v>
      </c>
      <c r="V2859" s="3"/>
      <c r="W2859" s="1"/>
      <c r="AA2859" s="4" t="s">
        <v>13</v>
      </c>
      <c r="AB2859" s="4" t="s">
        <v>13</v>
      </c>
      <c r="AD2859" s="4">
        <v>0.0</v>
      </c>
    </row>
    <row r="2860">
      <c r="G2860" s="3"/>
      <c r="H2860" s="3"/>
      <c r="L2860" s="4" t="s">
        <v>13</v>
      </c>
      <c r="M2860" s="4" t="s">
        <v>13</v>
      </c>
      <c r="O2860" s="4">
        <v>0.0</v>
      </c>
      <c r="V2860" s="3"/>
      <c r="W2860" s="1"/>
      <c r="AA2860" s="4" t="s">
        <v>13</v>
      </c>
      <c r="AB2860" s="4" t="s">
        <v>13</v>
      </c>
      <c r="AD2860" s="4">
        <v>0.0</v>
      </c>
    </row>
    <row r="2861">
      <c r="G2861" s="3"/>
      <c r="H2861" s="3"/>
      <c r="L2861" s="4" t="s">
        <v>13</v>
      </c>
      <c r="M2861" s="4" t="s">
        <v>13</v>
      </c>
      <c r="O2861" s="4">
        <v>0.0</v>
      </c>
      <c r="V2861" s="3"/>
      <c r="W2861" s="1"/>
      <c r="AA2861" s="4" t="s">
        <v>13</v>
      </c>
      <c r="AB2861" s="4" t="s">
        <v>13</v>
      </c>
      <c r="AD2861" s="4">
        <v>0.0</v>
      </c>
    </row>
    <row r="2862">
      <c r="G2862" s="3"/>
      <c r="H2862" s="3"/>
      <c r="L2862" s="4" t="s">
        <v>13</v>
      </c>
      <c r="M2862" s="4" t="s">
        <v>13</v>
      </c>
      <c r="O2862" s="4">
        <v>0.0</v>
      </c>
      <c r="V2862" s="3"/>
      <c r="W2862" s="1"/>
      <c r="AA2862" s="4" t="s">
        <v>13</v>
      </c>
      <c r="AB2862" s="4" t="s">
        <v>13</v>
      </c>
      <c r="AD2862" s="4">
        <v>0.0</v>
      </c>
    </row>
    <row r="2863">
      <c r="G2863" s="3"/>
      <c r="H2863" s="3"/>
      <c r="L2863" s="4" t="s">
        <v>13</v>
      </c>
      <c r="M2863" s="4" t="s">
        <v>13</v>
      </c>
      <c r="O2863" s="4">
        <v>0.0</v>
      </c>
      <c r="V2863" s="3"/>
      <c r="W2863" s="1"/>
      <c r="AA2863" s="4" t="s">
        <v>13</v>
      </c>
      <c r="AB2863" s="4" t="s">
        <v>13</v>
      </c>
      <c r="AD2863" s="4">
        <v>0.0</v>
      </c>
    </row>
    <row r="2864">
      <c r="G2864" s="3"/>
      <c r="H2864" s="3"/>
      <c r="L2864" s="4" t="s">
        <v>13</v>
      </c>
      <c r="M2864" s="4" t="s">
        <v>13</v>
      </c>
      <c r="O2864" s="4">
        <v>0.0</v>
      </c>
      <c r="V2864" s="3"/>
      <c r="W2864" s="1"/>
      <c r="AA2864" s="4" t="s">
        <v>13</v>
      </c>
      <c r="AB2864" s="4" t="s">
        <v>13</v>
      </c>
      <c r="AD2864" s="4">
        <v>0.0</v>
      </c>
    </row>
    <row r="2865">
      <c r="G2865" s="3"/>
      <c r="H2865" s="3"/>
      <c r="L2865" s="4" t="s">
        <v>13</v>
      </c>
      <c r="M2865" s="4" t="s">
        <v>13</v>
      </c>
      <c r="O2865" s="4">
        <v>0.0</v>
      </c>
      <c r="V2865" s="3"/>
      <c r="W2865" s="1"/>
      <c r="AA2865" s="4" t="s">
        <v>13</v>
      </c>
      <c r="AB2865" s="4" t="s">
        <v>13</v>
      </c>
      <c r="AD2865" s="4">
        <v>0.0</v>
      </c>
    </row>
    <row r="2866">
      <c r="G2866" s="3"/>
      <c r="H2866" s="3"/>
      <c r="L2866" s="4" t="s">
        <v>13</v>
      </c>
      <c r="M2866" s="4" t="s">
        <v>13</v>
      </c>
      <c r="O2866" s="4">
        <v>0.0</v>
      </c>
      <c r="V2866" s="3"/>
      <c r="W2866" s="1"/>
      <c r="AA2866" s="4" t="s">
        <v>13</v>
      </c>
      <c r="AB2866" s="4" t="s">
        <v>13</v>
      </c>
      <c r="AD2866" s="4">
        <v>0.0</v>
      </c>
    </row>
    <row r="2867">
      <c r="G2867" s="3"/>
      <c r="H2867" s="3"/>
      <c r="L2867" s="4" t="s">
        <v>13</v>
      </c>
      <c r="M2867" s="4" t="s">
        <v>13</v>
      </c>
      <c r="O2867" s="4">
        <v>0.0</v>
      </c>
      <c r="V2867" s="3"/>
      <c r="W2867" s="1"/>
      <c r="AA2867" s="4" t="s">
        <v>13</v>
      </c>
      <c r="AB2867" s="4" t="s">
        <v>13</v>
      </c>
      <c r="AD2867" s="4">
        <v>0.0</v>
      </c>
    </row>
    <row r="2868">
      <c r="G2868" s="3"/>
      <c r="H2868" s="3"/>
      <c r="L2868" s="4" t="s">
        <v>13</v>
      </c>
      <c r="M2868" s="4" t="s">
        <v>13</v>
      </c>
      <c r="O2868" s="4">
        <v>0.0</v>
      </c>
      <c r="V2868" s="3"/>
      <c r="W2868" s="1"/>
      <c r="AA2868" s="4" t="s">
        <v>13</v>
      </c>
      <c r="AB2868" s="4" t="s">
        <v>13</v>
      </c>
      <c r="AD2868" s="4">
        <v>0.0</v>
      </c>
    </row>
    <row r="2869">
      <c r="G2869" s="3"/>
      <c r="H2869" s="3"/>
      <c r="L2869" s="4" t="s">
        <v>13</v>
      </c>
      <c r="M2869" s="4" t="s">
        <v>13</v>
      </c>
      <c r="O2869" s="4">
        <v>0.0</v>
      </c>
      <c r="V2869" s="3"/>
      <c r="W2869" s="1"/>
      <c r="AA2869" s="4" t="s">
        <v>13</v>
      </c>
      <c r="AB2869" s="4" t="s">
        <v>13</v>
      </c>
      <c r="AD2869" s="4">
        <v>0.0</v>
      </c>
    </row>
    <row r="2870">
      <c r="G2870" s="3"/>
      <c r="H2870" s="3"/>
      <c r="L2870" s="4" t="s">
        <v>13</v>
      </c>
      <c r="M2870" s="4" t="s">
        <v>13</v>
      </c>
      <c r="O2870" s="4">
        <v>0.0</v>
      </c>
      <c r="V2870" s="3"/>
      <c r="W2870" s="1"/>
      <c r="AA2870" s="4" t="s">
        <v>13</v>
      </c>
      <c r="AB2870" s="4" t="s">
        <v>13</v>
      </c>
      <c r="AD2870" s="4">
        <v>0.0</v>
      </c>
    </row>
    <row r="2871">
      <c r="G2871" s="3"/>
      <c r="H2871" s="3"/>
      <c r="L2871" s="4" t="s">
        <v>13</v>
      </c>
      <c r="M2871" s="4" t="s">
        <v>13</v>
      </c>
      <c r="O2871" s="4">
        <v>0.0</v>
      </c>
      <c r="V2871" s="3"/>
      <c r="W2871" s="1"/>
      <c r="AA2871" s="4" t="s">
        <v>13</v>
      </c>
      <c r="AB2871" s="4" t="s">
        <v>13</v>
      </c>
      <c r="AD2871" s="4">
        <v>0.0</v>
      </c>
    </row>
    <row r="2872">
      <c r="G2872" s="3"/>
      <c r="H2872" s="3"/>
      <c r="L2872" s="4" t="s">
        <v>13</v>
      </c>
      <c r="M2872" s="4" t="s">
        <v>13</v>
      </c>
      <c r="O2872" s="4">
        <v>0.0</v>
      </c>
      <c r="V2872" s="3"/>
      <c r="W2872" s="1"/>
      <c r="AA2872" s="4" t="s">
        <v>13</v>
      </c>
      <c r="AB2872" s="4" t="s">
        <v>13</v>
      </c>
      <c r="AD2872" s="4">
        <v>0.0</v>
      </c>
    </row>
    <row r="2873">
      <c r="G2873" s="3"/>
      <c r="H2873" s="3"/>
      <c r="L2873" s="4" t="s">
        <v>13</v>
      </c>
      <c r="M2873" s="4" t="s">
        <v>13</v>
      </c>
      <c r="O2873" s="4">
        <v>0.0</v>
      </c>
      <c r="V2873" s="3"/>
      <c r="W2873" s="1"/>
      <c r="AA2873" s="4" t="s">
        <v>13</v>
      </c>
      <c r="AB2873" s="4" t="s">
        <v>13</v>
      </c>
      <c r="AD2873" s="4">
        <v>0.0</v>
      </c>
    </row>
    <row r="2874">
      <c r="G2874" s="3"/>
      <c r="H2874" s="3"/>
      <c r="L2874" s="4" t="s">
        <v>13</v>
      </c>
      <c r="M2874" s="4" t="s">
        <v>13</v>
      </c>
      <c r="O2874" s="4">
        <v>0.0</v>
      </c>
      <c r="V2874" s="3"/>
      <c r="W2874" s="1"/>
      <c r="AA2874" s="4" t="s">
        <v>13</v>
      </c>
      <c r="AB2874" s="4" t="s">
        <v>13</v>
      </c>
      <c r="AD2874" s="4">
        <v>0.0</v>
      </c>
    </row>
    <row r="2875">
      <c r="G2875" s="3"/>
      <c r="H2875" s="3"/>
      <c r="L2875" s="4" t="s">
        <v>13</v>
      </c>
      <c r="M2875" s="4" t="s">
        <v>13</v>
      </c>
      <c r="O2875" s="4">
        <v>0.0</v>
      </c>
      <c r="V2875" s="3"/>
      <c r="W2875" s="1"/>
      <c r="AA2875" s="4" t="s">
        <v>13</v>
      </c>
      <c r="AB2875" s="4" t="s">
        <v>13</v>
      </c>
      <c r="AD2875" s="4">
        <v>0.0</v>
      </c>
    </row>
    <row r="2876">
      <c r="G2876" s="3"/>
      <c r="H2876" s="3"/>
      <c r="L2876" s="4" t="s">
        <v>13</v>
      </c>
      <c r="M2876" s="4" t="s">
        <v>13</v>
      </c>
      <c r="O2876" s="4">
        <v>0.0</v>
      </c>
      <c r="V2876" s="3"/>
      <c r="W2876" s="1"/>
      <c r="AA2876" s="4" t="s">
        <v>13</v>
      </c>
      <c r="AB2876" s="4" t="s">
        <v>13</v>
      </c>
      <c r="AD2876" s="4">
        <v>0.0</v>
      </c>
    </row>
    <row r="2877">
      <c r="G2877" s="3"/>
      <c r="H2877" s="3"/>
      <c r="L2877" s="4" t="s">
        <v>13</v>
      </c>
      <c r="M2877" s="4" t="s">
        <v>13</v>
      </c>
      <c r="O2877" s="4">
        <v>0.0</v>
      </c>
      <c r="V2877" s="3"/>
      <c r="W2877" s="1"/>
      <c r="AA2877" s="4" t="s">
        <v>13</v>
      </c>
      <c r="AB2877" s="4" t="s">
        <v>13</v>
      </c>
      <c r="AD2877" s="4">
        <v>0.0</v>
      </c>
    </row>
    <row r="2878">
      <c r="G2878" s="3"/>
      <c r="H2878" s="3"/>
      <c r="L2878" s="4" t="s">
        <v>13</v>
      </c>
      <c r="M2878" s="4" t="s">
        <v>13</v>
      </c>
      <c r="O2878" s="4">
        <v>0.0</v>
      </c>
      <c r="V2878" s="3"/>
      <c r="W2878" s="1"/>
      <c r="AA2878" s="4" t="s">
        <v>13</v>
      </c>
      <c r="AB2878" s="4" t="s">
        <v>13</v>
      </c>
      <c r="AD2878" s="4">
        <v>0.0</v>
      </c>
    </row>
    <row r="2879">
      <c r="G2879" s="3"/>
      <c r="H2879" s="3"/>
      <c r="L2879" s="4" t="s">
        <v>13</v>
      </c>
      <c r="M2879" s="4" t="s">
        <v>13</v>
      </c>
      <c r="O2879" s="4">
        <v>0.0</v>
      </c>
      <c r="V2879" s="3"/>
      <c r="W2879" s="1"/>
      <c r="AA2879" s="4" t="s">
        <v>13</v>
      </c>
      <c r="AB2879" s="4" t="s">
        <v>13</v>
      </c>
      <c r="AD2879" s="4">
        <v>0.0</v>
      </c>
    </row>
    <row r="2880">
      <c r="G2880" s="3"/>
      <c r="H2880" s="3"/>
      <c r="L2880" s="4" t="s">
        <v>13</v>
      </c>
      <c r="M2880" s="4" t="s">
        <v>13</v>
      </c>
      <c r="O2880" s="4">
        <v>0.0</v>
      </c>
      <c r="V2880" s="3"/>
      <c r="W2880" s="1"/>
      <c r="AA2880" s="4" t="s">
        <v>13</v>
      </c>
      <c r="AB2880" s="4" t="s">
        <v>13</v>
      </c>
      <c r="AD2880" s="4">
        <v>0.0</v>
      </c>
    </row>
    <row r="2881">
      <c r="G2881" s="3"/>
      <c r="H2881" s="3"/>
      <c r="L2881" s="4" t="s">
        <v>13</v>
      </c>
      <c r="M2881" s="4" t="s">
        <v>13</v>
      </c>
      <c r="O2881" s="4">
        <v>0.0</v>
      </c>
      <c r="V2881" s="3"/>
      <c r="W2881" s="1"/>
      <c r="AA2881" s="4" t="s">
        <v>13</v>
      </c>
      <c r="AB2881" s="4" t="s">
        <v>13</v>
      </c>
      <c r="AD2881" s="4">
        <v>0.0</v>
      </c>
    </row>
    <row r="2882">
      <c r="G2882" s="3"/>
      <c r="H2882" s="3"/>
      <c r="L2882" s="4" t="s">
        <v>13</v>
      </c>
      <c r="M2882" s="4" t="s">
        <v>13</v>
      </c>
      <c r="O2882" s="4">
        <v>0.0</v>
      </c>
      <c r="V2882" s="3"/>
      <c r="W2882" s="1"/>
      <c r="AA2882" s="4" t="s">
        <v>13</v>
      </c>
      <c r="AB2882" s="4" t="s">
        <v>13</v>
      </c>
      <c r="AD2882" s="4">
        <v>0.0</v>
      </c>
    </row>
    <row r="2883">
      <c r="G2883" s="3"/>
      <c r="H2883" s="3"/>
      <c r="L2883" s="4" t="s">
        <v>13</v>
      </c>
      <c r="M2883" s="4" t="s">
        <v>13</v>
      </c>
      <c r="O2883" s="4">
        <v>0.0</v>
      </c>
      <c r="V2883" s="3"/>
      <c r="W2883" s="1"/>
      <c r="AA2883" s="4" t="s">
        <v>13</v>
      </c>
      <c r="AB2883" s="4" t="s">
        <v>13</v>
      </c>
      <c r="AD2883" s="4">
        <v>0.0</v>
      </c>
    </row>
    <row r="2884">
      <c r="G2884" s="3"/>
      <c r="H2884" s="3"/>
      <c r="L2884" s="4" t="s">
        <v>13</v>
      </c>
      <c r="M2884" s="4" t="s">
        <v>13</v>
      </c>
      <c r="O2884" s="4">
        <v>0.0</v>
      </c>
      <c r="V2884" s="3"/>
      <c r="W2884" s="1"/>
      <c r="AA2884" s="4" t="s">
        <v>13</v>
      </c>
      <c r="AB2884" s="4" t="s">
        <v>13</v>
      </c>
      <c r="AD2884" s="4">
        <v>0.0</v>
      </c>
    </row>
    <row r="2885">
      <c r="G2885" s="3"/>
      <c r="H2885" s="3"/>
      <c r="L2885" s="4" t="s">
        <v>13</v>
      </c>
      <c r="M2885" s="4" t="s">
        <v>13</v>
      </c>
      <c r="O2885" s="4">
        <v>0.0</v>
      </c>
      <c r="V2885" s="3"/>
      <c r="W2885" s="1"/>
      <c r="AA2885" s="4" t="s">
        <v>13</v>
      </c>
      <c r="AB2885" s="4" t="s">
        <v>13</v>
      </c>
      <c r="AD2885" s="4">
        <v>0.0</v>
      </c>
    </row>
    <row r="2886">
      <c r="G2886" s="3"/>
      <c r="H2886" s="3"/>
      <c r="L2886" s="4" t="s">
        <v>13</v>
      </c>
      <c r="M2886" s="4" t="s">
        <v>13</v>
      </c>
      <c r="O2886" s="4">
        <v>0.0</v>
      </c>
      <c r="V2886" s="3"/>
      <c r="W2886" s="1"/>
      <c r="AA2886" s="4" t="s">
        <v>13</v>
      </c>
      <c r="AB2886" s="4" t="s">
        <v>13</v>
      </c>
      <c r="AD2886" s="4">
        <v>0.0</v>
      </c>
    </row>
    <row r="2887">
      <c r="G2887" s="3"/>
      <c r="H2887" s="3"/>
      <c r="L2887" s="4" t="s">
        <v>13</v>
      </c>
      <c r="M2887" s="4" t="s">
        <v>13</v>
      </c>
      <c r="O2887" s="4">
        <v>0.0</v>
      </c>
      <c r="V2887" s="3"/>
      <c r="W2887" s="1"/>
      <c r="AA2887" s="4" t="s">
        <v>13</v>
      </c>
      <c r="AB2887" s="4" t="s">
        <v>13</v>
      </c>
      <c r="AD2887" s="4">
        <v>0.0</v>
      </c>
    </row>
    <row r="2888">
      <c r="G2888" s="3"/>
      <c r="H2888" s="3"/>
      <c r="L2888" s="4" t="s">
        <v>13</v>
      </c>
      <c r="M2888" s="4" t="s">
        <v>13</v>
      </c>
      <c r="O2888" s="4">
        <v>0.0</v>
      </c>
      <c r="V2888" s="3"/>
      <c r="W2888" s="1"/>
      <c r="AA2888" s="4" t="s">
        <v>13</v>
      </c>
      <c r="AB2888" s="4" t="s">
        <v>13</v>
      </c>
      <c r="AD2888" s="4">
        <v>0.0</v>
      </c>
    </row>
    <row r="2889">
      <c r="G2889" s="3"/>
      <c r="H2889" s="3"/>
      <c r="L2889" s="4" t="s">
        <v>13</v>
      </c>
      <c r="M2889" s="4" t="s">
        <v>13</v>
      </c>
      <c r="O2889" s="4">
        <v>0.0</v>
      </c>
      <c r="V2889" s="3"/>
      <c r="W2889" s="1"/>
      <c r="AA2889" s="4" t="s">
        <v>13</v>
      </c>
      <c r="AB2889" s="4" t="s">
        <v>13</v>
      </c>
      <c r="AD2889" s="4">
        <v>0.0</v>
      </c>
    </row>
    <row r="2890">
      <c r="G2890" s="3"/>
      <c r="H2890" s="3"/>
      <c r="L2890" s="4" t="s">
        <v>13</v>
      </c>
      <c r="M2890" s="4" t="s">
        <v>13</v>
      </c>
      <c r="O2890" s="4">
        <v>0.0</v>
      </c>
      <c r="V2890" s="3"/>
      <c r="W2890" s="1"/>
      <c r="AA2890" s="4" t="s">
        <v>13</v>
      </c>
      <c r="AB2890" s="4" t="s">
        <v>13</v>
      </c>
      <c r="AD2890" s="4">
        <v>0.0</v>
      </c>
    </row>
    <row r="2891">
      <c r="G2891" s="3"/>
      <c r="H2891" s="3"/>
      <c r="L2891" s="4" t="s">
        <v>13</v>
      </c>
      <c r="M2891" s="4" t="s">
        <v>13</v>
      </c>
      <c r="O2891" s="4">
        <v>0.0</v>
      </c>
      <c r="V2891" s="3"/>
      <c r="W2891" s="1"/>
      <c r="AA2891" s="4" t="s">
        <v>13</v>
      </c>
      <c r="AB2891" s="4" t="s">
        <v>13</v>
      </c>
      <c r="AD2891" s="4">
        <v>0.0</v>
      </c>
    </row>
    <row r="2892">
      <c r="G2892" s="3"/>
      <c r="H2892" s="3"/>
      <c r="L2892" s="4" t="s">
        <v>13</v>
      </c>
      <c r="M2892" s="4" t="s">
        <v>13</v>
      </c>
      <c r="O2892" s="4">
        <v>0.0</v>
      </c>
      <c r="V2892" s="3"/>
      <c r="W2892" s="1"/>
      <c r="AA2892" s="4" t="s">
        <v>13</v>
      </c>
      <c r="AB2892" s="4" t="s">
        <v>13</v>
      </c>
      <c r="AD2892" s="4">
        <v>0.0</v>
      </c>
    </row>
    <row r="2893">
      <c r="G2893" s="3"/>
      <c r="H2893" s="3"/>
      <c r="L2893" s="4" t="s">
        <v>13</v>
      </c>
      <c r="M2893" s="4" t="s">
        <v>13</v>
      </c>
      <c r="O2893" s="4">
        <v>0.0</v>
      </c>
      <c r="V2893" s="3"/>
      <c r="W2893" s="1"/>
      <c r="AA2893" s="4" t="s">
        <v>13</v>
      </c>
      <c r="AB2893" s="4" t="s">
        <v>13</v>
      </c>
      <c r="AD2893" s="4">
        <v>0.0</v>
      </c>
    </row>
    <row r="2894">
      <c r="G2894" s="3"/>
      <c r="H2894" s="3"/>
      <c r="L2894" s="4" t="s">
        <v>13</v>
      </c>
      <c r="M2894" s="4" t="s">
        <v>13</v>
      </c>
      <c r="O2894" s="4">
        <v>0.0</v>
      </c>
      <c r="V2894" s="3"/>
      <c r="W2894" s="1"/>
      <c r="AA2894" s="4" t="s">
        <v>13</v>
      </c>
      <c r="AB2894" s="4" t="s">
        <v>13</v>
      </c>
      <c r="AD2894" s="4">
        <v>0.0</v>
      </c>
    </row>
    <row r="2895">
      <c r="G2895" s="3"/>
      <c r="H2895" s="3"/>
      <c r="L2895" s="4" t="s">
        <v>13</v>
      </c>
      <c r="M2895" s="4" t="s">
        <v>13</v>
      </c>
      <c r="O2895" s="4">
        <v>0.0</v>
      </c>
      <c r="V2895" s="3"/>
      <c r="W2895" s="1"/>
      <c r="AA2895" s="4" t="s">
        <v>13</v>
      </c>
      <c r="AB2895" s="4" t="s">
        <v>13</v>
      </c>
      <c r="AD2895" s="4">
        <v>0.0</v>
      </c>
    </row>
    <row r="2896">
      <c r="G2896" s="3"/>
      <c r="H2896" s="3"/>
      <c r="L2896" s="4" t="s">
        <v>13</v>
      </c>
      <c r="M2896" s="4" t="s">
        <v>13</v>
      </c>
      <c r="O2896" s="4">
        <v>0.0</v>
      </c>
      <c r="V2896" s="3"/>
      <c r="W2896" s="1"/>
      <c r="AA2896" s="4" t="s">
        <v>13</v>
      </c>
      <c r="AB2896" s="4" t="s">
        <v>13</v>
      </c>
      <c r="AD2896" s="4">
        <v>0.0</v>
      </c>
    </row>
    <row r="2897">
      <c r="G2897" s="3"/>
      <c r="H2897" s="3"/>
      <c r="L2897" s="4" t="s">
        <v>13</v>
      </c>
      <c r="M2897" s="4" t="s">
        <v>13</v>
      </c>
      <c r="O2897" s="4">
        <v>0.0</v>
      </c>
      <c r="V2897" s="3"/>
      <c r="W2897" s="1"/>
      <c r="AA2897" s="4" t="s">
        <v>13</v>
      </c>
      <c r="AB2897" s="4" t="s">
        <v>13</v>
      </c>
      <c r="AD2897" s="4">
        <v>0.0</v>
      </c>
    </row>
    <row r="2898">
      <c r="G2898" s="3"/>
      <c r="H2898" s="3"/>
      <c r="L2898" s="4" t="s">
        <v>13</v>
      </c>
      <c r="M2898" s="4" t="s">
        <v>13</v>
      </c>
      <c r="O2898" s="4">
        <v>0.0</v>
      </c>
      <c r="V2898" s="3"/>
      <c r="W2898" s="1"/>
      <c r="AA2898" s="4" t="s">
        <v>13</v>
      </c>
      <c r="AB2898" s="4" t="s">
        <v>13</v>
      </c>
      <c r="AD2898" s="4">
        <v>0.0</v>
      </c>
    </row>
    <row r="2899">
      <c r="G2899" s="3"/>
      <c r="H2899" s="3"/>
      <c r="L2899" s="4" t="s">
        <v>13</v>
      </c>
      <c r="M2899" s="4" t="s">
        <v>13</v>
      </c>
      <c r="O2899" s="4">
        <v>0.0</v>
      </c>
      <c r="V2899" s="3"/>
      <c r="W2899" s="1"/>
      <c r="AA2899" s="4" t="s">
        <v>13</v>
      </c>
      <c r="AB2899" s="4" t="s">
        <v>13</v>
      </c>
      <c r="AD2899" s="4">
        <v>0.0</v>
      </c>
    </row>
    <row r="2900">
      <c r="G2900" s="3"/>
      <c r="H2900" s="3"/>
      <c r="L2900" s="4" t="s">
        <v>13</v>
      </c>
      <c r="M2900" s="4" t="s">
        <v>13</v>
      </c>
      <c r="O2900" s="4">
        <v>0.0</v>
      </c>
      <c r="V2900" s="3"/>
      <c r="W2900" s="1"/>
      <c r="AA2900" s="4" t="s">
        <v>13</v>
      </c>
      <c r="AB2900" s="4" t="s">
        <v>13</v>
      </c>
      <c r="AD2900" s="4">
        <v>0.0</v>
      </c>
    </row>
    <row r="2901">
      <c r="G2901" s="3"/>
      <c r="H2901" s="3"/>
      <c r="L2901" s="4" t="s">
        <v>13</v>
      </c>
      <c r="M2901" s="4" t="s">
        <v>13</v>
      </c>
      <c r="O2901" s="4">
        <v>0.0</v>
      </c>
      <c r="V2901" s="3"/>
      <c r="W2901" s="1"/>
      <c r="AA2901" s="4" t="s">
        <v>13</v>
      </c>
      <c r="AB2901" s="4" t="s">
        <v>13</v>
      </c>
      <c r="AD2901" s="4">
        <v>0.0</v>
      </c>
    </row>
    <row r="2902">
      <c r="G2902" s="3"/>
      <c r="H2902" s="3"/>
      <c r="L2902" s="4" t="s">
        <v>13</v>
      </c>
      <c r="M2902" s="4" t="s">
        <v>13</v>
      </c>
      <c r="O2902" s="4">
        <v>0.0</v>
      </c>
      <c r="V2902" s="3"/>
      <c r="W2902" s="1"/>
      <c r="AA2902" s="4" t="s">
        <v>13</v>
      </c>
      <c r="AB2902" s="4" t="s">
        <v>13</v>
      </c>
      <c r="AD2902" s="4">
        <v>0.0</v>
      </c>
    </row>
    <row r="2903">
      <c r="G2903" s="3"/>
      <c r="H2903" s="3"/>
      <c r="L2903" s="4" t="s">
        <v>13</v>
      </c>
      <c r="M2903" s="4" t="s">
        <v>13</v>
      </c>
      <c r="O2903" s="4">
        <v>0.0</v>
      </c>
      <c r="V2903" s="3"/>
      <c r="W2903" s="1"/>
      <c r="AA2903" s="4" t="s">
        <v>13</v>
      </c>
      <c r="AB2903" s="4" t="s">
        <v>13</v>
      </c>
      <c r="AD2903" s="4">
        <v>0.0</v>
      </c>
    </row>
    <row r="2904">
      <c r="G2904" s="3"/>
      <c r="H2904" s="3"/>
      <c r="L2904" s="4" t="s">
        <v>13</v>
      </c>
      <c r="M2904" s="4" t="s">
        <v>13</v>
      </c>
      <c r="O2904" s="4">
        <v>0.0</v>
      </c>
      <c r="V2904" s="3"/>
      <c r="W2904" s="1"/>
      <c r="AA2904" s="4" t="s">
        <v>13</v>
      </c>
      <c r="AB2904" s="4" t="s">
        <v>13</v>
      </c>
      <c r="AD2904" s="4">
        <v>0.0</v>
      </c>
    </row>
    <row r="2905">
      <c r="G2905" s="3"/>
      <c r="H2905" s="3"/>
      <c r="L2905" s="4" t="s">
        <v>13</v>
      </c>
      <c r="M2905" s="4" t="s">
        <v>13</v>
      </c>
      <c r="O2905" s="4">
        <v>0.0</v>
      </c>
      <c r="V2905" s="3"/>
      <c r="W2905" s="1"/>
      <c r="AA2905" s="4" t="s">
        <v>13</v>
      </c>
      <c r="AB2905" s="4" t="s">
        <v>13</v>
      </c>
      <c r="AD2905" s="4">
        <v>0.0</v>
      </c>
    </row>
    <row r="2906">
      <c r="G2906" s="3"/>
      <c r="H2906" s="3"/>
      <c r="L2906" s="4" t="s">
        <v>13</v>
      </c>
      <c r="M2906" s="4" t="s">
        <v>13</v>
      </c>
      <c r="O2906" s="4">
        <v>0.0</v>
      </c>
      <c r="V2906" s="3"/>
      <c r="W2906" s="1"/>
      <c r="AA2906" s="4" t="s">
        <v>13</v>
      </c>
      <c r="AB2906" s="4" t="s">
        <v>13</v>
      </c>
      <c r="AD2906" s="4">
        <v>0.0</v>
      </c>
    </row>
    <row r="2907">
      <c r="G2907" s="3"/>
      <c r="H2907" s="3"/>
      <c r="L2907" s="4" t="s">
        <v>13</v>
      </c>
      <c r="M2907" s="4" t="s">
        <v>13</v>
      </c>
      <c r="O2907" s="4">
        <v>0.0</v>
      </c>
      <c r="V2907" s="3"/>
      <c r="W2907" s="1"/>
      <c r="AA2907" s="4" t="s">
        <v>13</v>
      </c>
      <c r="AB2907" s="4" t="s">
        <v>13</v>
      </c>
      <c r="AD2907" s="4">
        <v>0.0</v>
      </c>
    </row>
    <row r="2908">
      <c r="G2908" s="3"/>
      <c r="H2908" s="3"/>
      <c r="L2908" s="4" t="s">
        <v>13</v>
      </c>
      <c r="M2908" s="4" t="s">
        <v>13</v>
      </c>
      <c r="O2908" s="4">
        <v>0.0</v>
      </c>
      <c r="V2908" s="3"/>
      <c r="W2908" s="1"/>
      <c r="AA2908" s="4" t="s">
        <v>13</v>
      </c>
      <c r="AB2908" s="4" t="s">
        <v>13</v>
      </c>
      <c r="AD2908" s="4">
        <v>0.0</v>
      </c>
    </row>
    <row r="2909">
      <c r="G2909" s="3"/>
      <c r="H2909" s="3"/>
      <c r="L2909" s="4" t="s">
        <v>13</v>
      </c>
      <c r="M2909" s="4" t="s">
        <v>13</v>
      </c>
      <c r="O2909" s="4">
        <v>0.0</v>
      </c>
      <c r="V2909" s="3"/>
      <c r="W2909" s="1"/>
      <c r="AA2909" s="4" t="s">
        <v>13</v>
      </c>
      <c r="AB2909" s="4" t="s">
        <v>13</v>
      </c>
      <c r="AD2909" s="4">
        <v>0.0</v>
      </c>
    </row>
    <row r="2910">
      <c r="G2910" s="3"/>
      <c r="H2910" s="3"/>
      <c r="L2910" s="4" t="s">
        <v>13</v>
      </c>
      <c r="M2910" s="4" t="s">
        <v>13</v>
      </c>
      <c r="O2910" s="4">
        <v>0.0</v>
      </c>
      <c r="V2910" s="3"/>
      <c r="W2910" s="1"/>
      <c r="AA2910" s="4" t="s">
        <v>13</v>
      </c>
      <c r="AB2910" s="4" t="s">
        <v>13</v>
      </c>
      <c r="AD2910" s="4">
        <v>0.0</v>
      </c>
    </row>
    <row r="2911">
      <c r="G2911" s="3"/>
      <c r="H2911" s="3"/>
      <c r="L2911" s="4" t="s">
        <v>13</v>
      </c>
      <c r="M2911" s="4" t="s">
        <v>13</v>
      </c>
      <c r="O2911" s="4">
        <v>0.0</v>
      </c>
      <c r="V2911" s="3"/>
      <c r="W2911" s="1"/>
      <c r="AA2911" s="4" t="s">
        <v>13</v>
      </c>
      <c r="AB2911" s="4" t="s">
        <v>13</v>
      </c>
      <c r="AD2911" s="4">
        <v>0.0</v>
      </c>
    </row>
    <row r="2912">
      <c r="G2912" s="3"/>
      <c r="H2912" s="3"/>
      <c r="L2912" s="4" t="s">
        <v>13</v>
      </c>
      <c r="M2912" s="4" t="s">
        <v>13</v>
      </c>
      <c r="O2912" s="4">
        <v>0.0</v>
      </c>
      <c r="V2912" s="3"/>
      <c r="W2912" s="1"/>
      <c r="AA2912" s="4" t="s">
        <v>13</v>
      </c>
      <c r="AB2912" s="4" t="s">
        <v>13</v>
      </c>
      <c r="AD2912" s="4">
        <v>0.0</v>
      </c>
    </row>
    <row r="2913">
      <c r="G2913" s="3"/>
      <c r="H2913" s="3"/>
      <c r="L2913" s="4" t="s">
        <v>13</v>
      </c>
      <c r="M2913" s="4" t="s">
        <v>13</v>
      </c>
      <c r="O2913" s="4">
        <v>0.0</v>
      </c>
      <c r="V2913" s="3"/>
      <c r="W2913" s="1"/>
      <c r="AA2913" s="4" t="s">
        <v>13</v>
      </c>
      <c r="AB2913" s="4" t="s">
        <v>13</v>
      </c>
      <c r="AD2913" s="4">
        <v>0.0</v>
      </c>
    </row>
    <row r="2914">
      <c r="G2914" s="3"/>
      <c r="H2914" s="3"/>
      <c r="L2914" s="4" t="s">
        <v>13</v>
      </c>
      <c r="M2914" s="4" t="s">
        <v>13</v>
      </c>
      <c r="O2914" s="4">
        <v>0.0</v>
      </c>
      <c r="V2914" s="3"/>
      <c r="W2914" s="1"/>
      <c r="AA2914" s="4" t="s">
        <v>13</v>
      </c>
      <c r="AB2914" s="4" t="s">
        <v>13</v>
      </c>
      <c r="AD2914" s="4">
        <v>0.0</v>
      </c>
    </row>
    <row r="2915">
      <c r="G2915" s="3"/>
      <c r="H2915" s="3"/>
      <c r="L2915" s="4" t="s">
        <v>13</v>
      </c>
      <c r="M2915" s="4" t="s">
        <v>13</v>
      </c>
      <c r="O2915" s="4">
        <v>0.0</v>
      </c>
      <c r="V2915" s="3"/>
      <c r="W2915" s="1"/>
      <c r="AA2915" s="4" t="s">
        <v>13</v>
      </c>
      <c r="AB2915" s="4" t="s">
        <v>13</v>
      </c>
      <c r="AD2915" s="4">
        <v>0.0</v>
      </c>
    </row>
    <row r="2916">
      <c r="G2916" s="3"/>
      <c r="H2916" s="3"/>
      <c r="L2916" s="4" t="s">
        <v>13</v>
      </c>
      <c r="M2916" s="4" t="s">
        <v>13</v>
      </c>
      <c r="O2916" s="4">
        <v>0.0</v>
      </c>
      <c r="V2916" s="3"/>
      <c r="W2916" s="1"/>
      <c r="AA2916" s="4" t="s">
        <v>13</v>
      </c>
      <c r="AB2916" s="4" t="s">
        <v>13</v>
      </c>
      <c r="AD2916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3.63"/>
    <col customWidth="1" min="9" max="9" width="15.38"/>
    <col customWidth="1" min="14" max="14" width="13.38"/>
    <col customWidth="1" min="15" max="15" width="19.38"/>
    <col customWidth="1" min="23" max="23" width="13.63"/>
  </cols>
  <sheetData>
    <row r="1">
      <c r="A1" s="1"/>
      <c r="B1" s="1"/>
      <c r="C1" s="1" t="s">
        <v>14</v>
      </c>
      <c r="D1" s="1"/>
      <c r="E1" s="1"/>
      <c r="F1" s="1"/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/>
      <c r="Q1" s="1"/>
      <c r="R1" s="1" t="s">
        <v>15</v>
      </c>
      <c r="S1" s="1"/>
      <c r="T1" s="1"/>
      <c r="U1" s="1"/>
      <c r="V1" s="1" t="s">
        <v>11</v>
      </c>
      <c r="W1" s="1" t="s">
        <v>2</v>
      </c>
      <c r="X1" s="1" t="s">
        <v>12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</row>
    <row r="2">
      <c r="G2" s="5">
        <v>-2.04142</v>
      </c>
      <c r="H2" s="6">
        <v>0.005</v>
      </c>
      <c r="I2" s="1">
        <v>-1.27</v>
      </c>
      <c r="J2" s="1">
        <v>0.0</v>
      </c>
      <c r="K2" s="7">
        <f>IFERROR(__xludf.DUMMYFUNCTION("SORT(UNIQUE(FLATTEN(H2:H2838, J2:J2838)))"),0.0)</f>
        <v>0</v>
      </c>
      <c r="L2" s="7" t="str">
        <f t="array" ref="L2:L2838">IF(K2:K2838="", "", IFERROR(VLOOKUP(K2:K2838, {H2:H2838, G2:G2838}, 2, FALSE), ""))
</f>
        <v/>
      </c>
      <c r="M2" s="7">
        <f t="array" ref="M2:M2838">IF(K2:K2838="", "", IFERROR(VLOOKUP(K2:K2838, {J2:J2838, I2:I2838}, 2, FALSE), ""))
</f>
        <v>-1.27</v>
      </c>
      <c r="N2" s="1">
        <v>-1.27732405114374</v>
      </c>
      <c r="O2" s="7">
        <f t="array" ref="O2:O2838">G2:G2838 - N2:N2838</f>
        <v>-0.7640959489</v>
      </c>
      <c r="V2" s="5">
        <v>33.1704</v>
      </c>
      <c r="W2" s="6">
        <v>0.005</v>
      </c>
      <c r="X2" s="1">
        <v>37.2859290337194</v>
      </c>
      <c r="Y2" s="1">
        <v>0.0</v>
      </c>
      <c r="Z2" s="7">
        <f>IFERROR(__xludf.DUMMYFUNCTION("SORT(UNIQUE(FLATTEN(W2:W2838, Y2:Y2838)))"),0.0)</f>
        <v>0</v>
      </c>
      <c r="AA2" s="7" t="str">
        <f t="array" ref="AA2:AA2838">IF(Z2:Z2838="", "", IFERROR(VLOOKUP(Z2:Z2838, {W2:W2838, V2:V2838}, 2, FALSE), ""))
</f>
        <v/>
      </c>
      <c r="AB2" s="7">
        <f t="array" ref="AB2:AB2838">IF(Z2:Z2838="", "", IFERROR(VLOOKUP(Z2:Z2838, {Y2:Y2838, X2:X2838}, 2, FALSE), ""))
</f>
        <v>37.28592903</v>
      </c>
      <c r="AC2" s="1">
        <v>37.2795281008894</v>
      </c>
      <c r="AD2" s="7">
        <f t="array" ref="AD2:AD2838">V2:V2838 - AC2:AC2838</f>
        <v>-4.109128101</v>
      </c>
    </row>
    <row r="3">
      <c r="G3" s="5">
        <v>-2.04303</v>
      </c>
      <c r="H3" s="6">
        <v>0.01</v>
      </c>
      <c r="I3" s="1">
        <v>-1.39</v>
      </c>
      <c r="J3" s="1">
        <v>0.116760254</v>
      </c>
      <c r="K3" s="1">
        <f>IFERROR(__xludf.DUMMYFUNCTION("""COMPUTED_VALUE"""),0.005)</f>
        <v>0.005</v>
      </c>
      <c r="L3" s="1">
        <v>-2.04142</v>
      </c>
      <c r="M3" s="1" t="s">
        <v>13</v>
      </c>
      <c r="N3" s="1">
        <v>-1.28455166126852</v>
      </c>
      <c r="O3" s="1">
        <v>-0.75847833873148</v>
      </c>
      <c r="V3" s="5">
        <v>33.1735</v>
      </c>
      <c r="W3" s="6">
        <v>0.01</v>
      </c>
      <c r="X3" s="1">
        <v>37.1870119075124</v>
      </c>
      <c r="Y3" s="1">
        <v>0.116760254</v>
      </c>
      <c r="Z3" s="1">
        <f>IFERROR(__xludf.DUMMYFUNCTION("""COMPUTED_VALUE"""),0.005)</f>
        <v>0.005</v>
      </c>
      <c r="AA3" s="1">
        <v>33.1704</v>
      </c>
      <c r="AB3" s="1" t="s">
        <v>13</v>
      </c>
      <c r="AC3" s="1">
        <v>37.273185827017</v>
      </c>
      <c r="AD3" s="1">
        <v>-4.099685827017005</v>
      </c>
    </row>
    <row r="4">
      <c r="G4" s="5">
        <v>-2.04473</v>
      </c>
      <c r="H4" s="6">
        <v>0.015</v>
      </c>
      <c r="I4" s="1">
        <v>-1.41</v>
      </c>
      <c r="J4" s="1">
        <v>0.21685791</v>
      </c>
      <c r="K4" s="1">
        <f>IFERROR(__xludf.DUMMYFUNCTION("""COMPUTED_VALUE"""),0.01)</f>
        <v>0.01</v>
      </c>
      <c r="L4" s="1">
        <v>-2.04303</v>
      </c>
      <c r="M4" s="1" t="s">
        <v>13</v>
      </c>
      <c r="N4" s="1">
        <v>-1.29166890734744</v>
      </c>
      <c r="O4" s="1">
        <v>-0.7530610926525598</v>
      </c>
      <c r="V4" s="5">
        <v>33.1764</v>
      </c>
      <c r="W4" s="6">
        <v>0.015</v>
      </c>
      <c r="X4" s="1">
        <v>37.1835663972935</v>
      </c>
      <c r="Y4" s="1">
        <v>0.21685791</v>
      </c>
      <c r="Z4" s="1">
        <f>IFERROR(__xludf.DUMMYFUNCTION("""COMPUTED_VALUE"""),0.01)</f>
        <v>0.01</v>
      </c>
      <c r="AA4" s="1">
        <v>33.1735</v>
      </c>
      <c r="AB4" s="1" t="s">
        <v>13</v>
      </c>
      <c r="AC4" s="1">
        <v>37.2669211852437</v>
      </c>
      <c r="AD4" s="1">
        <v>-4.090521185243702</v>
      </c>
    </row>
    <row r="5">
      <c r="G5" s="5">
        <v>-2.04656</v>
      </c>
      <c r="H5" s="6">
        <v>0.02</v>
      </c>
      <c r="I5" s="1">
        <v>-1.43</v>
      </c>
      <c r="J5" s="1">
        <v>0.350341797</v>
      </c>
      <c r="K5" s="1">
        <f>IFERROR(__xludf.DUMMYFUNCTION("""COMPUTED_VALUE"""),0.015)</f>
        <v>0.015</v>
      </c>
      <c r="L5" s="1">
        <v>-2.04473</v>
      </c>
      <c r="M5" s="1" t="s">
        <v>13</v>
      </c>
      <c r="N5" s="1">
        <v>-1.29866186635358</v>
      </c>
      <c r="O5" s="1">
        <v>-0.7478981336464199</v>
      </c>
      <c r="V5" s="5">
        <v>33.1791</v>
      </c>
      <c r="W5" s="6">
        <v>0.02</v>
      </c>
      <c r="X5" s="1">
        <v>36.6380960142074</v>
      </c>
      <c r="Y5" s="1">
        <v>0.350341797</v>
      </c>
      <c r="Z5" s="1">
        <f>IFERROR(__xludf.DUMMYFUNCTION("""COMPUTED_VALUE"""),0.015)</f>
        <v>0.015</v>
      </c>
      <c r="AA5" s="1">
        <v>33.1764</v>
      </c>
      <c r="AB5" s="1" t="s">
        <v>13</v>
      </c>
      <c r="AC5" s="1">
        <v>37.2607531524302</v>
      </c>
      <c r="AD5" s="1">
        <v>-4.081653152430199</v>
      </c>
    </row>
    <row r="6">
      <c r="G6" s="5">
        <v>-2.04847</v>
      </c>
      <c r="H6" s="6">
        <v>0.025</v>
      </c>
      <c r="I6" s="1">
        <v>-1.48</v>
      </c>
      <c r="J6" s="1">
        <v>0.433746337999999</v>
      </c>
      <c r="K6" s="1">
        <f>IFERROR(__xludf.DUMMYFUNCTION("""COMPUTED_VALUE"""),0.02)</f>
        <v>0.02</v>
      </c>
      <c r="L6" s="1">
        <v>-2.04656</v>
      </c>
      <c r="M6" s="1" t="s">
        <v>13</v>
      </c>
      <c r="N6" s="1">
        <v>-1.30551661526006</v>
      </c>
      <c r="O6" s="1">
        <v>-0.7429533847399401</v>
      </c>
      <c r="V6" s="5">
        <v>33.1815</v>
      </c>
      <c r="W6" s="6">
        <v>0.025</v>
      </c>
      <c r="X6" s="1">
        <v>36.2906866513242</v>
      </c>
      <c r="Y6" s="1">
        <v>0.433746337999999</v>
      </c>
      <c r="Z6" s="1">
        <f>IFERROR(__xludf.DUMMYFUNCTION("""COMPUTED_VALUE"""),0.02)</f>
        <v>0.02</v>
      </c>
      <c r="AA6" s="1">
        <v>33.1791</v>
      </c>
      <c r="AB6" s="1" t="s">
        <v>13</v>
      </c>
      <c r="AC6" s="1">
        <v>37.2547007054374</v>
      </c>
      <c r="AD6" s="1">
        <v>-4.073200705437401</v>
      </c>
    </row>
    <row r="7">
      <c r="G7" s="5">
        <v>-2.05051</v>
      </c>
      <c r="H7" s="6">
        <v>0.03</v>
      </c>
      <c r="I7" s="1">
        <v>-1.48</v>
      </c>
      <c r="J7" s="1">
        <v>0.517181396999999</v>
      </c>
      <c r="K7" s="1">
        <f>IFERROR(__xludf.DUMMYFUNCTION("""COMPUTED_VALUE"""),0.025)</f>
        <v>0.025</v>
      </c>
      <c r="L7" s="1">
        <v>-2.04847</v>
      </c>
      <c r="M7" s="1" t="s">
        <v>13</v>
      </c>
      <c r="N7" s="1">
        <v>-1.31221923103995</v>
      </c>
      <c r="O7" s="1">
        <v>-0.73829076896005</v>
      </c>
      <c r="V7" s="5">
        <v>33.1838</v>
      </c>
      <c r="W7" s="6">
        <v>0.03</v>
      </c>
      <c r="X7" s="1">
        <v>36.2906866513242</v>
      </c>
      <c r="Y7" s="1">
        <v>0.517181396999999</v>
      </c>
      <c r="Z7" s="1">
        <f>IFERROR(__xludf.DUMMYFUNCTION("""COMPUTED_VALUE"""),0.025)</f>
        <v>0.025</v>
      </c>
      <c r="AA7" s="1">
        <v>33.1815</v>
      </c>
      <c r="AB7" s="1" t="s">
        <v>13</v>
      </c>
      <c r="AC7" s="1">
        <v>37.2487828211261</v>
      </c>
      <c r="AD7" s="1">
        <v>-4.064982821126101</v>
      </c>
    </row>
    <row r="8">
      <c r="G8" s="5">
        <v>-2.05263</v>
      </c>
      <c r="H8" s="6">
        <v>0.035</v>
      </c>
      <c r="I8" s="1">
        <v>-1.58</v>
      </c>
      <c r="J8" s="1">
        <v>0.634002686</v>
      </c>
      <c r="K8" s="1">
        <f>IFERROR(__xludf.DUMMYFUNCTION("""COMPUTED_VALUE"""),0.03)</f>
        <v>0.03</v>
      </c>
      <c r="L8" s="1">
        <v>-2.05051</v>
      </c>
      <c r="M8" s="1" t="s">
        <v>13</v>
      </c>
      <c r="N8" s="1">
        <v>-1.31875579066638</v>
      </c>
      <c r="O8" s="1">
        <v>-0.7338742093336201</v>
      </c>
      <c r="V8" s="5">
        <v>33.1858</v>
      </c>
      <c r="W8" s="6">
        <v>0.035</v>
      </c>
      <c r="X8" s="1">
        <v>36.1516061759217</v>
      </c>
      <c r="Y8" s="1">
        <v>0.634002686</v>
      </c>
      <c r="Z8" s="1">
        <f>IFERROR(__xludf.DUMMYFUNCTION("""COMPUTED_VALUE"""),0.03)</f>
        <v>0.03</v>
      </c>
      <c r="AA8" s="1">
        <v>33.1838</v>
      </c>
      <c r="AB8" s="1" t="s">
        <v>13</v>
      </c>
      <c r="AC8" s="1">
        <v>37.2430184763571</v>
      </c>
      <c r="AD8" s="1">
        <v>-4.0572184763571</v>
      </c>
    </row>
    <row r="9">
      <c r="G9" s="5">
        <v>-2.05489</v>
      </c>
      <c r="H9" s="6">
        <v>0.04</v>
      </c>
      <c r="I9" s="1">
        <v>-1.68</v>
      </c>
      <c r="J9" s="1">
        <v>0.78414917</v>
      </c>
      <c r="K9" s="1">
        <f>IFERROR(__xludf.DUMMYFUNCTION("""COMPUTED_VALUE"""),0.035)</f>
        <v>0.035</v>
      </c>
      <c r="L9" s="1">
        <v>-2.05263</v>
      </c>
      <c r="M9" s="1" t="s">
        <v>13</v>
      </c>
      <c r="N9" s="1">
        <v>-1.32511237111242</v>
      </c>
      <c r="O9" s="1">
        <v>-0.7297776288875799</v>
      </c>
      <c r="V9" s="5">
        <v>33.1876</v>
      </c>
      <c r="W9" s="6">
        <v>0.04</v>
      </c>
      <c r="X9" s="1">
        <v>35.6860789359985</v>
      </c>
      <c r="Y9" s="1">
        <v>0.78414917</v>
      </c>
      <c r="Z9" s="1">
        <f>IFERROR(__xludf.DUMMYFUNCTION("""COMPUTED_VALUE"""),0.035)</f>
        <v>0.035</v>
      </c>
      <c r="AA9" s="1">
        <v>33.1858</v>
      </c>
      <c r="AB9" s="1" t="s">
        <v>13</v>
      </c>
      <c r="AC9" s="1">
        <v>37.2374266479911</v>
      </c>
      <c r="AD9" s="1">
        <v>-4.049826647991097</v>
      </c>
    </row>
    <row r="10">
      <c r="G10" s="5">
        <v>-2.05725</v>
      </c>
      <c r="H10" s="6">
        <v>0.045</v>
      </c>
      <c r="I10" s="1">
        <v>-1.82</v>
      </c>
      <c r="J10" s="1">
        <v>0.917633057</v>
      </c>
      <c r="K10" s="1">
        <f>IFERROR(__xludf.DUMMYFUNCTION("""COMPUTED_VALUE"""),0.04)</f>
        <v>0.04</v>
      </c>
      <c r="L10" s="1">
        <v>-2.05489</v>
      </c>
      <c r="M10" s="1" t="s">
        <v>13</v>
      </c>
      <c r="N10" s="1">
        <v>-1.33127504935117</v>
      </c>
      <c r="O10" s="1">
        <v>-0.7259749506488298</v>
      </c>
      <c r="V10" s="5">
        <v>33.1892</v>
      </c>
      <c r="W10" s="6">
        <v>0.045</v>
      </c>
      <c r="X10" s="1">
        <v>35.7319005753469</v>
      </c>
      <c r="Y10" s="1">
        <v>0.917633057</v>
      </c>
      <c r="Z10" s="1">
        <f>IFERROR(__xludf.DUMMYFUNCTION("""COMPUTED_VALUE"""),0.04)</f>
        <v>0.04</v>
      </c>
      <c r="AA10" s="1">
        <v>33.1876</v>
      </c>
      <c r="AB10" s="1" t="s">
        <v>13</v>
      </c>
      <c r="AC10" s="1">
        <v>37.2320263128891</v>
      </c>
      <c r="AD10" s="1">
        <v>-4.0428263128890976</v>
      </c>
    </row>
    <row r="11">
      <c r="G11" s="5">
        <v>-2.05969</v>
      </c>
      <c r="H11" s="6">
        <v>0.05</v>
      </c>
      <c r="I11" s="1">
        <v>-1.74</v>
      </c>
      <c r="J11" s="1">
        <v>1.034454346</v>
      </c>
      <c r="K11" s="1">
        <f>IFERROR(__xludf.DUMMYFUNCTION("""COMPUTED_VALUE"""),0.045)</f>
        <v>0.045</v>
      </c>
      <c r="L11" s="1">
        <v>-2.05725</v>
      </c>
      <c r="M11" s="1" t="s">
        <v>13</v>
      </c>
      <c r="N11" s="1">
        <v>-1.33722990235574</v>
      </c>
      <c r="O11" s="1">
        <v>-0.7224600976442599</v>
      </c>
      <c r="V11" s="5">
        <v>33.1906</v>
      </c>
      <c r="W11" s="6">
        <v>0.05</v>
      </c>
      <c r="X11" s="1">
        <v>35.7296404826897</v>
      </c>
      <c r="Y11" s="1">
        <v>1.034454346</v>
      </c>
      <c r="Z11" s="1">
        <f>IFERROR(__xludf.DUMMYFUNCTION("""COMPUTED_VALUE"""),0.045)</f>
        <v>0.045</v>
      </c>
      <c r="AA11" s="1">
        <v>33.1892</v>
      </c>
      <c r="AB11" s="1" t="s">
        <v>13</v>
      </c>
      <c r="AC11" s="1">
        <v>37.2268364479117</v>
      </c>
      <c r="AD11" s="1">
        <v>-4.036236447911698</v>
      </c>
    </row>
    <row r="12">
      <c r="G12" s="5">
        <v>-2.06227</v>
      </c>
      <c r="H12" s="6">
        <v>0.055</v>
      </c>
      <c r="I12" s="1">
        <v>-1.83</v>
      </c>
      <c r="J12" s="1">
        <v>1.134552002</v>
      </c>
      <c r="K12" s="1">
        <f>IFERROR(__xludf.DUMMYFUNCTION("""COMPUTED_VALUE"""),0.05)</f>
        <v>0.05</v>
      </c>
      <c r="L12" s="1">
        <v>-2.05969</v>
      </c>
      <c r="M12" s="1" t="s">
        <v>13</v>
      </c>
      <c r="N12" s="1">
        <v>-1.34296300709922</v>
      </c>
      <c r="O12" s="1">
        <v>-0.7193069929007798</v>
      </c>
      <c r="V12" s="5">
        <v>33.1918</v>
      </c>
      <c r="W12" s="6">
        <v>0.055</v>
      </c>
      <c r="X12" s="1">
        <v>35.3008065386148</v>
      </c>
      <c r="Y12" s="1">
        <v>1.134552002</v>
      </c>
      <c r="Z12" s="1">
        <f>IFERROR(__xludf.DUMMYFUNCTION("""COMPUTED_VALUE"""),0.05)</f>
        <v>0.05</v>
      </c>
      <c r="AA12" s="1">
        <v>33.1906</v>
      </c>
      <c r="AB12" s="1" t="s">
        <v>13</v>
      </c>
      <c r="AC12" s="1">
        <v>37.2218760299199</v>
      </c>
      <c r="AD12" s="1">
        <v>-4.030076029919897</v>
      </c>
    </row>
    <row r="13">
      <c r="G13" s="5">
        <v>-2.06493</v>
      </c>
      <c r="H13" s="6">
        <v>0.06</v>
      </c>
      <c r="I13" s="1">
        <v>-1.87</v>
      </c>
      <c r="J13" s="1">
        <v>1.217987061</v>
      </c>
      <c r="K13" s="1">
        <f>IFERROR(__xludf.DUMMYFUNCTION("""COMPUTED_VALUE"""),0.055)</f>
        <v>0.055</v>
      </c>
      <c r="L13" s="1">
        <v>-2.06227</v>
      </c>
      <c r="M13" s="1" t="s">
        <v>13</v>
      </c>
      <c r="N13" s="1">
        <v>-1.34846044055471</v>
      </c>
      <c r="O13" s="1">
        <v>-0.7164695594452899</v>
      </c>
      <c r="V13" s="5">
        <v>33.1927</v>
      </c>
      <c r="W13" s="6">
        <v>0.06</v>
      </c>
      <c r="X13" s="1">
        <v>35.2625200502536</v>
      </c>
      <c r="Y13" s="1">
        <v>1.217987061</v>
      </c>
      <c r="Z13" s="1">
        <f>IFERROR(__xludf.DUMMYFUNCTION("""COMPUTED_VALUE"""),0.055)</f>
        <v>0.055</v>
      </c>
      <c r="AA13" s="1">
        <v>33.1918</v>
      </c>
      <c r="AB13" s="1" t="s">
        <v>13</v>
      </c>
      <c r="AC13" s="1">
        <v>37.2171640357744</v>
      </c>
      <c r="AD13" s="1">
        <v>-4.0244640357744</v>
      </c>
    </row>
    <row r="14">
      <c r="G14" s="5">
        <v>-2.06772</v>
      </c>
      <c r="H14" s="6">
        <v>0.065</v>
      </c>
      <c r="I14" s="1">
        <v>-1.87</v>
      </c>
      <c r="J14" s="1">
        <v>1.318084717</v>
      </c>
      <c r="K14" s="1">
        <f>IFERROR(__xludf.DUMMYFUNCTION("""COMPUTED_VALUE"""),0.06)</f>
        <v>0.06</v>
      </c>
      <c r="L14" s="1">
        <v>-2.06493</v>
      </c>
      <c r="M14" s="1" t="s">
        <v>13</v>
      </c>
      <c r="N14" s="1">
        <v>-1.3537082796953</v>
      </c>
      <c r="O14" s="1">
        <v>-0.7140117203047001</v>
      </c>
      <c r="V14" s="5">
        <v>33.1935</v>
      </c>
      <c r="W14" s="6">
        <v>0.065</v>
      </c>
      <c r="X14" s="1">
        <v>35.2625200502536</v>
      </c>
      <c r="Y14" s="1">
        <v>1.318084717</v>
      </c>
      <c r="Z14" s="1">
        <f>IFERROR(__xludf.DUMMYFUNCTION("""COMPUTED_VALUE"""),0.06)</f>
        <v>0.06</v>
      </c>
      <c r="AA14" s="1">
        <v>33.1927</v>
      </c>
      <c r="AB14" s="1" t="s">
        <v>13</v>
      </c>
      <c r="AC14" s="1">
        <v>37.2127194423361</v>
      </c>
      <c r="AD14" s="1">
        <v>-4.019219442336102</v>
      </c>
    </row>
    <row r="15">
      <c r="G15" s="5">
        <v>-2.0706</v>
      </c>
      <c r="H15" s="6">
        <v>0.07</v>
      </c>
      <c r="I15" s="1">
        <v>-1.97</v>
      </c>
      <c r="J15" s="1">
        <v>1.401519776</v>
      </c>
      <c r="K15" s="1">
        <f>IFERROR(__xludf.DUMMYFUNCTION("""COMPUTED_VALUE"""),0.065)</f>
        <v>0.065</v>
      </c>
      <c r="L15" s="1">
        <v>-2.06772</v>
      </c>
      <c r="M15" s="1" t="s">
        <v>13</v>
      </c>
      <c r="N15" s="1">
        <v>-1.35869260149409</v>
      </c>
      <c r="O15" s="1">
        <v>-0.7119073985059101</v>
      </c>
      <c r="V15" s="5">
        <v>33.1939</v>
      </c>
      <c r="W15" s="6">
        <v>0.07</v>
      </c>
      <c r="X15" s="1">
        <v>35.0876002782119</v>
      </c>
      <c r="Y15" s="1">
        <v>1.401519776</v>
      </c>
      <c r="Z15" s="1">
        <f>IFERROR(__xludf.DUMMYFUNCTION("""COMPUTED_VALUE"""),0.065)</f>
        <v>0.065</v>
      </c>
      <c r="AA15" s="1">
        <v>33.1935</v>
      </c>
      <c r="AB15" s="1" t="s">
        <v>13</v>
      </c>
      <c r="AC15" s="1">
        <v>37.2085612264657</v>
      </c>
      <c r="AD15" s="1">
        <v>-4.014661226465698</v>
      </c>
    </row>
    <row r="16">
      <c r="G16" s="5">
        <v>-2.07358</v>
      </c>
      <c r="H16" s="6">
        <v>0.075</v>
      </c>
      <c r="I16" s="1">
        <v>-1.97</v>
      </c>
      <c r="J16" s="1">
        <v>1.568359375</v>
      </c>
      <c r="K16" s="1">
        <f>IFERROR(__xludf.DUMMYFUNCTION("""COMPUTED_VALUE"""),0.07)</f>
        <v>0.07</v>
      </c>
      <c r="L16" s="1">
        <v>-2.0706</v>
      </c>
      <c r="M16" s="1" t="s">
        <v>13</v>
      </c>
      <c r="N16" s="1">
        <v>-1.36339948292418</v>
      </c>
      <c r="O16" s="1">
        <v>-0.7101805170758202</v>
      </c>
      <c r="V16" s="5">
        <v>33.1942</v>
      </c>
      <c r="W16" s="6">
        <v>0.075</v>
      </c>
      <c r="X16" s="1">
        <v>35.0876002782119</v>
      </c>
      <c r="Y16" s="1">
        <v>1.568359375</v>
      </c>
      <c r="Z16" s="1">
        <f>IFERROR(__xludf.DUMMYFUNCTION("""COMPUTED_VALUE"""),0.07)</f>
        <v>0.07</v>
      </c>
      <c r="AA16" s="1">
        <v>33.1939</v>
      </c>
      <c r="AB16" s="1" t="s">
        <v>13</v>
      </c>
      <c r="AC16" s="1">
        <v>37.204708365024</v>
      </c>
      <c r="AD16" s="1">
        <v>-4.010508365023995</v>
      </c>
    </row>
    <row r="17">
      <c r="G17" s="5">
        <v>-2.07668</v>
      </c>
      <c r="H17" s="6">
        <v>0.08</v>
      </c>
      <c r="I17" s="1">
        <v>-1.53</v>
      </c>
      <c r="J17" s="1">
        <v>1.668487549</v>
      </c>
      <c r="K17" s="1">
        <f>IFERROR(__xludf.DUMMYFUNCTION("""COMPUTED_VALUE"""),0.075)</f>
        <v>0.075</v>
      </c>
      <c r="L17" s="1">
        <v>-2.07358</v>
      </c>
      <c r="M17" s="1" t="s">
        <v>13</v>
      </c>
      <c r="N17" s="1">
        <v>-1.36781500095867</v>
      </c>
      <c r="O17" s="1">
        <v>-0.70886499904133</v>
      </c>
      <c r="V17" s="5">
        <v>33.1943</v>
      </c>
      <c r="W17" s="6">
        <v>0.08</v>
      </c>
      <c r="X17" s="1">
        <v>40.495547169626</v>
      </c>
      <c r="Y17" s="1">
        <v>1.668487549</v>
      </c>
      <c r="Z17" s="1">
        <f>IFERROR(__xludf.DUMMYFUNCTION("""COMPUTED_VALUE"""),0.075)</f>
        <v>0.075</v>
      </c>
      <c r="AA17" s="1">
        <v>33.1942</v>
      </c>
      <c r="AB17" s="1" t="s">
        <v>13</v>
      </c>
      <c r="AC17" s="1">
        <v>37.201179834872</v>
      </c>
      <c r="AD17" s="1">
        <v>-4.006879834872002</v>
      </c>
    </row>
    <row r="18">
      <c r="G18" s="5">
        <v>-2.07987</v>
      </c>
      <c r="H18" s="6">
        <v>0.085</v>
      </c>
      <c r="I18" s="1">
        <v>-2.22</v>
      </c>
      <c r="J18" s="1">
        <v>1.78527832099999</v>
      </c>
      <c r="K18" s="1">
        <f>IFERROR(__xludf.DUMMYFUNCTION("""COMPUTED_VALUE"""),0.08)</f>
        <v>0.08</v>
      </c>
      <c r="L18" s="1">
        <v>-2.07668</v>
      </c>
      <c r="M18" s="1" t="s">
        <v>13</v>
      </c>
      <c r="N18" s="1">
        <v>-1.37192523257065</v>
      </c>
      <c r="O18" s="1">
        <v>-0.7079447674293502</v>
      </c>
      <c r="V18" s="5">
        <v>33.1942</v>
      </c>
      <c r="W18" s="6">
        <v>0.085</v>
      </c>
      <c r="X18" s="1">
        <v>52.4184113846851</v>
      </c>
      <c r="Y18" s="1">
        <v>1.78527832099999</v>
      </c>
      <c r="Z18" s="1">
        <f>IFERROR(__xludf.DUMMYFUNCTION("""COMPUTED_VALUE"""),0.08)</f>
        <v>0.08</v>
      </c>
      <c r="AA18" s="1">
        <v>33.1943</v>
      </c>
      <c r="AB18" s="1" t="s">
        <v>13</v>
      </c>
      <c r="AC18" s="1">
        <v>37.1979946128702</v>
      </c>
      <c r="AD18" s="1">
        <v>-4.003794612870195</v>
      </c>
    </row>
    <row r="19">
      <c r="G19" s="5">
        <v>-2.08318</v>
      </c>
      <c r="H19" s="6">
        <v>0.09</v>
      </c>
      <c r="I19" s="1">
        <v>-3.55</v>
      </c>
      <c r="J19" s="1">
        <v>1.88537597699999</v>
      </c>
      <c r="K19" s="1">
        <f>IFERROR(__xludf.DUMMYFUNCTION("""COMPUTED_VALUE"""),0.085)</f>
        <v>0.085</v>
      </c>
      <c r="L19" s="1">
        <v>-2.07987</v>
      </c>
      <c r="M19" s="1" t="s">
        <v>13</v>
      </c>
      <c r="N19" s="1">
        <v>-1.37571625473322</v>
      </c>
      <c r="O19" s="1">
        <v>-0.70746374526678</v>
      </c>
      <c r="V19" s="5">
        <v>33.1939</v>
      </c>
      <c r="W19" s="6">
        <v>0.09</v>
      </c>
      <c r="X19" s="1">
        <v>70.1798100343971</v>
      </c>
      <c r="Y19" s="1">
        <v>1.88537597699999</v>
      </c>
      <c r="Z19" s="1">
        <f>IFERROR(__xludf.DUMMYFUNCTION("""COMPUTED_VALUE"""),0.085)</f>
        <v>0.085</v>
      </c>
      <c r="AA19" s="1">
        <v>33.1942</v>
      </c>
      <c r="AB19" s="1" t="s">
        <v>13</v>
      </c>
      <c r="AC19" s="1">
        <v>37.1951716758797</v>
      </c>
      <c r="AD19" s="1">
        <v>-4.0012716758797</v>
      </c>
    </row>
    <row r="20">
      <c r="G20" s="5">
        <v>-2.08657</v>
      </c>
      <c r="H20" s="6">
        <v>0.095</v>
      </c>
      <c r="I20" s="1">
        <v>-2.67</v>
      </c>
      <c r="J20" s="1">
        <v>1.985534668</v>
      </c>
      <c r="K20" s="1">
        <f>IFERROR(__xludf.DUMMYFUNCTION("""COMPUTED_VALUE"""),0.09)</f>
        <v>0.09</v>
      </c>
      <c r="L20" s="1">
        <v>-2.08318</v>
      </c>
      <c r="M20" s="1" t="s">
        <v>13</v>
      </c>
      <c r="N20" s="1">
        <v>-1.37917414441947</v>
      </c>
      <c r="O20" s="1">
        <v>-0.70739585558053</v>
      </c>
      <c r="V20" s="5">
        <v>33.1933</v>
      </c>
      <c r="W20" s="6">
        <v>0.095</v>
      </c>
      <c r="X20" s="1">
        <v>77.7172162343986</v>
      </c>
      <c r="Y20" s="1">
        <v>1.985534668</v>
      </c>
      <c r="Z20" s="1">
        <f>IFERROR(__xludf.DUMMYFUNCTION("""COMPUTED_VALUE"""),0.09)</f>
        <v>0.09</v>
      </c>
      <c r="AA20" s="1">
        <v>33.1939</v>
      </c>
      <c r="AB20" s="1" t="s">
        <v>13</v>
      </c>
      <c r="AC20" s="1">
        <v>37.1927300007612</v>
      </c>
      <c r="AD20" s="1">
        <v>-3.999430000761201</v>
      </c>
    </row>
    <row r="21">
      <c r="G21" s="5">
        <v>-2.09007</v>
      </c>
      <c r="H21" s="6">
        <v>0.1</v>
      </c>
      <c r="I21" s="1">
        <v>-2.78</v>
      </c>
      <c r="J21" s="1">
        <v>2.068969727</v>
      </c>
      <c r="K21" s="1">
        <f>IFERROR(__xludf.DUMMYFUNCTION("""COMPUTED_VALUE"""),0.095)</f>
        <v>0.095</v>
      </c>
      <c r="L21" s="1">
        <v>-2.08657</v>
      </c>
      <c r="M21" s="1" t="s">
        <v>13</v>
      </c>
      <c r="N21" s="1">
        <v>-1.38228497860251</v>
      </c>
      <c r="O21" s="1">
        <v>-0.7077850213974899</v>
      </c>
      <c r="V21" s="5">
        <v>33.1925</v>
      </c>
      <c r="W21" s="6">
        <v>0.1</v>
      </c>
      <c r="X21" s="1">
        <v>81.037889642994</v>
      </c>
      <c r="Y21" s="1">
        <v>2.068969727</v>
      </c>
      <c r="Z21" s="1">
        <f>IFERROR(__xludf.DUMMYFUNCTION("""COMPUTED_VALUE"""),0.095)</f>
        <v>0.095</v>
      </c>
      <c r="AA21" s="1">
        <v>33.1933</v>
      </c>
      <c r="AB21" s="1" t="s">
        <v>13</v>
      </c>
      <c r="AC21" s="1">
        <v>37.1906885643754</v>
      </c>
      <c r="AD21" s="1">
        <v>-3.998188564375397</v>
      </c>
    </row>
    <row r="22">
      <c r="G22" s="5">
        <v>-2.09368</v>
      </c>
      <c r="H22" s="6">
        <v>0.105</v>
      </c>
      <c r="I22" s="1">
        <v>5.51</v>
      </c>
      <c r="J22" s="1">
        <v>2.269226074</v>
      </c>
      <c r="K22" s="1">
        <f>IFERROR(__xludf.DUMMYFUNCTION("""COMPUTED_VALUE"""),0.1)</f>
        <v>0.1</v>
      </c>
      <c r="L22" s="1">
        <v>-2.09007</v>
      </c>
      <c r="M22" s="1" t="s">
        <v>13</v>
      </c>
      <c r="N22" s="1">
        <v>-1.38503483425543</v>
      </c>
      <c r="O22" s="1">
        <v>-0.70864516574457</v>
      </c>
      <c r="V22" s="5">
        <v>33.1916</v>
      </c>
      <c r="W22" s="6">
        <v>0.105</v>
      </c>
      <c r="X22" s="1">
        <v>92.935591446956</v>
      </c>
      <c r="Y22" s="1">
        <v>2.269226074</v>
      </c>
      <c r="Z22" s="1">
        <f>IFERROR(__xludf.DUMMYFUNCTION("""COMPUTED_VALUE"""),0.1)</f>
        <v>0.1</v>
      </c>
      <c r="AA22" s="1">
        <v>33.1925</v>
      </c>
      <c r="AB22" s="1" t="s">
        <v>13</v>
      </c>
      <c r="AC22" s="1">
        <v>37.1890663435833</v>
      </c>
      <c r="AD22" s="1">
        <v>-3.997466343583298</v>
      </c>
    </row>
    <row r="23">
      <c r="G23" s="5">
        <v>-2.09736</v>
      </c>
      <c r="H23" s="6">
        <v>0.11</v>
      </c>
      <c r="I23" s="1">
        <v>11.84</v>
      </c>
      <c r="J23" s="1">
        <v>2.369354248</v>
      </c>
      <c r="K23" s="1">
        <f>IFERROR(__xludf.DUMMYFUNCTION("""COMPUTED_VALUE"""),0.105)</f>
        <v>0.105</v>
      </c>
      <c r="L23" s="1">
        <v>-2.09368</v>
      </c>
      <c r="M23" s="1" t="s">
        <v>13</v>
      </c>
      <c r="N23" s="1">
        <v>-1.38740978835133</v>
      </c>
      <c r="O23" s="1">
        <v>-0.70995021164867</v>
      </c>
      <c r="V23" s="5">
        <v>33.1904</v>
      </c>
      <c r="W23" s="6">
        <v>0.11</v>
      </c>
      <c r="X23" s="1">
        <v>110.34122348937</v>
      </c>
      <c r="Y23" s="1">
        <v>2.369354248</v>
      </c>
      <c r="Z23" s="1">
        <f>IFERROR(__xludf.DUMMYFUNCTION("""COMPUTED_VALUE"""),0.105)</f>
        <v>0.105</v>
      </c>
      <c r="AA23" s="1">
        <v>33.1916</v>
      </c>
      <c r="AB23" s="1" t="s">
        <v>13</v>
      </c>
      <c r="AC23" s="1">
        <v>37.1878823152456</v>
      </c>
      <c r="AD23" s="1">
        <v>-3.9974823152456054</v>
      </c>
    </row>
    <row r="24">
      <c r="G24" s="5">
        <v>-2.10116</v>
      </c>
      <c r="H24" s="6">
        <v>0.115</v>
      </c>
      <c r="I24" s="1">
        <v>15.02</v>
      </c>
      <c r="J24" s="1">
        <v>2.469482422</v>
      </c>
      <c r="K24" s="1">
        <f>IFERROR(__xludf.DUMMYFUNCTION("""COMPUTED_VALUE"""),0.11)</f>
        <v>0.11</v>
      </c>
      <c r="L24" s="1">
        <v>-2.09736</v>
      </c>
      <c r="M24" s="1" t="s">
        <v>13</v>
      </c>
      <c r="N24" s="1">
        <v>-1.3893959178633</v>
      </c>
      <c r="O24" s="1">
        <v>-0.7117640821367002</v>
      </c>
      <c r="V24" s="5">
        <v>33.189</v>
      </c>
      <c r="W24" s="6">
        <v>0.115</v>
      </c>
      <c r="X24" s="1">
        <v>111.412703122348</v>
      </c>
      <c r="Y24" s="1">
        <v>2.469482422</v>
      </c>
      <c r="Z24" s="1">
        <f>IFERROR(__xludf.DUMMYFUNCTION("""COMPUTED_VALUE"""),0.11)</f>
        <v>0.11</v>
      </c>
      <c r="AA24" s="1">
        <v>33.1904</v>
      </c>
      <c r="AB24" s="1" t="s">
        <v>13</v>
      </c>
      <c r="AC24" s="1">
        <v>37.1871554562231</v>
      </c>
      <c r="AD24" s="1">
        <v>-3.9981554562231025</v>
      </c>
    </row>
    <row r="25">
      <c r="G25" s="5">
        <v>-2.10503</v>
      </c>
      <c r="H25" s="6">
        <v>0.12</v>
      </c>
      <c r="I25" s="1">
        <v>18.67</v>
      </c>
      <c r="J25" s="1">
        <v>2.55291748099999</v>
      </c>
      <c r="K25" s="1">
        <f>IFERROR(__xludf.DUMMYFUNCTION("""COMPUTED_VALUE"""),0.115)</f>
        <v>0.115</v>
      </c>
      <c r="L25" s="1">
        <v>-2.10116</v>
      </c>
      <c r="M25" s="1" t="s">
        <v>13</v>
      </c>
      <c r="N25" s="1">
        <v>-1.39104165096905</v>
      </c>
      <c r="O25" s="1">
        <v>-0.7139883490309502</v>
      </c>
      <c r="V25" s="5">
        <v>33.1874</v>
      </c>
      <c r="W25" s="6">
        <v>0.12</v>
      </c>
      <c r="X25" s="1">
        <v>110.872753650028</v>
      </c>
      <c r="Y25" s="1">
        <v>2.55291748099999</v>
      </c>
      <c r="Z25" s="1">
        <f>IFERROR(__xludf.DUMMYFUNCTION("""COMPUTED_VALUE"""),0.115)</f>
        <v>0.115</v>
      </c>
      <c r="AA25" s="1">
        <v>33.189</v>
      </c>
      <c r="AB25" s="1" t="s">
        <v>13</v>
      </c>
      <c r="AC25" s="1">
        <v>37.1868118850125</v>
      </c>
      <c r="AD25" s="1">
        <v>-3.999411885012506</v>
      </c>
    </row>
    <row r="26">
      <c r="G26" s="5">
        <v>-2.109</v>
      </c>
      <c r="H26" s="6">
        <v>0.125</v>
      </c>
      <c r="I26" s="1">
        <v>18.67</v>
      </c>
      <c r="J26" s="1">
        <v>2.686431885</v>
      </c>
      <c r="K26" s="1">
        <f>IFERROR(__xludf.DUMMYFUNCTION("""COMPUTED_VALUE"""),0.116760254)</f>
        <v>0.116760254</v>
      </c>
      <c r="L26" s="1" t="s">
        <v>13</v>
      </c>
      <c r="M26" s="1">
        <v>-1.39</v>
      </c>
      <c r="N26" s="1">
        <v>-1.39255907917258</v>
      </c>
      <c r="O26" s="1">
        <v>-0.7164409208274201</v>
      </c>
      <c r="V26" s="5">
        <v>33.1856</v>
      </c>
      <c r="W26" s="6">
        <v>0.125</v>
      </c>
      <c r="X26" s="1">
        <v>110.872753650028</v>
      </c>
      <c r="Y26" s="1">
        <v>2.686431885</v>
      </c>
      <c r="Z26" s="1">
        <f>IFERROR(__xludf.DUMMYFUNCTION("""COMPUTED_VALUE"""),0.116760254)</f>
        <v>0.116760254</v>
      </c>
      <c r="AA26" s="1" t="s">
        <v>13</v>
      </c>
      <c r="AB26" s="1">
        <v>37.1870119075124</v>
      </c>
      <c r="AC26" s="1">
        <v>37.1865378402448</v>
      </c>
      <c r="AD26" s="1">
        <v>-4.000937840244802</v>
      </c>
    </row>
    <row r="27">
      <c r="G27" s="5">
        <v>-2.11307</v>
      </c>
      <c r="H27" s="6">
        <v>0.13</v>
      </c>
      <c r="I27" s="1">
        <v>30.42</v>
      </c>
      <c r="J27" s="1">
        <v>2.769836426</v>
      </c>
      <c r="K27" s="1">
        <f>IFERROR(__xludf.DUMMYFUNCTION("""COMPUTED_VALUE"""),0.12)</f>
        <v>0.12</v>
      </c>
      <c r="L27" s="1">
        <v>-2.10503</v>
      </c>
      <c r="M27" s="1" t="s">
        <v>13</v>
      </c>
      <c r="N27" s="1">
        <v>-1.39397377654955</v>
      </c>
      <c r="O27" s="1">
        <v>-0.7190962234504501</v>
      </c>
      <c r="V27" s="5">
        <v>33.1837</v>
      </c>
      <c r="W27" s="6">
        <v>0.13</v>
      </c>
      <c r="X27" s="1">
        <v>120.284092136069</v>
      </c>
      <c r="Y27" s="1">
        <v>2.769836426</v>
      </c>
      <c r="Z27" s="1">
        <f>IFERROR(__xludf.DUMMYFUNCTION("""COMPUTED_VALUE"""),0.12)</f>
        <v>0.12</v>
      </c>
      <c r="AA27" s="1">
        <v>33.1874</v>
      </c>
      <c r="AB27" s="1" t="s">
        <v>13</v>
      </c>
      <c r="AC27" s="1">
        <v>37.1863018296702</v>
      </c>
      <c r="AD27" s="1">
        <v>-4.002601829670198</v>
      </c>
    </row>
    <row r="28">
      <c r="G28" s="5">
        <v>-2.11721</v>
      </c>
      <c r="H28" s="6">
        <v>0.135</v>
      </c>
      <c r="I28" s="1">
        <v>27.8</v>
      </c>
      <c r="J28" s="1">
        <v>2.853302002</v>
      </c>
      <c r="K28" s="1">
        <f>IFERROR(__xludf.DUMMYFUNCTION("""COMPUTED_VALUE"""),0.125)</f>
        <v>0.125</v>
      </c>
      <c r="L28" s="1">
        <v>-2.109</v>
      </c>
      <c r="M28" s="1" t="s">
        <v>13</v>
      </c>
      <c r="N28" s="1">
        <v>-1.39529335542208</v>
      </c>
      <c r="O28" s="1">
        <v>-0.7219166445779199</v>
      </c>
      <c r="V28" s="5">
        <v>33.1815</v>
      </c>
      <c r="W28" s="6">
        <v>0.135</v>
      </c>
      <c r="X28" s="1">
        <v>127.11415801049</v>
      </c>
      <c r="Y28" s="1">
        <v>2.853302002</v>
      </c>
      <c r="Z28" s="1">
        <f>IFERROR(__xludf.DUMMYFUNCTION("""COMPUTED_VALUE"""),0.125)</f>
        <v>0.125</v>
      </c>
      <c r="AA28" s="1">
        <v>33.1856</v>
      </c>
      <c r="AB28" s="1" t="s">
        <v>13</v>
      </c>
      <c r="AC28" s="1">
        <v>37.1860992872947</v>
      </c>
      <c r="AD28" s="1">
        <v>-4.0045992872947025</v>
      </c>
    </row>
    <row r="29">
      <c r="G29" s="5">
        <v>-2.12144</v>
      </c>
      <c r="H29" s="6">
        <v>0.14</v>
      </c>
      <c r="I29" s="1">
        <v>28.76</v>
      </c>
      <c r="J29" s="1">
        <v>3.02017211899999</v>
      </c>
      <c r="K29" s="1">
        <f>IFERROR(__xludf.DUMMYFUNCTION("""COMPUTED_VALUE"""),0.13)</f>
        <v>0.13</v>
      </c>
      <c r="L29" s="1">
        <v>-2.11307</v>
      </c>
      <c r="M29" s="1" t="s">
        <v>13</v>
      </c>
      <c r="N29" s="1">
        <v>-1.3965254281123</v>
      </c>
      <c r="O29" s="1">
        <v>-0.7249145718877001</v>
      </c>
      <c r="V29" s="5">
        <v>33.1791</v>
      </c>
      <c r="W29" s="6">
        <v>0.14</v>
      </c>
      <c r="X29" s="1">
        <v>124.434450011228</v>
      </c>
      <c r="Y29" s="1">
        <v>3.02017211899999</v>
      </c>
      <c r="Z29" s="1">
        <f>IFERROR(__xludf.DUMMYFUNCTION("""COMPUTED_VALUE"""),0.13)</f>
        <v>0.13</v>
      </c>
      <c r="AA29" s="1">
        <v>33.1837</v>
      </c>
      <c r="AB29" s="1" t="s">
        <v>13</v>
      </c>
      <c r="AC29" s="1">
        <v>37.1859256471242</v>
      </c>
      <c r="AD29" s="1">
        <v>-4.006825647124202</v>
      </c>
    </row>
    <row r="30">
      <c r="G30" s="5">
        <v>-2.12574</v>
      </c>
      <c r="H30" s="6">
        <v>0.145</v>
      </c>
      <c r="I30" s="1">
        <v>28.13</v>
      </c>
      <c r="J30" s="1">
        <v>3.153686524</v>
      </c>
      <c r="K30" s="1">
        <f>IFERROR(__xludf.DUMMYFUNCTION("""COMPUTED_VALUE"""),0.135)</f>
        <v>0.135</v>
      </c>
      <c r="L30" s="1">
        <v>-2.11721</v>
      </c>
      <c r="M30" s="1" t="s">
        <v>13</v>
      </c>
      <c r="N30" s="1">
        <v>-1.39767760694233</v>
      </c>
      <c r="O30" s="1">
        <v>-0.72806239305767</v>
      </c>
      <c r="V30" s="5">
        <v>33.1766</v>
      </c>
      <c r="W30" s="6">
        <v>0.145</v>
      </c>
      <c r="X30" s="1">
        <v>123.433653107898</v>
      </c>
      <c r="Y30" s="1">
        <v>3.153686524</v>
      </c>
      <c r="Z30" s="1">
        <f>IFERROR(__xludf.DUMMYFUNCTION("""COMPUTED_VALUE"""),0.135)</f>
        <v>0.135</v>
      </c>
      <c r="AA30" s="1">
        <v>33.1815</v>
      </c>
      <c r="AB30" s="1" t="s">
        <v>13</v>
      </c>
      <c r="AC30" s="1">
        <v>37.1857763431649</v>
      </c>
      <c r="AD30" s="1">
        <v>-4.009176343164903</v>
      </c>
    </row>
    <row r="31">
      <c r="G31" s="5">
        <v>-2.13015</v>
      </c>
      <c r="H31" s="6">
        <v>0.15</v>
      </c>
      <c r="I31" s="1">
        <v>29.4</v>
      </c>
      <c r="J31" s="1">
        <v>3.253814698</v>
      </c>
      <c r="K31" s="1">
        <f>IFERROR(__xludf.DUMMYFUNCTION("""COMPUTED_VALUE"""),0.14)</f>
        <v>0.14</v>
      </c>
      <c r="L31" s="1">
        <v>-2.12144</v>
      </c>
      <c r="M31" s="1" t="s">
        <v>13</v>
      </c>
      <c r="N31" s="1">
        <v>-1.39875750423427</v>
      </c>
      <c r="O31" s="1">
        <v>-0.7313924957657301</v>
      </c>
      <c r="V31" s="5">
        <v>33.1739</v>
      </c>
      <c r="W31" s="6">
        <v>0.15</v>
      </c>
      <c r="X31" s="1">
        <v>122.059384659776</v>
      </c>
      <c r="Y31" s="1">
        <v>3.253814698</v>
      </c>
      <c r="Z31" s="1">
        <f>IFERROR(__xludf.DUMMYFUNCTION("""COMPUTED_VALUE"""),0.14)</f>
        <v>0.14</v>
      </c>
      <c r="AA31" s="1">
        <v>33.1791</v>
      </c>
      <c r="AB31" s="1" t="s">
        <v>13</v>
      </c>
      <c r="AC31" s="1">
        <v>37.1856468094227</v>
      </c>
      <c r="AD31" s="1">
        <v>-4.0117468094226965</v>
      </c>
    </row>
    <row r="32">
      <c r="G32" s="5">
        <v>-2.1346</v>
      </c>
      <c r="H32" s="6">
        <v>0.155</v>
      </c>
      <c r="I32" s="1">
        <v>26.26</v>
      </c>
      <c r="J32" s="1">
        <v>3.337341309</v>
      </c>
      <c r="K32" s="1">
        <f>IFERROR(__xludf.DUMMYFUNCTION("""COMPUTED_VALUE"""),0.145)</f>
        <v>0.145</v>
      </c>
      <c r="L32" s="1">
        <v>-2.12574</v>
      </c>
      <c r="M32" s="1" t="s">
        <v>13</v>
      </c>
      <c r="N32" s="1">
        <v>-1.39977273231026</v>
      </c>
      <c r="O32" s="1">
        <v>-0.7348272676897398</v>
      </c>
      <c r="V32" s="5">
        <v>33.171</v>
      </c>
      <c r="W32" s="6">
        <v>0.155</v>
      </c>
      <c r="X32" s="1">
        <v>123.001494206042</v>
      </c>
      <c r="Y32" s="1">
        <v>3.337341309</v>
      </c>
      <c r="Z32" s="1">
        <f>IFERROR(__xludf.DUMMYFUNCTION("""COMPUTED_VALUE"""),0.145)</f>
        <v>0.145</v>
      </c>
      <c r="AA32" s="1">
        <v>33.1766</v>
      </c>
      <c r="AB32" s="1" t="s">
        <v>13</v>
      </c>
      <c r="AC32" s="1">
        <v>37.1855324799035</v>
      </c>
      <c r="AD32" s="1">
        <v>-4.014532479903501</v>
      </c>
    </row>
    <row r="33">
      <c r="G33" s="5">
        <v>-2.13911</v>
      </c>
      <c r="H33" s="6">
        <v>0.16</v>
      </c>
      <c r="I33" s="1">
        <v>19.33</v>
      </c>
      <c r="J33" s="1">
        <v>3.420776367</v>
      </c>
      <c r="K33" s="1">
        <f>IFERROR(__xludf.DUMMYFUNCTION("""COMPUTED_VALUE"""),0.15)</f>
        <v>0.15</v>
      </c>
      <c r="L33" s="1">
        <v>-2.13015</v>
      </c>
      <c r="M33" s="1" t="s">
        <v>13</v>
      </c>
      <c r="N33" s="1">
        <v>-1.40073090349242</v>
      </c>
      <c r="O33" s="1">
        <v>-0.73837909650758</v>
      </c>
      <c r="V33" s="5">
        <v>33.168</v>
      </c>
      <c r="W33" s="6">
        <v>0.16</v>
      </c>
      <c r="X33" s="1">
        <v>122.822276457937</v>
      </c>
      <c r="Y33" s="1">
        <v>3.420776367</v>
      </c>
      <c r="Z33" s="1">
        <f>IFERROR(__xludf.DUMMYFUNCTION("""COMPUTED_VALUE"""),0.15)</f>
        <v>0.15</v>
      </c>
      <c r="AA33" s="1">
        <v>33.1739</v>
      </c>
      <c r="AB33" s="1" t="s">
        <v>13</v>
      </c>
      <c r="AC33" s="1">
        <v>37.1854287886136</v>
      </c>
      <c r="AD33" s="1">
        <v>-4.0174287886136</v>
      </c>
    </row>
    <row r="34">
      <c r="G34" s="5">
        <v>-2.1437</v>
      </c>
      <c r="H34" s="6">
        <v>0.165</v>
      </c>
      <c r="I34" s="1">
        <v>8.19</v>
      </c>
      <c r="J34" s="1">
        <v>3.520874024</v>
      </c>
      <c r="K34" s="1">
        <f>IFERROR(__xludf.DUMMYFUNCTION("""COMPUTED_VALUE"""),0.155)</f>
        <v>0.155</v>
      </c>
      <c r="L34" s="1">
        <v>-2.1346</v>
      </c>
      <c r="M34" s="1" t="s">
        <v>13</v>
      </c>
      <c r="N34" s="1">
        <v>-1.40163963010286</v>
      </c>
      <c r="O34" s="1">
        <v>-0.74206036989714</v>
      </c>
      <c r="V34" s="5">
        <v>33.1648</v>
      </c>
      <c r="W34" s="6">
        <v>0.165</v>
      </c>
      <c r="X34" s="1">
        <v>108.746084449483</v>
      </c>
      <c r="Y34" s="1">
        <v>3.520874024</v>
      </c>
      <c r="Z34" s="1">
        <f>IFERROR(__xludf.DUMMYFUNCTION("""COMPUTED_VALUE"""),0.155)</f>
        <v>0.155</v>
      </c>
      <c r="AA34" s="1">
        <v>33.171</v>
      </c>
      <c r="AB34" s="1" t="s">
        <v>13</v>
      </c>
      <c r="AC34" s="1">
        <v>37.1853311695587</v>
      </c>
      <c r="AD34" s="1">
        <v>-4.020531169558701</v>
      </c>
    </row>
    <row r="35">
      <c r="G35" s="5">
        <v>-2.14834</v>
      </c>
      <c r="H35" s="6">
        <v>0.17</v>
      </c>
      <c r="I35" s="1">
        <v>9.71</v>
      </c>
      <c r="J35" s="1">
        <v>3.704406739</v>
      </c>
      <c r="K35" s="1">
        <f>IFERROR(__xludf.DUMMYFUNCTION("""COMPUTED_VALUE"""),0.16)</f>
        <v>0.16</v>
      </c>
      <c r="L35" s="1">
        <v>-2.13911</v>
      </c>
      <c r="M35" s="1" t="s">
        <v>13</v>
      </c>
      <c r="N35" s="1">
        <v>-1.4025065244637</v>
      </c>
      <c r="O35" s="1">
        <v>-0.7458334755363001</v>
      </c>
      <c r="V35" s="5">
        <v>33.1614</v>
      </c>
      <c r="W35" s="6">
        <v>0.17</v>
      </c>
      <c r="X35" s="1">
        <v>95.6496996325554</v>
      </c>
      <c r="Y35" s="1">
        <v>3.704406739</v>
      </c>
      <c r="Z35" s="1">
        <f>IFERROR(__xludf.DUMMYFUNCTION("""COMPUTED_VALUE"""),0.16)</f>
        <v>0.16</v>
      </c>
      <c r="AA35" s="1">
        <v>33.168</v>
      </c>
      <c r="AB35" s="1" t="s">
        <v>13</v>
      </c>
      <c r="AC35" s="1">
        <v>37.1852350567451</v>
      </c>
      <c r="AD35" s="1">
        <v>-4.023835056745099</v>
      </c>
    </row>
    <row r="36">
      <c r="G36" s="5">
        <v>-2.15304</v>
      </c>
      <c r="H36" s="6">
        <v>0.175</v>
      </c>
      <c r="I36" s="1">
        <v>8.69</v>
      </c>
      <c r="J36" s="1">
        <v>3.804534912</v>
      </c>
      <c r="K36" s="1">
        <f>IFERROR(__xludf.DUMMYFUNCTION("""COMPUTED_VALUE"""),0.165)</f>
        <v>0.165</v>
      </c>
      <c r="L36" s="1">
        <v>-2.1437</v>
      </c>
      <c r="M36" s="1" t="s">
        <v>13</v>
      </c>
      <c r="N36" s="1">
        <v>-1.40333919889707</v>
      </c>
      <c r="O36" s="1">
        <v>-0.7497008011029298</v>
      </c>
      <c r="V36" s="5">
        <v>33.1579</v>
      </c>
      <c r="W36" s="6">
        <v>0.175</v>
      </c>
      <c r="X36" s="1">
        <v>76.1650278290947</v>
      </c>
      <c r="Y36" s="1">
        <v>3.804534912</v>
      </c>
      <c r="Z36" s="1">
        <f>IFERROR(__xludf.DUMMYFUNCTION("""COMPUTED_VALUE"""),0.165)</f>
        <v>0.165</v>
      </c>
      <c r="AA36" s="1">
        <v>33.1648</v>
      </c>
      <c r="AB36" s="1" t="s">
        <v>13</v>
      </c>
      <c r="AC36" s="1">
        <v>37.1851358841786</v>
      </c>
      <c r="AD36" s="1">
        <v>-4.027235884178602</v>
      </c>
    </row>
    <row r="37">
      <c r="G37" s="5">
        <v>-2.15781</v>
      </c>
      <c r="H37" s="6">
        <v>0.18</v>
      </c>
      <c r="I37" s="1">
        <v>8.81</v>
      </c>
      <c r="J37" s="1">
        <v>3.938018799</v>
      </c>
      <c r="K37" s="1">
        <f>IFERROR(__xludf.DUMMYFUNCTION("""COMPUTED_VALUE"""),0.17)</f>
        <v>0.17</v>
      </c>
      <c r="L37" s="1">
        <v>-2.14834</v>
      </c>
      <c r="M37" s="1" t="s">
        <v>13</v>
      </c>
      <c r="N37" s="1">
        <v>-1.40414526572509</v>
      </c>
      <c r="O37" s="1">
        <v>-0.7536647342749101</v>
      </c>
      <c r="V37" s="5">
        <v>33.1543</v>
      </c>
      <c r="W37" s="6">
        <v>0.18</v>
      </c>
      <c r="X37" s="1">
        <v>65.9979223173176</v>
      </c>
      <c r="Y37" s="1">
        <v>3.938018799</v>
      </c>
      <c r="Z37" s="1">
        <f>IFERROR(__xludf.DUMMYFUNCTION("""COMPUTED_VALUE"""),0.17)</f>
        <v>0.17</v>
      </c>
      <c r="AA37" s="1">
        <v>33.1614</v>
      </c>
      <c r="AB37" s="1" t="s">
        <v>13</v>
      </c>
      <c r="AC37" s="1">
        <v>37.1850290858652</v>
      </c>
      <c r="AD37" s="1">
        <v>-4.030729085865204</v>
      </c>
    </row>
    <row r="38">
      <c r="G38" s="5">
        <v>-2.1626</v>
      </c>
      <c r="H38" s="6">
        <v>0.185</v>
      </c>
      <c r="I38" s="1">
        <v>9.76</v>
      </c>
      <c r="J38" s="1">
        <v>4.071502686</v>
      </c>
      <c r="K38" s="1">
        <f>IFERROR(__xludf.DUMMYFUNCTION("""COMPUTED_VALUE"""),0.175)</f>
        <v>0.175</v>
      </c>
      <c r="L38" s="1">
        <v>-2.15304</v>
      </c>
      <c r="M38" s="1" t="s">
        <v>13</v>
      </c>
      <c r="N38" s="1">
        <v>-1.40493233726987</v>
      </c>
      <c r="O38" s="1">
        <v>-0.7576676627301298</v>
      </c>
      <c r="V38" s="5">
        <v>33.1505</v>
      </c>
      <c r="W38" s="6">
        <v>0.185</v>
      </c>
      <c r="X38" s="1">
        <v>55.6466477810473</v>
      </c>
      <c r="Y38" s="1">
        <v>4.071502686</v>
      </c>
      <c r="Z38" s="1">
        <f>IFERROR(__xludf.DUMMYFUNCTION("""COMPUTED_VALUE"""),0.175)</f>
        <v>0.175</v>
      </c>
      <c r="AA38" s="1">
        <v>33.1579</v>
      </c>
      <c r="AB38" s="1" t="s">
        <v>13</v>
      </c>
      <c r="AC38" s="1">
        <v>37.1849100958111</v>
      </c>
      <c r="AD38" s="1">
        <v>-4.034410095811097</v>
      </c>
    </row>
    <row r="39">
      <c r="G39" s="5">
        <v>-2.16745</v>
      </c>
      <c r="H39" s="6">
        <v>0.19</v>
      </c>
      <c r="I39" s="1">
        <v>-3.27</v>
      </c>
      <c r="J39" s="1">
        <v>4.204986573</v>
      </c>
      <c r="K39" s="1">
        <f>IFERROR(__xludf.DUMMYFUNCTION("""COMPUTED_VALUE"""),0.18)</f>
        <v>0.18</v>
      </c>
      <c r="L39" s="1">
        <v>-2.15781</v>
      </c>
      <c r="M39" s="1" t="s">
        <v>13</v>
      </c>
      <c r="N39" s="1">
        <v>-1.40570802585354</v>
      </c>
      <c r="O39" s="1">
        <v>-0.7617419741464602</v>
      </c>
      <c r="V39" s="5">
        <v>33.1466</v>
      </c>
      <c r="W39" s="6">
        <v>0.19</v>
      </c>
      <c r="X39" s="1">
        <v>46.0032642557085</v>
      </c>
      <c r="Y39" s="1">
        <v>4.204986573</v>
      </c>
      <c r="Z39" s="1">
        <f>IFERROR(__xludf.DUMMYFUNCTION("""COMPUTED_VALUE"""),0.18)</f>
        <v>0.18</v>
      </c>
      <c r="AA39" s="1">
        <v>33.1543</v>
      </c>
      <c r="AB39" s="1" t="s">
        <v>13</v>
      </c>
      <c r="AC39" s="1">
        <v>37.1847743480222</v>
      </c>
      <c r="AD39" s="1">
        <v>-4.038174348022203</v>
      </c>
    </row>
    <row r="40">
      <c r="G40" s="5">
        <v>-2.17233</v>
      </c>
      <c r="H40" s="6">
        <v>0.195</v>
      </c>
      <c r="I40" s="1">
        <v>-1.23</v>
      </c>
      <c r="J40" s="1">
        <v>4.40524292</v>
      </c>
      <c r="K40" s="1">
        <f>IFERROR(__xludf.DUMMYFUNCTION("""COMPUTED_VALUE"""),0.185)</f>
        <v>0.185</v>
      </c>
      <c r="L40" s="1">
        <v>-2.1626</v>
      </c>
      <c r="M40" s="1" t="s">
        <v>13</v>
      </c>
      <c r="N40" s="1">
        <v>-1.40647994379822</v>
      </c>
      <c r="O40" s="1">
        <v>-0.76585005620178</v>
      </c>
      <c r="V40" s="5">
        <v>33.1426</v>
      </c>
      <c r="W40" s="6">
        <v>0.195</v>
      </c>
      <c r="X40" s="1">
        <v>39.341630458459</v>
      </c>
      <c r="Y40" s="1">
        <v>4.40524292</v>
      </c>
      <c r="Z40" s="1">
        <f>IFERROR(__xludf.DUMMYFUNCTION("""COMPUTED_VALUE"""),0.185)</f>
        <v>0.185</v>
      </c>
      <c r="AA40" s="1">
        <v>33.1505</v>
      </c>
      <c r="AB40" s="1" t="s">
        <v>13</v>
      </c>
      <c r="AC40" s="1">
        <v>37.1846172765045</v>
      </c>
      <c r="AD40" s="1">
        <v>-4.042017276504495</v>
      </c>
    </row>
    <row r="41">
      <c r="G41" s="5">
        <v>-2.17722</v>
      </c>
      <c r="H41" s="6">
        <v>0.2</v>
      </c>
      <c r="I41" s="1">
        <v>-1.03</v>
      </c>
      <c r="J41" s="1">
        <v>4.58883667</v>
      </c>
      <c r="K41" s="1">
        <f>IFERROR(__xludf.DUMMYFUNCTION("""COMPUTED_VALUE"""),0.19)</f>
        <v>0.19</v>
      </c>
      <c r="L41" s="1">
        <v>-2.16745</v>
      </c>
      <c r="M41" s="1" t="s">
        <v>13</v>
      </c>
      <c r="N41" s="1">
        <v>-1.40725570342602</v>
      </c>
      <c r="O41" s="1">
        <v>-0.7699642965739801</v>
      </c>
      <c r="V41" s="5">
        <v>33.1385</v>
      </c>
      <c r="W41" s="6">
        <v>0.2</v>
      </c>
      <c r="X41" s="1">
        <v>34.972094166793</v>
      </c>
      <c r="Y41" s="1">
        <v>4.58883667</v>
      </c>
      <c r="Z41" s="1">
        <f>IFERROR(__xludf.DUMMYFUNCTION("""COMPUTED_VALUE"""),0.19)</f>
        <v>0.19</v>
      </c>
      <c r="AA41" s="1">
        <v>33.1466</v>
      </c>
      <c r="AB41" s="1" t="s">
        <v>13</v>
      </c>
      <c r="AC41" s="1">
        <v>37.1844343152641</v>
      </c>
      <c r="AD41" s="1">
        <v>-4.045934315264098</v>
      </c>
    </row>
    <row r="42">
      <c r="G42" s="5">
        <v>-2.18215</v>
      </c>
      <c r="H42" s="6">
        <v>0.205</v>
      </c>
      <c r="I42" s="1">
        <v>-1.61</v>
      </c>
      <c r="J42" s="1">
        <v>4.672271729</v>
      </c>
      <c r="K42" s="1">
        <f>IFERROR(__xludf.DUMMYFUNCTION("""COMPUTED_VALUE"""),0.195)</f>
        <v>0.195</v>
      </c>
      <c r="L42" s="1">
        <v>-2.17233</v>
      </c>
      <c r="M42" s="1" t="s">
        <v>13</v>
      </c>
      <c r="N42" s="1">
        <v>-1.40804291705908</v>
      </c>
      <c r="O42" s="1">
        <v>-0.77410708294092</v>
      </c>
      <c r="V42" s="5">
        <v>33.1342</v>
      </c>
      <c r="W42" s="6">
        <v>0.205</v>
      </c>
      <c r="X42" s="1">
        <v>36.1528222717484</v>
      </c>
      <c r="Y42" s="1">
        <v>4.672271729</v>
      </c>
      <c r="Z42" s="1">
        <f>IFERROR(__xludf.DUMMYFUNCTION("""COMPUTED_VALUE"""),0.195)</f>
        <v>0.195</v>
      </c>
      <c r="AA42" s="1">
        <v>33.1426</v>
      </c>
      <c r="AB42" s="1" t="s">
        <v>13</v>
      </c>
      <c r="AC42" s="1">
        <v>37.1842208983068</v>
      </c>
      <c r="AD42" s="1">
        <v>-4.050020898306798</v>
      </c>
    </row>
    <row r="43">
      <c r="G43" s="5">
        <v>-2.18711</v>
      </c>
      <c r="H43" s="6">
        <v>0.21</v>
      </c>
      <c r="I43" s="1">
        <v>-1.61</v>
      </c>
      <c r="J43" s="1">
        <v>4.772369385</v>
      </c>
      <c r="K43" s="1">
        <f>IFERROR(__xludf.DUMMYFUNCTION("""COMPUTED_VALUE"""),0.2)</f>
        <v>0.2</v>
      </c>
      <c r="L43" s="1">
        <v>-2.17722</v>
      </c>
      <c r="M43" s="1" t="s">
        <v>13</v>
      </c>
      <c r="N43" s="1">
        <v>-1.4088491970195</v>
      </c>
      <c r="O43" s="1">
        <v>-0.7782608029805</v>
      </c>
      <c r="V43" s="5">
        <v>33.1299</v>
      </c>
      <c r="W43" s="6">
        <v>0.21</v>
      </c>
      <c r="X43" s="1">
        <v>36.1528222717484</v>
      </c>
      <c r="Y43" s="1">
        <v>4.772369385</v>
      </c>
      <c r="Z43" s="1">
        <f>IFERROR(__xludf.DUMMYFUNCTION("""COMPUTED_VALUE"""),0.2)</f>
        <v>0.2</v>
      </c>
      <c r="AA43" s="1">
        <v>33.1385</v>
      </c>
      <c r="AB43" s="1" t="s">
        <v>13</v>
      </c>
      <c r="AC43" s="1">
        <v>37.1839724596389</v>
      </c>
      <c r="AD43" s="1">
        <v>-4.054072459638903</v>
      </c>
    </row>
    <row r="44">
      <c r="G44" s="5">
        <v>-2.19207</v>
      </c>
      <c r="H44" s="6">
        <v>0.215</v>
      </c>
      <c r="I44" s="1">
        <v>-1.67</v>
      </c>
      <c r="J44" s="1">
        <v>4.855804444</v>
      </c>
      <c r="K44" s="1">
        <f>IFERROR(__xludf.DUMMYFUNCTION("""COMPUTED_VALUE"""),0.205)</f>
        <v>0.205</v>
      </c>
      <c r="L44" s="1">
        <v>-2.18215</v>
      </c>
      <c r="M44" s="1" t="s">
        <v>13</v>
      </c>
      <c r="N44" s="1">
        <v>-1.40968215562941</v>
      </c>
      <c r="O44" s="1">
        <v>-0.7823878443705903</v>
      </c>
      <c r="V44" s="5">
        <v>33.1255</v>
      </c>
      <c r="W44" s="6">
        <v>0.215</v>
      </c>
      <c r="X44" s="1">
        <v>36.6316940858364</v>
      </c>
      <c r="Y44" s="1">
        <v>4.855804444</v>
      </c>
      <c r="Z44" s="1">
        <f>IFERROR(__xludf.DUMMYFUNCTION("""COMPUTED_VALUE"""),0.205)</f>
        <v>0.205</v>
      </c>
      <c r="AA44" s="1">
        <v>33.1342</v>
      </c>
      <c r="AB44" s="1" t="s">
        <v>13</v>
      </c>
      <c r="AC44" s="1">
        <v>37.1836844332662</v>
      </c>
      <c r="AD44" s="1">
        <v>-4.058184433266199</v>
      </c>
    </row>
    <row r="45">
      <c r="G45" s="5">
        <v>-2.19705</v>
      </c>
      <c r="H45" s="6">
        <v>0.22</v>
      </c>
      <c r="I45" s="1">
        <v>-1.59</v>
      </c>
      <c r="J45" s="1">
        <v>4.9559021</v>
      </c>
      <c r="K45" s="1">
        <f>IFERROR(__xludf.DUMMYFUNCTION("""COMPUTED_VALUE"""),0.21)</f>
        <v>0.21</v>
      </c>
      <c r="L45" s="1">
        <v>-2.18711</v>
      </c>
      <c r="M45" s="1" t="s">
        <v>13</v>
      </c>
      <c r="N45" s="1">
        <v>-1.4105311267668</v>
      </c>
      <c r="O45" s="1">
        <v>-0.7865188732332</v>
      </c>
      <c r="V45" s="5">
        <v>33.1211</v>
      </c>
      <c r="W45" s="6">
        <v>0.22</v>
      </c>
      <c r="X45" s="1">
        <v>37.1630235454028</v>
      </c>
      <c r="Y45" s="1">
        <v>4.9559021</v>
      </c>
      <c r="Z45" s="1">
        <f>IFERROR(__xludf.DUMMYFUNCTION("""COMPUTED_VALUE"""),0.21)</f>
        <v>0.21</v>
      </c>
      <c r="AA45" s="1">
        <v>33.1299</v>
      </c>
      <c r="AB45" s="1" t="s">
        <v>13</v>
      </c>
      <c r="AC45" s="1">
        <v>37.1827767073353</v>
      </c>
      <c r="AD45" s="1">
        <v>-4.061676707335302</v>
      </c>
    </row>
    <row r="46">
      <c r="G46" s="5">
        <v>-2.20204</v>
      </c>
      <c r="H46" s="6">
        <v>0.225</v>
      </c>
      <c r="I46" s="1">
        <v>-1.4</v>
      </c>
      <c r="J46" s="1">
        <v>5.039337158</v>
      </c>
      <c r="K46" s="1">
        <f>IFERROR(__xludf.DUMMYFUNCTION("""COMPUTED_VALUE"""),0.215)</f>
        <v>0.215</v>
      </c>
      <c r="L46" s="1">
        <v>-2.19207</v>
      </c>
      <c r="M46" s="1" t="s">
        <v>13</v>
      </c>
      <c r="N46" s="1">
        <v>-1.41133476608262</v>
      </c>
      <c r="O46" s="1">
        <v>-0.7907052339173801</v>
      </c>
      <c r="V46" s="5">
        <v>33.1165</v>
      </c>
      <c r="W46" s="6">
        <v>0.225</v>
      </c>
      <c r="X46" s="1">
        <v>36.2630788596623</v>
      </c>
      <c r="Y46" s="1">
        <v>5.039337158</v>
      </c>
      <c r="Z46" s="1">
        <f>IFERROR(__xludf.DUMMYFUNCTION("""COMPUTED_VALUE"""),0.215)</f>
        <v>0.215</v>
      </c>
      <c r="AA46" s="1">
        <v>33.1255</v>
      </c>
      <c r="AB46" s="1" t="s">
        <v>13</v>
      </c>
      <c r="AC46" s="1">
        <v>37.1791827057619</v>
      </c>
      <c r="AD46" s="1">
        <v>-4.062682705761901</v>
      </c>
    </row>
    <row r="47">
      <c r="G47" s="5">
        <v>-2.20701</v>
      </c>
      <c r="H47" s="6">
        <v>0.23</v>
      </c>
      <c r="I47" s="1">
        <v>-1.88</v>
      </c>
      <c r="J47" s="1">
        <v>5.222900391</v>
      </c>
      <c r="K47" s="1">
        <f>IFERROR(__xludf.DUMMYFUNCTION("""COMPUTED_VALUE"""),0.21685791)</f>
        <v>0.21685791</v>
      </c>
      <c r="L47" s="1" t="s">
        <v>13</v>
      </c>
      <c r="M47" s="1">
        <v>-1.41</v>
      </c>
      <c r="N47" s="1">
        <v>-1.41209196189796</v>
      </c>
      <c r="O47" s="1">
        <v>-0.79491803810204</v>
      </c>
      <c r="V47" s="5">
        <v>33.1119</v>
      </c>
      <c r="W47" s="6">
        <v>0.23</v>
      </c>
      <c r="X47" s="1">
        <v>36.2115726907058</v>
      </c>
      <c r="Y47" s="1">
        <v>5.222900391</v>
      </c>
      <c r="Z47" s="1">
        <f>IFERROR(__xludf.DUMMYFUNCTION("""COMPUTED_VALUE"""),0.21685791)</f>
        <v>0.21685791</v>
      </c>
      <c r="AA47" s="1" t="s">
        <v>13</v>
      </c>
      <c r="AB47" s="1">
        <v>37.1835663972935</v>
      </c>
      <c r="AC47" s="1">
        <v>37.1728647280343</v>
      </c>
      <c r="AD47" s="1">
        <v>-4.0609647280343</v>
      </c>
    </row>
    <row r="48">
      <c r="G48" s="5">
        <v>-2.21197</v>
      </c>
      <c r="H48" s="6">
        <v>0.235</v>
      </c>
      <c r="I48" s="1">
        <v>-2.24</v>
      </c>
      <c r="J48" s="1">
        <v>5.322998047</v>
      </c>
      <c r="K48" s="1">
        <f>IFERROR(__xludf.DUMMYFUNCTION("""COMPUTED_VALUE"""),0.22)</f>
        <v>0.22</v>
      </c>
      <c r="L48" s="1">
        <v>-2.19705</v>
      </c>
      <c r="M48" s="1" t="s">
        <v>13</v>
      </c>
      <c r="N48" s="1">
        <v>-1.41280793831848</v>
      </c>
      <c r="O48" s="1">
        <v>-0.79916206168152</v>
      </c>
      <c r="V48" s="5">
        <v>33.1073</v>
      </c>
      <c r="W48" s="6">
        <v>0.235</v>
      </c>
      <c r="X48" s="1">
        <v>36.1225694079113</v>
      </c>
      <c r="Y48" s="1">
        <v>5.322998047</v>
      </c>
      <c r="Z48" s="1">
        <f>IFERROR(__xludf.DUMMYFUNCTION("""COMPUTED_VALUE"""),0.22)</f>
        <v>0.22</v>
      </c>
      <c r="AA48" s="1">
        <v>33.1211</v>
      </c>
      <c r="AB48" s="1" t="s">
        <v>13</v>
      </c>
      <c r="AC48" s="1">
        <v>37.1639902626735</v>
      </c>
      <c r="AD48" s="1">
        <v>-4.056690262673499</v>
      </c>
    </row>
    <row r="49">
      <c r="G49" s="5">
        <v>-2.21694</v>
      </c>
      <c r="H49" s="6">
        <v>0.24</v>
      </c>
      <c r="I49" s="1">
        <v>-2.28</v>
      </c>
      <c r="J49" s="1">
        <v>5.423156739</v>
      </c>
      <c r="K49" s="1">
        <f>IFERROR(__xludf.DUMMYFUNCTION("""COMPUTED_VALUE"""),0.225)</f>
        <v>0.225</v>
      </c>
      <c r="L49" s="1">
        <v>-2.20204</v>
      </c>
      <c r="M49" s="1" t="s">
        <v>13</v>
      </c>
      <c r="N49" s="1">
        <v>-1.4134879194498</v>
      </c>
      <c r="O49" s="1">
        <v>-0.8034520805502001</v>
      </c>
      <c r="V49" s="5">
        <v>33.1027</v>
      </c>
      <c r="W49" s="6">
        <v>0.24</v>
      </c>
      <c r="X49" s="1">
        <v>34.896456391321</v>
      </c>
      <c r="Y49" s="1">
        <v>5.423156739</v>
      </c>
      <c r="Z49" s="1">
        <f>IFERROR(__xludf.DUMMYFUNCTION("""COMPUTED_VALUE"""),0.225)</f>
        <v>0.225</v>
      </c>
      <c r="AA49" s="1">
        <v>33.1165</v>
      </c>
      <c r="AB49" s="1" t="s">
        <v>13</v>
      </c>
      <c r="AC49" s="1">
        <v>37.1527267982007</v>
      </c>
      <c r="AD49" s="1">
        <v>-4.0500267982007045</v>
      </c>
    </row>
    <row r="50">
      <c r="G50" s="5">
        <v>-2.22187</v>
      </c>
      <c r="H50" s="6">
        <v>0.245</v>
      </c>
      <c r="I50" s="1">
        <v>-2.17</v>
      </c>
      <c r="J50" s="1">
        <v>5.53994751</v>
      </c>
      <c r="K50" s="1">
        <f>IFERROR(__xludf.DUMMYFUNCTION("""COMPUTED_VALUE"""),0.23)</f>
        <v>0.23</v>
      </c>
      <c r="L50" s="1">
        <v>-2.20701</v>
      </c>
      <c r="M50" s="1" t="s">
        <v>13</v>
      </c>
      <c r="N50" s="1">
        <v>-1.41413712939758</v>
      </c>
      <c r="O50" s="1">
        <v>-0.80773287060242</v>
      </c>
      <c r="V50" s="5">
        <v>33.098</v>
      </c>
      <c r="W50" s="6">
        <v>0.245</v>
      </c>
      <c r="X50" s="1">
        <v>35.9410995205305</v>
      </c>
      <c r="Y50" s="1">
        <v>5.53994751</v>
      </c>
      <c r="Z50" s="1">
        <f>IFERROR(__xludf.DUMMYFUNCTION("""COMPUTED_VALUE"""),0.23)</f>
        <v>0.23</v>
      </c>
      <c r="AA50" s="1">
        <v>33.1119</v>
      </c>
      <c r="AB50" s="1" t="s">
        <v>13</v>
      </c>
      <c r="AC50" s="1">
        <v>37.139241823137</v>
      </c>
      <c r="AD50" s="1">
        <v>-4.041241823137</v>
      </c>
    </row>
    <row r="51">
      <c r="G51" s="5">
        <v>-2.22678</v>
      </c>
      <c r="H51" s="6">
        <v>0.25</v>
      </c>
      <c r="I51" s="1">
        <v>-2.57</v>
      </c>
      <c r="J51" s="1">
        <v>5.640045166</v>
      </c>
      <c r="K51" s="1">
        <f>IFERROR(__xludf.DUMMYFUNCTION("""COMPUTED_VALUE"""),0.235)</f>
        <v>0.235</v>
      </c>
      <c r="L51" s="1">
        <v>-2.21197</v>
      </c>
      <c r="M51" s="1" t="s">
        <v>13</v>
      </c>
      <c r="N51" s="1">
        <v>-1.41476079226746</v>
      </c>
      <c r="O51" s="1">
        <v>-0.8120192077325401</v>
      </c>
      <c r="V51" s="5">
        <v>33.0933</v>
      </c>
      <c r="W51" s="6">
        <v>0.25</v>
      </c>
      <c r="X51" s="1">
        <v>41.3567148519077</v>
      </c>
      <c r="Y51" s="1">
        <v>5.640045166</v>
      </c>
      <c r="Z51" s="1">
        <f>IFERROR(__xludf.DUMMYFUNCTION("""COMPUTED_VALUE"""),0.235)</f>
        <v>0.235</v>
      </c>
      <c r="AA51" s="1">
        <v>33.1073</v>
      </c>
      <c r="AB51" s="1" t="s">
        <v>13</v>
      </c>
      <c r="AC51" s="1">
        <v>37.1237028260035</v>
      </c>
      <c r="AD51" s="1">
        <v>-4.0304028260035025</v>
      </c>
    </row>
    <row r="52">
      <c r="G52" s="5">
        <v>-2.23165</v>
      </c>
      <c r="H52" s="6">
        <v>0.255</v>
      </c>
      <c r="I52" s="1">
        <v>-4.7</v>
      </c>
      <c r="J52" s="1">
        <v>5.823608399</v>
      </c>
      <c r="K52" s="1">
        <f>IFERROR(__xludf.DUMMYFUNCTION("""COMPUTED_VALUE"""),0.24)</f>
        <v>0.24</v>
      </c>
      <c r="L52" s="1">
        <v>-2.21694</v>
      </c>
      <c r="M52" s="1" t="s">
        <v>13</v>
      </c>
      <c r="N52" s="1">
        <v>-1.41536413216507</v>
      </c>
      <c r="O52" s="1">
        <v>-0.8162858678349301</v>
      </c>
      <c r="V52" s="5">
        <v>33.0887</v>
      </c>
      <c r="W52" s="6">
        <v>0.255</v>
      </c>
      <c r="X52" s="1">
        <v>46.4991867561825</v>
      </c>
      <c r="Y52" s="1">
        <v>5.823608399</v>
      </c>
      <c r="Z52" s="1">
        <f>IFERROR(__xludf.DUMMYFUNCTION("""COMPUTED_VALUE"""),0.24)</f>
        <v>0.24</v>
      </c>
      <c r="AA52" s="1">
        <v>33.1027</v>
      </c>
      <c r="AB52" s="1" t="s">
        <v>13</v>
      </c>
      <c r="AC52" s="1">
        <v>37.1062772953214</v>
      </c>
      <c r="AD52" s="1">
        <v>-4.017577295321395</v>
      </c>
    </row>
    <row r="53">
      <c r="G53" s="5">
        <v>-2.23649</v>
      </c>
      <c r="H53" s="6">
        <v>0.26</v>
      </c>
      <c r="I53" s="1">
        <v>-5.93</v>
      </c>
      <c r="J53" s="1">
        <v>5.957092285</v>
      </c>
      <c r="K53" s="1">
        <f>IFERROR(__xludf.DUMMYFUNCTION("""COMPUTED_VALUE"""),0.245)</f>
        <v>0.245</v>
      </c>
      <c r="L53" s="1">
        <v>-2.22187</v>
      </c>
      <c r="M53" s="1" t="s">
        <v>13</v>
      </c>
      <c r="N53" s="1">
        <v>-1.41595237319607</v>
      </c>
      <c r="O53" s="1">
        <v>-0.8205376268039299</v>
      </c>
      <c r="V53" s="5">
        <v>33.084</v>
      </c>
      <c r="W53" s="6">
        <v>0.26</v>
      </c>
      <c r="X53" s="1">
        <v>53.8652346524838</v>
      </c>
      <c r="Y53" s="1">
        <v>5.957092285</v>
      </c>
      <c r="Z53" s="1">
        <f>IFERROR(__xludf.DUMMYFUNCTION("""COMPUTED_VALUE"""),0.245)</f>
        <v>0.245</v>
      </c>
      <c r="AA53" s="1">
        <v>33.098</v>
      </c>
      <c r="AB53" s="1" t="s">
        <v>13</v>
      </c>
      <c r="AC53" s="1">
        <v>37.0871327196117</v>
      </c>
      <c r="AD53" s="1">
        <v>-4.003132719611699</v>
      </c>
    </row>
    <row r="54">
      <c r="G54" s="5">
        <v>-2.24129</v>
      </c>
      <c r="H54" s="6">
        <v>0.265</v>
      </c>
      <c r="I54" s="1">
        <v>-8.06</v>
      </c>
      <c r="J54" s="1">
        <v>6.090576172</v>
      </c>
      <c r="K54" s="1">
        <f>IFERROR(__xludf.DUMMYFUNCTION("""COMPUTED_VALUE"""),0.25)</f>
        <v>0.25</v>
      </c>
      <c r="L54" s="1">
        <v>-2.22678</v>
      </c>
      <c r="M54" s="1" t="s">
        <v>13</v>
      </c>
      <c r="N54" s="1">
        <v>-1.41653073946609</v>
      </c>
      <c r="O54" s="1">
        <v>-0.8247592605339098</v>
      </c>
      <c r="V54" s="5">
        <v>33.0794</v>
      </c>
      <c r="W54" s="6">
        <v>0.265</v>
      </c>
      <c r="X54" s="1">
        <v>53.4986590052922</v>
      </c>
      <c r="Y54" s="1">
        <v>6.090576172</v>
      </c>
      <c r="Z54" s="1">
        <f>IFERROR(__xludf.DUMMYFUNCTION("""COMPUTED_VALUE"""),0.25)</f>
        <v>0.25</v>
      </c>
      <c r="AA54" s="1">
        <v>33.0933</v>
      </c>
      <c r="AB54" s="1" t="s">
        <v>13</v>
      </c>
      <c r="AC54" s="1">
        <v>37.0664365873955</v>
      </c>
      <c r="AD54" s="1">
        <v>-3.987036587395501</v>
      </c>
    </row>
    <row r="55">
      <c r="G55" s="5">
        <v>-2.24605</v>
      </c>
      <c r="H55" s="6">
        <v>0.27</v>
      </c>
      <c r="I55" s="1">
        <v>28.13</v>
      </c>
      <c r="J55" s="1">
        <v>6.190704346</v>
      </c>
      <c r="K55" s="1">
        <f>IFERROR(__xludf.DUMMYFUNCTION("""COMPUTED_VALUE"""),0.255)</f>
        <v>0.255</v>
      </c>
      <c r="L55" s="1">
        <v>-2.23165</v>
      </c>
      <c r="M55" s="1" t="s">
        <v>13</v>
      </c>
      <c r="N55" s="1">
        <v>-1.41710445508079</v>
      </c>
      <c r="O55" s="1">
        <v>-0.8289455449192098</v>
      </c>
      <c r="V55" s="5">
        <v>33.0749</v>
      </c>
      <c r="W55" s="6">
        <v>0.27</v>
      </c>
      <c r="X55" s="1">
        <v>52.8719033287159</v>
      </c>
      <c r="Y55" s="1">
        <v>6.190704346</v>
      </c>
      <c r="Z55" s="1">
        <f>IFERROR(__xludf.DUMMYFUNCTION("""COMPUTED_VALUE"""),0.255)</f>
        <v>0.255</v>
      </c>
      <c r="AA55" s="1">
        <v>33.0887</v>
      </c>
      <c r="AB55" s="1" t="s">
        <v>13</v>
      </c>
      <c r="AC55" s="1">
        <v>37.0443563871941</v>
      </c>
      <c r="AD55" s="1">
        <v>-3.9694563871941</v>
      </c>
    </row>
    <row r="56">
      <c r="G56" s="5">
        <v>-2.25073</v>
      </c>
      <c r="H56" s="6">
        <v>0.275</v>
      </c>
      <c r="I56" s="1">
        <v>61.62</v>
      </c>
      <c r="J56" s="1">
        <v>6.257446289</v>
      </c>
      <c r="K56" s="1">
        <f>IFERROR(__xludf.DUMMYFUNCTION("""COMPUTED_VALUE"""),0.26)</f>
        <v>0.26</v>
      </c>
      <c r="L56" s="1">
        <v>-2.23649</v>
      </c>
      <c r="M56" s="1" t="s">
        <v>13</v>
      </c>
      <c r="N56" s="1">
        <v>-1.41767874414579</v>
      </c>
      <c r="O56" s="1">
        <v>-0.8330512558542098</v>
      </c>
      <c r="V56" s="5">
        <v>33.0704</v>
      </c>
      <c r="W56" s="6">
        <v>0.275</v>
      </c>
      <c r="X56" s="1">
        <v>45.8627051585322</v>
      </c>
      <c r="Y56" s="1">
        <v>6.257446289</v>
      </c>
      <c r="Z56" s="1">
        <f>IFERROR(__xludf.DUMMYFUNCTION("""COMPUTED_VALUE"""),0.26)</f>
        <v>0.26</v>
      </c>
      <c r="AA56" s="1">
        <v>33.084</v>
      </c>
      <c r="AB56" s="1" t="s">
        <v>13</v>
      </c>
      <c r="AC56" s="1">
        <v>37.0210596075284</v>
      </c>
      <c r="AD56" s="1">
        <v>-3.950659607528401</v>
      </c>
    </row>
    <row r="57">
      <c r="G57" s="5">
        <v>-2.25539</v>
      </c>
      <c r="H57" s="6">
        <v>0.28</v>
      </c>
      <c r="I57" s="1">
        <v>61.62</v>
      </c>
      <c r="J57" s="1">
        <v>6.357543946</v>
      </c>
      <c r="K57" s="1">
        <f>IFERROR(__xludf.DUMMYFUNCTION("""COMPUTED_VALUE"""),0.265)</f>
        <v>0.265</v>
      </c>
      <c r="L57" s="1">
        <v>-2.24129</v>
      </c>
      <c r="M57" s="1" t="s">
        <v>13</v>
      </c>
      <c r="N57" s="1">
        <v>-1.41825883076674</v>
      </c>
      <c r="O57" s="1">
        <v>-0.8371311692332597</v>
      </c>
      <c r="V57" s="5">
        <v>33.066</v>
      </c>
      <c r="W57" s="6">
        <v>0.28</v>
      </c>
      <c r="X57" s="1">
        <v>45.8627051585322</v>
      </c>
      <c r="Y57" s="1">
        <v>6.357543946</v>
      </c>
      <c r="Z57" s="1">
        <f>IFERROR(__xludf.DUMMYFUNCTION("""COMPUTED_VALUE"""),0.265)</f>
        <v>0.265</v>
      </c>
      <c r="AA57" s="1">
        <v>33.0794</v>
      </c>
      <c r="AB57" s="1" t="s">
        <v>13</v>
      </c>
      <c r="AC57" s="1">
        <v>36.9967137369197</v>
      </c>
      <c r="AD57" s="1">
        <v>-3.9307137369196994</v>
      </c>
    </row>
    <row r="58">
      <c r="G58" s="5">
        <v>-2.25997</v>
      </c>
      <c r="H58" s="6">
        <v>0.285</v>
      </c>
      <c r="I58" s="1">
        <v>78.21</v>
      </c>
      <c r="J58" s="1">
        <v>6.52441406299999</v>
      </c>
      <c r="K58" s="1">
        <f>IFERROR(__xludf.DUMMYFUNCTION("""COMPUTED_VALUE"""),0.27)</f>
        <v>0.27</v>
      </c>
      <c r="L58" s="1">
        <v>-2.24605</v>
      </c>
      <c r="M58" s="1" t="s">
        <v>13</v>
      </c>
      <c r="N58" s="1">
        <v>-1.41884993904929</v>
      </c>
      <c r="O58" s="1">
        <v>-0.8411200609507101</v>
      </c>
      <c r="V58" s="5">
        <v>33.0617</v>
      </c>
      <c r="W58" s="6">
        <v>0.285</v>
      </c>
      <c r="X58" s="1">
        <v>45.8880499187801</v>
      </c>
      <c r="Y58" s="1">
        <v>6.52441406299999</v>
      </c>
      <c r="Z58" s="1">
        <f>IFERROR(__xludf.DUMMYFUNCTION("""COMPUTED_VALUE"""),0.27)</f>
        <v>0.27</v>
      </c>
      <c r="AA58" s="1">
        <v>33.0749</v>
      </c>
      <c r="AB58" s="1" t="s">
        <v>13</v>
      </c>
      <c r="AC58" s="1">
        <v>36.971486263889</v>
      </c>
      <c r="AD58" s="1">
        <v>-3.9097862638889964</v>
      </c>
    </row>
    <row r="59">
      <c r="G59" s="5">
        <v>-2.2645</v>
      </c>
      <c r="H59" s="6">
        <v>0.29</v>
      </c>
      <c r="I59" s="1">
        <v>76.5</v>
      </c>
      <c r="J59" s="1">
        <v>6.641235352</v>
      </c>
      <c r="K59" s="1">
        <f>IFERROR(__xludf.DUMMYFUNCTION("""COMPUTED_VALUE"""),0.275)</f>
        <v>0.275</v>
      </c>
      <c r="L59" s="1">
        <v>-2.25073</v>
      </c>
      <c r="M59" s="1" t="s">
        <v>13</v>
      </c>
      <c r="N59" s="1">
        <v>-1.41945729309908</v>
      </c>
      <c r="O59" s="1">
        <v>-0.8450427069009199</v>
      </c>
      <c r="V59" s="5">
        <v>33.0575</v>
      </c>
      <c r="W59" s="6">
        <v>0.29</v>
      </c>
      <c r="X59" s="1">
        <v>47.1928328761952</v>
      </c>
      <c r="Y59" s="1">
        <v>6.641235352</v>
      </c>
      <c r="Z59" s="1">
        <f>IFERROR(__xludf.DUMMYFUNCTION("""COMPUTED_VALUE"""),0.275)</f>
        <v>0.275</v>
      </c>
      <c r="AA59" s="1">
        <v>33.0704</v>
      </c>
      <c r="AB59" s="1" t="s">
        <v>13</v>
      </c>
      <c r="AC59" s="1">
        <v>36.9455446769575</v>
      </c>
      <c r="AD59" s="1">
        <v>-3.888044676957506</v>
      </c>
    </row>
    <row r="60">
      <c r="G60" s="5">
        <v>-2.26894</v>
      </c>
      <c r="H60" s="6">
        <v>0.295</v>
      </c>
      <c r="I60" s="1">
        <v>71.93</v>
      </c>
      <c r="J60" s="1">
        <v>6.741333008</v>
      </c>
      <c r="K60" s="1">
        <f>IFERROR(__xludf.DUMMYFUNCTION("""COMPUTED_VALUE"""),0.28)</f>
        <v>0.28</v>
      </c>
      <c r="L60" s="1">
        <v>-2.25539</v>
      </c>
      <c r="M60" s="1" t="s">
        <v>13</v>
      </c>
      <c r="N60" s="1">
        <v>-1.42008611702175</v>
      </c>
      <c r="O60" s="1">
        <v>-0.8488538829782502</v>
      </c>
      <c r="V60" s="5">
        <v>33.0534</v>
      </c>
      <c r="W60" s="6">
        <v>0.295</v>
      </c>
      <c r="X60" s="1">
        <v>45.5898081924447</v>
      </c>
      <c r="Y60" s="1">
        <v>6.741333008</v>
      </c>
      <c r="Z60" s="1">
        <f>IFERROR(__xludf.DUMMYFUNCTION("""COMPUTED_VALUE"""),0.28)</f>
        <v>0.28</v>
      </c>
      <c r="AA60" s="1">
        <v>33.066</v>
      </c>
      <c r="AB60" s="1" t="s">
        <v>13</v>
      </c>
      <c r="AC60" s="1">
        <v>36.9190564646462</v>
      </c>
      <c r="AD60" s="1">
        <v>-3.865656464646193</v>
      </c>
    </row>
    <row r="61">
      <c r="G61" s="5">
        <v>-2.27332</v>
      </c>
      <c r="H61" s="6">
        <v>0.3</v>
      </c>
      <c r="I61" s="1">
        <v>71.79</v>
      </c>
      <c r="J61" s="1">
        <v>6.824768067</v>
      </c>
      <c r="K61" s="1">
        <f>IFERROR(__xludf.DUMMYFUNCTION("""COMPUTED_VALUE"""),0.285)</f>
        <v>0.285</v>
      </c>
      <c r="L61" s="1">
        <v>-2.25997</v>
      </c>
      <c r="M61" s="1" t="s">
        <v>13</v>
      </c>
      <c r="N61" s="1">
        <v>-1.42074163492294</v>
      </c>
      <c r="O61" s="1">
        <v>-0.85257836507706</v>
      </c>
      <c r="V61" s="5">
        <v>33.0494</v>
      </c>
      <c r="W61" s="6">
        <v>0.3</v>
      </c>
      <c r="X61" s="1">
        <v>46.1202058911078</v>
      </c>
      <c r="Y61" s="1">
        <v>6.824768067</v>
      </c>
      <c r="Z61" s="1">
        <f>IFERROR(__xludf.DUMMYFUNCTION("""COMPUTED_VALUE"""),0.285)</f>
        <v>0.285</v>
      </c>
      <c r="AA61" s="1">
        <v>33.0617</v>
      </c>
      <c r="AB61" s="1" t="s">
        <v>13</v>
      </c>
      <c r="AC61" s="1">
        <v>36.8921891154763</v>
      </c>
      <c r="AD61" s="1">
        <v>-3.8427891154763003</v>
      </c>
    </row>
    <row r="62">
      <c r="G62" s="5">
        <v>-2.27761</v>
      </c>
      <c r="H62" s="6">
        <v>0.305</v>
      </c>
      <c r="I62" s="1">
        <v>74.49</v>
      </c>
      <c r="J62" s="1">
        <v>6.908294678</v>
      </c>
      <c r="K62" s="1">
        <f>IFERROR(__xludf.DUMMYFUNCTION("""COMPUTED_VALUE"""),0.29)</f>
        <v>0.29</v>
      </c>
      <c r="L62" s="1">
        <v>-2.2645</v>
      </c>
      <c r="M62" s="1" t="s">
        <v>13</v>
      </c>
      <c r="N62" s="1">
        <v>-1.4214290709083</v>
      </c>
      <c r="O62" s="1">
        <v>-0.8561809290917002</v>
      </c>
      <c r="V62" s="5">
        <v>33.0456</v>
      </c>
      <c r="W62" s="6">
        <v>0.305</v>
      </c>
      <c r="X62" s="1">
        <v>46.2659720285061</v>
      </c>
      <c r="Y62" s="1">
        <v>6.908294678</v>
      </c>
      <c r="Z62" s="1">
        <f>IFERROR(__xludf.DUMMYFUNCTION("""COMPUTED_VALUE"""),0.29)</f>
        <v>0.29</v>
      </c>
      <c r="AA62" s="1">
        <v>33.0575</v>
      </c>
      <c r="AB62" s="1" t="s">
        <v>13</v>
      </c>
      <c r="AC62" s="1">
        <v>36.8651101179689</v>
      </c>
      <c r="AD62" s="1">
        <v>-3.819510117968896</v>
      </c>
    </row>
    <row r="63">
      <c r="G63" s="5">
        <v>-2.28184</v>
      </c>
      <c r="H63" s="6">
        <v>0.31</v>
      </c>
      <c r="I63" s="1">
        <v>74.15</v>
      </c>
      <c r="J63" s="1">
        <v>6.991729737</v>
      </c>
      <c r="K63" s="1">
        <f>IFERROR(__xludf.DUMMYFUNCTION("""COMPUTED_VALUE"""),0.295)</f>
        <v>0.295</v>
      </c>
      <c r="L63" s="1">
        <v>-2.26894</v>
      </c>
      <c r="M63" s="1" t="s">
        <v>13</v>
      </c>
      <c r="N63" s="1">
        <v>-1.42215364908347</v>
      </c>
      <c r="O63" s="1">
        <v>-0.8596863509165298</v>
      </c>
      <c r="V63" s="5">
        <v>33.042</v>
      </c>
      <c r="W63" s="6">
        <v>0.31</v>
      </c>
      <c r="X63" s="1">
        <v>46.2549034320329</v>
      </c>
      <c r="Y63" s="1">
        <v>6.991729737</v>
      </c>
      <c r="Z63" s="1">
        <f>IFERROR(__xludf.DUMMYFUNCTION("""COMPUTED_VALUE"""),0.295)</f>
        <v>0.295</v>
      </c>
      <c r="AA63" s="1">
        <v>33.0534</v>
      </c>
      <c r="AB63" s="1" t="s">
        <v>13</v>
      </c>
      <c r="AC63" s="1">
        <v>36.8379869606451</v>
      </c>
      <c r="AD63" s="1">
        <v>-3.795986960645095</v>
      </c>
    </row>
    <row r="64">
      <c r="G64" s="5">
        <v>-2.28598</v>
      </c>
      <c r="H64" s="6">
        <v>0.315</v>
      </c>
      <c r="I64" s="1">
        <v>73.78</v>
      </c>
      <c r="J64" s="1">
        <v>7.091827393</v>
      </c>
      <c r="K64" s="1">
        <f>IFERROR(__xludf.DUMMYFUNCTION("""COMPUTED_VALUE"""),0.3)</f>
        <v>0.3</v>
      </c>
      <c r="L64" s="1">
        <v>-2.27332</v>
      </c>
      <c r="M64" s="1" t="s">
        <v>13</v>
      </c>
      <c r="N64" s="1">
        <v>-1.42292059355408</v>
      </c>
      <c r="O64" s="1">
        <v>-0.8630594064459198</v>
      </c>
      <c r="V64" s="5">
        <v>33.0385</v>
      </c>
      <c r="W64" s="6">
        <v>0.315</v>
      </c>
      <c r="X64" s="1">
        <v>46.5301948513096</v>
      </c>
      <c r="Y64" s="1">
        <v>7.091827393</v>
      </c>
      <c r="Z64" s="1">
        <f>IFERROR(__xludf.DUMMYFUNCTION("""COMPUTED_VALUE"""),0.3)</f>
        <v>0.3</v>
      </c>
      <c r="AA64" s="1">
        <v>33.0494</v>
      </c>
      <c r="AB64" s="1" t="s">
        <v>13</v>
      </c>
      <c r="AC64" s="1">
        <v>36.810987132026</v>
      </c>
      <c r="AD64" s="1">
        <v>-3.7724871320260007</v>
      </c>
    </row>
    <row r="65">
      <c r="G65" s="5">
        <v>-2.29003</v>
      </c>
      <c r="H65" s="6">
        <v>0.32</v>
      </c>
      <c r="I65" s="1">
        <v>72.96</v>
      </c>
      <c r="J65" s="1">
        <v>7.208648682</v>
      </c>
      <c r="K65" s="1">
        <f>IFERROR(__xludf.DUMMYFUNCTION("""COMPUTED_VALUE"""),0.305)</f>
        <v>0.305</v>
      </c>
      <c r="L65" s="1">
        <v>-2.27761</v>
      </c>
      <c r="M65" s="1" t="s">
        <v>13</v>
      </c>
      <c r="N65" s="1">
        <v>-1.42373512842579</v>
      </c>
      <c r="O65" s="1">
        <v>-0.8662948715742098</v>
      </c>
      <c r="V65" s="5">
        <v>33.0352</v>
      </c>
      <c r="W65" s="6">
        <v>0.32</v>
      </c>
      <c r="X65" s="1">
        <v>46.3198091440856</v>
      </c>
      <c r="Y65" s="1">
        <v>7.208648682</v>
      </c>
      <c r="Z65" s="1">
        <f>IFERROR(__xludf.DUMMYFUNCTION("""COMPUTED_VALUE"""),0.305)</f>
        <v>0.305</v>
      </c>
      <c r="AA65" s="1">
        <v>33.0456</v>
      </c>
      <c r="AB65" s="1" t="s">
        <v>13</v>
      </c>
      <c r="AC65" s="1">
        <v>36.7842781206328</v>
      </c>
      <c r="AD65" s="1">
        <v>-3.749078120632795</v>
      </c>
    </row>
    <row r="66">
      <c r="G66" s="5">
        <v>-2.294</v>
      </c>
      <c r="H66" s="6">
        <v>0.325</v>
      </c>
      <c r="I66" s="1">
        <v>71.54</v>
      </c>
      <c r="J66" s="1">
        <v>7.392211914</v>
      </c>
      <c r="K66" s="1">
        <f>IFERROR(__xludf.DUMMYFUNCTION("""COMPUTED_VALUE"""),0.31)</f>
        <v>0.31</v>
      </c>
      <c r="L66" s="1">
        <v>-2.28184</v>
      </c>
      <c r="M66" s="1" t="s">
        <v>13</v>
      </c>
      <c r="N66" s="1">
        <v>-1.42460247780424</v>
      </c>
      <c r="O66" s="1">
        <v>-0.8693975221957599</v>
      </c>
      <c r="V66" s="5">
        <v>33.0321</v>
      </c>
      <c r="W66" s="6">
        <v>0.325</v>
      </c>
      <c r="X66" s="1">
        <v>45.7944071378374</v>
      </c>
      <c r="Y66" s="1">
        <v>7.392211914</v>
      </c>
      <c r="Z66" s="1">
        <f>IFERROR(__xludf.DUMMYFUNCTION("""COMPUTED_VALUE"""),0.31)</f>
        <v>0.31</v>
      </c>
      <c r="AA66" s="1">
        <v>33.042</v>
      </c>
      <c r="AB66" s="1" t="s">
        <v>13</v>
      </c>
      <c r="AC66" s="1">
        <v>36.7580274149865</v>
      </c>
      <c r="AD66" s="1">
        <v>-3.7259274149865007</v>
      </c>
    </row>
    <row r="67">
      <c r="G67" s="5">
        <v>-2.29787</v>
      </c>
      <c r="H67" s="6">
        <v>0.33</v>
      </c>
      <c r="I67" s="1">
        <v>71.1</v>
      </c>
      <c r="J67" s="1">
        <v>7.475646973</v>
      </c>
      <c r="K67" s="1">
        <f>IFERROR(__xludf.DUMMYFUNCTION("""COMPUTED_VALUE"""),0.315)</f>
        <v>0.315</v>
      </c>
      <c r="L67" s="1">
        <v>-2.28598</v>
      </c>
      <c r="M67" s="1" t="s">
        <v>13</v>
      </c>
      <c r="N67" s="1">
        <v>-1.42552786579507</v>
      </c>
      <c r="O67" s="1">
        <v>-0.87234213420493</v>
      </c>
      <c r="V67" s="5">
        <v>33.0293</v>
      </c>
      <c r="W67" s="6">
        <v>0.33</v>
      </c>
      <c r="X67" s="1">
        <v>45.6683114753924</v>
      </c>
      <c r="Y67" s="1">
        <v>7.475646973</v>
      </c>
      <c r="Z67" s="1">
        <f>IFERROR(__xludf.DUMMYFUNCTION("""COMPUTED_VALUE"""),0.315)</f>
        <v>0.315</v>
      </c>
      <c r="AA67" s="1">
        <v>33.0385</v>
      </c>
      <c r="AB67" s="1" t="s">
        <v>13</v>
      </c>
      <c r="AC67" s="1">
        <v>36.7324025036083</v>
      </c>
      <c r="AD67" s="1">
        <v>-3.7031025036082994</v>
      </c>
    </row>
    <row r="68">
      <c r="G68" s="5">
        <v>-2.30164</v>
      </c>
      <c r="H68" s="6">
        <v>0.335</v>
      </c>
      <c r="I68" s="1">
        <v>64.68</v>
      </c>
      <c r="J68" s="1">
        <v>7.609161377</v>
      </c>
      <c r="K68" s="1">
        <f>IFERROR(__xludf.DUMMYFUNCTION("""COMPUTED_VALUE"""),0.32)</f>
        <v>0.32</v>
      </c>
      <c r="L68" s="1">
        <v>-2.29003</v>
      </c>
      <c r="M68" s="1" t="s">
        <v>13</v>
      </c>
      <c r="N68" s="1">
        <v>-1.42651651650392</v>
      </c>
      <c r="O68" s="1">
        <v>-0.8751234834960799</v>
      </c>
      <c r="V68" s="5">
        <v>33.0266</v>
      </c>
      <c r="W68" s="6">
        <v>0.335</v>
      </c>
      <c r="X68" s="1">
        <v>45.0988308501912</v>
      </c>
      <c r="Y68" s="1">
        <v>7.609161377</v>
      </c>
      <c r="Z68" s="1">
        <f>IFERROR(__xludf.DUMMYFUNCTION("""COMPUTED_VALUE"""),0.32)</f>
        <v>0.32</v>
      </c>
      <c r="AA68" s="1">
        <v>33.0352</v>
      </c>
      <c r="AB68" s="1" t="s">
        <v>13</v>
      </c>
      <c r="AC68" s="1">
        <v>36.7075708750193</v>
      </c>
      <c r="AD68" s="1">
        <v>-3.680970875019298</v>
      </c>
    </row>
    <row r="69">
      <c r="G69" s="5">
        <v>-2.30534</v>
      </c>
      <c r="H69" s="6">
        <v>0.34</v>
      </c>
      <c r="I69" s="1">
        <v>27.8</v>
      </c>
      <c r="J69" s="1">
        <v>7.759338379</v>
      </c>
      <c r="K69" s="1">
        <f>IFERROR(__xludf.DUMMYFUNCTION("""COMPUTED_VALUE"""),0.325)</f>
        <v>0.325</v>
      </c>
      <c r="L69" s="1">
        <v>-2.294</v>
      </c>
      <c r="M69" s="1" t="s">
        <v>13</v>
      </c>
      <c r="N69" s="1">
        <v>-1.42757365403643</v>
      </c>
      <c r="O69" s="1">
        <v>-0.8777663459635701</v>
      </c>
      <c r="V69" s="5">
        <v>33.0242</v>
      </c>
      <c r="W69" s="6">
        <v>0.34</v>
      </c>
      <c r="X69" s="1">
        <v>50.113079305675</v>
      </c>
      <c r="Y69" s="1">
        <v>7.759338379</v>
      </c>
      <c r="Z69" s="1">
        <f>IFERROR(__xludf.DUMMYFUNCTION("""COMPUTED_VALUE"""),0.325)</f>
        <v>0.325</v>
      </c>
      <c r="AA69" s="1">
        <v>33.0321</v>
      </c>
      <c r="AB69" s="1" t="s">
        <v>13</v>
      </c>
      <c r="AC69" s="1">
        <v>36.6837000177407</v>
      </c>
      <c r="AD69" s="1">
        <v>-3.6595000177406973</v>
      </c>
    </row>
    <row r="70">
      <c r="G70" s="5">
        <v>-2.30894</v>
      </c>
      <c r="H70" s="6">
        <v>0.345</v>
      </c>
      <c r="I70" s="1">
        <v>14.94</v>
      </c>
      <c r="J70" s="1">
        <v>7.859466553</v>
      </c>
      <c r="K70" s="1">
        <f>IFERROR(__xludf.DUMMYFUNCTION("""COMPUTED_VALUE"""),0.33)</f>
        <v>0.33</v>
      </c>
      <c r="L70" s="1">
        <v>-2.29787</v>
      </c>
      <c r="M70" s="1" t="s">
        <v>13</v>
      </c>
      <c r="N70" s="1">
        <v>-1.42870450249825</v>
      </c>
      <c r="O70" s="1">
        <v>-0.8802354975017501</v>
      </c>
      <c r="V70" s="5">
        <v>33.022</v>
      </c>
      <c r="W70" s="6">
        <v>0.345</v>
      </c>
      <c r="X70" s="1">
        <v>52.9947799615112</v>
      </c>
      <c r="Y70" s="1">
        <v>7.859466553</v>
      </c>
      <c r="Z70" s="1">
        <f>IFERROR(__xludf.DUMMYFUNCTION("""COMPUTED_VALUE"""),0.33)</f>
        <v>0.33</v>
      </c>
      <c r="AA70" s="1">
        <v>33.0293</v>
      </c>
      <c r="AB70" s="1" t="s">
        <v>13</v>
      </c>
      <c r="AC70" s="1">
        <v>36.6609574202934</v>
      </c>
      <c r="AD70" s="1">
        <v>-3.6389574202934014</v>
      </c>
    </row>
    <row r="71">
      <c r="G71" s="5">
        <v>-2.31243</v>
      </c>
      <c r="H71" s="6">
        <v>0.35</v>
      </c>
      <c r="I71" s="1">
        <v>9.42</v>
      </c>
      <c r="J71" s="1">
        <v>8.076538086</v>
      </c>
      <c r="K71" s="1">
        <f>IFERROR(__xludf.DUMMYFUNCTION("""COMPUTED_VALUE"""),0.335)</f>
        <v>0.335</v>
      </c>
      <c r="L71" s="1">
        <v>-2.30164</v>
      </c>
      <c r="M71" s="1" t="s">
        <v>13</v>
      </c>
      <c r="N71" s="1">
        <v>-1.42991428599502</v>
      </c>
      <c r="O71" s="1">
        <v>-0.88251571400498</v>
      </c>
      <c r="V71" s="5">
        <v>33.02</v>
      </c>
      <c r="W71" s="6">
        <v>0.35</v>
      </c>
      <c r="X71" s="1">
        <v>50.4140306197599</v>
      </c>
      <c r="Y71" s="1">
        <v>8.076538086</v>
      </c>
      <c r="Z71" s="1">
        <f>IFERROR(__xludf.DUMMYFUNCTION("""COMPUTED_VALUE"""),0.335)</f>
        <v>0.335</v>
      </c>
      <c r="AA71" s="1">
        <v>33.0266</v>
      </c>
      <c r="AB71" s="1" t="s">
        <v>13</v>
      </c>
      <c r="AC71" s="1">
        <v>36.6395105711987</v>
      </c>
      <c r="AD71" s="1">
        <v>-3.6195105711986955</v>
      </c>
    </row>
    <row r="72">
      <c r="G72" s="5">
        <v>-2.31583</v>
      </c>
      <c r="H72" s="6">
        <v>0.355</v>
      </c>
      <c r="I72" s="1">
        <v>-5.93</v>
      </c>
      <c r="J72" s="1">
        <v>8.17666626</v>
      </c>
      <c r="K72" s="1">
        <f>IFERROR(__xludf.DUMMYFUNCTION("""COMPUTED_VALUE"""),0.34)</f>
        <v>0.34</v>
      </c>
      <c r="L72" s="1">
        <v>-2.30534</v>
      </c>
      <c r="M72" s="1" t="s">
        <v>13</v>
      </c>
      <c r="N72" s="1">
        <v>-1.43149418724587</v>
      </c>
      <c r="O72" s="1">
        <v>-0.8843358127541301</v>
      </c>
      <c r="V72" s="5">
        <v>33.0183</v>
      </c>
      <c r="W72" s="6">
        <v>0.355</v>
      </c>
      <c r="X72" s="1">
        <v>43.9030106316614</v>
      </c>
      <c r="Y72" s="1">
        <v>8.17666626</v>
      </c>
      <c r="Z72" s="1">
        <f>IFERROR(__xludf.DUMMYFUNCTION("""COMPUTED_VALUE"""),0.34)</f>
        <v>0.34</v>
      </c>
      <c r="AA72" s="1">
        <v>33.0242</v>
      </c>
      <c r="AB72" s="1" t="s">
        <v>13</v>
      </c>
      <c r="AC72" s="1">
        <v>36.6178226385936</v>
      </c>
      <c r="AD72" s="1">
        <v>-3.599522638593598</v>
      </c>
    </row>
    <row r="73">
      <c r="G73" s="5">
        <v>-2.31913</v>
      </c>
      <c r="H73" s="6">
        <v>0.36</v>
      </c>
      <c r="I73" s="1">
        <v>-5.87</v>
      </c>
      <c r="J73" s="1">
        <v>8.293426514</v>
      </c>
      <c r="K73" s="1">
        <f>IFERROR(__xludf.DUMMYFUNCTION("""COMPUTED_VALUE"""),0.345)</f>
        <v>0.345</v>
      </c>
      <c r="L73" s="1">
        <v>-2.30894</v>
      </c>
      <c r="M73" s="1" t="s">
        <v>13</v>
      </c>
      <c r="N73" s="1">
        <v>-1.43375407309319</v>
      </c>
      <c r="O73" s="1">
        <v>-0.88537592690681</v>
      </c>
      <c r="V73" s="5">
        <v>33.0168</v>
      </c>
      <c r="W73" s="6">
        <v>0.36</v>
      </c>
      <c r="X73" s="1">
        <v>43.8560731770534</v>
      </c>
      <c r="Y73" s="1">
        <v>8.293426514</v>
      </c>
      <c r="Z73" s="1">
        <f>IFERROR(__xludf.DUMMYFUNCTION("""COMPUTED_VALUE"""),0.345)</f>
        <v>0.345</v>
      </c>
      <c r="AA73" s="1">
        <v>33.022</v>
      </c>
      <c r="AB73" s="1" t="s">
        <v>13</v>
      </c>
      <c r="AC73" s="1">
        <v>36.5940249829335</v>
      </c>
      <c r="AD73" s="1">
        <v>-3.577224982933494</v>
      </c>
    </row>
    <row r="74">
      <c r="G74" s="5">
        <v>-2.32233</v>
      </c>
      <c r="H74" s="6">
        <v>0.365</v>
      </c>
      <c r="I74" s="1">
        <v>-0.88</v>
      </c>
      <c r="J74" s="1">
        <v>8.41018676799999</v>
      </c>
      <c r="K74" s="1">
        <f>IFERROR(__xludf.DUMMYFUNCTION("""COMPUTED_VALUE"""),0.35)</f>
        <v>0.35</v>
      </c>
      <c r="L74" s="1">
        <v>-2.31243</v>
      </c>
      <c r="M74" s="1" t="s">
        <v>13</v>
      </c>
      <c r="N74" s="1">
        <v>-1.43659339805261</v>
      </c>
      <c r="O74" s="1">
        <v>-0.88573660194739</v>
      </c>
      <c r="V74" s="5">
        <v>33.0157</v>
      </c>
      <c r="W74" s="6">
        <v>0.365</v>
      </c>
      <c r="X74" s="1">
        <v>37.578965555007</v>
      </c>
      <c r="Y74" s="1">
        <v>8.41018676799999</v>
      </c>
      <c r="Z74" s="1">
        <f>IFERROR(__xludf.DUMMYFUNCTION("""COMPUTED_VALUE"""),0.35)</f>
        <v>0.35</v>
      </c>
      <c r="AA74" s="1">
        <v>33.02</v>
      </c>
      <c r="AB74" s="1" t="s">
        <v>13</v>
      </c>
      <c r="AC74" s="1">
        <v>36.5685612645924</v>
      </c>
      <c r="AD74" s="1">
        <v>-3.5528612645923943</v>
      </c>
    </row>
    <row r="75">
      <c r="G75" s="5">
        <v>-2.32543</v>
      </c>
      <c r="H75" s="6">
        <v>0.37</v>
      </c>
      <c r="I75" s="1">
        <v>-2.68</v>
      </c>
      <c r="J75" s="1">
        <v>8.526947019</v>
      </c>
      <c r="K75" s="1">
        <f>IFERROR(__xludf.DUMMYFUNCTION("""COMPUTED_VALUE"""),0.350341797)</f>
        <v>0.350341797</v>
      </c>
      <c r="L75" s="1" t="s">
        <v>13</v>
      </c>
      <c r="M75" s="1">
        <v>-1.43</v>
      </c>
      <c r="N75" s="1">
        <v>-1.43990999341643</v>
      </c>
      <c r="O75" s="1">
        <v>-0.88552000658357</v>
      </c>
      <c r="V75" s="5">
        <v>33.0148</v>
      </c>
      <c r="W75" s="6">
        <v>0.37</v>
      </c>
      <c r="X75" s="1">
        <v>30.0140113735866</v>
      </c>
      <c r="Y75" s="1">
        <v>8.526947019</v>
      </c>
      <c r="Z75" s="1">
        <f>IFERROR(__xludf.DUMMYFUNCTION("""COMPUTED_VALUE"""),0.350341797)</f>
        <v>0.350341797</v>
      </c>
      <c r="AA75" s="1" t="s">
        <v>13</v>
      </c>
      <c r="AB75" s="1">
        <v>36.6380960142074</v>
      </c>
      <c r="AC75" s="1">
        <v>36.5418845423038</v>
      </c>
      <c r="AD75" s="1">
        <v>-3.527084542303797</v>
      </c>
    </row>
    <row r="76">
      <c r="G76" s="5">
        <v>-2.32843</v>
      </c>
      <c r="H76" s="6">
        <v>0.375</v>
      </c>
      <c r="I76" s="1">
        <v>-3.56</v>
      </c>
      <c r="J76" s="1">
        <v>8.627014159</v>
      </c>
      <c r="K76" s="1">
        <f>IFERROR(__xludf.DUMMYFUNCTION("""COMPUTED_VALUE"""),0.355)</f>
        <v>0.355</v>
      </c>
      <c r="L76" s="1">
        <v>-2.31583</v>
      </c>
      <c r="M76" s="1" t="s">
        <v>13</v>
      </c>
      <c r="N76" s="1">
        <v>-1.44360169047696</v>
      </c>
      <c r="O76" s="1">
        <v>-0.88482830952304</v>
      </c>
      <c r="V76" s="5">
        <v>33.0141</v>
      </c>
      <c r="W76" s="6">
        <v>0.375</v>
      </c>
      <c r="X76" s="1">
        <v>27.7043601248465</v>
      </c>
      <c r="Y76" s="1">
        <v>8.627014159</v>
      </c>
      <c r="Z76" s="1">
        <f>IFERROR(__xludf.DUMMYFUNCTION("""COMPUTED_VALUE"""),0.355)</f>
        <v>0.355</v>
      </c>
      <c r="AA76" s="1">
        <v>33.0183</v>
      </c>
      <c r="AB76" s="1" t="s">
        <v>13</v>
      </c>
      <c r="AC76" s="1">
        <v>36.5144478748008</v>
      </c>
      <c r="AD76" s="1">
        <v>-3.500347874800802</v>
      </c>
    </row>
    <row r="77">
      <c r="G77" s="5">
        <v>-2.33133</v>
      </c>
      <c r="H77" s="6">
        <v>0.38</v>
      </c>
      <c r="I77" s="1">
        <v>-3.7</v>
      </c>
      <c r="J77" s="1">
        <v>8.693725589</v>
      </c>
      <c r="K77" s="1">
        <f>IFERROR(__xludf.DUMMYFUNCTION("""COMPUTED_VALUE"""),0.36)</f>
        <v>0.36</v>
      </c>
      <c r="L77" s="1">
        <v>-2.31913</v>
      </c>
      <c r="M77" s="1" t="s">
        <v>13</v>
      </c>
      <c r="N77" s="1">
        <v>-1.44756632052649</v>
      </c>
      <c r="O77" s="1">
        <v>-0.88376367947351</v>
      </c>
      <c r="V77" s="5">
        <v>33.0137</v>
      </c>
      <c r="W77" s="6">
        <v>0.38</v>
      </c>
      <c r="X77" s="1">
        <v>27.791557080493</v>
      </c>
      <c r="Y77" s="1">
        <v>8.693725589</v>
      </c>
      <c r="Z77" s="1">
        <f>IFERROR(__xludf.DUMMYFUNCTION("""COMPUTED_VALUE"""),0.36)</f>
        <v>0.36</v>
      </c>
      <c r="AA77" s="1">
        <v>33.0168</v>
      </c>
      <c r="AB77" s="1" t="s">
        <v>13</v>
      </c>
      <c r="AC77" s="1">
        <v>36.486704320817</v>
      </c>
      <c r="AD77" s="1">
        <v>-3.4730043208169974</v>
      </c>
    </row>
    <row r="78">
      <c r="G78" s="5">
        <v>-2.33414</v>
      </c>
      <c r="H78" s="6">
        <v>0.385</v>
      </c>
      <c r="I78" s="1">
        <v>-3.7</v>
      </c>
      <c r="J78" s="1">
        <v>8.81045531899999</v>
      </c>
      <c r="K78" s="1">
        <f>IFERROR(__xludf.DUMMYFUNCTION("""COMPUTED_VALUE"""),0.365)</f>
        <v>0.365</v>
      </c>
      <c r="L78" s="1">
        <v>-2.32233</v>
      </c>
      <c r="M78" s="1" t="s">
        <v>13</v>
      </c>
      <c r="N78" s="1">
        <v>-1.45170171485732</v>
      </c>
      <c r="O78" s="1">
        <v>-0.8824382851426802</v>
      </c>
      <c r="V78" s="5">
        <v>33.0136</v>
      </c>
      <c r="W78" s="6">
        <v>0.385</v>
      </c>
      <c r="X78" s="1">
        <v>27.791557080493</v>
      </c>
      <c r="Y78" s="1">
        <v>8.81045531899999</v>
      </c>
      <c r="Z78" s="1">
        <f>IFERROR(__xludf.DUMMYFUNCTION("""COMPUTED_VALUE"""),0.365)</f>
        <v>0.365</v>
      </c>
      <c r="AA78" s="1">
        <v>33.0157</v>
      </c>
      <c r="AB78" s="1" t="s">
        <v>13</v>
      </c>
      <c r="AC78" s="1">
        <v>36.4591069390856</v>
      </c>
      <c r="AD78" s="1">
        <v>-3.445506939085604</v>
      </c>
    </row>
    <row r="79">
      <c r="G79" s="5">
        <v>-2.33685</v>
      </c>
      <c r="H79" s="6">
        <v>0.39</v>
      </c>
      <c r="I79" s="1">
        <v>-3.98</v>
      </c>
      <c r="J79" s="1">
        <v>8.91055297899999</v>
      </c>
      <c r="K79" s="1">
        <f>IFERROR(__xludf.DUMMYFUNCTION("""COMPUTED_VALUE"""),0.37)</f>
        <v>0.37</v>
      </c>
      <c r="L79" s="1">
        <v>-2.32543</v>
      </c>
      <c r="M79" s="1" t="s">
        <v>13</v>
      </c>
      <c r="N79" s="1">
        <v>-1.45590570476176</v>
      </c>
      <c r="O79" s="1">
        <v>-0.88094429523824</v>
      </c>
      <c r="V79" s="5">
        <v>33.0136</v>
      </c>
      <c r="W79" s="6">
        <v>0.39</v>
      </c>
      <c r="X79" s="1">
        <v>30.7189123727563</v>
      </c>
      <c r="Y79" s="1">
        <v>8.91055297899999</v>
      </c>
      <c r="Z79" s="1">
        <f>IFERROR(__xludf.DUMMYFUNCTION("""COMPUTED_VALUE"""),0.37)</f>
        <v>0.37</v>
      </c>
      <c r="AA79" s="1">
        <v>33.0148</v>
      </c>
      <c r="AB79" s="1" t="s">
        <v>13</v>
      </c>
      <c r="AC79" s="1">
        <v>36.4321087883399</v>
      </c>
      <c r="AD79" s="1">
        <v>-3.4185087883399063</v>
      </c>
    </row>
    <row r="80">
      <c r="G80" s="5">
        <v>-2.33947</v>
      </c>
      <c r="H80" s="6">
        <v>0.395</v>
      </c>
      <c r="I80" s="1">
        <v>-3.88</v>
      </c>
      <c r="J80" s="1">
        <v>9.01062011899999</v>
      </c>
      <c r="K80" s="1">
        <f>IFERROR(__xludf.DUMMYFUNCTION("""COMPUTED_VALUE"""),0.375)</f>
        <v>0.375</v>
      </c>
      <c r="L80" s="1">
        <v>-2.32843</v>
      </c>
      <c r="M80" s="1" t="s">
        <v>13</v>
      </c>
      <c r="N80" s="1">
        <v>-1.46007612153209</v>
      </c>
      <c r="O80" s="1">
        <v>-0.8793938784679098</v>
      </c>
      <c r="V80" s="5">
        <v>33.014</v>
      </c>
      <c r="W80" s="6">
        <v>0.395</v>
      </c>
      <c r="X80" s="1">
        <v>31.3709710242858</v>
      </c>
      <c r="Y80" s="1">
        <v>9.01062011899999</v>
      </c>
      <c r="Z80" s="1">
        <f>IFERROR(__xludf.DUMMYFUNCTION("""COMPUTED_VALUE"""),0.375)</f>
        <v>0.375</v>
      </c>
      <c r="AA80" s="1">
        <v>33.0141</v>
      </c>
      <c r="AB80" s="1" t="s">
        <v>13</v>
      </c>
      <c r="AC80" s="1">
        <v>36.4061629273133</v>
      </c>
      <c r="AD80" s="1">
        <v>-3.3921629273132936</v>
      </c>
    </row>
    <row r="81">
      <c r="G81" s="5">
        <v>-2.34198</v>
      </c>
      <c r="H81" s="6">
        <v>0.4</v>
      </c>
      <c r="I81" s="1">
        <v>-3.85</v>
      </c>
      <c r="J81" s="1">
        <v>9.110717769</v>
      </c>
      <c r="K81" s="1">
        <f>IFERROR(__xludf.DUMMYFUNCTION("""COMPUTED_VALUE"""),0.38)</f>
        <v>0.38</v>
      </c>
      <c r="L81" s="1">
        <v>-2.33133</v>
      </c>
      <c r="M81" s="1" t="s">
        <v>13</v>
      </c>
      <c r="N81" s="1">
        <v>-1.46411079646062</v>
      </c>
      <c r="O81" s="1">
        <v>-0.87786920353938</v>
      </c>
      <c r="V81" s="5">
        <v>33.0146</v>
      </c>
      <c r="W81" s="6">
        <v>0.4</v>
      </c>
      <c r="X81" s="1">
        <v>31.1252424003203</v>
      </c>
      <c r="Y81" s="1">
        <v>9.110717769</v>
      </c>
      <c r="Z81" s="1">
        <f>IFERROR(__xludf.DUMMYFUNCTION("""COMPUTED_VALUE"""),0.38)</f>
        <v>0.38</v>
      </c>
      <c r="AA81" s="1">
        <v>33.0137</v>
      </c>
      <c r="AB81" s="1" t="s">
        <v>13</v>
      </c>
      <c r="AC81" s="1">
        <v>36.3817224147391</v>
      </c>
      <c r="AD81" s="1">
        <v>-3.3671224147391</v>
      </c>
    </row>
    <row r="82">
      <c r="G82" s="5">
        <v>-2.34439</v>
      </c>
      <c r="H82" s="6">
        <v>0.405</v>
      </c>
      <c r="I82" s="1">
        <v>-3.92</v>
      </c>
      <c r="J82" s="1">
        <v>9.210845949</v>
      </c>
      <c r="K82" s="1">
        <f>IFERROR(__xludf.DUMMYFUNCTION("""COMPUTED_VALUE"""),0.385)</f>
        <v>0.385</v>
      </c>
      <c r="L82" s="1">
        <v>-2.33414</v>
      </c>
      <c r="M82" s="1" t="s">
        <v>13</v>
      </c>
      <c r="N82" s="1">
        <v>-1.46790756083965</v>
      </c>
      <c r="O82" s="1">
        <v>-0.8764824391603503</v>
      </c>
      <c r="V82" s="5">
        <v>33.0155</v>
      </c>
      <c r="W82" s="6">
        <v>0.405</v>
      </c>
      <c r="X82" s="1">
        <v>31.2569707734974</v>
      </c>
      <c r="Y82" s="1">
        <v>9.210845949</v>
      </c>
      <c r="Z82" s="1">
        <f>IFERROR(__xludf.DUMMYFUNCTION("""COMPUTED_VALUE"""),0.385)</f>
        <v>0.385</v>
      </c>
      <c r="AA82" s="1">
        <v>33.0136</v>
      </c>
      <c r="AB82" s="1" t="s">
        <v>13</v>
      </c>
      <c r="AC82" s="1">
        <v>36.3592403093507</v>
      </c>
      <c r="AD82" s="1">
        <v>-3.3437403093507</v>
      </c>
    </row>
    <row r="83">
      <c r="G83" s="5">
        <v>-2.34671</v>
      </c>
      <c r="H83" s="6">
        <v>0.41</v>
      </c>
      <c r="I83" s="1">
        <v>-3.93</v>
      </c>
      <c r="J83" s="1">
        <v>9.277557369</v>
      </c>
      <c r="K83" s="1">
        <f>IFERROR(__xludf.DUMMYFUNCTION("""COMPUTED_VALUE"""),0.39)</f>
        <v>0.39</v>
      </c>
      <c r="L83" s="1">
        <v>-2.33685</v>
      </c>
      <c r="M83" s="1" t="s">
        <v>13</v>
      </c>
      <c r="N83" s="1">
        <v>-1.47136424596147</v>
      </c>
      <c r="O83" s="1">
        <v>-0.8753457540385299</v>
      </c>
      <c r="V83" s="5">
        <v>33.0165</v>
      </c>
      <c r="W83" s="6">
        <v>0.41</v>
      </c>
      <c r="X83" s="1">
        <v>31.5008419954918</v>
      </c>
      <c r="Y83" s="1">
        <v>9.277557369</v>
      </c>
      <c r="Z83" s="1">
        <f>IFERROR(__xludf.DUMMYFUNCTION("""COMPUTED_VALUE"""),0.39)</f>
        <v>0.39</v>
      </c>
      <c r="AA83" s="1">
        <v>33.0136</v>
      </c>
      <c r="AB83" s="1" t="s">
        <v>13</v>
      </c>
      <c r="AC83" s="1">
        <v>36.3391696698813</v>
      </c>
      <c r="AD83" s="1">
        <v>-3.3226696698813</v>
      </c>
    </row>
    <row r="84">
      <c r="G84" s="5">
        <v>-2.34895</v>
      </c>
      <c r="H84" s="6">
        <v>0.415</v>
      </c>
      <c r="I84" s="1">
        <v>-3.93</v>
      </c>
      <c r="J84" s="1">
        <v>9.36093139899999</v>
      </c>
      <c r="K84" s="1">
        <f>IFERROR(__xludf.DUMMYFUNCTION("""COMPUTED_VALUE"""),0.395)</f>
        <v>0.395</v>
      </c>
      <c r="L84" s="1">
        <v>-2.33947</v>
      </c>
      <c r="M84" s="1" t="s">
        <v>13</v>
      </c>
      <c r="N84" s="1">
        <v>-1.47437868311839</v>
      </c>
      <c r="O84" s="1">
        <v>-0.8745713168816098</v>
      </c>
      <c r="V84" s="5">
        <v>33.0179</v>
      </c>
      <c r="W84" s="6">
        <v>0.415</v>
      </c>
      <c r="X84" s="1">
        <v>31.5008419954918</v>
      </c>
      <c r="Y84" s="1">
        <v>9.36093139899999</v>
      </c>
      <c r="Z84" s="1">
        <f>IFERROR(__xludf.DUMMYFUNCTION("""COMPUTED_VALUE"""),0.395)</f>
        <v>0.395</v>
      </c>
      <c r="AA84" s="1">
        <v>33.014</v>
      </c>
      <c r="AB84" s="1" t="s">
        <v>13</v>
      </c>
      <c r="AC84" s="1">
        <v>36.3219635550644</v>
      </c>
      <c r="AD84" s="1">
        <v>-3.3040635550644026</v>
      </c>
    </row>
    <row r="85">
      <c r="G85" s="5">
        <v>-2.35109</v>
      </c>
      <c r="H85" s="6">
        <v>0.42</v>
      </c>
      <c r="I85" s="1">
        <v>-3.96</v>
      </c>
      <c r="J85" s="1">
        <v>9.42764281899999</v>
      </c>
      <c r="K85" s="1">
        <f>IFERROR(__xludf.DUMMYFUNCTION("""COMPUTED_VALUE"""),0.4)</f>
        <v>0.4</v>
      </c>
      <c r="L85" s="1">
        <v>-2.34198</v>
      </c>
      <c r="M85" s="1" t="s">
        <v>13</v>
      </c>
      <c r="N85" s="1">
        <v>-1.47684870360271</v>
      </c>
      <c r="O85" s="1">
        <v>-0.8742412963972901</v>
      </c>
      <c r="V85" s="5">
        <v>33.0194</v>
      </c>
      <c r="W85" s="6">
        <v>0.42</v>
      </c>
      <c r="X85" s="1">
        <v>31.2872663619353</v>
      </c>
      <c r="Y85" s="1">
        <v>9.42764281899999</v>
      </c>
      <c r="Z85" s="1">
        <f>IFERROR(__xludf.DUMMYFUNCTION("""COMPUTED_VALUE"""),0.4)</f>
        <v>0.4</v>
      </c>
      <c r="AA85" s="1">
        <v>33.0146</v>
      </c>
      <c r="AB85" s="1" t="s">
        <v>13</v>
      </c>
      <c r="AC85" s="1">
        <v>36.3080750236332</v>
      </c>
      <c r="AD85" s="1">
        <v>-3.2886750236332034</v>
      </c>
    </row>
    <row r="86">
      <c r="G86" s="5">
        <v>-2.35314</v>
      </c>
      <c r="H86" s="6">
        <v>0.425</v>
      </c>
      <c r="I86" s="1">
        <v>-4.02</v>
      </c>
      <c r="J86" s="1">
        <v>9.494384769</v>
      </c>
      <c r="K86" s="1">
        <f>IFERROR(__xludf.DUMMYFUNCTION("""COMPUTED_VALUE"""),0.405)</f>
        <v>0.405</v>
      </c>
      <c r="L86" s="1">
        <v>-2.34439</v>
      </c>
      <c r="M86" s="1" t="s">
        <v>13</v>
      </c>
      <c r="N86" s="1">
        <v>-1.47867213870671</v>
      </c>
      <c r="O86" s="1">
        <v>-0.8744678612932897</v>
      </c>
      <c r="V86" s="5">
        <v>33.0212</v>
      </c>
      <c r="W86" s="6">
        <v>0.425</v>
      </c>
      <c r="X86" s="1">
        <v>31.4785898610381</v>
      </c>
      <c r="Y86" s="1">
        <v>9.494384769</v>
      </c>
      <c r="Z86" s="1">
        <f>IFERROR(__xludf.DUMMYFUNCTION("""COMPUTED_VALUE"""),0.405)</f>
        <v>0.405</v>
      </c>
      <c r="AA86" s="1">
        <v>33.0155</v>
      </c>
      <c r="AB86" s="1" t="s">
        <v>13</v>
      </c>
      <c r="AC86" s="1">
        <v>36.2979571343211</v>
      </c>
      <c r="AD86" s="1">
        <v>-3.2767571343211017</v>
      </c>
    </row>
    <row r="87">
      <c r="G87" s="5">
        <v>-2.3551</v>
      </c>
      <c r="H87" s="6">
        <v>0.43</v>
      </c>
      <c r="I87" s="1">
        <v>-4.02</v>
      </c>
      <c r="J87" s="1">
        <v>9.61114501899999</v>
      </c>
      <c r="K87" s="1">
        <f>IFERROR(__xludf.DUMMYFUNCTION("""COMPUTED_VALUE"""),0.41)</f>
        <v>0.41</v>
      </c>
      <c r="L87" s="1">
        <v>-2.34671</v>
      </c>
      <c r="M87" s="1" t="s">
        <v>13</v>
      </c>
      <c r="N87" s="1">
        <v>-1.47974681972272</v>
      </c>
      <c r="O87" s="1">
        <v>-0.8753531802772803</v>
      </c>
      <c r="V87" s="5">
        <v>33.0231</v>
      </c>
      <c r="W87" s="6">
        <v>0.43</v>
      </c>
      <c r="X87" s="1">
        <v>31.4785898610381</v>
      </c>
      <c r="Y87" s="1">
        <v>9.61114501899999</v>
      </c>
      <c r="Z87" s="1">
        <f>IFERROR(__xludf.DUMMYFUNCTION("""COMPUTED_VALUE"""),0.41)</f>
        <v>0.41</v>
      </c>
      <c r="AA87" s="1">
        <v>33.0165</v>
      </c>
      <c r="AB87" s="1" t="s">
        <v>13</v>
      </c>
      <c r="AC87" s="1">
        <v>36.2920629458614</v>
      </c>
      <c r="AD87" s="1">
        <v>-3.2689629458614036</v>
      </c>
    </row>
    <row r="88">
      <c r="G88" s="5">
        <v>-2.35698</v>
      </c>
      <c r="H88" s="6">
        <v>0.435</v>
      </c>
      <c r="I88" s="1">
        <v>-4.09</v>
      </c>
      <c r="J88" s="1">
        <v>9.67788695899999</v>
      </c>
      <c r="K88" s="1">
        <f>IFERROR(__xludf.DUMMYFUNCTION("""COMPUTED_VALUE"""),0.415)</f>
        <v>0.415</v>
      </c>
      <c r="L88" s="1">
        <v>-2.34895</v>
      </c>
      <c r="M88" s="1" t="s">
        <v>13</v>
      </c>
      <c r="N88" s="1">
        <v>-1.48</v>
      </c>
      <c r="O88" s="1">
        <v>-0.8769800000000001</v>
      </c>
      <c r="V88" s="5">
        <v>33.0252</v>
      </c>
      <c r="W88" s="6">
        <v>0.435</v>
      </c>
      <c r="X88" s="1">
        <v>30.8773225612087</v>
      </c>
      <c r="Y88" s="1">
        <v>9.67788695899999</v>
      </c>
      <c r="Z88" s="1">
        <f>IFERROR(__xludf.DUMMYFUNCTION("""COMPUTED_VALUE"""),0.415)</f>
        <v>0.415</v>
      </c>
      <c r="AA88" s="1">
        <v>33.0179</v>
      </c>
      <c r="AB88" s="1" t="s">
        <v>13</v>
      </c>
      <c r="AC88" s="1">
        <v>36.29068665</v>
      </c>
      <c r="AD88" s="1">
        <v>-3.2654866499999997</v>
      </c>
    </row>
    <row r="89">
      <c r="G89" s="5">
        <v>-2.35876</v>
      </c>
      <c r="H89" s="6">
        <v>0.44</v>
      </c>
      <c r="I89" s="1">
        <v>-4.09</v>
      </c>
      <c r="J89" s="1">
        <v>9.761322019</v>
      </c>
      <c r="K89" s="1">
        <f>IFERROR(__xludf.DUMMYFUNCTION("""COMPUTED_VALUE"""),0.42)</f>
        <v>0.42</v>
      </c>
      <c r="L89" s="1">
        <v>-2.35109</v>
      </c>
      <c r="M89" s="1" t="s">
        <v>13</v>
      </c>
      <c r="N89" s="1">
        <v>-1.48</v>
      </c>
      <c r="O89" s="1">
        <v>-0.8787600000000002</v>
      </c>
      <c r="V89" s="5">
        <v>33.0275</v>
      </c>
      <c r="W89" s="6">
        <v>0.44</v>
      </c>
      <c r="X89" s="1">
        <v>30.8773225612087</v>
      </c>
      <c r="Y89" s="1">
        <v>9.761322019</v>
      </c>
      <c r="Z89" s="1">
        <f>IFERROR(__xludf.DUMMYFUNCTION("""COMPUTED_VALUE"""),0.42)</f>
        <v>0.42</v>
      </c>
      <c r="AA89" s="1">
        <v>33.0194</v>
      </c>
      <c r="AB89" s="1" t="s">
        <v>13</v>
      </c>
      <c r="AC89" s="1">
        <v>36.29068665</v>
      </c>
      <c r="AD89" s="1">
        <v>-3.2631866499999944</v>
      </c>
    </row>
    <row r="90">
      <c r="G90" s="5">
        <v>-2.36047</v>
      </c>
      <c r="H90" s="6">
        <v>0.445</v>
      </c>
      <c r="I90" s="1">
        <v>-4.19</v>
      </c>
      <c r="J90" s="1">
        <v>9.828033449</v>
      </c>
      <c r="K90" s="1">
        <f>IFERROR(__xludf.DUMMYFUNCTION("""COMPUTED_VALUE"""),0.425)</f>
        <v>0.425</v>
      </c>
      <c r="L90" s="1">
        <v>-2.35314</v>
      </c>
      <c r="M90" s="1" t="s">
        <v>13</v>
      </c>
      <c r="N90" s="1">
        <v>-1.48</v>
      </c>
      <c r="O90" s="1">
        <v>-0.8804699999999999</v>
      </c>
      <c r="V90" s="5">
        <v>33.03</v>
      </c>
      <c r="W90" s="6">
        <v>0.445</v>
      </c>
      <c r="X90" s="1">
        <v>30.6998365433537</v>
      </c>
      <c r="Y90" s="1">
        <v>9.828033449</v>
      </c>
      <c r="Z90" s="1">
        <f>IFERROR(__xludf.DUMMYFUNCTION("""COMPUTED_VALUE"""),0.425)</f>
        <v>0.425</v>
      </c>
      <c r="AA90" s="1">
        <v>33.0212</v>
      </c>
      <c r="AB90" s="1" t="s">
        <v>13</v>
      </c>
      <c r="AC90" s="1">
        <v>36.29068665</v>
      </c>
      <c r="AD90" s="1">
        <v>-3.2606866499999967</v>
      </c>
    </row>
    <row r="91">
      <c r="G91" s="5">
        <v>-2.3621</v>
      </c>
      <c r="H91" s="6">
        <v>0.45</v>
      </c>
      <c r="I91" s="1">
        <v>-4.23</v>
      </c>
      <c r="J91" s="1">
        <v>9.91146850899999</v>
      </c>
      <c r="K91" s="1">
        <f>IFERROR(__xludf.DUMMYFUNCTION("""COMPUTED_VALUE"""),0.43)</f>
        <v>0.43</v>
      </c>
      <c r="L91" s="1">
        <v>-2.3551</v>
      </c>
      <c r="M91" s="1" t="s">
        <v>13</v>
      </c>
      <c r="N91" s="1">
        <v>-1.48</v>
      </c>
      <c r="O91" s="1">
        <v>-0.8820999999999999</v>
      </c>
      <c r="V91" s="5">
        <v>33.0326</v>
      </c>
      <c r="W91" s="6">
        <v>0.45</v>
      </c>
      <c r="X91" s="1">
        <v>30.7514135675601</v>
      </c>
      <c r="Y91" s="1">
        <v>9.91146850899999</v>
      </c>
      <c r="Z91" s="1">
        <f>IFERROR(__xludf.DUMMYFUNCTION("""COMPUTED_VALUE"""),0.43)</f>
        <v>0.43</v>
      </c>
      <c r="AA91" s="1">
        <v>33.0231</v>
      </c>
      <c r="AB91" s="1" t="s">
        <v>13</v>
      </c>
      <c r="AC91" s="1">
        <v>36.29068665</v>
      </c>
      <c r="AD91" s="1">
        <v>-3.2580866499999956</v>
      </c>
    </row>
    <row r="92">
      <c r="G92" s="5">
        <v>-2.36364</v>
      </c>
      <c r="H92" s="6">
        <v>0.455</v>
      </c>
      <c r="I92" s="1">
        <v>-4.36</v>
      </c>
      <c r="J92" s="1">
        <v>10.011627199</v>
      </c>
      <c r="K92" s="1">
        <f>IFERROR(__xludf.DUMMYFUNCTION("""COMPUTED_VALUE"""),0.433746337999999)</f>
        <v>0.433746338</v>
      </c>
      <c r="L92" s="1" t="s">
        <v>13</v>
      </c>
      <c r="M92" s="1">
        <v>-1.48</v>
      </c>
      <c r="N92" s="1">
        <v>-1.48</v>
      </c>
      <c r="O92" s="1">
        <v>-0.8836400000000002</v>
      </c>
      <c r="V92" s="5">
        <v>33.0353</v>
      </c>
      <c r="W92" s="6">
        <v>0.455</v>
      </c>
      <c r="X92" s="1">
        <v>30.4580887525888</v>
      </c>
      <c r="Y92" s="1">
        <v>10.011627199</v>
      </c>
      <c r="Z92" s="1">
        <f>IFERROR(__xludf.DUMMYFUNCTION("""COMPUTED_VALUE"""),0.433746337999999)</f>
        <v>0.433746338</v>
      </c>
      <c r="AA92" s="1" t="s">
        <v>13</v>
      </c>
      <c r="AB92" s="1">
        <v>36.2906866513242</v>
      </c>
      <c r="AC92" s="1">
        <v>36.29068665</v>
      </c>
      <c r="AD92" s="1">
        <v>-3.2553866499999984</v>
      </c>
    </row>
    <row r="93">
      <c r="G93" s="5">
        <v>-2.36512</v>
      </c>
      <c r="H93" s="6">
        <v>0.46</v>
      </c>
      <c r="I93" s="1">
        <v>-4.36</v>
      </c>
      <c r="J93" s="1">
        <v>10.145111089</v>
      </c>
      <c r="K93" s="1">
        <f>IFERROR(__xludf.DUMMYFUNCTION("""COMPUTED_VALUE"""),0.435)</f>
        <v>0.435</v>
      </c>
      <c r="L93" s="1">
        <v>-2.35698</v>
      </c>
      <c r="M93" s="1" t="s">
        <v>13</v>
      </c>
      <c r="N93" s="1">
        <v>-1.48</v>
      </c>
      <c r="O93" s="1">
        <v>-0.8851200000000001</v>
      </c>
      <c r="V93" s="5">
        <v>33.0381</v>
      </c>
      <c r="W93" s="6">
        <v>0.46</v>
      </c>
      <c r="X93" s="1">
        <v>30.1918556391043</v>
      </c>
      <c r="Y93" s="1">
        <v>10.145111089</v>
      </c>
      <c r="Z93" s="1">
        <f>IFERROR(__xludf.DUMMYFUNCTION("""COMPUTED_VALUE"""),0.435)</f>
        <v>0.435</v>
      </c>
      <c r="AA93" s="1">
        <v>33.0252</v>
      </c>
      <c r="AB93" s="1" t="s">
        <v>13</v>
      </c>
      <c r="AC93" s="1">
        <v>36.29068665</v>
      </c>
      <c r="AD93" s="1">
        <v>-3.252586649999998</v>
      </c>
    </row>
    <row r="94">
      <c r="G94" s="5">
        <v>-2.36652</v>
      </c>
      <c r="H94" s="6">
        <v>0.465</v>
      </c>
      <c r="I94" s="1">
        <v>-4.79</v>
      </c>
      <c r="J94" s="1">
        <v>10.2285461389999</v>
      </c>
      <c r="K94" s="1">
        <f>IFERROR(__xludf.DUMMYFUNCTION("""COMPUTED_VALUE"""),0.44)</f>
        <v>0.44</v>
      </c>
      <c r="L94" s="1">
        <v>-2.35876</v>
      </c>
      <c r="M94" s="1" t="s">
        <v>13</v>
      </c>
      <c r="N94" s="1">
        <v>-1.48</v>
      </c>
      <c r="O94" s="1">
        <v>-0.88652</v>
      </c>
      <c r="V94" s="5">
        <v>33.0411</v>
      </c>
      <c r="W94" s="6">
        <v>0.465</v>
      </c>
      <c r="X94" s="1">
        <v>29.9267639105445</v>
      </c>
      <c r="Y94" s="1">
        <v>10.2285461389999</v>
      </c>
      <c r="Z94" s="1">
        <f>IFERROR(__xludf.DUMMYFUNCTION("""COMPUTED_VALUE"""),0.44)</f>
        <v>0.44</v>
      </c>
      <c r="AA94" s="1">
        <v>33.0275</v>
      </c>
      <c r="AB94" s="1" t="s">
        <v>13</v>
      </c>
      <c r="AC94" s="1">
        <v>36.29068665</v>
      </c>
      <c r="AD94" s="1">
        <v>-3.2495866499999977</v>
      </c>
    </row>
    <row r="95">
      <c r="G95" s="5">
        <v>-2.36786</v>
      </c>
      <c r="H95" s="6">
        <v>0.47</v>
      </c>
      <c r="I95" s="1">
        <v>-5.06</v>
      </c>
      <c r="J95" s="1">
        <v>10.5122070289999</v>
      </c>
      <c r="K95" s="1">
        <f>IFERROR(__xludf.DUMMYFUNCTION("""COMPUTED_VALUE"""),0.445)</f>
        <v>0.445</v>
      </c>
      <c r="L95" s="1">
        <v>-2.36047</v>
      </c>
      <c r="M95" s="1" t="s">
        <v>13</v>
      </c>
      <c r="N95" s="1">
        <v>-1.48</v>
      </c>
      <c r="O95" s="1">
        <v>-0.8878599999999999</v>
      </c>
      <c r="V95" s="5">
        <v>33.0441</v>
      </c>
      <c r="W95" s="6">
        <v>0.47</v>
      </c>
      <c r="X95" s="1">
        <v>29.2551595313442</v>
      </c>
      <c r="Y95" s="1">
        <v>10.5122070289999</v>
      </c>
      <c r="Z95" s="1">
        <f>IFERROR(__xludf.DUMMYFUNCTION("""COMPUTED_VALUE"""),0.445)</f>
        <v>0.445</v>
      </c>
      <c r="AA95" s="1">
        <v>33.03</v>
      </c>
      <c r="AB95" s="1" t="s">
        <v>13</v>
      </c>
      <c r="AC95" s="1">
        <v>36.29068665</v>
      </c>
      <c r="AD95" s="1">
        <v>-3.2465866499999976</v>
      </c>
    </row>
    <row r="96">
      <c r="G96" s="5">
        <v>-2.36912</v>
      </c>
      <c r="H96" s="6">
        <v>0.475</v>
      </c>
      <c r="I96" s="1">
        <v>-5.01</v>
      </c>
      <c r="J96" s="1">
        <v>10.612335209</v>
      </c>
      <c r="K96" s="1">
        <f>IFERROR(__xludf.DUMMYFUNCTION("""COMPUTED_VALUE"""),0.45)</f>
        <v>0.45</v>
      </c>
      <c r="L96" s="1">
        <v>-2.3621</v>
      </c>
      <c r="M96" s="1" t="s">
        <v>13</v>
      </c>
      <c r="N96" s="1">
        <v>-1.48</v>
      </c>
      <c r="O96" s="1">
        <v>-0.8891200000000001</v>
      </c>
      <c r="V96" s="5">
        <v>33.0472</v>
      </c>
      <c r="W96" s="6">
        <v>0.475</v>
      </c>
      <c r="X96" s="1">
        <v>28.9176035092602</v>
      </c>
      <c r="Y96" s="1">
        <v>10.612335209</v>
      </c>
      <c r="Z96" s="1">
        <f>IFERROR(__xludf.DUMMYFUNCTION("""COMPUTED_VALUE"""),0.45)</f>
        <v>0.45</v>
      </c>
      <c r="AA96" s="1">
        <v>33.0326</v>
      </c>
      <c r="AB96" s="1" t="s">
        <v>13</v>
      </c>
      <c r="AC96" s="1">
        <v>36.29068665</v>
      </c>
      <c r="AD96" s="1">
        <v>-3.2434866500000012</v>
      </c>
    </row>
    <row r="97">
      <c r="G97" s="5">
        <v>-2.37034</v>
      </c>
      <c r="H97" s="6">
        <v>0.48</v>
      </c>
      <c r="I97" s="1">
        <v>-5.2</v>
      </c>
      <c r="J97" s="1">
        <v>10.695739749</v>
      </c>
      <c r="K97" s="1">
        <f>IFERROR(__xludf.DUMMYFUNCTION("""COMPUTED_VALUE"""),0.455)</f>
        <v>0.455</v>
      </c>
      <c r="L97" s="1">
        <v>-2.36364</v>
      </c>
      <c r="M97" s="1" t="s">
        <v>13</v>
      </c>
      <c r="N97" s="1">
        <v>-1.48</v>
      </c>
      <c r="O97" s="1">
        <v>-0.8903400000000001</v>
      </c>
      <c r="V97" s="5">
        <v>33.0504</v>
      </c>
      <c r="W97" s="6">
        <v>0.48</v>
      </c>
      <c r="X97" s="1">
        <v>28.311559284246</v>
      </c>
      <c r="Y97" s="1">
        <v>10.695739749</v>
      </c>
      <c r="Z97" s="1">
        <f>IFERROR(__xludf.DUMMYFUNCTION("""COMPUTED_VALUE"""),0.455)</f>
        <v>0.455</v>
      </c>
      <c r="AA97" s="1">
        <v>33.0353</v>
      </c>
      <c r="AB97" s="1" t="s">
        <v>13</v>
      </c>
      <c r="AC97" s="1">
        <v>36.29068665</v>
      </c>
      <c r="AD97" s="1">
        <v>-3.2402866499999945</v>
      </c>
    </row>
    <row r="98">
      <c r="G98" s="5">
        <v>-2.37149</v>
      </c>
      <c r="H98" s="6">
        <v>0.485</v>
      </c>
      <c r="I98" s="1">
        <v>-5.01</v>
      </c>
      <c r="J98" s="1">
        <v>10.762481689</v>
      </c>
      <c r="K98" s="1">
        <f>IFERROR(__xludf.DUMMYFUNCTION("""COMPUTED_VALUE"""),0.46)</f>
        <v>0.46</v>
      </c>
      <c r="L98" s="1">
        <v>-2.36512</v>
      </c>
      <c r="M98" s="1" t="s">
        <v>13</v>
      </c>
      <c r="N98" s="1">
        <v>-1.48</v>
      </c>
      <c r="O98" s="1">
        <v>-0.8914900000000001</v>
      </c>
      <c r="V98" s="5">
        <v>33.0536</v>
      </c>
      <c r="W98" s="6">
        <v>0.485</v>
      </c>
      <c r="X98" s="1">
        <v>29.8781813318674</v>
      </c>
      <c r="Y98" s="1">
        <v>10.762481689</v>
      </c>
      <c r="Z98" s="1">
        <f>IFERROR(__xludf.DUMMYFUNCTION("""COMPUTED_VALUE"""),0.46)</f>
        <v>0.46</v>
      </c>
      <c r="AA98" s="1">
        <v>33.0381</v>
      </c>
      <c r="AB98" s="1" t="s">
        <v>13</v>
      </c>
      <c r="AC98" s="1">
        <v>36.29068665</v>
      </c>
      <c r="AD98" s="1">
        <v>-3.237086649999995</v>
      </c>
    </row>
    <row r="99">
      <c r="G99" s="5">
        <v>-2.3726</v>
      </c>
      <c r="H99" s="6">
        <v>0.49</v>
      </c>
      <c r="K99" s="1">
        <f>IFERROR(__xludf.DUMMYFUNCTION("""COMPUTED_VALUE"""),0.465)</f>
        <v>0.465</v>
      </c>
      <c r="L99" s="1">
        <v>-2.36652</v>
      </c>
      <c r="M99" s="1" t="s">
        <v>13</v>
      </c>
      <c r="N99" s="1">
        <v>-1.48</v>
      </c>
      <c r="O99" s="1">
        <v>-0.8925999999999998</v>
      </c>
      <c r="V99" s="5">
        <v>33.0569</v>
      </c>
      <c r="W99" s="6">
        <v>0.49</v>
      </c>
      <c r="Z99" s="1">
        <f>IFERROR(__xludf.DUMMYFUNCTION("""COMPUTED_VALUE"""),0.465)</f>
        <v>0.465</v>
      </c>
      <c r="AA99" s="1">
        <v>33.0411</v>
      </c>
      <c r="AB99" s="1" t="s">
        <v>13</v>
      </c>
      <c r="AC99" s="1">
        <v>36.29068665</v>
      </c>
      <c r="AD99" s="1">
        <v>-3.233786649999999</v>
      </c>
    </row>
    <row r="100">
      <c r="G100" s="5">
        <v>-2.37366</v>
      </c>
      <c r="H100" s="6">
        <v>0.495</v>
      </c>
      <c r="K100" s="1">
        <f>IFERROR(__xludf.DUMMYFUNCTION("""COMPUTED_VALUE"""),0.47)</f>
        <v>0.47</v>
      </c>
      <c r="L100" s="1">
        <v>-2.36786</v>
      </c>
      <c r="M100" s="1" t="s">
        <v>13</v>
      </c>
      <c r="N100" s="1">
        <v>-1.48</v>
      </c>
      <c r="O100" s="1">
        <v>-0.8936600000000001</v>
      </c>
      <c r="V100" s="5">
        <v>33.0601</v>
      </c>
      <c r="W100" s="6">
        <v>0.495</v>
      </c>
      <c r="Z100" s="1">
        <f>IFERROR(__xludf.DUMMYFUNCTION("""COMPUTED_VALUE"""),0.47)</f>
        <v>0.47</v>
      </c>
      <c r="AA100" s="1">
        <v>33.0441</v>
      </c>
      <c r="AB100" s="1" t="s">
        <v>13</v>
      </c>
      <c r="AC100" s="1">
        <v>36.29068665</v>
      </c>
      <c r="AD100" s="1">
        <v>-3.2305866499999993</v>
      </c>
    </row>
    <row r="101">
      <c r="G101" s="5">
        <v>-2.37468</v>
      </c>
      <c r="H101" s="6">
        <v>0.5</v>
      </c>
      <c r="K101" s="1">
        <f>IFERROR(__xludf.DUMMYFUNCTION("""COMPUTED_VALUE"""),0.475)</f>
        <v>0.475</v>
      </c>
      <c r="L101" s="1">
        <v>-2.36912</v>
      </c>
      <c r="M101" s="1" t="s">
        <v>13</v>
      </c>
      <c r="N101" s="1">
        <v>-1.48</v>
      </c>
      <c r="O101" s="1">
        <v>-0.8946800000000001</v>
      </c>
      <c r="V101" s="5">
        <v>33.0635</v>
      </c>
      <c r="W101" s="6">
        <v>0.5</v>
      </c>
      <c r="Z101" s="1">
        <f>IFERROR(__xludf.DUMMYFUNCTION("""COMPUTED_VALUE"""),0.475)</f>
        <v>0.475</v>
      </c>
      <c r="AA101" s="1">
        <v>33.0472</v>
      </c>
      <c r="AB101" s="1" t="s">
        <v>13</v>
      </c>
      <c r="AC101" s="1">
        <v>36.29068665</v>
      </c>
      <c r="AD101" s="1">
        <v>-3.22718665</v>
      </c>
    </row>
    <row r="102">
      <c r="G102" s="5">
        <v>-2.37566</v>
      </c>
      <c r="H102" s="6">
        <v>0.505</v>
      </c>
      <c r="K102" s="1">
        <f>IFERROR(__xludf.DUMMYFUNCTION("""COMPUTED_VALUE"""),0.48)</f>
        <v>0.48</v>
      </c>
      <c r="L102" s="1">
        <v>-2.37034</v>
      </c>
      <c r="M102" s="1" t="s">
        <v>13</v>
      </c>
      <c r="N102" s="1">
        <v>-1.48</v>
      </c>
      <c r="O102" s="1">
        <v>-0.8956599999999999</v>
      </c>
      <c r="V102" s="5">
        <v>33.0668</v>
      </c>
      <c r="W102" s="6">
        <v>0.505</v>
      </c>
      <c r="Z102" s="1">
        <f>IFERROR(__xludf.DUMMYFUNCTION("""COMPUTED_VALUE"""),0.48)</f>
        <v>0.48</v>
      </c>
      <c r="AA102" s="1">
        <v>33.0504</v>
      </c>
      <c r="AB102" s="1" t="s">
        <v>13</v>
      </c>
      <c r="AC102" s="1">
        <v>36.29068665</v>
      </c>
      <c r="AD102" s="1">
        <v>-3.223886649999997</v>
      </c>
    </row>
    <row r="103">
      <c r="G103" s="5">
        <v>-2.37661</v>
      </c>
      <c r="H103" s="6">
        <v>0.51</v>
      </c>
      <c r="K103" s="1">
        <f>IFERROR(__xludf.DUMMYFUNCTION("""COMPUTED_VALUE"""),0.485)</f>
        <v>0.485</v>
      </c>
      <c r="L103" s="1">
        <v>-2.37149</v>
      </c>
      <c r="M103" s="1" t="s">
        <v>13</v>
      </c>
      <c r="N103" s="1">
        <v>-1.48</v>
      </c>
      <c r="O103" s="1">
        <v>-0.8966099999999999</v>
      </c>
      <c r="V103" s="5">
        <v>33.0701</v>
      </c>
      <c r="W103" s="6">
        <v>0.51</v>
      </c>
      <c r="Z103" s="1">
        <f>IFERROR(__xludf.DUMMYFUNCTION("""COMPUTED_VALUE"""),0.485)</f>
        <v>0.485</v>
      </c>
      <c r="AA103" s="1">
        <v>33.0536</v>
      </c>
      <c r="AB103" s="1" t="s">
        <v>13</v>
      </c>
      <c r="AC103" s="1">
        <v>36.29068665</v>
      </c>
      <c r="AD103" s="1">
        <v>-3.2205866500000013</v>
      </c>
    </row>
    <row r="104">
      <c r="G104" s="5">
        <v>-2.37753</v>
      </c>
      <c r="H104" s="6">
        <v>0.515</v>
      </c>
      <c r="K104" s="1">
        <f>IFERROR(__xludf.DUMMYFUNCTION("""COMPUTED_VALUE"""),0.49)</f>
        <v>0.49</v>
      </c>
      <c r="L104" s="1">
        <v>-2.3726</v>
      </c>
      <c r="M104" s="1" t="s">
        <v>13</v>
      </c>
      <c r="N104" s="1">
        <v>-1.48</v>
      </c>
      <c r="O104" s="1">
        <v>-0.8975300000000002</v>
      </c>
      <c r="V104" s="5">
        <v>33.0734</v>
      </c>
      <c r="W104" s="6">
        <v>0.515</v>
      </c>
      <c r="Z104" s="1">
        <f>IFERROR(__xludf.DUMMYFUNCTION("""COMPUTED_VALUE"""),0.49)</f>
        <v>0.49</v>
      </c>
      <c r="AA104" s="1">
        <v>33.0569</v>
      </c>
      <c r="AB104" s="1" t="s">
        <v>13</v>
      </c>
      <c r="AC104" s="1">
        <v>36.29068665</v>
      </c>
      <c r="AD104" s="1">
        <v>-3.2172866499999984</v>
      </c>
    </row>
    <row r="105">
      <c r="G105" s="5">
        <v>-2.37844</v>
      </c>
      <c r="H105" s="6">
        <v>0.52</v>
      </c>
      <c r="K105" s="1">
        <f>IFERROR(__xludf.DUMMYFUNCTION("""COMPUTED_VALUE"""),0.495)</f>
        <v>0.495</v>
      </c>
      <c r="L105" s="1">
        <v>-2.37366</v>
      </c>
      <c r="M105" s="1" t="s">
        <v>13</v>
      </c>
      <c r="N105" s="1">
        <v>-1.48012185428325</v>
      </c>
      <c r="O105" s="1">
        <v>-0.89831814571675</v>
      </c>
      <c r="V105" s="5">
        <v>33.0767</v>
      </c>
      <c r="W105" s="6">
        <v>0.52</v>
      </c>
      <c r="Z105" s="1">
        <f>IFERROR(__xludf.DUMMYFUNCTION("""COMPUTED_VALUE"""),0.495)</f>
        <v>0.495</v>
      </c>
      <c r="AA105" s="1">
        <v>33.0601</v>
      </c>
      <c r="AB105" s="1" t="s">
        <v>13</v>
      </c>
      <c r="AC105" s="1">
        <v>36.2905597676294</v>
      </c>
      <c r="AD105" s="1">
        <v>-3.213859767629394</v>
      </c>
    </row>
    <row r="106">
      <c r="G106" s="5">
        <v>-2.37933</v>
      </c>
      <c r="H106" s="6">
        <v>0.525</v>
      </c>
      <c r="K106" s="1">
        <f>IFERROR(__xludf.DUMMYFUNCTION("""COMPUTED_VALUE"""),0.5)</f>
        <v>0.5</v>
      </c>
      <c r="L106" s="1">
        <v>-2.37468</v>
      </c>
      <c r="M106" s="1" t="s">
        <v>13</v>
      </c>
      <c r="N106" s="1">
        <v>-1.48091615223104</v>
      </c>
      <c r="O106" s="1">
        <v>-0.89841384776896</v>
      </c>
      <c r="V106" s="5">
        <v>33.0799</v>
      </c>
      <c r="W106" s="6">
        <v>0.525</v>
      </c>
      <c r="Z106" s="1">
        <f>IFERROR(__xludf.DUMMYFUNCTION("""COMPUTED_VALUE"""),0.5)</f>
        <v>0.5</v>
      </c>
      <c r="AA106" s="1">
        <v>33.0635</v>
      </c>
      <c r="AB106" s="1" t="s">
        <v>13</v>
      </c>
      <c r="AC106" s="1">
        <v>36.2897258274572</v>
      </c>
      <c r="AD106" s="1">
        <v>-3.2098258274571947</v>
      </c>
    </row>
    <row r="107">
      <c r="G107" s="5">
        <v>-2.38024</v>
      </c>
      <c r="H107" s="6">
        <v>0.53</v>
      </c>
      <c r="K107" s="1">
        <f>IFERROR(__xludf.DUMMYFUNCTION("""COMPUTED_VALUE"""),0.505)</f>
        <v>0.505</v>
      </c>
      <c r="L107" s="1">
        <v>-2.37566</v>
      </c>
      <c r="M107" s="1" t="s">
        <v>13</v>
      </c>
      <c r="N107" s="1">
        <v>-1.48240485176766</v>
      </c>
      <c r="O107" s="1">
        <v>-0.8978351482323401</v>
      </c>
      <c r="V107" s="5">
        <v>33.0832</v>
      </c>
      <c r="W107" s="6">
        <v>0.53</v>
      </c>
      <c r="Z107" s="1">
        <f>IFERROR(__xludf.DUMMYFUNCTION("""COMPUTED_VALUE"""),0.505)</f>
        <v>0.505</v>
      </c>
      <c r="AA107" s="1">
        <v>33.0668</v>
      </c>
      <c r="AB107" s="1" t="s">
        <v>13</v>
      </c>
      <c r="AC107" s="1">
        <v>36.2881456500014</v>
      </c>
      <c r="AD107" s="1">
        <v>-3.204945650001399</v>
      </c>
    </row>
    <row r="108">
      <c r="G108" s="5">
        <v>-2.38112</v>
      </c>
      <c r="H108" s="6">
        <v>0.535</v>
      </c>
      <c r="K108" s="1">
        <f>IFERROR(__xludf.DUMMYFUNCTION("""COMPUTED_VALUE"""),0.51)</f>
        <v>0.51</v>
      </c>
      <c r="L108" s="1">
        <v>-2.37661</v>
      </c>
      <c r="M108" s="1" t="s">
        <v>13</v>
      </c>
      <c r="N108" s="1">
        <v>-1.48453525251079</v>
      </c>
      <c r="O108" s="1">
        <v>-0.8965847474892101</v>
      </c>
      <c r="V108" s="5">
        <v>33.0863</v>
      </c>
      <c r="W108" s="6">
        <v>0.535</v>
      </c>
      <c r="Z108" s="1">
        <f>IFERROR(__xludf.DUMMYFUNCTION("""COMPUTED_VALUE"""),0.51)</f>
        <v>0.51</v>
      </c>
      <c r="AA108" s="1">
        <v>33.0701</v>
      </c>
      <c r="AB108" s="1" t="s">
        <v>13</v>
      </c>
      <c r="AC108" s="1">
        <v>36.285857260182</v>
      </c>
      <c r="AD108" s="1">
        <v>-3.1995572601819973</v>
      </c>
    </row>
    <row r="109">
      <c r="G109" s="5">
        <v>-2.38202</v>
      </c>
      <c r="H109" s="6">
        <v>0.54</v>
      </c>
      <c r="K109" s="1">
        <f>IFERROR(__xludf.DUMMYFUNCTION("""COMPUTED_VALUE"""),0.515)</f>
        <v>0.515</v>
      </c>
      <c r="L109" s="1">
        <v>-2.37753</v>
      </c>
      <c r="M109" s="1" t="s">
        <v>13</v>
      </c>
      <c r="N109" s="1">
        <v>-1.48725465407812</v>
      </c>
      <c r="O109" s="1">
        <v>-0.8947653459218798</v>
      </c>
      <c r="V109" s="5">
        <v>33.0895</v>
      </c>
      <c r="W109" s="6">
        <v>0.54</v>
      </c>
      <c r="Z109" s="1">
        <f>IFERROR(__xludf.DUMMYFUNCTION("""COMPUTED_VALUE"""),0.515)</f>
        <v>0.515</v>
      </c>
      <c r="AA109" s="1">
        <v>33.0734</v>
      </c>
      <c r="AB109" s="1" t="s">
        <v>13</v>
      </c>
      <c r="AC109" s="1">
        <v>36.2828986829193</v>
      </c>
      <c r="AD109" s="1">
        <v>-3.1933986829193017</v>
      </c>
    </row>
    <row r="110">
      <c r="G110" s="5">
        <v>-2.38292</v>
      </c>
      <c r="H110" s="6">
        <v>0.545</v>
      </c>
      <c r="K110" s="1">
        <f>IFERROR(__xludf.DUMMYFUNCTION("""COMPUTED_VALUE"""),0.517181396999999)</f>
        <v>0.517181397</v>
      </c>
      <c r="L110" s="1" t="s">
        <v>13</v>
      </c>
      <c r="M110" s="1">
        <v>-1.48</v>
      </c>
      <c r="N110" s="1">
        <v>-1.49051035608734</v>
      </c>
      <c r="O110" s="1">
        <v>-0.8924096439126599</v>
      </c>
      <c r="V110" s="5">
        <v>33.0925</v>
      </c>
      <c r="W110" s="6">
        <v>0.545</v>
      </c>
      <c r="Z110" s="1">
        <f>IFERROR(__xludf.DUMMYFUNCTION("""COMPUTED_VALUE"""),0.517181396999999)</f>
        <v>0.517181397</v>
      </c>
      <c r="AA110" s="1" t="s">
        <v>13</v>
      </c>
      <c r="AB110" s="1">
        <v>36.2906866513242</v>
      </c>
      <c r="AC110" s="1">
        <v>36.2793079431332</v>
      </c>
      <c r="AD110" s="1">
        <v>-3.1868079431331964</v>
      </c>
    </row>
    <row r="111">
      <c r="G111" s="5">
        <v>-2.38387</v>
      </c>
      <c r="H111" s="6">
        <v>0.55</v>
      </c>
      <c r="K111" s="1">
        <f>IFERROR(__xludf.DUMMYFUNCTION("""COMPUTED_VALUE"""),0.52)</f>
        <v>0.52</v>
      </c>
      <c r="L111" s="1">
        <v>-2.37844</v>
      </c>
      <c r="M111" s="1" t="s">
        <v>13</v>
      </c>
      <c r="N111" s="1">
        <v>-1.49424965815615</v>
      </c>
      <c r="O111" s="1">
        <v>-0.88962034184385</v>
      </c>
      <c r="V111" s="5">
        <v>33.0956</v>
      </c>
      <c r="W111" s="6">
        <v>0.55</v>
      </c>
      <c r="Z111" s="1">
        <f>IFERROR(__xludf.DUMMYFUNCTION("""COMPUTED_VALUE"""),0.52)</f>
        <v>0.52</v>
      </c>
      <c r="AA111" s="1">
        <v>33.0767</v>
      </c>
      <c r="AB111" s="1" t="s">
        <v>13</v>
      </c>
      <c r="AC111" s="1">
        <v>36.275123065744</v>
      </c>
      <c r="AD111" s="1">
        <v>-3.179523065744</v>
      </c>
    </row>
    <row r="112">
      <c r="G112" s="5">
        <v>-2.38482</v>
      </c>
      <c r="H112" s="6">
        <v>0.555</v>
      </c>
      <c r="K112" s="1">
        <f>IFERROR(__xludf.DUMMYFUNCTION("""COMPUTED_VALUE"""),0.525)</f>
        <v>0.525</v>
      </c>
      <c r="L112" s="1">
        <v>-2.37933</v>
      </c>
      <c r="M112" s="1" t="s">
        <v>13</v>
      </c>
      <c r="N112" s="1">
        <v>-1.49841985990224</v>
      </c>
      <c r="O112" s="1">
        <v>-0.8864001400977599</v>
      </c>
      <c r="V112" s="5">
        <v>33.0986</v>
      </c>
      <c r="W112" s="6">
        <v>0.555</v>
      </c>
      <c r="Z112" s="1">
        <f>IFERROR(__xludf.DUMMYFUNCTION("""COMPUTED_VALUE"""),0.525)</f>
        <v>0.525</v>
      </c>
      <c r="AA112" s="1">
        <v>33.0799</v>
      </c>
      <c r="AB112" s="1" t="s">
        <v>13</v>
      </c>
      <c r="AC112" s="1">
        <v>36.2703820756716</v>
      </c>
      <c r="AD112" s="1">
        <v>-3.171782075671601</v>
      </c>
    </row>
    <row r="113">
      <c r="G113" s="5">
        <v>-2.38581</v>
      </c>
      <c r="H113" s="6">
        <v>0.56</v>
      </c>
      <c r="K113" s="1">
        <f>IFERROR(__xludf.DUMMYFUNCTION("""COMPUTED_VALUE"""),0.53)</f>
        <v>0.53</v>
      </c>
      <c r="L113" s="1">
        <v>-2.38024</v>
      </c>
      <c r="M113" s="1" t="s">
        <v>13</v>
      </c>
      <c r="N113" s="1">
        <v>-1.50296826094329</v>
      </c>
      <c r="O113" s="1">
        <v>-0.8828417390567103</v>
      </c>
      <c r="V113" s="5">
        <v>33.1015</v>
      </c>
      <c r="W113" s="6">
        <v>0.56</v>
      </c>
      <c r="Z113" s="1">
        <f>IFERROR(__xludf.DUMMYFUNCTION("""COMPUTED_VALUE"""),0.53)</f>
        <v>0.53</v>
      </c>
      <c r="AA113" s="1">
        <v>33.0832</v>
      </c>
      <c r="AB113" s="1" t="s">
        <v>13</v>
      </c>
      <c r="AC113" s="1">
        <v>36.2651229978363</v>
      </c>
      <c r="AD113" s="1">
        <v>-3.163622997836299</v>
      </c>
    </row>
    <row r="114">
      <c r="G114" s="5">
        <v>-2.38685</v>
      </c>
      <c r="H114" s="6">
        <v>0.565</v>
      </c>
      <c r="K114" s="1">
        <f>IFERROR(__xludf.DUMMYFUNCTION("""COMPUTED_VALUE"""),0.535)</f>
        <v>0.535</v>
      </c>
      <c r="L114" s="1">
        <v>-2.38112</v>
      </c>
      <c r="M114" s="1" t="s">
        <v>13</v>
      </c>
      <c r="N114" s="1">
        <v>-1.50784216089699</v>
      </c>
      <c r="O114" s="1">
        <v>-0.8790078391030098</v>
      </c>
      <c r="V114" s="5">
        <v>33.1044</v>
      </c>
      <c r="W114" s="6">
        <v>0.565</v>
      </c>
      <c r="Z114" s="1">
        <f>IFERROR(__xludf.DUMMYFUNCTION("""COMPUTED_VALUE"""),0.535)</f>
        <v>0.535</v>
      </c>
      <c r="AA114" s="1">
        <v>33.0863</v>
      </c>
      <c r="AB114" s="1" t="s">
        <v>13</v>
      </c>
      <c r="AC114" s="1">
        <v>36.2593838571582</v>
      </c>
      <c r="AD114" s="1">
        <v>-3.1549838571582</v>
      </c>
    </row>
    <row r="115">
      <c r="G115" s="5">
        <v>-2.38794</v>
      </c>
      <c r="H115" s="6">
        <v>0.57</v>
      </c>
      <c r="K115" s="1">
        <f>IFERROR(__xludf.DUMMYFUNCTION("""COMPUTED_VALUE"""),0.54)</f>
        <v>0.54</v>
      </c>
      <c r="L115" s="1">
        <v>-2.38202</v>
      </c>
      <c r="M115" s="1" t="s">
        <v>13</v>
      </c>
      <c r="N115" s="1">
        <v>-1.51298885938104</v>
      </c>
      <c r="O115" s="1">
        <v>-0.8749511406189598</v>
      </c>
      <c r="V115" s="5">
        <v>33.1072</v>
      </c>
      <c r="W115" s="6">
        <v>0.57</v>
      </c>
      <c r="Z115" s="1">
        <f>IFERROR(__xludf.DUMMYFUNCTION("""COMPUTED_VALUE"""),0.54)</f>
        <v>0.54</v>
      </c>
      <c r="AA115" s="1">
        <v>33.0895</v>
      </c>
      <c r="AB115" s="1" t="s">
        <v>13</v>
      </c>
      <c r="AC115" s="1">
        <v>36.2532026785572</v>
      </c>
      <c r="AD115" s="1">
        <v>-3.1460026785572026</v>
      </c>
    </row>
    <row r="116">
      <c r="G116" s="5">
        <v>-2.38907</v>
      </c>
      <c r="H116" s="6">
        <v>0.575</v>
      </c>
      <c r="K116" s="1">
        <f>IFERROR(__xludf.DUMMYFUNCTION("""COMPUTED_VALUE"""),0.545)</f>
        <v>0.545</v>
      </c>
      <c r="L116" s="1">
        <v>-2.38292</v>
      </c>
      <c r="M116" s="1" t="s">
        <v>13</v>
      </c>
      <c r="N116" s="1">
        <v>-1.51835565601313</v>
      </c>
      <c r="O116" s="1">
        <v>-0.8707143439868699</v>
      </c>
      <c r="V116" s="5">
        <v>33.11</v>
      </c>
      <c r="W116" s="6">
        <v>0.575</v>
      </c>
      <c r="Z116" s="1">
        <f>IFERROR(__xludf.DUMMYFUNCTION("""COMPUTED_VALUE"""),0.545)</f>
        <v>0.545</v>
      </c>
      <c r="AA116" s="1">
        <v>33.0925</v>
      </c>
      <c r="AB116" s="1" t="s">
        <v>13</v>
      </c>
      <c r="AC116" s="1">
        <v>36.2466174869537</v>
      </c>
      <c r="AD116" s="1">
        <v>-3.1366174869537033</v>
      </c>
    </row>
    <row r="117">
      <c r="G117" s="5">
        <v>-2.39027</v>
      </c>
      <c r="H117" s="6">
        <v>0.58</v>
      </c>
      <c r="K117" s="1">
        <f>IFERROR(__xludf.DUMMYFUNCTION("""COMPUTED_VALUE"""),0.55)</f>
        <v>0.55</v>
      </c>
      <c r="L117" s="1">
        <v>-2.38387</v>
      </c>
      <c r="M117" s="1" t="s">
        <v>13</v>
      </c>
      <c r="N117" s="1">
        <v>-1.52388985041095</v>
      </c>
      <c r="O117" s="1">
        <v>-0.8663801495890502</v>
      </c>
      <c r="V117" s="5">
        <v>33.1127</v>
      </c>
      <c r="W117" s="6">
        <v>0.58</v>
      </c>
      <c r="Z117" s="1">
        <f>IFERROR(__xludf.DUMMYFUNCTION("""COMPUTED_VALUE"""),0.55)</f>
        <v>0.55</v>
      </c>
      <c r="AA117" s="1">
        <v>33.0956</v>
      </c>
      <c r="AB117" s="1" t="s">
        <v>13</v>
      </c>
      <c r="AC117" s="1">
        <v>36.2396663072676</v>
      </c>
      <c r="AD117" s="1">
        <v>-3.126966307267601</v>
      </c>
    </row>
    <row r="118">
      <c r="G118" s="5">
        <v>-2.39153</v>
      </c>
      <c r="H118" s="6">
        <v>0.585</v>
      </c>
      <c r="K118" s="1">
        <f>IFERROR(__xludf.DUMMYFUNCTION("""COMPUTED_VALUE"""),0.555)</f>
        <v>0.555</v>
      </c>
      <c r="L118" s="1">
        <v>-2.38482</v>
      </c>
      <c r="M118" s="1" t="s">
        <v>13</v>
      </c>
      <c r="N118" s="1">
        <v>-1.52953874219219</v>
      </c>
      <c r="O118" s="1">
        <v>-0.8619912578078099</v>
      </c>
      <c r="V118" s="5">
        <v>33.1153</v>
      </c>
      <c r="W118" s="6">
        <v>0.585</v>
      </c>
      <c r="Z118" s="1">
        <f>IFERROR(__xludf.DUMMYFUNCTION("""COMPUTED_VALUE"""),0.555)</f>
        <v>0.555</v>
      </c>
      <c r="AA118" s="1">
        <v>33.0986</v>
      </c>
      <c r="AB118" s="1" t="s">
        <v>13</v>
      </c>
      <c r="AC118" s="1">
        <v>36.232387164419</v>
      </c>
      <c r="AD118" s="1">
        <v>-3.1170871644190044</v>
      </c>
    </row>
    <row r="119">
      <c r="G119" s="5">
        <v>-2.39285</v>
      </c>
      <c r="H119" s="6">
        <v>0.59</v>
      </c>
      <c r="K119" s="1">
        <f>IFERROR(__xludf.DUMMYFUNCTION("""COMPUTED_VALUE"""),0.56)</f>
        <v>0.56</v>
      </c>
      <c r="L119" s="1">
        <v>-2.38581</v>
      </c>
      <c r="M119" s="1" t="s">
        <v>13</v>
      </c>
      <c r="N119" s="1">
        <v>-1.53524963097453</v>
      </c>
      <c r="O119" s="1">
        <v>-0.8576003690254701</v>
      </c>
      <c r="V119" s="5">
        <v>33.1179</v>
      </c>
      <c r="W119" s="6">
        <v>0.59</v>
      </c>
      <c r="Z119" s="1">
        <f>IFERROR(__xludf.DUMMYFUNCTION("""COMPUTED_VALUE"""),0.56)</f>
        <v>0.56</v>
      </c>
      <c r="AA119" s="1">
        <v>33.1015</v>
      </c>
      <c r="AB119" s="1" t="s">
        <v>13</v>
      </c>
      <c r="AC119" s="1">
        <v>36.2248180833282</v>
      </c>
      <c r="AD119" s="1">
        <v>-3.1069180833282033</v>
      </c>
    </row>
    <row r="120">
      <c r="G120" s="5">
        <v>-2.39426</v>
      </c>
      <c r="H120" s="6">
        <v>0.595</v>
      </c>
      <c r="K120" s="1">
        <f>IFERROR(__xludf.DUMMYFUNCTION("""COMPUTED_VALUE"""),0.565)</f>
        <v>0.565</v>
      </c>
      <c r="L120" s="1">
        <v>-2.38685</v>
      </c>
      <c r="M120" s="1" t="s">
        <v>13</v>
      </c>
      <c r="N120" s="1">
        <v>-1.54096981637568</v>
      </c>
      <c r="O120" s="1">
        <v>-0.8532901836243201</v>
      </c>
      <c r="V120" s="5">
        <v>33.1204</v>
      </c>
      <c r="W120" s="6">
        <v>0.595</v>
      </c>
      <c r="Z120" s="1">
        <f>IFERROR(__xludf.DUMMYFUNCTION("""COMPUTED_VALUE"""),0.565)</f>
        <v>0.565</v>
      </c>
      <c r="AA120" s="1">
        <v>33.1044</v>
      </c>
      <c r="AB120" s="1" t="s">
        <v>13</v>
      </c>
      <c r="AC120" s="1">
        <v>36.2169970889152</v>
      </c>
      <c r="AD120" s="1">
        <v>-3.0965970889152032</v>
      </c>
    </row>
    <row r="121">
      <c r="G121" s="5">
        <v>-2.39573</v>
      </c>
      <c r="H121" s="6">
        <v>0.6</v>
      </c>
      <c r="K121" s="1">
        <f>IFERROR(__xludf.DUMMYFUNCTION("""COMPUTED_VALUE"""),0.57)</f>
        <v>0.57</v>
      </c>
      <c r="L121" s="1">
        <v>-2.38794</v>
      </c>
      <c r="M121" s="1" t="s">
        <v>13</v>
      </c>
      <c r="N121" s="1">
        <v>-1.54664659801331</v>
      </c>
      <c r="O121" s="1">
        <v>-0.84908340198669</v>
      </c>
      <c r="V121" s="5">
        <v>33.1229</v>
      </c>
      <c r="W121" s="6">
        <v>0.6</v>
      </c>
      <c r="Z121" s="1">
        <f>IFERROR(__xludf.DUMMYFUNCTION("""COMPUTED_VALUE"""),0.57)</f>
        <v>0.57</v>
      </c>
      <c r="AA121" s="1">
        <v>33.1072</v>
      </c>
      <c r="AB121" s="1" t="s">
        <v>13</v>
      </c>
      <c r="AC121" s="1">
        <v>36.2089622061</v>
      </c>
      <c r="AD121" s="1">
        <v>-3.086062206099996</v>
      </c>
    </row>
    <row r="122">
      <c r="G122" s="5">
        <v>-2.39729</v>
      </c>
      <c r="H122" s="6">
        <v>0.605</v>
      </c>
      <c r="K122" s="1">
        <f>IFERROR(__xludf.DUMMYFUNCTION("""COMPUTED_VALUE"""),0.575)</f>
        <v>0.575</v>
      </c>
      <c r="L122" s="1">
        <v>-2.38907</v>
      </c>
      <c r="M122" s="1" t="s">
        <v>13</v>
      </c>
      <c r="N122" s="1">
        <v>-1.55222727550513</v>
      </c>
      <c r="O122" s="1">
        <v>-0.8450627244948699</v>
      </c>
      <c r="V122" s="5">
        <v>33.1253</v>
      </c>
      <c r="W122" s="6">
        <v>0.605</v>
      </c>
      <c r="Z122" s="1">
        <f>IFERROR(__xludf.DUMMYFUNCTION("""COMPUTED_VALUE"""),0.575)</f>
        <v>0.575</v>
      </c>
      <c r="AA122" s="1">
        <v>33.11</v>
      </c>
      <c r="AB122" s="1" t="s">
        <v>13</v>
      </c>
      <c r="AC122" s="1">
        <v>36.2007514598029</v>
      </c>
      <c r="AD122" s="1">
        <v>-3.075451459802899</v>
      </c>
    </row>
    <row r="123">
      <c r="G123" s="5">
        <v>-2.39894</v>
      </c>
      <c r="H123" s="6">
        <v>0.61</v>
      </c>
      <c r="K123" s="1">
        <f>IFERROR(__xludf.DUMMYFUNCTION("""COMPUTED_VALUE"""),0.58)</f>
        <v>0.58</v>
      </c>
      <c r="L123" s="1">
        <v>-2.39027</v>
      </c>
      <c r="M123" s="1" t="s">
        <v>13</v>
      </c>
      <c r="N123" s="1">
        <v>-1.55765914846881</v>
      </c>
      <c r="O123" s="1">
        <v>-0.84128085153119</v>
      </c>
      <c r="V123" s="5">
        <v>33.1276</v>
      </c>
      <c r="W123" s="6">
        <v>0.61</v>
      </c>
      <c r="Z123" s="1">
        <f>IFERROR(__xludf.DUMMYFUNCTION("""COMPUTED_VALUE"""),0.58)</f>
        <v>0.58</v>
      </c>
      <c r="AA123" s="1">
        <v>33.1127</v>
      </c>
      <c r="AB123" s="1" t="s">
        <v>13</v>
      </c>
      <c r="AC123" s="1">
        <v>36.1924028749439</v>
      </c>
      <c r="AD123" s="1">
        <v>-3.0648028749439007</v>
      </c>
    </row>
    <row r="124">
      <c r="G124" s="5">
        <v>-2.40068</v>
      </c>
      <c r="H124" s="6">
        <v>0.615</v>
      </c>
      <c r="K124" s="1">
        <f>IFERROR(__xludf.DUMMYFUNCTION("""COMPUTED_VALUE"""),0.585)</f>
        <v>0.585</v>
      </c>
      <c r="L124" s="1">
        <v>-2.39153</v>
      </c>
      <c r="M124" s="1" t="s">
        <v>13</v>
      </c>
      <c r="N124" s="1">
        <v>-1.56288951652206</v>
      </c>
      <c r="O124" s="1">
        <v>-0.8377904834779399</v>
      </c>
      <c r="V124" s="5">
        <v>33.1299</v>
      </c>
      <c r="W124" s="6">
        <v>0.615</v>
      </c>
      <c r="Z124" s="1">
        <f>IFERROR(__xludf.DUMMYFUNCTION("""COMPUTED_VALUE"""),0.585)</f>
        <v>0.585</v>
      </c>
      <c r="AA124" s="1">
        <v>33.1153</v>
      </c>
      <c r="AB124" s="1" t="s">
        <v>13</v>
      </c>
      <c r="AC124" s="1">
        <v>36.1839544764432</v>
      </c>
      <c r="AD124" s="1">
        <v>-3.0540544764431985</v>
      </c>
    </row>
    <row r="125">
      <c r="G125" s="5">
        <v>-2.4025</v>
      </c>
      <c r="H125" s="6">
        <v>0.62</v>
      </c>
      <c r="K125" s="1">
        <f>IFERROR(__xludf.DUMMYFUNCTION("""COMPUTED_VALUE"""),0.59)</f>
        <v>0.59</v>
      </c>
      <c r="L125" s="1">
        <v>-2.39285</v>
      </c>
      <c r="M125" s="1" t="s">
        <v>13</v>
      </c>
      <c r="N125" s="1">
        <v>-1.56786567928256</v>
      </c>
      <c r="O125" s="1">
        <v>-0.8346343207174398</v>
      </c>
      <c r="V125" s="5">
        <v>33.1321</v>
      </c>
      <c r="W125" s="6">
        <v>0.62</v>
      </c>
      <c r="Z125" s="1">
        <f>IFERROR(__xludf.DUMMYFUNCTION("""COMPUTED_VALUE"""),0.59)</f>
        <v>0.59</v>
      </c>
      <c r="AA125" s="1">
        <v>33.1179</v>
      </c>
      <c r="AB125" s="1" t="s">
        <v>13</v>
      </c>
      <c r="AC125" s="1">
        <v>36.1754442892208</v>
      </c>
      <c r="AD125" s="1">
        <v>-3.043344289220798</v>
      </c>
    </row>
    <row r="126">
      <c r="G126" s="5">
        <v>-2.40444</v>
      </c>
      <c r="H126" s="6">
        <v>0.625</v>
      </c>
      <c r="K126" s="1">
        <f>IFERROR(__xludf.DUMMYFUNCTION("""COMPUTED_VALUE"""),0.595)</f>
        <v>0.595</v>
      </c>
      <c r="L126" s="1">
        <v>-2.39426</v>
      </c>
      <c r="M126" s="1" t="s">
        <v>13</v>
      </c>
      <c r="N126" s="1">
        <v>-1.57253493636801</v>
      </c>
      <c r="O126" s="1">
        <v>-0.8319050636319902</v>
      </c>
      <c r="V126" s="5">
        <v>33.1342</v>
      </c>
      <c r="W126" s="6">
        <v>0.625</v>
      </c>
      <c r="Z126" s="1">
        <f>IFERROR(__xludf.DUMMYFUNCTION("""COMPUTED_VALUE"""),0.595)</f>
        <v>0.595</v>
      </c>
      <c r="AA126" s="1">
        <v>33.1204</v>
      </c>
      <c r="AB126" s="1" t="s">
        <v>13</v>
      </c>
      <c r="AC126" s="1">
        <v>36.1669103381968</v>
      </c>
      <c r="AD126" s="1">
        <v>-3.0327103381968</v>
      </c>
    </row>
    <row r="127">
      <c r="G127" s="5">
        <v>-2.40644</v>
      </c>
      <c r="H127" s="6">
        <v>0.63</v>
      </c>
      <c r="K127" s="1">
        <f>IFERROR(__xludf.DUMMYFUNCTION("""COMPUTED_VALUE"""),0.6)</f>
        <v>0.6</v>
      </c>
      <c r="L127" s="1">
        <v>-2.39573</v>
      </c>
      <c r="M127" s="1" t="s">
        <v>13</v>
      </c>
      <c r="N127" s="1">
        <v>-1.57684458739608</v>
      </c>
      <c r="O127" s="1">
        <v>-0.82959541260392</v>
      </c>
      <c r="V127" s="5">
        <v>33.1363</v>
      </c>
      <c r="W127" s="6">
        <v>0.63</v>
      </c>
      <c r="Z127" s="1">
        <f>IFERROR(__xludf.DUMMYFUNCTION("""COMPUTED_VALUE"""),0.6)</f>
        <v>0.6</v>
      </c>
      <c r="AA127" s="1">
        <v>33.1229</v>
      </c>
      <c r="AB127" s="1" t="s">
        <v>13</v>
      </c>
      <c r="AC127" s="1">
        <v>36.1583906482914</v>
      </c>
      <c r="AD127" s="1">
        <v>-3.022090648291403</v>
      </c>
    </row>
    <row r="128">
      <c r="G128" s="5">
        <v>-2.40852</v>
      </c>
      <c r="H128" s="6">
        <v>0.635</v>
      </c>
      <c r="K128" s="1">
        <f>IFERROR(__xludf.DUMMYFUNCTION("""COMPUTED_VALUE"""),0.605)</f>
        <v>0.605</v>
      </c>
      <c r="L128" s="1">
        <v>-2.39729</v>
      </c>
      <c r="M128" s="1" t="s">
        <v>13</v>
      </c>
      <c r="N128" s="1">
        <v>-1.58074889147279</v>
      </c>
      <c r="O128" s="1">
        <v>-0.8277711085272101</v>
      </c>
      <c r="V128" s="5">
        <v>33.1382</v>
      </c>
      <c r="W128" s="6">
        <v>0.635</v>
      </c>
      <c r="Z128" s="1">
        <f>IFERROR(__xludf.DUMMYFUNCTION("""COMPUTED_VALUE"""),0.605)</f>
        <v>0.605</v>
      </c>
      <c r="AA128" s="1">
        <v>33.1253</v>
      </c>
      <c r="AB128" s="1" t="s">
        <v>13</v>
      </c>
      <c r="AC128" s="1">
        <v>36.1498825096712</v>
      </c>
      <c r="AD128" s="1">
        <v>-3.0116825096712034</v>
      </c>
    </row>
    <row r="129">
      <c r="G129" s="5">
        <v>-2.4107</v>
      </c>
      <c r="H129" s="6">
        <v>0.64</v>
      </c>
      <c r="K129" s="1">
        <f>IFERROR(__xludf.DUMMYFUNCTION("""COMPUTED_VALUE"""),0.61)</f>
        <v>0.61</v>
      </c>
      <c r="L129" s="1">
        <v>-2.39894</v>
      </c>
      <c r="M129" s="1" t="s">
        <v>13</v>
      </c>
      <c r="N129" s="1">
        <v>-1.58444048293058</v>
      </c>
      <c r="O129" s="1">
        <v>-0.8262595170694198</v>
      </c>
      <c r="V129" s="5">
        <v>33.14</v>
      </c>
      <c r="W129" s="6">
        <v>0.64</v>
      </c>
      <c r="Z129" s="1">
        <f>IFERROR(__xludf.DUMMYFUNCTION("""COMPUTED_VALUE"""),0.61)</f>
        <v>0.61</v>
      </c>
      <c r="AA129" s="1">
        <v>33.1276</v>
      </c>
      <c r="AB129" s="1" t="s">
        <v>13</v>
      </c>
      <c r="AC129" s="1">
        <v>36.1400999845014</v>
      </c>
      <c r="AD129" s="1">
        <v>-3.0000999845013965</v>
      </c>
    </row>
    <row r="130">
      <c r="G130" s="5">
        <v>-2.41299</v>
      </c>
      <c r="H130" s="6">
        <v>0.645</v>
      </c>
      <c r="K130" s="1">
        <f>IFERROR(__xludf.DUMMYFUNCTION("""COMPUTED_VALUE"""),0.615)</f>
        <v>0.615</v>
      </c>
      <c r="L130" s="1">
        <v>-2.40068</v>
      </c>
      <c r="M130" s="1" t="s">
        <v>13</v>
      </c>
      <c r="N130" s="1">
        <v>-1.58803294644644</v>
      </c>
      <c r="O130" s="1">
        <v>-0.8249570535535602</v>
      </c>
      <c r="V130" s="5">
        <v>33.1419</v>
      </c>
      <c r="W130" s="6">
        <v>0.645</v>
      </c>
      <c r="Z130" s="1">
        <f>IFERROR(__xludf.DUMMYFUNCTION("""COMPUTED_VALUE"""),0.615)</f>
        <v>0.615</v>
      </c>
      <c r="AA130" s="1">
        <v>33.1299</v>
      </c>
      <c r="AB130" s="1" t="s">
        <v>13</v>
      </c>
      <c r="AC130" s="1">
        <v>36.1285250504645</v>
      </c>
      <c r="AD130" s="1">
        <v>-2.9866250504645038</v>
      </c>
    </row>
    <row r="131">
      <c r="G131" s="5">
        <v>-2.41535</v>
      </c>
      <c r="H131" s="6">
        <v>0.65</v>
      </c>
      <c r="K131" s="1">
        <f>IFERROR(__xludf.DUMMYFUNCTION("""COMPUTED_VALUE"""),0.62)</f>
        <v>0.62</v>
      </c>
      <c r="L131" s="1">
        <v>-2.4025</v>
      </c>
      <c r="M131" s="1" t="s">
        <v>13</v>
      </c>
      <c r="N131" s="1">
        <v>-1.59153424313369</v>
      </c>
      <c r="O131" s="1">
        <v>-0.82381575686631</v>
      </c>
      <c r="V131" s="5">
        <v>33.1435</v>
      </c>
      <c r="W131" s="6">
        <v>0.65</v>
      </c>
      <c r="Z131" s="1">
        <f>IFERROR(__xludf.DUMMYFUNCTION("""COMPUTED_VALUE"""),0.62)</f>
        <v>0.62</v>
      </c>
      <c r="AA131" s="1">
        <v>33.1321</v>
      </c>
      <c r="AB131" s="1" t="s">
        <v>13</v>
      </c>
      <c r="AC131" s="1">
        <v>36.1153078077742</v>
      </c>
      <c r="AD131" s="1">
        <v>-2.971807807774198</v>
      </c>
    </row>
    <row r="132">
      <c r="G132" s="5">
        <v>-2.4178</v>
      </c>
      <c r="H132" s="6">
        <v>0.655</v>
      </c>
      <c r="K132" s="1">
        <f>IFERROR(__xludf.DUMMYFUNCTION("""COMPUTED_VALUE"""),0.625)</f>
        <v>0.625</v>
      </c>
      <c r="L132" s="1">
        <v>-2.40444</v>
      </c>
      <c r="M132" s="1" t="s">
        <v>13</v>
      </c>
      <c r="N132" s="1">
        <v>-1.59495233410563</v>
      </c>
      <c r="O132" s="1">
        <v>-0.8228476658943702</v>
      </c>
      <c r="V132" s="5">
        <v>33.1451</v>
      </c>
      <c r="W132" s="6">
        <v>0.655</v>
      </c>
      <c r="Z132" s="1">
        <f>IFERROR(__xludf.DUMMYFUNCTION("""COMPUTED_VALUE"""),0.625)</f>
        <v>0.625</v>
      </c>
      <c r="AA132" s="1">
        <v>33.1342</v>
      </c>
      <c r="AB132" s="1" t="s">
        <v>13</v>
      </c>
      <c r="AC132" s="1">
        <v>36.1005983566441</v>
      </c>
      <c r="AD132" s="1">
        <v>-2.9554983566440995</v>
      </c>
    </row>
    <row r="133">
      <c r="G133" s="5">
        <v>-2.42032</v>
      </c>
      <c r="H133" s="6">
        <v>0.66</v>
      </c>
      <c r="K133" s="1">
        <f>IFERROR(__xludf.DUMMYFUNCTION("""COMPUTED_VALUE"""),0.63)</f>
        <v>0.63</v>
      </c>
      <c r="L133" s="1">
        <v>-2.40644</v>
      </c>
      <c r="M133" s="1" t="s">
        <v>13</v>
      </c>
      <c r="N133" s="1">
        <v>-1.59829518047558</v>
      </c>
      <c r="O133" s="1">
        <v>-0.8220248195244197</v>
      </c>
      <c r="V133" s="5">
        <v>33.1466</v>
      </c>
      <c r="W133" s="6">
        <v>0.66</v>
      </c>
      <c r="Z133" s="1">
        <f>IFERROR(__xludf.DUMMYFUNCTION("""COMPUTED_VALUE"""),0.63)</f>
        <v>0.63</v>
      </c>
      <c r="AA133" s="1">
        <v>33.1363</v>
      </c>
      <c r="AB133" s="1" t="s">
        <v>13</v>
      </c>
      <c r="AC133" s="1">
        <v>36.084546797288</v>
      </c>
      <c r="AD133" s="1">
        <v>-2.9379467972879993</v>
      </c>
    </row>
    <row r="134">
      <c r="G134" s="5">
        <v>-2.42292</v>
      </c>
      <c r="H134" s="6">
        <v>0.665</v>
      </c>
      <c r="K134" s="1">
        <f>IFERROR(__xludf.DUMMYFUNCTION("""COMPUTED_VALUE"""),0.634002686)</f>
        <v>0.634002686</v>
      </c>
      <c r="L134" s="1" t="s">
        <v>13</v>
      </c>
      <c r="M134" s="1">
        <v>-1.58</v>
      </c>
      <c r="N134" s="1">
        <v>-1.60157074335686</v>
      </c>
      <c r="O134" s="1">
        <v>-0.82134925664314</v>
      </c>
      <c r="V134" s="5">
        <v>33.148</v>
      </c>
      <c r="W134" s="6">
        <v>0.665</v>
      </c>
      <c r="Z134" s="1">
        <f>IFERROR(__xludf.DUMMYFUNCTION("""COMPUTED_VALUE"""),0.634002686)</f>
        <v>0.634002686</v>
      </c>
      <c r="AA134" s="1" t="s">
        <v>13</v>
      </c>
      <c r="AB134" s="1">
        <v>36.1516061759217</v>
      </c>
      <c r="AC134" s="1">
        <v>36.0673032299194</v>
      </c>
      <c r="AD134" s="1">
        <v>-2.9193032299194</v>
      </c>
    </row>
    <row r="135">
      <c r="G135" s="5">
        <v>-2.4256</v>
      </c>
      <c r="H135" s="6">
        <v>0.67</v>
      </c>
      <c r="K135" s="1">
        <f>IFERROR(__xludf.DUMMYFUNCTION("""COMPUTED_VALUE"""),0.635)</f>
        <v>0.635</v>
      </c>
      <c r="L135" s="1">
        <v>-2.40852</v>
      </c>
      <c r="M135" s="1" t="s">
        <v>13</v>
      </c>
      <c r="N135" s="1">
        <v>-1.60478698386276</v>
      </c>
      <c r="O135" s="1">
        <v>-0.8208130161372402</v>
      </c>
      <c r="V135" s="5">
        <v>33.1492</v>
      </c>
      <c r="W135" s="6">
        <v>0.67</v>
      </c>
      <c r="Z135" s="1">
        <f>IFERROR(__xludf.DUMMYFUNCTION("""COMPUTED_VALUE"""),0.635)</f>
        <v>0.635</v>
      </c>
      <c r="AA135" s="1">
        <v>33.1382</v>
      </c>
      <c r="AB135" s="1" t="s">
        <v>13</v>
      </c>
      <c r="AC135" s="1">
        <v>36.0490177547522</v>
      </c>
      <c r="AD135" s="1">
        <v>-2.899817754752199</v>
      </c>
    </row>
    <row r="136">
      <c r="G136" s="5">
        <v>-2.42835</v>
      </c>
      <c r="H136" s="6">
        <v>0.675</v>
      </c>
      <c r="K136" s="1">
        <f>IFERROR(__xludf.DUMMYFUNCTION("""COMPUTED_VALUE"""),0.64)</f>
        <v>0.64</v>
      </c>
      <c r="L136" s="1">
        <v>-2.4107</v>
      </c>
      <c r="M136" s="1" t="s">
        <v>13</v>
      </c>
      <c r="N136" s="1">
        <v>-1.60795186310662</v>
      </c>
      <c r="O136" s="1">
        <v>-0.8203981368933799</v>
      </c>
      <c r="V136" s="5">
        <v>33.1503</v>
      </c>
      <c r="W136" s="6">
        <v>0.675</v>
      </c>
      <c r="Z136" s="1">
        <f>IFERROR(__xludf.DUMMYFUNCTION("""COMPUTED_VALUE"""),0.64)</f>
        <v>0.64</v>
      </c>
      <c r="AA136" s="1">
        <v>33.14</v>
      </c>
      <c r="AB136" s="1" t="s">
        <v>13</v>
      </c>
      <c r="AC136" s="1">
        <v>36.029840472</v>
      </c>
      <c r="AD136" s="1">
        <v>-2.879540471999995</v>
      </c>
    </row>
    <row r="137">
      <c r="G137" s="5">
        <v>-2.43114</v>
      </c>
      <c r="H137" s="6">
        <v>0.68</v>
      </c>
      <c r="K137" s="1">
        <f>IFERROR(__xludf.DUMMYFUNCTION("""COMPUTED_VALUE"""),0.645)</f>
        <v>0.645</v>
      </c>
      <c r="L137" s="1">
        <v>-2.41299</v>
      </c>
      <c r="M137" s="1" t="s">
        <v>13</v>
      </c>
      <c r="N137" s="1">
        <v>-1.61107334220173</v>
      </c>
      <c r="O137" s="1">
        <v>-0.82006665779827</v>
      </c>
      <c r="V137" s="5">
        <v>33.1513</v>
      </c>
      <c r="W137" s="6">
        <v>0.68</v>
      </c>
      <c r="Z137" s="1">
        <f>IFERROR(__xludf.DUMMYFUNCTION("""COMPUTED_VALUE"""),0.645)</f>
        <v>0.645</v>
      </c>
      <c r="AA137" s="1">
        <v>33.1419</v>
      </c>
      <c r="AB137" s="1" t="s">
        <v>13</v>
      </c>
      <c r="AC137" s="1">
        <v>36.0099214818765</v>
      </c>
      <c r="AD137" s="1">
        <v>-2.8586214818765043</v>
      </c>
    </row>
    <row r="138">
      <c r="G138" s="5">
        <v>-2.43401</v>
      </c>
      <c r="H138" s="6">
        <v>0.685</v>
      </c>
      <c r="K138" s="1">
        <f>IFERROR(__xludf.DUMMYFUNCTION("""COMPUTED_VALUE"""),0.65)</f>
        <v>0.65</v>
      </c>
      <c r="L138" s="1">
        <v>-2.41535</v>
      </c>
      <c r="M138" s="1" t="s">
        <v>13</v>
      </c>
      <c r="N138" s="1">
        <v>-1.61415938226141</v>
      </c>
      <c r="O138" s="1">
        <v>-0.8198506177385898</v>
      </c>
      <c r="V138" s="5">
        <v>33.1521</v>
      </c>
      <c r="W138" s="6">
        <v>0.685</v>
      </c>
      <c r="Z138" s="1">
        <f>IFERROR(__xludf.DUMMYFUNCTION("""COMPUTED_VALUE"""),0.65)</f>
        <v>0.65</v>
      </c>
      <c r="AA138" s="1">
        <v>33.1435</v>
      </c>
      <c r="AB138" s="1" t="s">
        <v>13</v>
      </c>
      <c r="AC138" s="1">
        <v>35.9894108845953</v>
      </c>
      <c r="AD138" s="1">
        <v>-2.837310884595304</v>
      </c>
    </row>
    <row r="139">
      <c r="G139" s="5">
        <v>-2.43692</v>
      </c>
      <c r="H139" s="6">
        <v>0.69</v>
      </c>
      <c r="K139" s="1">
        <f>IFERROR(__xludf.DUMMYFUNCTION("""COMPUTED_VALUE"""),0.655)</f>
        <v>0.655</v>
      </c>
      <c r="L139" s="1">
        <v>-2.4178</v>
      </c>
      <c r="M139" s="1" t="s">
        <v>13</v>
      </c>
      <c r="N139" s="1">
        <v>-1.61721794439897</v>
      </c>
      <c r="O139" s="1">
        <v>-0.8197020556010302</v>
      </c>
      <c r="V139" s="5">
        <v>33.1529</v>
      </c>
      <c r="W139" s="6">
        <v>0.69</v>
      </c>
      <c r="Z139" s="1">
        <f>IFERROR(__xludf.DUMMYFUNCTION("""COMPUTED_VALUE"""),0.655)</f>
        <v>0.655</v>
      </c>
      <c r="AA139" s="1">
        <v>33.1451</v>
      </c>
      <c r="AB139" s="1" t="s">
        <v>13</v>
      </c>
      <c r="AC139" s="1">
        <v>35.9684587803702</v>
      </c>
      <c r="AD139" s="1">
        <v>-2.8155587803701962</v>
      </c>
    </row>
    <row r="140">
      <c r="G140" s="5">
        <v>-2.43988</v>
      </c>
      <c r="H140" s="6">
        <v>0.695</v>
      </c>
      <c r="K140" s="1">
        <f>IFERROR(__xludf.DUMMYFUNCTION("""COMPUTED_VALUE"""),0.66)</f>
        <v>0.66</v>
      </c>
      <c r="L140" s="1">
        <v>-2.42032</v>
      </c>
      <c r="M140" s="1" t="s">
        <v>13</v>
      </c>
      <c r="N140" s="1">
        <v>-1.62025698972773</v>
      </c>
      <c r="O140" s="1">
        <v>-0.8196230102722701</v>
      </c>
      <c r="V140" s="5">
        <v>33.1534</v>
      </c>
      <c r="W140" s="6">
        <v>0.695</v>
      </c>
      <c r="Z140" s="1">
        <f>IFERROR(__xludf.DUMMYFUNCTION("""COMPUTED_VALUE"""),0.66)</f>
        <v>0.66</v>
      </c>
      <c r="AA140" s="1">
        <v>33.1466</v>
      </c>
      <c r="AB140" s="1" t="s">
        <v>13</v>
      </c>
      <c r="AC140" s="1">
        <v>35.9472152694148</v>
      </c>
      <c r="AD140" s="1">
        <v>-2.7938152694148</v>
      </c>
    </row>
    <row r="141">
      <c r="G141" s="5">
        <v>-2.44287</v>
      </c>
      <c r="H141" s="6">
        <v>0.7</v>
      </c>
      <c r="K141" s="1">
        <f>IFERROR(__xludf.DUMMYFUNCTION("""COMPUTED_VALUE"""),0.665)</f>
        <v>0.665</v>
      </c>
      <c r="L141" s="1">
        <v>-2.42292</v>
      </c>
      <c r="M141" s="1" t="s">
        <v>13</v>
      </c>
      <c r="N141" s="1">
        <v>-1.623284479361</v>
      </c>
      <c r="O141" s="1">
        <v>-0.8195855206390001</v>
      </c>
      <c r="V141" s="5">
        <v>33.1538</v>
      </c>
      <c r="W141" s="6">
        <v>0.7</v>
      </c>
      <c r="Z141" s="1">
        <f>IFERROR(__xludf.DUMMYFUNCTION("""COMPUTED_VALUE"""),0.665)</f>
        <v>0.665</v>
      </c>
      <c r="AA141" s="1">
        <v>33.148</v>
      </c>
      <c r="AB141" s="1" t="s">
        <v>13</v>
      </c>
      <c r="AC141" s="1">
        <v>35.9258304519429</v>
      </c>
      <c r="AD141" s="1">
        <v>-2.7720304519429035</v>
      </c>
    </row>
    <row r="142">
      <c r="G142" s="5">
        <v>-2.4459</v>
      </c>
      <c r="H142" s="6">
        <v>0.705</v>
      </c>
      <c r="K142" s="1">
        <f>IFERROR(__xludf.DUMMYFUNCTION("""COMPUTED_VALUE"""),0.67)</f>
        <v>0.67</v>
      </c>
      <c r="L142" s="1">
        <v>-2.4256</v>
      </c>
      <c r="M142" s="1" t="s">
        <v>13</v>
      </c>
      <c r="N142" s="1">
        <v>-1.62630837441209</v>
      </c>
      <c r="O142" s="1">
        <v>-0.8195916255879099</v>
      </c>
      <c r="V142" s="5">
        <v>33.154</v>
      </c>
      <c r="W142" s="6">
        <v>0.705</v>
      </c>
      <c r="Z142" s="1">
        <f>IFERROR(__xludf.DUMMYFUNCTION("""COMPUTED_VALUE"""),0.67)</f>
        <v>0.67</v>
      </c>
      <c r="AA142" s="1">
        <v>33.1492</v>
      </c>
      <c r="AB142" s="1" t="s">
        <v>13</v>
      </c>
      <c r="AC142" s="1">
        <v>35.904454428168</v>
      </c>
      <c r="AD142" s="1">
        <v>-2.7504544281679983</v>
      </c>
    </row>
    <row r="143">
      <c r="G143" s="5">
        <v>-2.44895</v>
      </c>
      <c r="H143" s="6">
        <v>0.71</v>
      </c>
      <c r="K143" s="1">
        <f>IFERROR(__xludf.DUMMYFUNCTION("""COMPUTED_VALUE"""),0.675)</f>
        <v>0.675</v>
      </c>
      <c r="L143" s="1">
        <v>-2.42835</v>
      </c>
      <c r="M143" s="1" t="s">
        <v>13</v>
      </c>
      <c r="N143" s="1">
        <v>-1.62933663599431</v>
      </c>
      <c r="O143" s="1">
        <v>-0.81961336400569</v>
      </c>
      <c r="V143" s="5">
        <v>33.154</v>
      </c>
      <c r="W143" s="6">
        <v>0.71</v>
      </c>
      <c r="Z143" s="1">
        <f>IFERROR(__xludf.DUMMYFUNCTION("""COMPUTED_VALUE"""),0.675)</f>
        <v>0.675</v>
      </c>
      <c r="AA143" s="1">
        <v>33.1503</v>
      </c>
      <c r="AB143" s="1" t="s">
        <v>13</v>
      </c>
      <c r="AC143" s="1">
        <v>35.883237298304</v>
      </c>
      <c r="AD143" s="1">
        <v>-2.7292372983039996</v>
      </c>
    </row>
    <row r="144">
      <c r="G144" s="5">
        <v>-2.45201</v>
      </c>
      <c r="H144" s="6">
        <v>0.715</v>
      </c>
      <c r="K144" s="1">
        <f>IFERROR(__xludf.DUMMYFUNCTION("""COMPUTED_VALUE"""),0.68)</f>
        <v>0.68</v>
      </c>
      <c r="L144" s="1">
        <v>-2.43114</v>
      </c>
      <c r="M144" s="1" t="s">
        <v>13</v>
      </c>
      <c r="N144" s="1">
        <v>-1.63237722522097</v>
      </c>
      <c r="O144" s="1">
        <v>-0.81963277477903</v>
      </c>
      <c r="V144" s="5">
        <v>33.1539</v>
      </c>
      <c r="W144" s="6">
        <v>0.715</v>
      </c>
      <c r="Z144" s="1">
        <f>IFERROR(__xludf.DUMMYFUNCTION("""COMPUTED_VALUE"""),0.68)</f>
        <v>0.68</v>
      </c>
      <c r="AA144" s="1">
        <v>33.1513</v>
      </c>
      <c r="AB144" s="1" t="s">
        <v>13</v>
      </c>
      <c r="AC144" s="1">
        <v>35.8623291625644</v>
      </c>
      <c r="AD144" s="1">
        <v>-2.7084291625644</v>
      </c>
    </row>
    <row r="145">
      <c r="G145" s="5">
        <v>-2.45509</v>
      </c>
      <c r="H145" s="6">
        <v>0.72</v>
      </c>
      <c r="K145" s="1">
        <f>IFERROR(__xludf.DUMMYFUNCTION("""COMPUTED_VALUE"""),0.685)</f>
        <v>0.685</v>
      </c>
      <c r="L145" s="1">
        <v>-2.43401</v>
      </c>
      <c r="M145" s="1" t="s">
        <v>13</v>
      </c>
      <c r="N145" s="1">
        <v>-1.63543810320539</v>
      </c>
      <c r="O145" s="1">
        <v>-0.8196518967946103</v>
      </c>
      <c r="V145" s="5">
        <v>33.1536</v>
      </c>
      <c r="W145" s="6">
        <v>0.72</v>
      </c>
      <c r="Z145" s="1">
        <f>IFERROR(__xludf.DUMMYFUNCTION("""COMPUTED_VALUE"""),0.685)</f>
        <v>0.685</v>
      </c>
      <c r="AA145" s="1">
        <v>33.1521</v>
      </c>
      <c r="AB145" s="1" t="s">
        <v>13</v>
      </c>
      <c r="AC145" s="1">
        <v>35.841880121163</v>
      </c>
      <c r="AD145" s="1">
        <v>-2.688280121163004</v>
      </c>
    </row>
    <row r="146">
      <c r="G146" s="5">
        <v>-2.45818</v>
      </c>
      <c r="H146" s="6">
        <v>0.725</v>
      </c>
      <c r="K146" s="1">
        <f>IFERROR(__xludf.DUMMYFUNCTION("""COMPUTED_VALUE"""),0.69)</f>
        <v>0.69</v>
      </c>
      <c r="L146" s="1">
        <v>-2.43692</v>
      </c>
      <c r="M146" s="1" t="s">
        <v>13</v>
      </c>
      <c r="N146" s="1">
        <v>-1.63852723106088</v>
      </c>
      <c r="O146" s="1">
        <v>-0.81965276893912</v>
      </c>
      <c r="V146" s="5">
        <v>33.1531</v>
      </c>
      <c r="W146" s="6">
        <v>0.725</v>
      </c>
      <c r="Z146" s="1">
        <f>IFERROR(__xludf.DUMMYFUNCTION("""COMPUTED_VALUE"""),0.69)</f>
        <v>0.69</v>
      </c>
      <c r="AA146" s="1">
        <v>33.1529</v>
      </c>
      <c r="AB146" s="1" t="s">
        <v>13</v>
      </c>
      <c r="AC146" s="1">
        <v>35.8220402743134</v>
      </c>
      <c r="AD146" s="1">
        <v>-2.6689402743133996</v>
      </c>
    </row>
    <row r="147">
      <c r="G147" s="5">
        <v>-2.46127</v>
      </c>
      <c r="H147" s="6">
        <v>0.73</v>
      </c>
      <c r="K147" s="1">
        <f>IFERROR(__xludf.DUMMYFUNCTION("""COMPUTED_VALUE"""),0.695)</f>
        <v>0.695</v>
      </c>
      <c r="L147" s="1">
        <v>-2.43988</v>
      </c>
      <c r="M147" s="1" t="s">
        <v>13</v>
      </c>
      <c r="N147" s="1">
        <v>-1.64165256990075</v>
      </c>
      <c r="O147" s="1">
        <v>-0.8196174300992498</v>
      </c>
      <c r="V147" s="5">
        <v>33.1524</v>
      </c>
      <c r="W147" s="6">
        <v>0.73</v>
      </c>
      <c r="Z147" s="1">
        <f>IFERROR(__xludf.DUMMYFUNCTION("""COMPUTED_VALUE"""),0.695)</f>
        <v>0.695</v>
      </c>
      <c r="AA147" s="1">
        <v>33.1534</v>
      </c>
      <c r="AB147" s="1" t="s">
        <v>13</v>
      </c>
      <c r="AC147" s="1">
        <v>35.8029597222294</v>
      </c>
      <c r="AD147" s="1">
        <v>-2.650559722229403</v>
      </c>
    </row>
    <row r="148">
      <c r="G148" s="5">
        <v>-2.46434</v>
      </c>
      <c r="H148" s="6">
        <v>0.735</v>
      </c>
      <c r="K148" s="1">
        <f>IFERROR(__xludf.DUMMYFUNCTION("""COMPUTED_VALUE"""),0.7)</f>
        <v>0.7</v>
      </c>
      <c r="L148" s="1">
        <v>-2.44287</v>
      </c>
      <c r="M148" s="1" t="s">
        <v>13</v>
      </c>
      <c r="N148" s="1">
        <v>-1.64482208083832</v>
      </c>
      <c r="O148" s="1">
        <v>-0.8195179191616799</v>
      </c>
      <c r="V148" s="5">
        <v>33.1516</v>
      </c>
      <c r="W148" s="6">
        <v>0.735</v>
      </c>
      <c r="Z148" s="1">
        <f>IFERROR(__xludf.DUMMYFUNCTION("""COMPUTED_VALUE"""),0.7)</f>
        <v>0.7</v>
      </c>
      <c r="AA148" s="1">
        <v>33.1538</v>
      </c>
      <c r="AB148" s="1" t="s">
        <v>13</v>
      </c>
      <c r="AC148" s="1">
        <v>35.7847885651245</v>
      </c>
      <c r="AD148" s="1">
        <v>-2.633188565124499</v>
      </c>
    </row>
    <row r="149">
      <c r="G149" s="5">
        <v>-2.46738</v>
      </c>
      <c r="H149" s="6">
        <v>0.74</v>
      </c>
      <c r="K149" s="1">
        <f>IFERROR(__xludf.DUMMYFUNCTION("""COMPUTED_VALUE"""),0.705)</f>
        <v>0.705</v>
      </c>
      <c r="L149" s="1">
        <v>-2.4459</v>
      </c>
      <c r="M149" s="1" t="s">
        <v>13</v>
      </c>
      <c r="N149" s="1">
        <v>-1.64804372498689</v>
      </c>
      <c r="O149" s="1">
        <v>-0.8193362750131099</v>
      </c>
      <c r="V149" s="5">
        <v>33.1505</v>
      </c>
      <c r="W149" s="6">
        <v>0.74</v>
      </c>
      <c r="Z149" s="1">
        <f>IFERROR(__xludf.DUMMYFUNCTION("""COMPUTED_VALUE"""),0.705)</f>
        <v>0.705</v>
      </c>
      <c r="AA149" s="1">
        <v>33.154</v>
      </c>
      <c r="AB149" s="1" t="s">
        <v>13</v>
      </c>
      <c r="AC149" s="1">
        <v>35.7676769032126</v>
      </c>
      <c r="AD149" s="1">
        <v>-2.617176903212602</v>
      </c>
    </row>
    <row r="150">
      <c r="G150" s="5">
        <v>-2.47044</v>
      </c>
      <c r="H150" s="6">
        <v>0.745</v>
      </c>
      <c r="K150" s="1">
        <f>IFERROR(__xludf.DUMMYFUNCTION("""COMPUTED_VALUE"""),0.71)</f>
        <v>0.71</v>
      </c>
      <c r="L150" s="1">
        <v>-2.44895</v>
      </c>
      <c r="M150" s="1" t="s">
        <v>13</v>
      </c>
      <c r="N150" s="1">
        <v>-1.65132546345978</v>
      </c>
      <c r="O150" s="1">
        <v>-0.8191145365402199</v>
      </c>
      <c r="V150" s="5">
        <v>33.1493</v>
      </c>
      <c r="W150" s="6">
        <v>0.745</v>
      </c>
      <c r="Z150" s="1">
        <f>IFERROR(__xludf.DUMMYFUNCTION("""COMPUTED_VALUE"""),0.71)</f>
        <v>0.71</v>
      </c>
      <c r="AA150" s="1">
        <v>33.154</v>
      </c>
      <c r="AB150" s="1" t="s">
        <v>13</v>
      </c>
      <c r="AC150" s="1">
        <v>35.7517748367073</v>
      </c>
      <c r="AD150" s="1">
        <v>-2.6024748367073016</v>
      </c>
    </row>
    <row r="151">
      <c r="G151" s="5">
        <v>-2.47345</v>
      </c>
      <c r="H151" s="6">
        <v>0.75</v>
      </c>
      <c r="K151" s="1">
        <f>IFERROR(__xludf.DUMMYFUNCTION("""COMPUTED_VALUE"""),0.715)</f>
        <v>0.715</v>
      </c>
      <c r="L151" s="1">
        <v>-2.45201</v>
      </c>
      <c r="M151" s="1" t="s">
        <v>13</v>
      </c>
      <c r="N151" s="1">
        <v>-1.6546752573703</v>
      </c>
      <c r="O151" s="1">
        <v>-0.8187747426297001</v>
      </c>
      <c r="V151" s="5">
        <v>33.1479</v>
      </c>
      <c r="W151" s="6">
        <v>0.75</v>
      </c>
      <c r="Z151" s="1">
        <f>IFERROR(__xludf.DUMMYFUNCTION("""COMPUTED_VALUE"""),0.715)</f>
        <v>0.715</v>
      </c>
      <c r="AA151" s="1">
        <v>33.1539</v>
      </c>
      <c r="AB151" s="1" t="s">
        <v>13</v>
      </c>
      <c r="AC151" s="1">
        <v>35.7372324658222</v>
      </c>
      <c r="AD151" s="1">
        <v>-2.5893324658222028</v>
      </c>
    </row>
    <row r="152">
      <c r="G152" s="5">
        <v>-2.47643</v>
      </c>
      <c r="H152" s="6">
        <v>0.755</v>
      </c>
      <c r="K152" s="1">
        <f>IFERROR(__xludf.DUMMYFUNCTION("""COMPUTED_VALUE"""),0.72)</f>
        <v>0.72</v>
      </c>
      <c r="L152" s="1">
        <v>-2.45509</v>
      </c>
      <c r="M152" s="1" t="s">
        <v>13</v>
      </c>
      <c r="N152" s="1">
        <v>-1.65810106783176</v>
      </c>
      <c r="O152" s="1">
        <v>-0.8183289321682401</v>
      </c>
      <c r="V152" s="5">
        <v>33.1463</v>
      </c>
      <c r="W152" s="6">
        <v>0.755</v>
      </c>
      <c r="Z152" s="1">
        <f>IFERROR(__xludf.DUMMYFUNCTION("""COMPUTED_VALUE"""),0.72)</f>
        <v>0.72</v>
      </c>
      <c r="AA152" s="1">
        <v>33.1536</v>
      </c>
      <c r="AB152" s="1" t="s">
        <v>13</v>
      </c>
      <c r="AC152" s="1">
        <v>35.7241998907711</v>
      </c>
      <c r="AD152" s="1">
        <v>-2.5778998907711</v>
      </c>
    </row>
    <row r="153">
      <c r="G153" s="5">
        <v>-2.47938</v>
      </c>
      <c r="H153" s="6">
        <v>0.76</v>
      </c>
      <c r="K153" s="1">
        <f>IFERROR(__xludf.DUMMYFUNCTION("""COMPUTED_VALUE"""),0.725)</f>
        <v>0.725</v>
      </c>
      <c r="L153" s="1">
        <v>-2.45818</v>
      </c>
      <c r="M153" s="1" t="s">
        <v>13</v>
      </c>
      <c r="N153" s="1">
        <v>-1.66161085595748</v>
      </c>
      <c r="O153" s="1">
        <v>-0.8177691440425199</v>
      </c>
      <c r="V153" s="5">
        <v>33.1445</v>
      </c>
      <c r="W153" s="6">
        <v>0.76</v>
      </c>
      <c r="Z153" s="1">
        <f>IFERROR(__xludf.DUMMYFUNCTION("""COMPUTED_VALUE"""),0.725)</f>
        <v>0.725</v>
      </c>
      <c r="AA153" s="1">
        <v>33.1531</v>
      </c>
      <c r="AB153" s="1" t="s">
        <v>13</v>
      </c>
      <c r="AC153" s="1">
        <v>35.7128272117676</v>
      </c>
      <c r="AD153" s="1">
        <v>-2.5683272117676026</v>
      </c>
    </row>
    <row r="154">
      <c r="G154" s="5">
        <v>-2.48228</v>
      </c>
      <c r="H154" s="6">
        <v>0.765</v>
      </c>
      <c r="K154" s="1">
        <f>IFERROR(__xludf.DUMMYFUNCTION("""COMPUTED_VALUE"""),0.73)</f>
        <v>0.73</v>
      </c>
      <c r="L154" s="1">
        <v>-2.46127</v>
      </c>
      <c r="M154" s="1" t="s">
        <v>13</v>
      </c>
      <c r="N154" s="1">
        <v>-1.66521258286076</v>
      </c>
      <c r="O154" s="1">
        <v>-0.8170674171392398</v>
      </c>
      <c r="V154" s="5">
        <v>33.1425</v>
      </c>
      <c r="W154" s="6">
        <v>0.765</v>
      </c>
      <c r="Z154" s="1">
        <f>IFERROR(__xludf.DUMMYFUNCTION("""COMPUTED_VALUE"""),0.73)</f>
        <v>0.73</v>
      </c>
      <c r="AA154" s="1">
        <v>33.1524</v>
      </c>
      <c r="AB154" s="1" t="s">
        <v>13</v>
      </c>
      <c r="AC154" s="1">
        <v>35.7032645290255</v>
      </c>
      <c r="AD154" s="1">
        <v>-2.560764529025505</v>
      </c>
    </row>
    <row r="155">
      <c r="G155" s="5">
        <v>-2.48515</v>
      </c>
      <c r="H155" s="6">
        <v>0.77</v>
      </c>
      <c r="K155" s="1">
        <f>IFERROR(__xludf.DUMMYFUNCTION("""COMPUTED_VALUE"""),0.735)</f>
        <v>0.735</v>
      </c>
      <c r="L155" s="1">
        <v>-2.46434</v>
      </c>
      <c r="M155" s="1" t="s">
        <v>13</v>
      </c>
      <c r="N155" s="1">
        <v>-1.66891420965492</v>
      </c>
      <c r="O155" s="1">
        <v>-0.8162357903450799</v>
      </c>
      <c r="V155" s="5">
        <v>33.1404</v>
      </c>
      <c r="W155" s="6">
        <v>0.77</v>
      </c>
      <c r="Z155" s="1">
        <f>IFERROR(__xludf.DUMMYFUNCTION("""COMPUTED_VALUE"""),0.735)</f>
        <v>0.735</v>
      </c>
      <c r="AA155" s="1">
        <v>33.1516</v>
      </c>
      <c r="AB155" s="1" t="s">
        <v>13</v>
      </c>
      <c r="AC155" s="1">
        <v>35.6956619427584</v>
      </c>
      <c r="AD155" s="1">
        <v>-2.555261942758399</v>
      </c>
    </row>
    <row r="156">
      <c r="G156" s="5">
        <v>-2.48796</v>
      </c>
      <c r="H156" s="6">
        <v>0.775</v>
      </c>
      <c r="K156" s="1">
        <f>IFERROR(__xludf.DUMMYFUNCTION("""COMPUTED_VALUE"""),0.74)</f>
        <v>0.74</v>
      </c>
      <c r="L156" s="1">
        <v>-2.46738</v>
      </c>
      <c r="M156" s="1" t="s">
        <v>13</v>
      </c>
      <c r="N156" s="1">
        <v>-1.67272369745328</v>
      </c>
      <c r="O156" s="1">
        <v>-0.8152363025467202</v>
      </c>
      <c r="V156" s="5">
        <v>33.1381</v>
      </c>
      <c r="W156" s="6">
        <v>0.775</v>
      </c>
      <c r="Z156" s="1">
        <f>IFERROR(__xludf.DUMMYFUNCTION("""COMPUTED_VALUE"""),0.74)</f>
        <v>0.74</v>
      </c>
      <c r="AA156" s="1">
        <v>33.1505</v>
      </c>
      <c r="AB156" s="1" t="s">
        <v>13</v>
      </c>
      <c r="AC156" s="1">
        <v>35.69016955318</v>
      </c>
      <c r="AD156" s="1">
        <v>-2.5520695531799973</v>
      </c>
    </row>
    <row r="157">
      <c r="G157" s="5">
        <v>-2.49073</v>
      </c>
      <c r="H157" s="6">
        <v>0.78</v>
      </c>
      <c r="K157" s="1">
        <f>IFERROR(__xludf.DUMMYFUNCTION("""COMPUTED_VALUE"""),0.745)</f>
        <v>0.745</v>
      </c>
      <c r="L157" s="1">
        <v>-2.47044</v>
      </c>
      <c r="M157" s="1" t="s">
        <v>13</v>
      </c>
      <c r="N157" s="1">
        <v>-1.67664900736914</v>
      </c>
      <c r="O157" s="1">
        <v>-0.8140809926308601</v>
      </c>
      <c r="V157" s="5">
        <v>33.1357</v>
      </c>
      <c r="W157" s="6">
        <v>0.78</v>
      </c>
      <c r="Z157" s="1">
        <f>IFERROR(__xludf.DUMMYFUNCTION("""COMPUTED_VALUE"""),0.745)</f>
        <v>0.745</v>
      </c>
      <c r="AA157" s="1">
        <v>33.1493</v>
      </c>
      <c r="AB157" s="1" t="s">
        <v>13</v>
      </c>
      <c r="AC157" s="1">
        <v>35.6869374605039</v>
      </c>
      <c r="AD157" s="1">
        <v>-2.5512374605038985</v>
      </c>
    </row>
    <row r="158">
      <c r="G158" s="5">
        <v>-2.49343</v>
      </c>
      <c r="H158" s="6">
        <v>0.785</v>
      </c>
      <c r="K158" s="1">
        <f>IFERROR(__xludf.DUMMYFUNCTION("""COMPUTED_VALUE"""),0.75)</f>
        <v>0.75</v>
      </c>
      <c r="L158" s="1">
        <v>-2.47345</v>
      </c>
      <c r="M158" s="1" t="s">
        <v>13</v>
      </c>
      <c r="N158" s="1">
        <v>-1.68070435052323</v>
      </c>
      <c r="O158" s="1">
        <v>-0.8127256494767701</v>
      </c>
      <c r="V158" s="5">
        <v>33.1331</v>
      </c>
      <c r="W158" s="6">
        <v>0.785</v>
      </c>
      <c r="Z158" s="1">
        <f>IFERROR(__xludf.DUMMYFUNCTION("""COMPUTED_VALUE"""),0.75)</f>
        <v>0.75</v>
      </c>
      <c r="AA158" s="1">
        <v>33.1479</v>
      </c>
      <c r="AB158" s="1" t="s">
        <v>13</v>
      </c>
      <c r="AC158" s="1">
        <v>35.6860845012239</v>
      </c>
      <c r="AD158" s="1">
        <v>-2.5529845012239036</v>
      </c>
    </row>
    <row r="159">
      <c r="G159" s="5">
        <v>-2.49611</v>
      </c>
      <c r="H159" s="6">
        <v>0.79</v>
      </c>
      <c r="K159" s="1">
        <f>IFERROR(__xludf.DUMMYFUNCTION("""COMPUTED_VALUE"""),0.755)</f>
        <v>0.755</v>
      </c>
      <c r="L159" s="1">
        <v>-2.47643</v>
      </c>
      <c r="M159" s="1" t="s">
        <v>13</v>
      </c>
      <c r="N159" s="1">
        <v>-1.68516038073391</v>
      </c>
      <c r="O159" s="1">
        <v>-0.8109496192660899</v>
      </c>
      <c r="V159" s="5">
        <v>33.1304</v>
      </c>
      <c r="W159" s="6">
        <v>0.79</v>
      </c>
      <c r="Z159" s="1">
        <f>IFERROR(__xludf.DUMMYFUNCTION("""COMPUTED_VALUE"""),0.755)</f>
        <v>0.755</v>
      </c>
      <c r="AA159" s="1">
        <v>33.1463</v>
      </c>
      <c r="AB159" s="1" t="s">
        <v>13</v>
      </c>
      <c r="AC159" s="1">
        <v>35.6863353231371</v>
      </c>
      <c r="AD159" s="1">
        <v>-2.555935323137099</v>
      </c>
    </row>
    <row r="160">
      <c r="G160" s="5">
        <v>-2.49871</v>
      </c>
      <c r="H160" s="6">
        <v>0.795</v>
      </c>
      <c r="K160" s="1">
        <f>IFERROR(__xludf.DUMMYFUNCTION("""COMPUTED_VALUE"""),0.76)</f>
        <v>0.76</v>
      </c>
      <c r="L160" s="1">
        <v>-2.47938</v>
      </c>
      <c r="M160" s="1" t="s">
        <v>13</v>
      </c>
      <c r="N160" s="1">
        <v>-1.69011897451634</v>
      </c>
      <c r="O160" s="1">
        <v>-0.8085910254836599</v>
      </c>
      <c r="V160" s="5">
        <v>33.1276</v>
      </c>
      <c r="W160" s="6">
        <v>0.795</v>
      </c>
      <c r="Z160" s="1">
        <f>IFERROR(__xludf.DUMMYFUNCTION("""COMPUTED_VALUE"""),0.76)</f>
        <v>0.76</v>
      </c>
      <c r="AA160" s="1">
        <v>33.1445</v>
      </c>
      <c r="AB160" s="1" t="s">
        <v>13</v>
      </c>
      <c r="AC160" s="1">
        <v>35.686938077462</v>
      </c>
      <c r="AD160" s="1">
        <v>-2.5593380774620016</v>
      </c>
    </row>
    <row r="161">
      <c r="G161" s="5">
        <v>-2.50126</v>
      </c>
      <c r="H161" s="6">
        <v>0.8</v>
      </c>
      <c r="K161" s="1">
        <f>IFERROR(__xludf.DUMMYFUNCTION("""COMPUTED_VALUE"""),0.765)</f>
        <v>0.765</v>
      </c>
      <c r="L161" s="1">
        <v>-2.48228</v>
      </c>
      <c r="M161" s="1" t="s">
        <v>13</v>
      </c>
      <c r="N161" s="1">
        <v>-1.6955262803671</v>
      </c>
      <c r="O161" s="1">
        <v>-0.8057337196328997</v>
      </c>
      <c r="V161" s="5">
        <v>33.1246</v>
      </c>
      <c r="W161" s="6">
        <v>0.8</v>
      </c>
      <c r="Z161" s="1">
        <f>IFERROR(__xludf.DUMMYFUNCTION("""COMPUTED_VALUE"""),0.765)</f>
        <v>0.765</v>
      </c>
      <c r="AA161" s="1">
        <v>33.1425</v>
      </c>
      <c r="AB161" s="1" t="s">
        <v>13</v>
      </c>
      <c r="AC161" s="1">
        <v>35.6878638656951</v>
      </c>
      <c r="AD161" s="1">
        <v>-2.563263865695099</v>
      </c>
    </row>
    <row r="162">
      <c r="G162" s="5">
        <v>-2.50377</v>
      </c>
      <c r="H162" s="6">
        <v>0.805</v>
      </c>
      <c r="K162" s="1">
        <f>IFERROR(__xludf.DUMMYFUNCTION("""COMPUTED_VALUE"""),0.77)</f>
        <v>0.77</v>
      </c>
      <c r="L162" s="1">
        <v>-2.48515</v>
      </c>
      <c r="M162" s="1" t="s">
        <v>13</v>
      </c>
      <c r="N162" s="1">
        <v>-1.70132844678278</v>
      </c>
      <c r="O162" s="1">
        <v>-0.8024415532172198</v>
      </c>
      <c r="V162" s="5">
        <v>33.1216</v>
      </c>
      <c r="W162" s="6">
        <v>0.805</v>
      </c>
      <c r="Z162" s="1">
        <f>IFERROR(__xludf.DUMMYFUNCTION("""COMPUTED_VALUE"""),0.77)</f>
        <v>0.77</v>
      </c>
      <c r="AA162" s="1">
        <v>33.1404</v>
      </c>
      <c r="AB162" s="1" t="s">
        <v>13</v>
      </c>
      <c r="AC162" s="1">
        <v>35.6890837893328</v>
      </c>
      <c r="AD162" s="1">
        <v>-2.5674837893327975</v>
      </c>
    </row>
    <row r="163">
      <c r="G163" s="5">
        <v>-2.50622</v>
      </c>
      <c r="H163" s="6">
        <v>0.81</v>
      </c>
      <c r="K163" s="1">
        <f>IFERROR(__xludf.DUMMYFUNCTION("""COMPUTED_VALUE"""),0.775)</f>
        <v>0.775</v>
      </c>
      <c r="L163" s="1">
        <v>-2.48796</v>
      </c>
      <c r="M163" s="1" t="s">
        <v>13</v>
      </c>
      <c r="N163" s="1">
        <v>-1.70747162225994</v>
      </c>
      <c r="O163" s="1">
        <v>-0.7987483777400599</v>
      </c>
      <c r="V163" s="5">
        <v>33.1185</v>
      </c>
      <c r="W163" s="6">
        <v>0.81</v>
      </c>
      <c r="Z163" s="1">
        <f>IFERROR(__xludf.DUMMYFUNCTION("""COMPUTED_VALUE"""),0.775)</f>
        <v>0.775</v>
      </c>
      <c r="AA163" s="1">
        <v>33.1381</v>
      </c>
      <c r="AB163" s="1" t="s">
        <v>13</v>
      </c>
      <c r="AC163" s="1">
        <v>35.6905689498717</v>
      </c>
      <c r="AD163" s="1">
        <v>-2.5720689498716993</v>
      </c>
    </row>
    <row r="164">
      <c r="G164" s="5">
        <v>-2.50859</v>
      </c>
      <c r="H164" s="6">
        <v>0.815</v>
      </c>
      <c r="K164" s="1">
        <f>IFERROR(__xludf.DUMMYFUNCTION("""COMPUTED_VALUE"""),0.78)</f>
        <v>0.78</v>
      </c>
      <c r="L164" s="1">
        <v>-2.49073</v>
      </c>
      <c r="M164" s="1" t="s">
        <v>13</v>
      </c>
      <c r="N164" s="1">
        <v>-1.71390195529518</v>
      </c>
      <c r="O164" s="1">
        <v>-0.7946880447048199</v>
      </c>
      <c r="V164" s="5">
        <v>33.1153</v>
      </c>
      <c r="W164" s="6">
        <v>0.815</v>
      </c>
      <c r="Z164" s="1">
        <f>IFERROR(__xludf.DUMMYFUNCTION("""COMPUTED_VALUE"""),0.78)</f>
        <v>0.78</v>
      </c>
      <c r="AA164" s="1">
        <v>33.1357</v>
      </c>
      <c r="AB164" s="1" t="s">
        <v>13</v>
      </c>
      <c r="AC164" s="1">
        <v>35.6922904488081</v>
      </c>
      <c r="AD164" s="1">
        <v>-2.576990448808104</v>
      </c>
    </row>
    <row r="165">
      <c r="G165" s="5">
        <v>-2.51095</v>
      </c>
      <c r="H165" s="6">
        <v>0.82</v>
      </c>
      <c r="K165" s="1">
        <f>IFERROR(__xludf.DUMMYFUNCTION("""COMPUTED_VALUE"""),0.78414917)</f>
        <v>0.78414917</v>
      </c>
      <c r="L165" s="1" t="s">
        <v>13</v>
      </c>
      <c r="M165" s="1">
        <v>-1.68</v>
      </c>
      <c r="N165" s="1">
        <v>-1.72056559438507</v>
      </c>
      <c r="O165" s="1">
        <v>-0.7903844056149298</v>
      </c>
      <c r="V165" s="5">
        <v>33.1121</v>
      </c>
      <c r="W165" s="6">
        <v>0.82</v>
      </c>
      <c r="Z165" s="1">
        <f>IFERROR(__xludf.DUMMYFUNCTION("""COMPUTED_VALUE"""),0.78414917)</f>
        <v>0.78414917</v>
      </c>
      <c r="AA165" s="1" t="s">
        <v>13</v>
      </c>
      <c r="AB165" s="1">
        <v>35.6860789359985</v>
      </c>
      <c r="AC165" s="1">
        <v>35.6942193876386</v>
      </c>
      <c r="AD165" s="1">
        <v>-2.582119387638599</v>
      </c>
    </row>
    <row r="166">
      <c r="G166" s="5">
        <v>-2.51326</v>
      </c>
      <c r="H166" s="6">
        <v>0.825</v>
      </c>
      <c r="K166" s="1">
        <f>IFERROR(__xludf.DUMMYFUNCTION("""COMPUTED_VALUE"""),0.785)</f>
        <v>0.785</v>
      </c>
      <c r="L166" s="1">
        <v>-2.49343</v>
      </c>
      <c r="M166" s="1" t="s">
        <v>13</v>
      </c>
      <c r="N166" s="1">
        <v>-1.72740868802619</v>
      </c>
      <c r="O166" s="1">
        <v>-0.7858513119738098</v>
      </c>
      <c r="V166" s="5">
        <v>33.1089</v>
      </c>
      <c r="W166" s="6">
        <v>0.825</v>
      </c>
      <c r="Z166" s="1">
        <f>IFERROR(__xludf.DUMMYFUNCTION("""COMPUTED_VALUE"""),0.785)</f>
        <v>0.785</v>
      </c>
      <c r="AA166" s="1">
        <v>33.1331</v>
      </c>
      <c r="AB166" s="1" t="s">
        <v>13</v>
      </c>
      <c r="AC166" s="1">
        <v>35.6963268678597</v>
      </c>
      <c r="AD166" s="1">
        <v>-2.5874268678597048</v>
      </c>
    </row>
    <row r="167">
      <c r="G167" s="5">
        <v>-2.51552</v>
      </c>
      <c r="H167" s="6">
        <v>0.83</v>
      </c>
      <c r="K167" s="1">
        <f>IFERROR(__xludf.DUMMYFUNCTION("""COMPUTED_VALUE"""),0.79)</f>
        <v>0.79</v>
      </c>
      <c r="L167" s="1">
        <v>-2.49611</v>
      </c>
      <c r="M167" s="1" t="s">
        <v>13</v>
      </c>
      <c r="N167" s="1">
        <v>-1.73437738471511</v>
      </c>
      <c r="O167" s="1">
        <v>-0.7811426152848899</v>
      </c>
      <c r="V167" s="5">
        <v>33.1057</v>
      </c>
      <c r="W167" s="6">
        <v>0.83</v>
      </c>
      <c r="Z167" s="1">
        <f>IFERROR(__xludf.DUMMYFUNCTION("""COMPUTED_VALUE"""),0.79)</f>
        <v>0.79</v>
      </c>
      <c r="AA167" s="1">
        <v>33.1304</v>
      </c>
      <c r="AB167" s="1" t="s">
        <v>13</v>
      </c>
      <c r="AC167" s="1">
        <v>35.6985839909677</v>
      </c>
      <c r="AD167" s="1">
        <v>-2.5928839909676995</v>
      </c>
    </row>
    <row r="168">
      <c r="G168" s="5">
        <v>-2.51774</v>
      </c>
      <c r="H168" s="6">
        <v>0.835</v>
      </c>
      <c r="K168" s="1">
        <f>IFERROR(__xludf.DUMMYFUNCTION("""COMPUTED_VALUE"""),0.795)</f>
        <v>0.795</v>
      </c>
      <c r="L168" s="1">
        <v>-2.49871</v>
      </c>
      <c r="M168" s="1" t="s">
        <v>13</v>
      </c>
      <c r="N168" s="1">
        <v>-1.74141783294842</v>
      </c>
      <c r="O168" s="1">
        <v>-0.7763221670515799</v>
      </c>
      <c r="V168" s="5">
        <v>33.1024</v>
      </c>
      <c r="W168" s="6">
        <v>0.835</v>
      </c>
      <c r="Z168" s="1">
        <f>IFERROR(__xludf.DUMMYFUNCTION("""COMPUTED_VALUE"""),0.795)</f>
        <v>0.795</v>
      </c>
      <c r="AA168" s="1">
        <v>33.1276</v>
      </c>
      <c r="AB168" s="1" t="s">
        <v>13</v>
      </c>
      <c r="AC168" s="1">
        <v>35.7009618584592</v>
      </c>
      <c r="AD168" s="1">
        <v>-2.598561858459199</v>
      </c>
    </row>
    <row r="169">
      <c r="G169" s="5">
        <v>-2.51993</v>
      </c>
      <c r="H169" s="6">
        <v>0.84</v>
      </c>
      <c r="K169" s="1">
        <f>IFERROR(__xludf.DUMMYFUNCTION("""COMPUTED_VALUE"""),0.8)</f>
        <v>0.8</v>
      </c>
      <c r="L169" s="1">
        <v>-2.50126</v>
      </c>
      <c r="M169" s="1" t="s">
        <v>13</v>
      </c>
      <c r="N169" s="1">
        <v>-1.74847618122269</v>
      </c>
      <c r="O169" s="1">
        <v>-0.7714538187773099</v>
      </c>
      <c r="V169" s="5">
        <v>33.0993</v>
      </c>
      <c r="W169" s="6">
        <v>0.84</v>
      </c>
      <c r="Z169" s="1">
        <f>IFERROR(__xludf.DUMMYFUNCTION("""COMPUTED_VALUE"""),0.8)</f>
        <v>0.8</v>
      </c>
      <c r="AA169" s="1">
        <v>33.1246</v>
      </c>
      <c r="AB169" s="1" t="s">
        <v>13</v>
      </c>
      <c r="AC169" s="1">
        <v>35.7034315718306</v>
      </c>
      <c r="AD169" s="1">
        <v>-2.6041315718305995</v>
      </c>
    </row>
    <row r="170">
      <c r="G170" s="5">
        <v>-2.5221</v>
      </c>
      <c r="H170" s="6">
        <v>0.845</v>
      </c>
      <c r="K170" s="1">
        <f>IFERROR(__xludf.DUMMYFUNCTION("""COMPUTED_VALUE"""),0.805)</f>
        <v>0.805</v>
      </c>
      <c r="L170" s="1">
        <v>-2.50377</v>
      </c>
      <c r="M170" s="1" t="s">
        <v>13</v>
      </c>
      <c r="N170" s="1">
        <v>-1.75549857803451</v>
      </c>
      <c r="O170" s="1">
        <v>-0.76660142196549</v>
      </c>
      <c r="V170" s="5">
        <v>33.0962</v>
      </c>
      <c r="W170" s="6">
        <v>0.845</v>
      </c>
      <c r="Z170" s="1">
        <f>IFERROR(__xludf.DUMMYFUNCTION("""COMPUTED_VALUE"""),0.805)</f>
        <v>0.805</v>
      </c>
      <c r="AA170" s="1">
        <v>33.1216</v>
      </c>
      <c r="AB170" s="1" t="s">
        <v>13</v>
      </c>
      <c r="AC170" s="1">
        <v>35.7059642325784</v>
      </c>
      <c r="AD170" s="1">
        <v>-2.6097642325783994</v>
      </c>
    </row>
    <row r="171">
      <c r="G171" s="5">
        <v>-2.52423</v>
      </c>
      <c r="H171" s="6">
        <v>0.85</v>
      </c>
      <c r="K171" s="1">
        <f>IFERROR(__xludf.DUMMYFUNCTION("""COMPUTED_VALUE"""),0.81)</f>
        <v>0.81</v>
      </c>
      <c r="L171" s="1">
        <v>-2.50622</v>
      </c>
      <c r="M171" s="1" t="s">
        <v>13</v>
      </c>
      <c r="N171" s="1">
        <v>-1.76243117188045</v>
      </c>
      <c r="O171" s="1">
        <v>-0.7617988281195502</v>
      </c>
      <c r="V171" s="5">
        <v>33.0931</v>
      </c>
      <c r="W171" s="6">
        <v>0.85</v>
      </c>
      <c r="Z171" s="1">
        <f>IFERROR(__xludf.DUMMYFUNCTION("""COMPUTED_VALUE"""),0.81)</f>
        <v>0.81</v>
      </c>
      <c r="AA171" s="1">
        <v>33.1185</v>
      </c>
      <c r="AB171" s="1" t="s">
        <v>13</v>
      </c>
      <c r="AC171" s="1">
        <v>35.708530942199</v>
      </c>
      <c r="AD171" s="1">
        <v>-2.615430942198998</v>
      </c>
    </row>
    <row r="172">
      <c r="G172" s="5">
        <v>-2.52636</v>
      </c>
      <c r="H172" s="6">
        <v>0.855</v>
      </c>
      <c r="K172" s="1">
        <f>IFERROR(__xludf.DUMMYFUNCTION("""COMPUTED_VALUE"""),0.815)</f>
        <v>0.815</v>
      </c>
      <c r="L172" s="1">
        <v>-2.50859</v>
      </c>
      <c r="M172" s="1" t="s">
        <v>13</v>
      </c>
      <c r="N172" s="1">
        <v>-1.76922011125709</v>
      </c>
      <c r="O172" s="1">
        <v>-0.7571398887429099</v>
      </c>
      <c r="V172" s="5">
        <v>33.0902</v>
      </c>
      <c r="W172" s="6">
        <v>0.855</v>
      </c>
      <c r="Z172" s="1">
        <f>IFERROR(__xludf.DUMMYFUNCTION("""COMPUTED_VALUE"""),0.815)</f>
        <v>0.815</v>
      </c>
      <c r="AA172" s="1">
        <v>33.1153</v>
      </c>
      <c r="AB172" s="1" t="s">
        <v>13</v>
      </c>
      <c r="AC172" s="1">
        <v>35.711102802189</v>
      </c>
      <c r="AD172" s="1">
        <v>-2.6209028021889935</v>
      </c>
    </row>
    <row r="173">
      <c r="G173" s="5">
        <v>-2.52848</v>
      </c>
      <c r="H173" s="6">
        <v>0.86</v>
      </c>
      <c r="K173" s="1">
        <f>IFERROR(__xludf.DUMMYFUNCTION("""COMPUTED_VALUE"""),0.82)</f>
        <v>0.82</v>
      </c>
      <c r="L173" s="1">
        <v>-2.51095</v>
      </c>
      <c r="M173" s="1" t="s">
        <v>13</v>
      </c>
      <c r="N173" s="1">
        <v>-1.77581154466102</v>
      </c>
      <c r="O173" s="1">
        <v>-0.75266845533898</v>
      </c>
      <c r="V173" s="5">
        <v>33.0874</v>
      </c>
      <c r="W173" s="6">
        <v>0.86</v>
      </c>
      <c r="Z173" s="1">
        <f>IFERROR(__xludf.DUMMYFUNCTION("""COMPUTED_VALUE"""),0.82)</f>
        <v>0.82</v>
      </c>
      <c r="AA173" s="1">
        <v>33.1121</v>
      </c>
      <c r="AB173" s="1" t="s">
        <v>13</v>
      </c>
      <c r="AC173" s="1">
        <v>35.7136509140448</v>
      </c>
      <c r="AD173" s="1">
        <v>-2.626250914044796</v>
      </c>
    </row>
    <row r="174">
      <c r="G174" s="5">
        <v>-2.53061</v>
      </c>
      <c r="H174" s="6">
        <v>0.865</v>
      </c>
      <c r="K174" s="1">
        <f>IFERROR(__xludf.DUMMYFUNCTION("""COMPUTED_VALUE"""),0.825)</f>
        <v>0.825</v>
      </c>
      <c r="L174" s="1">
        <v>-2.51326</v>
      </c>
      <c r="M174" s="1" t="s">
        <v>13</v>
      </c>
      <c r="N174" s="1">
        <v>-1.7821516205888</v>
      </c>
      <c r="O174" s="1">
        <v>-0.7484583794111999</v>
      </c>
      <c r="V174" s="5">
        <v>33.0848</v>
      </c>
      <c r="W174" s="6">
        <v>0.865</v>
      </c>
      <c r="Z174" s="1">
        <f>IFERROR(__xludf.DUMMYFUNCTION("""COMPUTED_VALUE"""),0.825)</f>
        <v>0.825</v>
      </c>
      <c r="AA174" s="1">
        <v>33.1089</v>
      </c>
      <c r="AB174" s="1" t="s">
        <v>13</v>
      </c>
      <c r="AC174" s="1">
        <v>35.7161463792628</v>
      </c>
      <c r="AD174" s="1">
        <v>-2.6313463792628013</v>
      </c>
    </row>
    <row r="175">
      <c r="G175" s="5">
        <v>-2.53274</v>
      </c>
      <c r="H175" s="6">
        <v>0.87</v>
      </c>
      <c r="K175" s="1">
        <f>IFERROR(__xludf.DUMMYFUNCTION("""COMPUTED_VALUE"""),0.83)</f>
        <v>0.83</v>
      </c>
      <c r="L175" s="1">
        <v>-2.51552</v>
      </c>
      <c r="M175" s="1" t="s">
        <v>13</v>
      </c>
      <c r="N175" s="1">
        <v>-1.78818648753702</v>
      </c>
      <c r="O175" s="1">
        <v>-0.7445535124629801</v>
      </c>
      <c r="V175" s="5">
        <v>33.0823</v>
      </c>
      <c r="W175" s="6">
        <v>0.87</v>
      </c>
      <c r="Z175" s="1">
        <f>IFERROR(__xludf.DUMMYFUNCTION("""COMPUTED_VALUE"""),0.83)</f>
        <v>0.83</v>
      </c>
      <c r="AA175" s="1">
        <v>33.1057</v>
      </c>
      <c r="AB175" s="1" t="s">
        <v>13</v>
      </c>
      <c r="AC175" s="1">
        <v>35.7185602993396</v>
      </c>
      <c r="AD175" s="1">
        <v>-2.636260299339604</v>
      </c>
    </row>
    <row r="176">
      <c r="G176" s="5">
        <v>-2.53488</v>
      </c>
      <c r="H176" s="6">
        <v>0.875</v>
      </c>
      <c r="K176" s="1">
        <f>IFERROR(__xludf.DUMMYFUNCTION("""COMPUTED_VALUE"""),0.835)</f>
        <v>0.835</v>
      </c>
      <c r="L176" s="1">
        <v>-2.51774</v>
      </c>
      <c r="M176" s="1" t="s">
        <v>13</v>
      </c>
      <c r="N176" s="1">
        <v>-1.79386229400226</v>
      </c>
      <c r="O176" s="1">
        <v>-0.7410177059977399</v>
      </c>
      <c r="V176" s="5">
        <v>33.08</v>
      </c>
      <c r="W176" s="6">
        <v>0.875</v>
      </c>
      <c r="Z176" s="1">
        <f>IFERROR(__xludf.DUMMYFUNCTION("""COMPUTED_VALUE"""),0.835)</f>
        <v>0.835</v>
      </c>
      <c r="AA176" s="1">
        <v>33.1024</v>
      </c>
      <c r="AB176" s="1" t="s">
        <v>13</v>
      </c>
      <c r="AC176" s="1">
        <v>35.7208637757715</v>
      </c>
      <c r="AD176" s="1">
        <v>-2.6408637757715</v>
      </c>
    </row>
    <row r="177">
      <c r="G177" s="5">
        <v>-2.53705</v>
      </c>
      <c r="H177" s="6">
        <v>0.88</v>
      </c>
      <c r="K177" s="1">
        <f>IFERROR(__xludf.DUMMYFUNCTION("""COMPUTED_VALUE"""),0.84)</f>
        <v>0.84</v>
      </c>
      <c r="L177" s="1">
        <v>-2.51993</v>
      </c>
      <c r="M177" s="1" t="s">
        <v>13</v>
      </c>
      <c r="N177" s="1">
        <v>-1.79912518848109</v>
      </c>
      <c r="O177" s="1">
        <v>-0.7379248115189099</v>
      </c>
      <c r="V177" s="5">
        <v>33.0778</v>
      </c>
      <c r="W177" s="6">
        <v>0.88</v>
      </c>
      <c r="Z177" s="1">
        <f>IFERROR(__xludf.DUMMYFUNCTION("""COMPUTED_VALUE"""),0.84)</f>
        <v>0.84</v>
      </c>
      <c r="AA177" s="1">
        <v>33.0993</v>
      </c>
      <c r="AB177" s="1" t="s">
        <v>13</v>
      </c>
      <c r="AC177" s="1">
        <v>35.7230279100552</v>
      </c>
      <c r="AD177" s="1">
        <v>-2.6452279100551976</v>
      </c>
    </row>
    <row r="178">
      <c r="G178" s="5">
        <v>-2.53926</v>
      </c>
      <c r="H178" s="6">
        <v>0.885</v>
      </c>
      <c r="K178" s="1">
        <f>IFERROR(__xludf.DUMMYFUNCTION("""COMPUTED_VALUE"""),0.845)</f>
        <v>0.845</v>
      </c>
      <c r="L178" s="1">
        <v>-2.5221</v>
      </c>
      <c r="M178" s="1" t="s">
        <v>13</v>
      </c>
      <c r="N178" s="1">
        <v>-1.8039213194701</v>
      </c>
      <c r="O178" s="1">
        <v>-0.7353386805299</v>
      </c>
      <c r="V178" s="5">
        <v>33.076</v>
      </c>
      <c r="W178" s="6">
        <v>0.885</v>
      </c>
      <c r="Z178" s="1">
        <f>IFERROR(__xludf.DUMMYFUNCTION("""COMPUTED_VALUE"""),0.845)</f>
        <v>0.845</v>
      </c>
      <c r="AA178" s="1">
        <v>33.0962</v>
      </c>
      <c r="AB178" s="1" t="s">
        <v>13</v>
      </c>
      <c r="AC178" s="1">
        <v>35.7250238036869</v>
      </c>
      <c r="AD178" s="1">
        <v>-2.6490238036869016</v>
      </c>
    </row>
    <row r="179">
      <c r="G179" s="5">
        <v>-2.54151</v>
      </c>
      <c r="H179" s="6">
        <v>0.89</v>
      </c>
      <c r="K179" s="1">
        <f>IFERROR(__xludf.DUMMYFUNCTION("""COMPUTED_VALUE"""),0.85)</f>
        <v>0.85</v>
      </c>
      <c r="L179" s="1">
        <v>-2.52423</v>
      </c>
      <c r="M179" s="1" t="s">
        <v>13</v>
      </c>
      <c r="N179" s="1">
        <v>-1.80819683546587</v>
      </c>
      <c r="O179" s="1">
        <v>-0.7333131645341302</v>
      </c>
      <c r="V179" s="5">
        <v>33.0744</v>
      </c>
      <c r="W179" s="6">
        <v>0.89</v>
      </c>
      <c r="Z179" s="1">
        <f>IFERROR(__xludf.DUMMYFUNCTION("""COMPUTED_VALUE"""),0.85)</f>
        <v>0.85</v>
      </c>
      <c r="AA179" s="1">
        <v>33.0931</v>
      </c>
      <c r="AB179" s="1" t="s">
        <v>13</v>
      </c>
      <c r="AC179" s="1">
        <v>35.7268225581632</v>
      </c>
      <c r="AD179" s="1">
        <v>-2.6524225581632024</v>
      </c>
    </row>
    <row r="180">
      <c r="G180" s="5">
        <v>-2.54381</v>
      </c>
      <c r="H180" s="6">
        <v>0.895</v>
      </c>
      <c r="K180" s="1">
        <f>IFERROR(__xludf.DUMMYFUNCTION("""COMPUTED_VALUE"""),0.855)</f>
        <v>0.855</v>
      </c>
      <c r="L180" s="1">
        <v>-2.52636</v>
      </c>
      <c r="M180" s="1" t="s">
        <v>13</v>
      </c>
      <c r="N180" s="1">
        <v>-1.81189788496496</v>
      </c>
      <c r="O180" s="1">
        <v>-0.7319121150350401</v>
      </c>
      <c r="V180" s="5">
        <v>33.073</v>
      </c>
      <c r="W180" s="6">
        <v>0.895</v>
      </c>
      <c r="Z180" s="1">
        <f>IFERROR(__xludf.DUMMYFUNCTION("""COMPUTED_VALUE"""),0.855)</f>
        <v>0.855</v>
      </c>
      <c r="AA180" s="1">
        <v>33.0902</v>
      </c>
      <c r="AB180" s="1" t="s">
        <v>13</v>
      </c>
      <c r="AC180" s="1">
        <v>35.7283952749806</v>
      </c>
      <c r="AD180" s="1">
        <v>-2.6553952749805987</v>
      </c>
    </row>
    <row r="181">
      <c r="G181" s="5">
        <v>-2.54617</v>
      </c>
      <c r="H181" s="6">
        <v>0.9</v>
      </c>
      <c r="K181" s="1">
        <f>IFERROR(__xludf.DUMMYFUNCTION("""COMPUTED_VALUE"""),0.86)</f>
        <v>0.86</v>
      </c>
      <c r="L181" s="1">
        <v>-2.52848</v>
      </c>
      <c r="M181" s="1" t="s">
        <v>13</v>
      </c>
      <c r="N181" s="1">
        <v>-1.81497061646397</v>
      </c>
      <c r="O181" s="1">
        <v>-0.73119938353603</v>
      </c>
      <c r="V181" s="5">
        <v>33.072</v>
      </c>
      <c r="W181" s="6">
        <v>0.9</v>
      </c>
      <c r="Z181" s="1">
        <f>IFERROR(__xludf.DUMMYFUNCTION("""COMPUTED_VALUE"""),0.86)</f>
        <v>0.86</v>
      </c>
      <c r="AA181" s="1">
        <v>33.0874</v>
      </c>
      <c r="AB181" s="1" t="s">
        <v>13</v>
      </c>
      <c r="AC181" s="1">
        <v>35.7297130556356</v>
      </c>
      <c r="AD181" s="1">
        <v>-2.657713055635597</v>
      </c>
    </row>
    <row r="182">
      <c r="G182" s="5">
        <v>-2.54862</v>
      </c>
      <c r="H182" s="6">
        <v>0.905</v>
      </c>
      <c r="K182" s="1">
        <f>IFERROR(__xludf.DUMMYFUNCTION("""COMPUTED_VALUE"""),0.865)</f>
        <v>0.865</v>
      </c>
      <c r="L182" s="1">
        <v>-2.53061</v>
      </c>
      <c r="M182" s="1" t="s">
        <v>13</v>
      </c>
      <c r="N182" s="1">
        <v>-1.81736117845947</v>
      </c>
      <c r="O182" s="1">
        <v>-0.73125882154053</v>
      </c>
      <c r="V182" s="5">
        <v>33.0713</v>
      </c>
      <c r="W182" s="6">
        <v>0.905</v>
      </c>
      <c r="Z182" s="1">
        <f>IFERROR(__xludf.DUMMYFUNCTION("""COMPUTED_VALUE"""),0.865)</f>
        <v>0.865</v>
      </c>
      <c r="AA182" s="1">
        <v>33.0848</v>
      </c>
      <c r="AB182" s="1" t="s">
        <v>13</v>
      </c>
      <c r="AC182" s="1">
        <v>35.7307470016245</v>
      </c>
      <c r="AD182" s="1">
        <v>-2.6594470016244998</v>
      </c>
    </row>
    <row r="183">
      <c r="G183" s="5">
        <v>-2.55114</v>
      </c>
      <c r="H183" s="6">
        <v>0.91</v>
      </c>
      <c r="K183" s="1">
        <f>IFERROR(__xludf.DUMMYFUNCTION("""COMPUTED_VALUE"""),0.87)</f>
        <v>0.87</v>
      </c>
      <c r="L183" s="1">
        <v>-2.53274</v>
      </c>
      <c r="M183" s="1" t="s">
        <v>13</v>
      </c>
      <c r="N183" s="1">
        <v>-1.81901571944804</v>
      </c>
      <c r="O183" s="1">
        <v>-0.7321242805519601</v>
      </c>
      <c r="V183" s="5">
        <v>33.0709</v>
      </c>
      <c r="W183" s="6">
        <v>0.91</v>
      </c>
      <c r="Z183" s="1">
        <f>IFERROR(__xludf.DUMMYFUNCTION("""COMPUTED_VALUE"""),0.87)</f>
        <v>0.87</v>
      </c>
      <c r="AA183" s="1">
        <v>33.0823</v>
      </c>
      <c r="AB183" s="1" t="s">
        <v>13</v>
      </c>
      <c r="AC183" s="1">
        <v>35.7314682144439</v>
      </c>
      <c r="AD183" s="1">
        <v>-2.6605682144438987</v>
      </c>
    </row>
    <row r="184">
      <c r="G184" s="5">
        <v>-2.55375</v>
      </c>
      <c r="H184" s="6">
        <v>0.915</v>
      </c>
      <c r="K184" s="1">
        <f>IFERROR(__xludf.DUMMYFUNCTION("""COMPUTED_VALUE"""),0.875)</f>
        <v>0.875</v>
      </c>
      <c r="L184" s="1">
        <v>-2.53488</v>
      </c>
      <c r="M184" s="1" t="s">
        <v>13</v>
      </c>
      <c r="N184" s="1">
        <v>-1.81988038792626</v>
      </c>
      <c r="O184" s="1">
        <v>-0.73386961207374</v>
      </c>
      <c r="V184" s="5">
        <v>33.0708</v>
      </c>
      <c r="W184" s="6">
        <v>0.915</v>
      </c>
      <c r="Z184" s="1">
        <f>IFERROR(__xludf.DUMMYFUNCTION("""COMPUTED_VALUE"""),0.875)</f>
        <v>0.875</v>
      </c>
      <c r="AA184" s="1">
        <v>33.08</v>
      </c>
      <c r="AB184" s="1" t="s">
        <v>13</v>
      </c>
      <c r="AC184" s="1">
        <v>35.7318477955902</v>
      </c>
      <c r="AD184" s="1">
        <v>-2.6610477955902</v>
      </c>
    </row>
    <row r="185">
      <c r="G185" s="5">
        <v>-2.55647</v>
      </c>
      <c r="H185" s="6">
        <v>0.92</v>
      </c>
      <c r="K185" s="1">
        <f>IFERROR(__xludf.DUMMYFUNCTION("""COMPUTED_VALUE"""),0.88)</f>
        <v>0.88</v>
      </c>
      <c r="L185" s="1">
        <v>-2.53705</v>
      </c>
      <c r="M185" s="1" t="s">
        <v>13</v>
      </c>
      <c r="N185" s="1">
        <v>-1.81990280662869</v>
      </c>
      <c r="O185" s="1">
        <v>-0.73656719337131</v>
      </c>
      <c r="V185" s="5">
        <v>33.0711</v>
      </c>
      <c r="W185" s="6">
        <v>0.92</v>
      </c>
      <c r="Z185" s="1">
        <f>IFERROR(__xludf.DUMMYFUNCTION("""COMPUTED_VALUE"""),0.88)</f>
        <v>0.88</v>
      </c>
      <c r="AA185" s="1">
        <v>33.0778</v>
      </c>
      <c r="AB185" s="1" t="s">
        <v>13</v>
      </c>
      <c r="AC185" s="1">
        <v>35.7318996913137</v>
      </c>
      <c r="AD185" s="1">
        <v>-2.6607996913136986</v>
      </c>
    </row>
    <row r="186">
      <c r="G186" s="5">
        <v>-2.55928</v>
      </c>
      <c r="H186" s="6">
        <v>0.925</v>
      </c>
      <c r="K186" s="1">
        <f>IFERROR(__xludf.DUMMYFUNCTION("""COMPUTED_VALUE"""),0.885)</f>
        <v>0.885</v>
      </c>
      <c r="L186" s="1">
        <v>-2.53926</v>
      </c>
      <c r="M186" s="1" t="s">
        <v>13</v>
      </c>
      <c r="N186" s="1">
        <v>-1.81908569993558</v>
      </c>
      <c r="O186" s="1">
        <v>-0.7401943000644202</v>
      </c>
      <c r="V186" s="5">
        <v>33.0717</v>
      </c>
      <c r="W186" s="6">
        <v>0.925</v>
      </c>
      <c r="Z186" s="1">
        <f>IFERROR(__xludf.DUMMYFUNCTION("""COMPUTED_VALUE"""),0.885)</f>
        <v>0.885</v>
      </c>
      <c r="AA186" s="1">
        <v>33.076</v>
      </c>
      <c r="AB186" s="1" t="s">
        <v>13</v>
      </c>
      <c r="AC186" s="1">
        <v>35.7318919545466</v>
      </c>
      <c r="AD186" s="1">
        <v>-2.6601919545465975</v>
      </c>
    </row>
    <row r="187">
      <c r="G187" s="5">
        <v>-2.56224</v>
      </c>
      <c r="H187" s="6">
        <v>0.93</v>
      </c>
      <c r="K187" s="1">
        <f>IFERROR(__xludf.DUMMYFUNCTION("""COMPUTED_VALUE"""),0.89)</f>
        <v>0.89</v>
      </c>
      <c r="L187" s="1">
        <v>-2.54151</v>
      </c>
      <c r="M187" s="1" t="s">
        <v>13</v>
      </c>
      <c r="N187" s="1">
        <v>-1.81750019312911</v>
      </c>
      <c r="O187" s="1">
        <v>-0.7447398068708901</v>
      </c>
      <c r="V187" s="5">
        <v>33.0727</v>
      </c>
      <c r="W187" s="6">
        <v>0.93</v>
      </c>
      <c r="Z187" s="1">
        <f>IFERROR(__xludf.DUMMYFUNCTION("""COMPUTED_VALUE"""),0.89)</f>
        <v>0.89</v>
      </c>
      <c r="AA187" s="1">
        <v>33.0744</v>
      </c>
      <c r="AB187" s="1" t="s">
        <v>13</v>
      </c>
      <c r="AC187" s="1">
        <v>35.7318762263039</v>
      </c>
      <c r="AD187" s="1">
        <v>-2.659176226303906</v>
      </c>
    </row>
    <row r="188">
      <c r="G188" s="5">
        <v>-2.56531</v>
      </c>
      <c r="H188" s="6">
        <v>0.935</v>
      </c>
      <c r="K188" s="1">
        <f>IFERROR(__xludf.DUMMYFUNCTION("""COMPUTED_VALUE"""),0.895)</f>
        <v>0.895</v>
      </c>
      <c r="L188" s="1">
        <v>-2.54381</v>
      </c>
      <c r="M188" s="1" t="s">
        <v>13</v>
      </c>
      <c r="N188" s="1">
        <v>-1.81522155505646</v>
      </c>
      <c r="O188" s="1">
        <v>-0.7500884449435401</v>
      </c>
      <c r="V188" s="5">
        <v>33.074</v>
      </c>
      <c r="W188" s="6">
        <v>0.935</v>
      </c>
      <c r="Z188" s="1">
        <f>IFERROR(__xludf.DUMMYFUNCTION("""COMPUTED_VALUE"""),0.895)</f>
        <v>0.895</v>
      </c>
      <c r="AA188" s="1">
        <v>33.073</v>
      </c>
      <c r="AB188" s="1" t="s">
        <v>13</v>
      </c>
      <c r="AC188" s="1">
        <v>35.7318524608242</v>
      </c>
      <c r="AD188" s="1">
        <v>-2.657852460824202</v>
      </c>
    </row>
    <row r="189">
      <c r="G189" s="5">
        <v>-2.56852</v>
      </c>
      <c r="H189" s="6">
        <v>0.94</v>
      </c>
      <c r="K189" s="1">
        <f>IFERROR(__xludf.DUMMYFUNCTION("""COMPUTED_VALUE"""),0.9)</f>
        <v>0.9</v>
      </c>
      <c r="L189" s="1">
        <v>-2.54617</v>
      </c>
      <c r="M189" s="1" t="s">
        <v>13</v>
      </c>
      <c r="N189" s="1">
        <v>-1.81232505456478</v>
      </c>
      <c r="O189" s="1">
        <v>-0.7561949454352199</v>
      </c>
      <c r="V189" s="5">
        <v>33.0758</v>
      </c>
      <c r="W189" s="6">
        <v>0.94</v>
      </c>
      <c r="Z189" s="1">
        <f>IFERROR(__xludf.DUMMYFUNCTION("""COMPUTED_VALUE"""),0.9)</f>
        <v>0.9</v>
      </c>
      <c r="AA189" s="1">
        <v>33.072</v>
      </c>
      <c r="AB189" s="1" t="s">
        <v>13</v>
      </c>
      <c r="AC189" s="1">
        <v>35.7318206123461</v>
      </c>
      <c r="AD189" s="1">
        <v>-2.656020612346097</v>
      </c>
    </row>
    <row r="190">
      <c r="G190" s="5">
        <v>-2.57187</v>
      </c>
      <c r="H190" s="6">
        <v>0.945</v>
      </c>
      <c r="K190" s="1">
        <f>IFERROR(__xludf.DUMMYFUNCTION("""COMPUTED_VALUE"""),0.905)</f>
        <v>0.905</v>
      </c>
      <c r="L190" s="1">
        <v>-2.54862</v>
      </c>
      <c r="M190" s="1" t="s">
        <v>13</v>
      </c>
      <c r="N190" s="1">
        <v>-1.80888596050124</v>
      </c>
      <c r="O190" s="1">
        <v>-0.7629840394987601</v>
      </c>
      <c r="V190" s="5">
        <v>33.0779</v>
      </c>
      <c r="W190" s="6">
        <v>0.945</v>
      </c>
      <c r="Z190" s="1">
        <f>IFERROR(__xludf.DUMMYFUNCTION("""COMPUTED_VALUE"""),0.905)</f>
        <v>0.905</v>
      </c>
      <c r="AA190" s="1">
        <v>33.0713</v>
      </c>
      <c r="AB190" s="1" t="s">
        <v>13</v>
      </c>
      <c r="AC190" s="1">
        <v>35.7317806351082</v>
      </c>
      <c r="AD190" s="1">
        <v>-2.6538806351082016</v>
      </c>
    </row>
    <row r="191">
      <c r="G191" s="5">
        <v>-2.57537</v>
      </c>
      <c r="H191" s="6">
        <v>0.95</v>
      </c>
      <c r="K191" s="1">
        <f>IFERROR(__xludf.DUMMYFUNCTION("""COMPUTED_VALUE"""),0.91)</f>
        <v>0.91</v>
      </c>
      <c r="L191" s="1">
        <v>-2.55114</v>
      </c>
      <c r="M191" s="1" t="s">
        <v>13</v>
      </c>
      <c r="N191" s="1">
        <v>-1.80497954171299</v>
      </c>
      <c r="O191" s="1">
        <v>-0.77039045828701</v>
      </c>
      <c r="V191" s="5">
        <v>33.0804</v>
      </c>
      <c r="W191" s="6">
        <v>0.95</v>
      </c>
      <c r="Z191" s="1">
        <f>IFERROR(__xludf.DUMMYFUNCTION("""COMPUTED_VALUE"""),0.91)</f>
        <v>0.91</v>
      </c>
      <c r="AA191" s="1">
        <v>33.0709</v>
      </c>
      <c r="AB191" s="1" t="s">
        <v>13</v>
      </c>
      <c r="AC191" s="1">
        <v>35.7317324833491</v>
      </c>
      <c r="AD191" s="1">
        <v>-2.651332483349101</v>
      </c>
    </row>
    <row r="192">
      <c r="G192" s="5">
        <v>-2.57904</v>
      </c>
      <c r="H192" s="6">
        <v>0.955</v>
      </c>
      <c r="K192" s="4">
        <f>IFERROR(__xludf.DUMMYFUNCTION("""COMPUTED_VALUE"""),0.915)</f>
        <v>0.915</v>
      </c>
      <c r="L192" s="4">
        <v>-2.55375</v>
      </c>
      <c r="M192" s="4" t="s">
        <v>13</v>
      </c>
      <c r="N192" s="1">
        <v>-1.8006810670472</v>
      </c>
      <c r="O192" s="4">
        <v>-0.7783589329528</v>
      </c>
      <c r="V192" s="5">
        <v>33.0833</v>
      </c>
      <c r="W192" s="6">
        <v>0.955</v>
      </c>
      <c r="Z192" s="4">
        <f>IFERROR(__xludf.DUMMYFUNCTION("""COMPUTED_VALUE"""),0.915)</f>
        <v>0.915</v>
      </c>
      <c r="AA192" s="4">
        <v>33.0708</v>
      </c>
      <c r="AB192" s="4" t="s">
        <v>13</v>
      </c>
      <c r="AC192" s="1">
        <v>35.7316761113076</v>
      </c>
      <c r="AD192" s="4">
        <v>-2.6483761113075985</v>
      </c>
    </row>
    <row r="193">
      <c r="G193" s="5">
        <v>-2.58287</v>
      </c>
      <c r="H193" s="6">
        <v>0.96</v>
      </c>
      <c r="K193" s="4">
        <f>IFERROR(__xludf.DUMMYFUNCTION("""COMPUTED_VALUE"""),0.917633057)</f>
        <v>0.917633057</v>
      </c>
      <c r="L193" s="4" t="s">
        <v>13</v>
      </c>
      <c r="M193" s="4">
        <v>-1.82</v>
      </c>
      <c r="N193" s="1">
        <v>-1.79606580535102</v>
      </c>
      <c r="O193" s="4">
        <v>-0.7868041946489803</v>
      </c>
      <c r="V193" s="5">
        <v>33.0866</v>
      </c>
      <c r="W193" s="6">
        <v>0.96</v>
      </c>
      <c r="Z193" s="4">
        <f>IFERROR(__xludf.DUMMYFUNCTION("""COMPUTED_VALUE"""),0.917633057)</f>
        <v>0.917633057</v>
      </c>
      <c r="AA193" s="4" t="s">
        <v>13</v>
      </c>
      <c r="AB193" s="4">
        <v>35.7319005753469</v>
      </c>
      <c r="AC193" s="1">
        <v>35.731611473222</v>
      </c>
      <c r="AD193" s="4">
        <v>-2.645011473222006</v>
      </c>
    </row>
    <row r="194">
      <c r="G194" s="5">
        <v>-2.58689</v>
      </c>
      <c r="H194" s="6">
        <v>0.965</v>
      </c>
      <c r="K194" s="4">
        <f>IFERROR(__xludf.DUMMYFUNCTION("""COMPUTED_VALUE"""),0.92)</f>
        <v>0.92</v>
      </c>
      <c r="L194" s="4">
        <v>-2.55647</v>
      </c>
      <c r="M194" s="4" t="s">
        <v>13</v>
      </c>
      <c r="N194" s="1">
        <v>-1.79120902547163</v>
      </c>
      <c r="O194" s="4">
        <v>-0.7956809745283699</v>
      </c>
      <c r="V194" s="5">
        <v>33.0902</v>
      </c>
      <c r="W194" s="6">
        <v>0.965</v>
      </c>
      <c r="Z194" s="4">
        <f>IFERROR(__xludf.DUMMYFUNCTION("""COMPUTED_VALUE"""),0.92)</f>
        <v>0.92</v>
      </c>
      <c r="AA194" s="4">
        <v>33.0711</v>
      </c>
      <c r="AB194" s="4" t="s">
        <v>13</v>
      </c>
      <c r="AC194" s="1">
        <v>35.7315385233312</v>
      </c>
      <c r="AD194" s="4">
        <v>-2.6413385233312</v>
      </c>
    </row>
    <row r="195">
      <c r="G195" s="5">
        <v>-2.59106</v>
      </c>
      <c r="H195" s="6">
        <v>0.97</v>
      </c>
      <c r="K195" s="4">
        <f>IFERROR(__xludf.DUMMYFUNCTION("""COMPUTED_VALUE"""),0.925)</f>
        <v>0.925</v>
      </c>
      <c r="L195" s="4">
        <v>-2.55928</v>
      </c>
      <c r="M195" s="4" t="s">
        <v>13</v>
      </c>
      <c r="N195" s="1">
        <v>-1.78618599625617</v>
      </c>
      <c r="O195" s="4">
        <v>-0.8048740037438302</v>
      </c>
      <c r="V195" s="5">
        <v>33.0942</v>
      </c>
      <c r="W195" s="6">
        <v>0.97</v>
      </c>
      <c r="Z195" s="4">
        <f>IFERROR(__xludf.DUMMYFUNCTION("""COMPUTED_VALUE"""),0.925)</f>
        <v>0.925</v>
      </c>
      <c r="AA195" s="4">
        <v>33.0717</v>
      </c>
      <c r="AB195" s="4" t="s">
        <v>13</v>
      </c>
      <c r="AC195" s="1">
        <v>35.7314572158738</v>
      </c>
      <c r="AD195" s="4">
        <v>-2.6372572158738024</v>
      </c>
    </row>
    <row r="196">
      <c r="G196" s="5">
        <v>-2.59544</v>
      </c>
      <c r="H196" s="6">
        <v>0.975</v>
      </c>
      <c r="K196" s="4">
        <f>IFERROR(__xludf.DUMMYFUNCTION("""COMPUTED_VALUE"""),0.93)</f>
        <v>0.93</v>
      </c>
      <c r="L196" s="4">
        <v>-2.56224</v>
      </c>
      <c r="M196" s="4" t="s">
        <v>13</v>
      </c>
      <c r="N196" s="1">
        <v>-1.78107198655182</v>
      </c>
      <c r="O196" s="4">
        <v>-0.8143680134481799</v>
      </c>
      <c r="V196" s="5">
        <v>33.0986</v>
      </c>
      <c r="W196" s="6">
        <v>0.975</v>
      </c>
      <c r="Z196" s="4">
        <f>IFERROR(__xludf.DUMMYFUNCTION("""COMPUTED_VALUE"""),0.93)</f>
        <v>0.93</v>
      </c>
      <c r="AA196" s="4">
        <v>33.0727</v>
      </c>
      <c r="AB196" s="4" t="s">
        <v>13</v>
      </c>
      <c r="AC196" s="1">
        <v>35.7313675050882</v>
      </c>
      <c r="AD196" s="4">
        <v>-2.6327675050882036</v>
      </c>
    </row>
    <row r="197">
      <c r="G197" s="5">
        <v>-2.59997</v>
      </c>
      <c r="H197" s="6">
        <v>0.98</v>
      </c>
      <c r="K197" s="4">
        <f>IFERROR(__xludf.DUMMYFUNCTION("""COMPUTED_VALUE"""),0.935)</f>
        <v>0.935</v>
      </c>
      <c r="L197" s="4">
        <v>-2.56531</v>
      </c>
      <c r="M197" s="4" t="s">
        <v>13</v>
      </c>
      <c r="N197" s="1">
        <v>-1.77594226520573</v>
      </c>
      <c r="O197" s="4">
        <v>-0.8240277347942699</v>
      </c>
      <c r="V197" s="5">
        <v>33.1032</v>
      </c>
      <c r="W197" s="6">
        <v>0.98</v>
      </c>
      <c r="Z197" s="4">
        <f>IFERROR(__xludf.DUMMYFUNCTION("""COMPUTED_VALUE"""),0.935)</f>
        <v>0.935</v>
      </c>
      <c r="AA197" s="4">
        <v>33.074</v>
      </c>
      <c r="AB197" s="4" t="s">
        <v>13</v>
      </c>
      <c r="AC197" s="1">
        <v>35.7312693452132</v>
      </c>
      <c r="AD197" s="4">
        <v>-2.6280693452131985</v>
      </c>
    </row>
    <row r="198">
      <c r="G198" s="5">
        <v>-2.60471</v>
      </c>
      <c r="H198" s="6">
        <v>0.985</v>
      </c>
      <c r="K198" s="4">
        <f>IFERROR(__xludf.DUMMYFUNCTION("""COMPUTED_VALUE"""),0.94)</f>
        <v>0.94</v>
      </c>
      <c r="L198" s="4">
        <v>-2.56852</v>
      </c>
      <c r="M198" s="4" t="s">
        <v>13</v>
      </c>
      <c r="N198" s="1">
        <v>-1.77087210106506</v>
      </c>
      <c r="O198" s="4">
        <v>-0.8338378989349398</v>
      </c>
      <c r="V198" s="5">
        <v>33.1082</v>
      </c>
      <c r="W198" s="6">
        <v>0.985</v>
      </c>
      <c r="Z198" s="4">
        <f>IFERROR(__xludf.DUMMYFUNCTION("""COMPUTED_VALUE"""),0.94)</f>
        <v>0.94</v>
      </c>
      <c r="AA198" s="4">
        <v>33.0758</v>
      </c>
      <c r="AB198" s="4" t="s">
        <v>13</v>
      </c>
      <c r="AC198" s="1">
        <v>35.7311626904874</v>
      </c>
      <c r="AD198" s="4">
        <v>-2.6229626904874053</v>
      </c>
    </row>
    <row r="199">
      <c r="G199" s="5">
        <v>-2.60964</v>
      </c>
      <c r="H199" s="6">
        <v>0.99</v>
      </c>
      <c r="K199" s="4">
        <f>IFERROR(__xludf.DUMMYFUNCTION("""COMPUTED_VALUE"""),0.945)</f>
        <v>0.945</v>
      </c>
      <c r="L199" s="4">
        <v>-2.57187</v>
      </c>
      <c r="M199" s="4" t="s">
        <v>13</v>
      </c>
      <c r="N199" s="1">
        <v>-1.76593676297698</v>
      </c>
      <c r="O199" s="4">
        <v>-0.8437032370230202</v>
      </c>
      <c r="V199" s="5">
        <v>33.1135</v>
      </c>
      <c r="W199" s="6">
        <v>0.99</v>
      </c>
      <c r="Z199" s="4">
        <f>IFERROR(__xludf.DUMMYFUNCTION("""COMPUTED_VALUE"""),0.945)</f>
        <v>0.945</v>
      </c>
      <c r="AA199" s="4">
        <v>33.0779</v>
      </c>
      <c r="AB199" s="4" t="s">
        <v>13</v>
      </c>
      <c r="AC199" s="1">
        <v>35.7310474951494</v>
      </c>
      <c r="AD199" s="4">
        <v>-2.6175474951493953</v>
      </c>
    </row>
    <row r="200">
      <c r="G200" s="5">
        <v>-2.61476</v>
      </c>
      <c r="H200" s="6">
        <v>0.995</v>
      </c>
      <c r="K200" s="4">
        <f>IFERROR(__xludf.DUMMYFUNCTION("""COMPUTED_VALUE"""),0.95)</f>
        <v>0.95</v>
      </c>
      <c r="L200" s="4">
        <v>-2.57537</v>
      </c>
      <c r="M200" s="4" t="s">
        <v>13</v>
      </c>
      <c r="N200" s="1">
        <v>-1.76121151978864</v>
      </c>
      <c r="O200" s="4">
        <v>-0.85354848021136</v>
      </c>
      <c r="V200" s="5">
        <v>33.119</v>
      </c>
      <c r="W200" s="6">
        <v>0.995</v>
      </c>
      <c r="Z200" s="4">
        <f>IFERROR(__xludf.DUMMYFUNCTION("""COMPUTED_VALUE"""),0.95)</f>
        <v>0.95</v>
      </c>
      <c r="AA200" s="4">
        <v>33.0804</v>
      </c>
      <c r="AB200" s="4" t="s">
        <v>13</v>
      </c>
      <c r="AC200" s="1">
        <v>35.7309237134378</v>
      </c>
      <c r="AD200" s="4">
        <v>-2.611923713437797</v>
      </c>
    </row>
    <row r="201">
      <c r="G201" s="5">
        <v>-2.62005</v>
      </c>
      <c r="H201" s="6">
        <v>1.0</v>
      </c>
      <c r="K201" s="4">
        <f>IFERROR(__xludf.DUMMYFUNCTION("""COMPUTED_VALUE"""),0.955)</f>
        <v>0.955</v>
      </c>
      <c r="L201" s="4">
        <v>-2.57904</v>
      </c>
      <c r="M201" s="4" t="s">
        <v>13</v>
      </c>
      <c r="N201" s="1">
        <v>-1.75677164034722</v>
      </c>
      <c r="O201" s="4">
        <v>-0.86327835965278</v>
      </c>
      <c r="V201" s="5">
        <v>33.1248</v>
      </c>
      <c r="W201" s="6">
        <v>1.0</v>
      </c>
      <c r="Z201" s="4">
        <f>IFERROR(__xludf.DUMMYFUNCTION("""COMPUTED_VALUE"""),0.955)</f>
        <v>0.955</v>
      </c>
      <c r="AA201" s="4">
        <v>33.0833</v>
      </c>
      <c r="AB201" s="4" t="s">
        <v>13</v>
      </c>
      <c r="AC201" s="1">
        <v>35.7307912995912</v>
      </c>
      <c r="AD201" s="4">
        <v>-2.605991299591203</v>
      </c>
    </row>
    <row r="202">
      <c r="G202" s="5">
        <v>-2.62554</v>
      </c>
      <c r="H202" s="6">
        <v>1.005</v>
      </c>
      <c r="K202" s="4">
        <f>IFERROR(__xludf.DUMMYFUNCTION("""COMPUTED_VALUE"""),0.96)</f>
        <v>0.96</v>
      </c>
      <c r="L202" s="4">
        <v>-2.58287</v>
      </c>
      <c r="M202" s="4" t="s">
        <v>13</v>
      </c>
      <c r="N202" s="1">
        <v>-1.75269239349986</v>
      </c>
      <c r="O202" s="4">
        <v>-0.87284760650014</v>
      </c>
      <c r="V202" s="5">
        <v>33.1308</v>
      </c>
      <c r="W202" s="6">
        <v>1.005</v>
      </c>
      <c r="Z202" s="4">
        <f>IFERROR(__xludf.DUMMYFUNCTION("""COMPUTED_VALUE"""),0.96)</f>
        <v>0.96</v>
      </c>
      <c r="AA202" s="4">
        <v>33.0866</v>
      </c>
      <c r="AB202" s="4" t="s">
        <v>13</v>
      </c>
      <c r="AC202" s="1">
        <v>35.7306502078483</v>
      </c>
      <c r="AD202" s="4">
        <v>-2.5998502078482986</v>
      </c>
    </row>
    <row r="203">
      <c r="G203" s="5">
        <v>-2.63119</v>
      </c>
      <c r="H203" s="6">
        <v>1.01</v>
      </c>
      <c r="K203" s="4">
        <f>IFERROR(__xludf.DUMMYFUNCTION("""COMPUTED_VALUE"""),0.965)</f>
        <v>0.965</v>
      </c>
      <c r="L203" s="4">
        <v>-2.58689</v>
      </c>
      <c r="M203" s="4" t="s">
        <v>13</v>
      </c>
      <c r="N203" s="1">
        <v>-1.74904904809373</v>
      </c>
      <c r="O203" s="4">
        <v>-0.8821409519062702</v>
      </c>
      <c r="V203" s="5">
        <v>33.1369</v>
      </c>
      <c r="W203" s="6">
        <v>1.01</v>
      </c>
      <c r="Z203" s="4">
        <f>IFERROR(__xludf.DUMMYFUNCTION("""COMPUTED_VALUE"""),0.965)</f>
        <v>0.965</v>
      </c>
      <c r="AA203" s="4">
        <v>33.0902</v>
      </c>
      <c r="AB203" s="4" t="s">
        <v>13</v>
      </c>
      <c r="AC203" s="1">
        <v>35.7305003924476</v>
      </c>
      <c r="AD203" s="4">
        <v>-2.5936003924476054</v>
      </c>
    </row>
    <row r="204">
      <c r="G204" s="5">
        <v>-2.63703</v>
      </c>
      <c r="H204" s="6">
        <v>1.015</v>
      </c>
      <c r="K204" s="4">
        <f>IFERROR(__xludf.DUMMYFUNCTION("""COMPUTED_VALUE"""),0.97)</f>
        <v>0.97</v>
      </c>
      <c r="L204" s="4">
        <v>-2.59106</v>
      </c>
      <c r="M204" s="4" t="s">
        <v>13</v>
      </c>
      <c r="N204" s="1">
        <v>-1.745916872976</v>
      </c>
      <c r="O204" s="4">
        <v>-0.8911131270240003</v>
      </c>
      <c r="V204" s="5">
        <v>33.1432</v>
      </c>
      <c r="W204" s="6">
        <v>1.015</v>
      </c>
      <c r="Z204" s="4">
        <f>IFERROR(__xludf.DUMMYFUNCTION("""COMPUTED_VALUE"""),0.97)</f>
        <v>0.97</v>
      </c>
      <c r="AA204" s="4">
        <v>33.0942</v>
      </c>
      <c r="AB204" s="4" t="s">
        <v>13</v>
      </c>
      <c r="AC204" s="1">
        <v>35.7303418076278</v>
      </c>
      <c r="AD204" s="4">
        <v>-2.587141807627802</v>
      </c>
    </row>
    <row r="205">
      <c r="G205" s="5">
        <v>-2.64304</v>
      </c>
      <c r="H205" s="6">
        <v>1.02</v>
      </c>
      <c r="K205" s="4">
        <f>IFERROR(__xludf.DUMMYFUNCTION("""COMPUTED_VALUE"""),0.975)</f>
        <v>0.975</v>
      </c>
      <c r="L205" s="4">
        <v>-2.59544</v>
      </c>
      <c r="M205" s="4" t="s">
        <v>13</v>
      </c>
      <c r="N205" s="1">
        <v>-1.74337113699381</v>
      </c>
      <c r="O205" s="4">
        <v>-0.89966886300619</v>
      </c>
      <c r="V205" s="5">
        <v>33.1496</v>
      </c>
      <c r="W205" s="6">
        <v>1.02</v>
      </c>
      <c r="Z205" s="4">
        <f>IFERROR(__xludf.DUMMYFUNCTION("""COMPUTED_VALUE"""),0.975)</f>
        <v>0.975</v>
      </c>
      <c r="AA205" s="4">
        <v>33.0986</v>
      </c>
      <c r="AB205" s="4" t="s">
        <v>13</v>
      </c>
      <c r="AC205" s="1">
        <v>35.7301744076276</v>
      </c>
      <c r="AD205" s="4">
        <v>-2.5805744076276014</v>
      </c>
    </row>
    <row r="206">
      <c r="G206" s="5">
        <v>-2.64919</v>
      </c>
      <c r="H206" s="6">
        <v>1.025</v>
      </c>
      <c r="K206" s="4">
        <f>IFERROR(__xludf.DUMMYFUNCTION("""COMPUTED_VALUE"""),0.98)</f>
        <v>0.98</v>
      </c>
      <c r="L206" s="4">
        <v>-2.59997</v>
      </c>
      <c r="M206" s="4" t="s">
        <v>13</v>
      </c>
      <c r="N206" s="1">
        <v>-1.74148710899435</v>
      </c>
      <c r="O206" s="4">
        <v>-0.9077028910056499</v>
      </c>
      <c r="V206" s="5">
        <v>33.156</v>
      </c>
      <c r="W206" s="6">
        <v>1.025</v>
      </c>
      <c r="Z206" s="4">
        <f>IFERROR(__xludf.DUMMYFUNCTION("""COMPUTED_VALUE"""),0.98)</f>
        <v>0.98</v>
      </c>
      <c r="AA206" s="4">
        <v>33.1032</v>
      </c>
      <c r="AB206" s="4" t="s">
        <v>13</v>
      </c>
      <c r="AC206" s="1">
        <v>35.7299981466854</v>
      </c>
      <c r="AD206" s="4">
        <v>-2.5739981466854047</v>
      </c>
    </row>
    <row r="207">
      <c r="G207" s="5">
        <v>-2.6555</v>
      </c>
      <c r="H207" s="6">
        <v>1.03</v>
      </c>
      <c r="K207" s="4">
        <f>IFERROR(__xludf.DUMMYFUNCTION("""COMPUTED_VALUE"""),0.985)</f>
        <v>0.985</v>
      </c>
      <c r="L207" s="4">
        <v>-2.60471</v>
      </c>
      <c r="M207" s="4" t="s">
        <v>13</v>
      </c>
      <c r="N207" s="1">
        <v>-1.74034005782475</v>
      </c>
      <c r="O207" s="4">
        <v>-0.9151599421752499</v>
      </c>
      <c r="V207" s="5">
        <v>33.1624</v>
      </c>
      <c r="W207" s="6">
        <v>1.03</v>
      </c>
      <c r="Z207" s="4">
        <f>IFERROR(__xludf.DUMMYFUNCTION("""COMPUTED_VALUE"""),0.985)</f>
        <v>0.985</v>
      </c>
      <c r="AA207" s="4">
        <v>33.1082</v>
      </c>
      <c r="AB207" s="4" t="s">
        <v>13</v>
      </c>
      <c r="AC207" s="1">
        <v>35.72981297904</v>
      </c>
      <c r="AD207" s="4">
        <v>-2.56741297904</v>
      </c>
    </row>
    <row r="208">
      <c r="G208" s="5">
        <v>-2.66196</v>
      </c>
      <c r="H208" s="6">
        <v>1.035</v>
      </c>
      <c r="K208" s="4">
        <f>IFERROR(__xludf.DUMMYFUNCTION("""COMPUTED_VALUE"""),0.99)</f>
        <v>0.99</v>
      </c>
      <c r="L208" s="4">
        <v>-2.60964</v>
      </c>
      <c r="M208" s="4" t="s">
        <v>13</v>
      </c>
      <c r="N208" s="1">
        <v>-1.74000616095912</v>
      </c>
      <c r="O208" s="4">
        <v>-0.9219538390408801</v>
      </c>
      <c r="V208" s="5">
        <v>33.1689</v>
      </c>
      <c r="W208" s="6">
        <v>1.035</v>
      </c>
      <c r="Z208" s="4">
        <f>IFERROR(__xludf.DUMMYFUNCTION("""COMPUTED_VALUE"""),0.99)</f>
        <v>0.99</v>
      </c>
      <c r="AA208" s="4">
        <v>33.1135</v>
      </c>
      <c r="AB208" s="4" t="s">
        <v>13</v>
      </c>
      <c r="AC208" s="1">
        <v>35.729583450408</v>
      </c>
      <c r="AD208" s="4">
        <v>-2.560683450408</v>
      </c>
    </row>
    <row r="209">
      <c r="G209" s="5">
        <v>-2.66854</v>
      </c>
      <c r="H209" s="6">
        <v>1.04</v>
      </c>
      <c r="K209" s="4">
        <f>IFERROR(__xludf.DUMMYFUNCTION("""COMPUTED_VALUE"""),0.995)</f>
        <v>0.995</v>
      </c>
      <c r="L209" s="4">
        <v>-2.61476</v>
      </c>
      <c r="M209" s="4" t="s">
        <v>13</v>
      </c>
      <c r="N209" s="1">
        <v>-1.74061829610229</v>
      </c>
      <c r="O209" s="4">
        <v>-0.9279217038977101</v>
      </c>
      <c r="V209" s="5">
        <v>33.1752</v>
      </c>
      <c r="W209" s="6">
        <v>1.04</v>
      </c>
      <c r="Z209" s="4">
        <f>IFERROR(__xludf.DUMMYFUNCTION("""COMPUTED_VALUE"""),0.995)</f>
        <v>0.995</v>
      </c>
      <c r="AA209" s="4">
        <v>33.119</v>
      </c>
      <c r="AB209" s="4" t="s">
        <v>13</v>
      </c>
      <c r="AC209" s="1">
        <v>35.725876771244</v>
      </c>
      <c r="AD209" s="4">
        <v>-2.5506767712440066</v>
      </c>
    </row>
    <row r="210">
      <c r="G210" s="5">
        <v>-2.67522</v>
      </c>
      <c r="H210" s="6">
        <v>1.045</v>
      </c>
      <c r="K210" s="4">
        <f>IFERROR(__xludf.DUMMYFUNCTION("""COMPUTED_VALUE"""),1.0)</f>
        <v>1</v>
      </c>
      <c r="L210" s="4">
        <v>-2.62005</v>
      </c>
      <c r="M210" s="4" t="s">
        <v>13</v>
      </c>
      <c r="N210" s="1">
        <v>-1.74217041858679</v>
      </c>
      <c r="O210" s="4">
        <v>-0.93304958141321</v>
      </c>
      <c r="V210" s="5">
        <v>33.1814</v>
      </c>
      <c r="W210" s="6">
        <v>1.045</v>
      </c>
      <c r="Z210" s="4">
        <f>IFERROR(__xludf.DUMMYFUNCTION("""COMPUTED_VALUE"""),1.0)</f>
        <v>1</v>
      </c>
      <c r="AA210" s="4">
        <v>33.1248</v>
      </c>
      <c r="AB210" s="4" t="s">
        <v>13</v>
      </c>
      <c r="AC210" s="1">
        <v>35.7168347265296</v>
      </c>
      <c r="AD210" s="4">
        <v>-2.5354347265296013</v>
      </c>
    </row>
    <row r="211">
      <c r="G211" s="5">
        <v>-2.68199</v>
      </c>
      <c r="H211" s="6">
        <v>1.05</v>
      </c>
      <c r="K211" s="4">
        <f>IFERROR(__xludf.DUMMYFUNCTION("""COMPUTED_VALUE"""),1.005)</f>
        <v>1.005</v>
      </c>
      <c r="L211" s="4">
        <v>-2.62554</v>
      </c>
      <c r="M211" s="4" t="s">
        <v>13</v>
      </c>
      <c r="N211" s="1">
        <v>-1.74457430755033</v>
      </c>
      <c r="O211" s="4">
        <v>-0.9374156924496699</v>
      </c>
      <c r="V211" s="5">
        <v>33.1874</v>
      </c>
      <c r="W211" s="6">
        <v>1.05</v>
      </c>
      <c r="Z211" s="4">
        <f>IFERROR(__xludf.DUMMYFUNCTION("""COMPUTED_VALUE"""),1.005)</f>
        <v>1.005</v>
      </c>
      <c r="AA211" s="4">
        <v>33.1308</v>
      </c>
      <c r="AB211" s="4" t="s">
        <v>13</v>
      </c>
      <c r="AC211" s="1">
        <v>35.7030351549631</v>
      </c>
      <c r="AD211" s="4">
        <v>-2.515635154963107</v>
      </c>
    </row>
    <row r="212">
      <c r="G212" s="5">
        <v>-2.68883</v>
      </c>
      <c r="H212" s="6">
        <v>1.055</v>
      </c>
      <c r="K212" s="4">
        <f>IFERROR(__xludf.DUMMYFUNCTION("""COMPUTED_VALUE"""),1.01)</f>
        <v>1.01</v>
      </c>
      <c r="L212" s="4">
        <v>-2.63119</v>
      </c>
      <c r="M212" s="4" t="s">
        <v>13</v>
      </c>
      <c r="N212" s="1">
        <v>-1.74774174213059</v>
      </c>
      <c r="O212" s="4">
        <v>-0.9410882578694098</v>
      </c>
      <c r="V212" s="5">
        <v>33.1931</v>
      </c>
      <c r="W212" s="6">
        <v>1.055</v>
      </c>
      <c r="Z212" s="4">
        <f>IFERROR(__xludf.DUMMYFUNCTION("""COMPUTED_VALUE"""),1.01)</f>
        <v>1.01</v>
      </c>
      <c r="AA212" s="4">
        <v>33.1369</v>
      </c>
      <c r="AB212" s="4" t="s">
        <v>13</v>
      </c>
      <c r="AC212" s="1">
        <v>35.6850558952429</v>
      </c>
      <c r="AD212" s="4">
        <v>-2.4919558952428957</v>
      </c>
    </row>
    <row r="213">
      <c r="G213" s="5">
        <v>-2.69573</v>
      </c>
      <c r="H213" s="6">
        <v>1.06</v>
      </c>
      <c r="K213" s="4">
        <f>IFERROR(__xludf.DUMMYFUNCTION("""COMPUTED_VALUE"""),1.015)</f>
        <v>1.015</v>
      </c>
      <c r="L213" s="4">
        <v>-2.63703</v>
      </c>
      <c r="M213" s="4" t="s">
        <v>13</v>
      </c>
      <c r="N213" s="1">
        <v>-1.75158450146527</v>
      </c>
      <c r="O213" s="4">
        <v>-0.9441454985347302</v>
      </c>
      <c r="V213" s="5">
        <v>33.1986</v>
      </c>
      <c r="W213" s="6">
        <v>1.06</v>
      </c>
      <c r="Z213" s="4">
        <f>IFERROR(__xludf.DUMMYFUNCTION("""COMPUTED_VALUE"""),1.015)</f>
        <v>1.015</v>
      </c>
      <c r="AA213" s="4">
        <v>33.1432</v>
      </c>
      <c r="AB213" s="4" t="s">
        <v>13</v>
      </c>
      <c r="AC213" s="1">
        <v>35.6634747860672</v>
      </c>
      <c r="AD213" s="4">
        <v>-2.464874786067199</v>
      </c>
    </row>
    <row r="214">
      <c r="G214" s="5">
        <v>-2.70266</v>
      </c>
      <c r="H214" s="6">
        <v>1.065</v>
      </c>
      <c r="K214" s="4">
        <f>IFERROR(__xludf.DUMMYFUNCTION("""COMPUTED_VALUE"""),1.02)</f>
        <v>1.02</v>
      </c>
      <c r="L214" s="4">
        <v>-2.64304</v>
      </c>
      <c r="M214" s="4" t="s">
        <v>13</v>
      </c>
      <c r="N214" s="1">
        <v>-1.75601436469206</v>
      </c>
      <c r="O214" s="4">
        <v>-0.9466456353079398</v>
      </c>
      <c r="V214" s="5">
        <v>33.2036</v>
      </c>
      <c r="W214" s="6">
        <v>1.065</v>
      </c>
      <c r="Z214" s="4">
        <f>IFERROR(__xludf.DUMMYFUNCTION("""COMPUTED_VALUE"""),1.02)</f>
        <v>1.02</v>
      </c>
      <c r="AA214" s="4">
        <v>33.1496</v>
      </c>
      <c r="AB214" s="4" t="s">
        <v>13</v>
      </c>
      <c r="AC214" s="1">
        <v>35.6388696661346</v>
      </c>
      <c r="AD214" s="4">
        <v>-2.4352696661346016</v>
      </c>
    </row>
    <row r="215">
      <c r="G215" s="5">
        <v>-2.70958</v>
      </c>
      <c r="H215" s="6">
        <v>1.07</v>
      </c>
      <c r="K215" s="4">
        <f>IFERROR(__xludf.DUMMYFUNCTION("""COMPUTED_VALUE"""),1.025)</f>
        <v>1.025</v>
      </c>
      <c r="L215" s="4">
        <v>-2.64919</v>
      </c>
      <c r="M215" s="4" t="s">
        <v>13</v>
      </c>
      <c r="N215" s="1">
        <v>-1.76094311094865</v>
      </c>
      <c r="O215" s="4">
        <v>-0.9486368890513499</v>
      </c>
      <c r="V215" s="5">
        <v>33.2082</v>
      </c>
      <c r="W215" s="6">
        <v>1.07</v>
      </c>
      <c r="Z215" s="4">
        <f>IFERROR(__xludf.DUMMYFUNCTION("""COMPUTED_VALUE"""),1.025)</f>
        <v>1.025</v>
      </c>
      <c r="AA215" s="4">
        <v>33.156</v>
      </c>
      <c r="AB215" s="4" t="s">
        <v>13</v>
      </c>
      <c r="AC215" s="1">
        <v>35.6118183741432</v>
      </c>
      <c r="AD215" s="4">
        <v>-2.4036183741432</v>
      </c>
    </row>
    <row r="216">
      <c r="G216" s="5">
        <v>-2.71648</v>
      </c>
      <c r="H216" s="6">
        <v>1.075</v>
      </c>
      <c r="K216" s="4">
        <f>IFERROR(__xludf.DUMMYFUNCTION("""COMPUTED_VALUE"""),1.03)</f>
        <v>1.03</v>
      </c>
      <c r="L216" s="4">
        <v>-2.6555</v>
      </c>
      <c r="M216" s="4" t="s">
        <v>13</v>
      </c>
      <c r="N216" s="1">
        <v>-1.76628251937275</v>
      </c>
      <c r="O216" s="4">
        <v>-0.9501974806272497</v>
      </c>
      <c r="V216" s="5">
        <v>33.2123</v>
      </c>
      <c r="W216" s="6">
        <v>1.075</v>
      </c>
      <c r="Z216" s="4">
        <f>IFERROR(__xludf.DUMMYFUNCTION("""COMPUTED_VALUE"""),1.03)</f>
        <v>1.03</v>
      </c>
      <c r="AA216" s="4">
        <v>33.1624</v>
      </c>
      <c r="AB216" s="4" t="s">
        <v>13</v>
      </c>
      <c r="AC216" s="1">
        <v>35.5828987487914</v>
      </c>
      <c r="AD216" s="4">
        <v>-2.3705987487914015</v>
      </c>
    </row>
    <row r="217">
      <c r="G217" s="5">
        <v>-2.72333</v>
      </c>
      <c r="H217" s="6">
        <v>1.08</v>
      </c>
      <c r="K217" s="4">
        <f>IFERROR(__xludf.DUMMYFUNCTION("""COMPUTED_VALUE"""),1.034454346)</f>
        <v>1.034454346</v>
      </c>
      <c r="L217" s="4" t="s">
        <v>13</v>
      </c>
      <c r="M217" s="4">
        <v>-1.74</v>
      </c>
      <c r="N217" s="1">
        <v>-1.77194436910203</v>
      </c>
      <c r="O217" s="4">
        <v>-0.9513856308979698</v>
      </c>
      <c r="V217" s="5">
        <v>33.2159</v>
      </c>
      <c r="W217" s="6">
        <v>1.08</v>
      </c>
      <c r="Z217" s="4">
        <f>IFERROR(__xludf.DUMMYFUNCTION("""COMPUTED_VALUE"""),1.034454346)</f>
        <v>1.034454346</v>
      </c>
      <c r="AA217" s="4" t="s">
        <v>13</v>
      </c>
      <c r="AB217" s="4">
        <v>35.7296404826897</v>
      </c>
      <c r="AC217" s="1">
        <v>35.5526886287775</v>
      </c>
      <c r="AD217" s="4">
        <v>-2.336788628777505</v>
      </c>
    </row>
    <row r="218">
      <c r="G218" s="5">
        <v>-2.73009</v>
      </c>
      <c r="H218" s="6">
        <v>1.085</v>
      </c>
      <c r="K218" s="4">
        <f>IFERROR(__xludf.DUMMYFUNCTION("""COMPUTED_VALUE"""),1.035)</f>
        <v>1.035</v>
      </c>
      <c r="L218" s="4">
        <v>-2.66196</v>
      </c>
      <c r="M218" s="4" t="s">
        <v>13</v>
      </c>
      <c r="N218" s="1">
        <v>-1.77784043927421</v>
      </c>
      <c r="O218" s="4">
        <v>-0.9522495607257901</v>
      </c>
      <c r="V218" s="5">
        <v>33.2188</v>
      </c>
      <c r="W218" s="6">
        <v>1.085</v>
      </c>
      <c r="Z218" s="4">
        <f>IFERROR(__xludf.DUMMYFUNCTION("""COMPUTED_VALUE"""),1.035)</f>
        <v>1.035</v>
      </c>
      <c r="AA218" s="4">
        <v>33.1689</v>
      </c>
      <c r="AB218" s="4" t="s">
        <v>13</v>
      </c>
      <c r="AC218" s="1">
        <v>35.5217658527999</v>
      </c>
      <c r="AD218" s="4">
        <v>-2.3029658527999004</v>
      </c>
    </row>
    <row r="219">
      <c r="G219" s="5">
        <v>-2.73673</v>
      </c>
      <c r="H219" s="6">
        <v>1.09</v>
      </c>
      <c r="K219" s="4">
        <f>IFERROR(__xludf.DUMMYFUNCTION("""COMPUTED_VALUE"""),1.04)</f>
        <v>1.04</v>
      </c>
      <c r="L219" s="4">
        <v>-2.66854</v>
      </c>
      <c r="M219" s="4" t="s">
        <v>13</v>
      </c>
      <c r="N219" s="1">
        <v>-1.78388250902696</v>
      </c>
      <c r="O219" s="4">
        <v>-0.95284749097304</v>
      </c>
      <c r="V219" s="5">
        <v>33.2209</v>
      </c>
      <c r="W219" s="6">
        <v>1.09</v>
      </c>
      <c r="Z219" s="4">
        <f>IFERROR(__xludf.DUMMYFUNCTION("""COMPUTED_VALUE"""),1.04)</f>
        <v>1.04</v>
      </c>
      <c r="AA219" s="4">
        <v>33.1752</v>
      </c>
      <c r="AB219" s="4" t="s">
        <v>13</v>
      </c>
      <c r="AC219" s="1">
        <v>35.4907082595569</v>
      </c>
      <c r="AD219" s="4">
        <v>-2.2698082595568962</v>
      </c>
    </row>
    <row r="220">
      <c r="G220" s="5">
        <v>-2.74322</v>
      </c>
      <c r="H220" s="6">
        <v>1.095</v>
      </c>
      <c r="K220" s="4">
        <f>IFERROR(__xludf.DUMMYFUNCTION("""COMPUTED_VALUE"""),1.045)</f>
        <v>1.045</v>
      </c>
      <c r="L220" s="4">
        <v>-2.67522</v>
      </c>
      <c r="M220" s="4" t="s">
        <v>13</v>
      </c>
      <c r="N220" s="1">
        <v>-1.78998235749799</v>
      </c>
      <c r="O220" s="4">
        <v>-0.9532376425020099</v>
      </c>
      <c r="V220" s="5">
        <v>33.2224</v>
      </c>
      <c r="W220" s="6">
        <v>1.095</v>
      </c>
      <c r="Z220" s="4">
        <f>IFERROR(__xludf.DUMMYFUNCTION("""COMPUTED_VALUE"""),1.045)</f>
        <v>1.045</v>
      </c>
      <c r="AA220" s="4">
        <v>33.1814</v>
      </c>
      <c r="AB220" s="4" t="s">
        <v>13</v>
      </c>
      <c r="AC220" s="1">
        <v>35.4600936877469</v>
      </c>
      <c r="AD220" s="4">
        <v>-2.237693687746898</v>
      </c>
    </row>
    <row r="221">
      <c r="G221" s="5">
        <v>-2.74949</v>
      </c>
      <c r="H221" s="6">
        <v>1.1</v>
      </c>
      <c r="K221" s="4">
        <f>IFERROR(__xludf.DUMMYFUNCTION("""COMPUTED_VALUE"""),1.05)</f>
        <v>1.05</v>
      </c>
      <c r="L221" s="4">
        <v>-2.68199</v>
      </c>
      <c r="M221" s="4" t="s">
        <v>13</v>
      </c>
      <c r="N221" s="1">
        <v>-1.79605176382499</v>
      </c>
      <c r="O221" s="4">
        <v>-0.9534382361750102</v>
      </c>
      <c r="V221" s="5">
        <v>33.2229</v>
      </c>
      <c r="W221" s="6">
        <v>1.1</v>
      </c>
      <c r="Z221" s="4">
        <f>IFERROR(__xludf.DUMMYFUNCTION("""COMPUTED_VALUE"""),1.05)</f>
        <v>1.05</v>
      </c>
      <c r="AA221" s="4">
        <v>33.1874</v>
      </c>
      <c r="AB221" s="4" t="s">
        <v>13</v>
      </c>
      <c r="AC221" s="1">
        <v>35.4304999760682</v>
      </c>
      <c r="AD221" s="4">
        <v>-2.2075999760681952</v>
      </c>
    </row>
    <row r="222">
      <c r="G222" s="5">
        <v>-2.75555</v>
      </c>
      <c r="H222" s="6">
        <v>1.105</v>
      </c>
      <c r="K222" s="4">
        <f>IFERROR(__xludf.DUMMYFUNCTION("""COMPUTED_VALUE"""),1.055)</f>
        <v>1.055</v>
      </c>
      <c r="L222" s="4">
        <v>-2.68883</v>
      </c>
      <c r="M222" s="4" t="s">
        <v>13</v>
      </c>
      <c r="N222" s="1">
        <v>-1.80200250714565</v>
      </c>
      <c r="O222" s="4">
        <v>-0.9535474928543499</v>
      </c>
      <c r="V222" s="5">
        <v>33.2225</v>
      </c>
      <c r="W222" s="6">
        <v>1.105</v>
      </c>
      <c r="Z222" s="4">
        <f>IFERROR(__xludf.DUMMYFUNCTION("""COMPUTED_VALUE"""),1.055)</f>
        <v>1.055</v>
      </c>
      <c r="AA222" s="4">
        <v>33.1931</v>
      </c>
      <c r="AB222" s="4" t="s">
        <v>13</v>
      </c>
      <c r="AC222" s="1">
        <v>35.4025049632191</v>
      </c>
      <c r="AD222" s="4">
        <v>-2.1800049632191048</v>
      </c>
    </row>
    <row r="223">
      <c r="G223" s="5">
        <v>-2.76133</v>
      </c>
      <c r="H223" s="6">
        <v>1.11</v>
      </c>
      <c r="K223" s="4">
        <f>IFERROR(__xludf.DUMMYFUNCTION("""COMPUTED_VALUE"""),1.06)</f>
        <v>1.06</v>
      </c>
      <c r="L223" s="4">
        <v>-2.69573</v>
      </c>
      <c r="M223" s="4" t="s">
        <v>13</v>
      </c>
      <c r="N223" s="1">
        <v>-1.80774636659766</v>
      </c>
      <c r="O223" s="4">
        <v>-0.95358363340234</v>
      </c>
      <c r="V223" s="5">
        <v>33.2211</v>
      </c>
      <c r="W223" s="6">
        <v>1.11</v>
      </c>
      <c r="Z223" s="4">
        <f>IFERROR(__xludf.DUMMYFUNCTION("""COMPUTED_VALUE"""),1.06)</f>
        <v>1.06</v>
      </c>
      <c r="AA223" s="4">
        <v>33.1986</v>
      </c>
      <c r="AB223" s="4" t="s">
        <v>13</v>
      </c>
      <c r="AC223" s="1">
        <v>35.3766864878979</v>
      </c>
      <c r="AD223" s="4">
        <v>-2.1555864878978994</v>
      </c>
    </row>
    <row r="224">
      <c r="G224" s="5">
        <v>-2.76679</v>
      </c>
      <c r="H224" s="6">
        <v>1.115</v>
      </c>
      <c r="K224" s="4">
        <f>IFERROR(__xludf.DUMMYFUNCTION("""COMPUTED_VALUE"""),1.065)</f>
        <v>1.065</v>
      </c>
      <c r="L224" s="4">
        <v>-2.70266</v>
      </c>
      <c r="M224" s="4" t="s">
        <v>13</v>
      </c>
      <c r="N224" s="1">
        <v>-1.81319512131872</v>
      </c>
      <c r="O224" s="4">
        <v>-0.9535948786812798</v>
      </c>
      <c r="V224" s="5">
        <v>33.2186</v>
      </c>
      <c r="W224" s="6">
        <v>1.115</v>
      </c>
      <c r="Z224" s="4">
        <f>IFERROR(__xludf.DUMMYFUNCTION("""COMPUTED_VALUE"""),1.065)</f>
        <v>1.065</v>
      </c>
      <c r="AA224" s="4">
        <v>33.2036</v>
      </c>
      <c r="AB224" s="4" t="s">
        <v>13</v>
      </c>
      <c r="AC224" s="1">
        <v>35.3536223888031</v>
      </c>
      <c r="AD224" s="4">
        <v>-2.135022388803101</v>
      </c>
    </row>
    <row r="225">
      <c r="G225" s="5">
        <v>-2.77187</v>
      </c>
      <c r="H225" s="6">
        <v>1.12</v>
      </c>
      <c r="K225" s="4">
        <f>IFERROR(__xludf.DUMMYFUNCTION("""COMPUTED_VALUE"""),1.07)</f>
        <v>1.07</v>
      </c>
      <c r="L225" s="4">
        <v>-2.70958</v>
      </c>
      <c r="M225" s="4" t="s">
        <v>13</v>
      </c>
      <c r="N225" s="1">
        <v>-1.81826055044653</v>
      </c>
      <c r="O225" s="4">
        <v>-0.9536094495534699</v>
      </c>
      <c r="V225" s="5">
        <v>33.215</v>
      </c>
      <c r="W225" s="6">
        <v>1.12</v>
      </c>
      <c r="Z225" s="4">
        <f>IFERROR(__xludf.DUMMYFUNCTION("""COMPUTED_VALUE"""),1.07)</f>
        <v>1.07</v>
      </c>
      <c r="AA225" s="4">
        <v>33.2082</v>
      </c>
      <c r="AB225" s="4" t="s">
        <v>13</v>
      </c>
      <c r="AC225" s="1">
        <v>35.3338905046329</v>
      </c>
      <c r="AD225" s="4">
        <v>-2.118890504632894</v>
      </c>
    </row>
    <row r="226">
      <c r="G226" s="5">
        <v>-2.77655</v>
      </c>
      <c r="H226" s="6">
        <v>1.125</v>
      </c>
      <c r="K226" s="4">
        <f>IFERROR(__xludf.DUMMYFUNCTION("""COMPUTED_VALUE"""),1.075)</f>
        <v>1.075</v>
      </c>
      <c r="L226" s="4">
        <v>-2.71648</v>
      </c>
      <c r="M226" s="4" t="s">
        <v>13</v>
      </c>
      <c r="N226" s="1">
        <v>-1.82285443311878</v>
      </c>
      <c r="O226" s="4">
        <v>-0.9536955668812199</v>
      </c>
      <c r="V226" s="5">
        <v>33.2101</v>
      </c>
      <c r="W226" s="6">
        <v>1.125</v>
      </c>
      <c r="Z226" s="4">
        <f>IFERROR(__xludf.DUMMYFUNCTION("""COMPUTED_VALUE"""),1.075)</f>
        <v>1.075</v>
      </c>
      <c r="AA226" s="4">
        <v>33.2123</v>
      </c>
      <c r="AB226" s="4" t="s">
        <v>13</v>
      </c>
      <c r="AC226" s="1">
        <v>35.3180686740856</v>
      </c>
      <c r="AD226" s="4">
        <v>-2.1079686740856047</v>
      </c>
    </row>
    <row r="227">
      <c r="G227" s="5">
        <v>-2.78077</v>
      </c>
      <c r="H227" s="6">
        <v>1.13</v>
      </c>
      <c r="K227" s="4">
        <f>IFERROR(__xludf.DUMMYFUNCTION("""COMPUTED_VALUE"""),1.08)</f>
        <v>1.08</v>
      </c>
      <c r="L227" s="4">
        <v>-2.72333</v>
      </c>
      <c r="M227" s="4" t="s">
        <v>13</v>
      </c>
      <c r="N227" s="1">
        <v>-1.82688854847315</v>
      </c>
      <c r="O227" s="4">
        <v>-0.9538814515268499</v>
      </c>
      <c r="V227" s="5">
        <v>33.204</v>
      </c>
      <c r="W227" s="6">
        <v>1.13</v>
      </c>
      <c r="Z227" s="4">
        <f>IFERROR(__xludf.DUMMYFUNCTION("""COMPUTED_VALUE"""),1.08)</f>
        <v>1.08</v>
      </c>
      <c r="AA227" s="4">
        <v>33.2159</v>
      </c>
      <c r="AB227" s="4" t="s">
        <v>13</v>
      </c>
      <c r="AC227" s="1">
        <v>35.3067347358596</v>
      </c>
      <c r="AD227" s="4">
        <v>-2.102734735859599</v>
      </c>
    </row>
    <row r="228">
      <c r="G228" s="5">
        <v>-2.78446</v>
      </c>
      <c r="H228" s="6">
        <v>1.135</v>
      </c>
      <c r="K228" s="4">
        <f>IFERROR(__xludf.DUMMYFUNCTION("""COMPUTED_VALUE"""),1.085)</f>
        <v>1.085</v>
      </c>
      <c r="L228" s="4">
        <v>-2.73009</v>
      </c>
      <c r="M228" s="4" t="s">
        <v>13</v>
      </c>
      <c r="N228" s="1">
        <v>-1.8302780837653</v>
      </c>
      <c r="O228" s="4">
        <v>-0.9541819162347001</v>
      </c>
      <c r="V228" s="5">
        <v>33.1965</v>
      </c>
      <c r="W228" s="6">
        <v>1.135</v>
      </c>
      <c r="Z228" s="4">
        <f>IFERROR(__xludf.DUMMYFUNCTION("""COMPUTED_VALUE"""),1.085)</f>
        <v>1.085</v>
      </c>
      <c r="AA228" s="4">
        <v>33.2188</v>
      </c>
      <c r="AB228" s="4" t="s">
        <v>13</v>
      </c>
      <c r="AC228" s="1">
        <v>35.3004445967022</v>
      </c>
      <c r="AD228" s="4">
        <v>-2.103944596702199</v>
      </c>
    </row>
    <row r="229">
      <c r="G229" s="5">
        <v>-2.7876</v>
      </c>
      <c r="H229" s="6">
        <v>1.14</v>
      </c>
      <c r="K229" s="4">
        <f>IFERROR(__xludf.DUMMYFUNCTION("""COMPUTED_VALUE"""),1.09)</f>
        <v>1.09</v>
      </c>
      <c r="L229" s="4">
        <v>-2.73673</v>
      </c>
      <c r="M229" s="4" t="s">
        <v>13</v>
      </c>
      <c r="N229" s="1">
        <v>-1.83343882662163</v>
      </c>
      <c r="O229" s="4">
        <v>-0.9541611733783699</v>
      </c>
      <c r="V229" s="5">
        <v>33.1876</v>
      </c>
      <c r="W229" s="6">
        <v>1.14</v>
      </c>
      <c r="Z229" s="4">
        <f>IFERROR(__xludf.DUMMYFUNCTION("""COMPUTED_VALUE"""),1.09)</f>
        <v>1.09</v>
      </c>
      <c r="AA229" s="4">
        <v>33.2209</v>
      </c>
      <c r="AB229" s="4" t="s">
        <v>13</v>
      </c>
      <c r="AC229" s="1">
        <v>35.2964864787119</v>
      </c>
      <c r="AD229" s="4">
        <v>-2.108886478711895</v>
      </c>
    </row>
    <row r="230">
      <c r="G230" s="5">
        <v>-2.7901</v>
      </c>
      <c r="H230" s="6">
        <v>1.145</v>
      </c>
      <c r="K230" s="4">
        <f>IFERROR(__xludf.DUMMYFUNCTION("""COMPUTED_VALUE"""),1.095)</f>
        <v>1.095</v>
      </c>
      <c r="L230" s="4">
        <v>-2.74322</v>
      </c>
      <c r="M230" s="4" t="s">
        <v>13</v>
      </c>
      <c r="N230" s="1">
        <v>-1.83667895565109</v>
      </c>
      <c r="O230" s="4">
        <v>-0.9534210443489097</v>
      </c>
      <c r="V230" s="5">
        <v>33.1772</v>
      </c>
      <c r="W230" s="6">
        <v>1.145</v>
      </c>
      <c r="Z230" s="4">
        <f>IFERROR(__xludf.DUMMYFUNCTION("""COMPUTED_VALUE"""),1.095)</f>
        <v>1.095</v>
      </c>
      <c r="AA230" s="4">
        <v>33.2224</v>
      </c>
      <c r="AB230" s="4" t="s">
        <v>13</v>
      </c>
      <c r="AC230" s="1">
        <v>35.2926860026144</v>
      </c>
      <c r="AD230" s="4">
        <v>-2.1154860026144036</v>
      </c>
    </row>
    <row r="231">
      <c r="G231" s="5">
        <v>-2.79192</v>
      </c>
      <c r="H231" s="6">
        <v>1.15</v>
      </c>
      <c r="K231" s="4">
        <f>IFERROR(__xludf.DUMMYFUNCTION("""COMPUTED_VALUE"""),1.1)</f>
        <v>1.1</v>
      </c>
      <c r="L231" s="4">
        <v>-2.74949</v>
      </c>
      <c r="M231" s="4" t="s">
        <v>13</v>
      </c>
      <c r="N231" s="1">
        <v>-1.83996193058535</v>
      </c>
      <c r="O231" s="4">
        <v>-0.9519580694146501</v>
      </c>
      <c r="V231" s="5">
        <v>33.1652</v>
      </c>
      <c r="W231" s="6">
        <v>1.15</v>
      </c>
      <c r="Z231" s="4">
        <f>IFERROR(__xludf.DUMMYFUNCTION("""COMPUTED_VALUE"""),1.1)</f>
        <v>1.1</v>
      </c>
      <c r="AA231" s="4">
        <v>33.2229</v>
      </c>
      <c r="AB231" s="4" t="s">
        <v>13</v>
      </c>
      <c r="AC231" s="1">
        <v>35.2890548622992</v>
      </c>
      <c r="AD231" s="4">
        <v>-2.123854862299204</v>
      </c>
    </row>
    <row r="232">
      <c r="G232" s="5">
        <v>-2.79301</v>
      </c>
      <c r="H232" s="6">
        <v>1.155</v>
      </c>
      <c r="K232" s="4">
        <f>IFERROR(__xludf.DUMMYFUNCTION("""COMPUTED_VALUE"""),1.105)</f>
        <v>1.105</v>
      </c>
      <c r="L232" s="4">
        <v>-2.75555</v>
      </c>
      <c r="M232" s="4" t="s">
        <v>13</v>
      </c>
      <c r="N232" s="1">
        <v>-1.8432512111561</v>
      </c>
      <c r="O232" s="4">
        <v>-0.9497587888439003</v>
      </c>
      <c r="V232" s="5">
        <v>33.1516</v>
      </c>
      <c r="W232" s="6">
        <v>1.155</v>
      </c>
      <c r="Z232" s="4">
        <f>IFERROR(__xludf.DUMMYFUNCTION("""COMPUTED_VALUE"""),1.105)</f>
        <v>1.105</v>
      </c>
      <c r="AA232" s="4">
        <v>33.2225</v>
      </c>
      <c r="AB232" s="4" t="s">
        <v>13</v>
      </c>
      <c r="AC232" s="1">
        <v>35.2856047516559</v>
      </c>
      <c r="AD232" s="4">
        <v>-2.134004751655901</v>
      </c>
    </row>
    <row r="233">
      <c r="G233" s="5">
        <v>-2.79334</v>
      </c>
      <c r="H233" s="6">
        <v>1.16</v>
      </c>
      <c r="K233" s="4">
        <f>IFERROR(__xludf.DUMMYFUNCTION("""COMPUTED_VALUE"""),1.11)</f>
        <v>1.11</v>
      </c>
      <c r="L233" s="4">
        <v>-2.76133</v>
      </c>
      <c r="M233" s="4" t="s">
        <v>13</v>
      </c>
      <c r="N233" s="1">
        <v>-1.846510257095</v>
      </c>
      <c r="O233" s="4">
        <v>-0.9468297429050001</v>
      </c>
      <c r="V233" s="5">
        <v>33.1364</v>
      </c>
      <c r="W233" s="6">
        <v>1.16</v>
      </c>
      <c r="Z233" s="4">
        <f>IFERROR(__xludf.DUMMYFUNCTION("""COMPUTED_VALUE"""),1.11)</f>
        <v>1.11</v>
      </c>
      <c r="AA233" s="4">
        <v>33.2211</v>
      </c>
      <c r="AB233" s="4" t="s">
        <v>13</v>
      </c>
      <c r="AC233" s="1">
        <v>35.282347364574</v>
      </c>
      <c r="AD233" s="4">
        <v>-2.145947364573999</v>
      </c>
    </row>
    <row r="234">
      <c r="G234" s="5">
        <v>-2.79279</v>
      </c>
      <c r="H234" s="6">
        <v>1.165</v>
      </c>
      <c r="K234" s="4">
        <f>IFERROR(__xludf.DUMMYFUNCTION("""COMPUTED_VALUE"""),1.115)</f>
        <v>1.115</v>
      </c>
      <c r="L234" s="4">
        <v>-2.76679</v>
      </c>
      <c r="M234" s="4" t="s">
        <v>13</v>
      </c>
      <c r="N234" s="1">
        <v>-1.84970252813374</v>
      </c>
      <c r="O234" s="4">
        <v>-0.9430874718662601</v>
      </c>
      <c r="V234" s="5">
        <v>33.1195</v>
      </c>
      <c r="W234" s="6">
        <v>1.165</v>
      </c>
      <c r="Z234" s="4">
        <f>IFERROR(__xludf.DUMMYFUNCTION("""COMPUTED_VALUE"""),1.115)</f>
        <v>1.115</v>
      </c>
      <c r="AA234" s="4">
        <v>33.2186</v>
      </c>
      <c r="AB234" s="4" t="s">
        <v>13</v>
      </c>
      <c r="AC234" s="1">
        <v>35.2792943949432</v>
      </c>
      <c r="AD234" s="4">
        <v>-2.159794394943198</v>
      </c>
    </row>
    <row r="235">
      <c r="G235" s="5">
        <v>-2.79133</v>
      </c>
      <c r="H235" s="6">
        <v>1.17</v>
      </c>
      <c r="K235" s="4">
        <f>IFERROR(__xludf.DUMMYFUNCTION("""COMPUTED_VALUE"""),1.12)</f>
        <v>1.12</v>
      </c>
      <c r="L235" s="4">
        <v>-2.77187</v>
      </c>
      <c r="M235" s="4" t="s">
        <v>13</v>
      </c>
      <c r="N235" s="1">
        <v>-1.852791484004</v>
      </c>
      <c r="O235" s="4">
        <v>-0.9385385159959998</v>
      </c>
      <c r="V235" s="5">
        <v>33.1008</v>
      </c>
      <c r="W235" s="6">
        <v>1.17</v>
      </c>
      <c r="Z235" s="4">
        <f>IFERROR(__xludf.DUMMYFUNCTION("""COMPUTED_VALUE"""),1.12)</f>
        <v>1.12</v>
      </c>
      <c r="AA235" s="4">
        <v>33.215</v>
      </c>
      <c r="AB235" s="4" t="s">
        <v>13</v>
      </c>
      <c r="AC235" s="1">
        <v>35.276457536653</v>
      </c>
      <c r="AD235" s="4">
        <v>-2.1756575366529987</v>
      </c>
    </row>
    <row r="236">
      <c r="G236" s="5">
        <v>-2.78891</v>
      </c>
      <c r="H236" s="6">
        <v>1.175</v>
      </c>
      <c r="K236" s="4">
        <f>IFERROR(__xludf.DUMMYFUNCTION("""COMPUTED_VALUE"""),1.125)</f>
        <v>1.125</v>
      </c>
      <c r="L236" s="4">
        <v>-2.77655</v>
      </c>
      <c r="M236" s="4" t="s">
        <v>13</v>
      </c>
      <c r="N236" s="1">
        <v>-1.85574058443745</v>
      </c>
      <c r="O236" s="4">
        <v>-0.9331694155625501</v>
      </c>
      <c r="V236" s="5">
        <v>33.0804</v>
      </c>
      <c r="W236" s="6">
        <v>1.175</v>
      </c>
      <c r="Z236" s="4">
        <f>IFERROR(__xludf.DUMMYFUNCTION("""COMPUTED_VALUE"""),1.125)</f>
        <v>1.125</v>
      </c>
      <c r="AA236" s="4">
        <v>33.2101</v>
      </c>
      <c r="AB236" s="4" t="s">
        <v>13</v>
      </c>
      <c r="AC236" s="1">
        <v>35.273848483593</v>
      </c>
      <c r="AD236" s="4">
        <v>-2.193448483593002</v>
      </c>
    </row>
    <row r="237">
      <c r="G237" s="5">
        <v>-2.78546</v>
      </c>
      <c r="H237" s="6">
        <v>1.18</v>
      </c>
      <c r="K237" s="4">
        <f>IFERROR(__xludf.DUMMYFUNCTION("""COMPUTED_VALUE"""),1.13)</f>
        <v>1.13</v>
      </c>
      <c r="L237" s="4">
        <v>-2.78077</v>
      </c>
      <c r="M237" s="4" t="s">
        <v>13</v>
      </c>
      <c r="N237" s="1">
        <v>-1.85851328916577</v>
      </c>
      <c r="O237" s="4">
        <v>-0.92694671083423</v>
      </c>
      <c r="V237" s="5">
        <v>33.0581</v>
      </c>
      <c r="W237" s="6">
        <v>1.18</v>
      </c>
      <c r="Z237" s="4">
        <f>IFERROR(__xludf.DUMMYFUNCTION("""COMPUTED_VALUE"""),1.13)</f>
        <v>1.13</v>
      </c>
      <c r="AA237" s="4">
        <v>33.204</v>
      </c>
      <c r="AB237" s="4" t="s">
        <v>13</v>
      </c>
      <c r="AC237" s="1">
        <v>35.2714789296528</v>
      </c>
      <c r="AD237" s="4">
        <v>-2.213378929652798</v>
      </c>
    </row>
    <row r="238">
      <c r="G238" s="5">
        <v>-2.78094</v>
      </c>
      <c r="H238" s="6">
        <v>1.185</v>
      </c>
      <c r="K238" s="4">
        <f>IFERROR(__xludf.DUMMYFUNCTION("""COMPUTED_VALUE"""),1.134552002)</f>
        <v>1.134552002</v>
      </c>
      <c r="L238" s="4" t="s">
        <v>13</v>
      </c>
      <c r="M238" s="4">
        <v>-1.83</v>
      </c>
      <c r="N238" s="1">
        <v>-1.86107305792064</v>
      </c>
      <c r="O238" s="4">
        <v>-0.9198669420793602</v>
      </c>
      <c r="V238" s="5">
        <v>33.034</v>
      </c>
      <c r="W238" s="6">
        <v>1.185</v>
      </c>
      <c r="Z238" s="4">
        <f>IFERROR(__xludf.DUMMYFUNCTION("""COMPUTED_VALUE"""),1.134552002)</f>
        <v>1.134552002</v>
      </c>
      <c r="AA238" s="4" t="s">
        <v>13</v>
      </c>
      <c r="AB238" s="4">
        <v>35.3008065386148</v>
      </c>
      <c r="AC238" s="1">
        <v>35.269360568722</v>
      </c>
      <c r="AD238" s="4">
        <v>-2.235360568722001</v>
      </c>
    </row>
    <row r="239">
      <c r="G239" s="5">
        <v>-2.77526</v>
      </c>
      <c r="H239" s="6">
        <v>1.19</v>
      </c>
      <c r="K239" s="4">
        <f>IFERROR(__xludf.DUMMYFUNCTION("""COMPUTED_VALUE"""),1.135)</f>
        <v>1.135</v>
      </c>
      <c r="L239" s="4">
        <v>-2.78446</v>
      </c>
      <c r="M239" s="4" t="s">
        <v>13</v>
      </c>
      <c r="N239" s="1">
        <v>-1.86338335043374</v>
      </c>
      <c r="O239" s="4">
        <v>-0.9118766495662598</v>
      </c>
      <c r="V239" s="5">
        <v>33.008</v>
      </c>
      <c r="W239" s="6">
        <v>1.19</v>
      </c>
      <c r="Z239" s="4">
        <f>IFERROR(__xludf.DUMMYFUNCTION("""COMPUTED_VALUE"""),1.135)</f>
        <v>1.135</v>
      </c>
      <c r="AA239" s="4">
        <v>33.1965</v>
      </c>
      <c r="AB239" s="4" t="s">
        <v>13</v>
      </c>
      <c r="AC239" s="1">
        <v>35.2675050946901</v>
      </c>
      <c r="AD239" s="4">
        <v>-2.2595050946900983</v>
      </c>
    </row>
    <row r="240">
      <c r="G240" s="5">
        <v>-2.76838</v>
      </c>
      <c r="H240" s="6">
        <v>1.195</v>
      </c>
      <c r="K240" s="4">
        <f>IFERROR(__xludf.DUMMYFUNCTION("""COMPUTED_VALUE"""),1.14)</f>
        <v>1.14</v>
      </c>
      <c r="L240" s="4">
        <v>-2.7876</v>
      </c>
      <c r="M240" s="4" t="s">
        <v>13</v>
      </c>
      <c r="N240" s="1">
        <v>-1.86540762643675</v>
      </c>
      <c r="O240" s="4">
        <v>-0.90297237356325</v>
      </c>
      <c r="V240" s="5">
        <v>32.9801</v>
      </c>
      <c r="W240" s="6">
        <v>1.195</v>
      </c>
      <c r="Z240" s="4">
        <f>IFERROR(__xludf.DUMMYFUNCTION("""COMPUTED_VALUE"""),1.14)</f>
        <v>1.14</v>
      </c>
      <c r="AA240" s="4">
        <v>33.1876</v>
      </c>
      <c r="AB240" s="4" t="s">
        <v>13</v>
      </c>
      <c r="AC240" s="1">
        <v>35.2659242014467</v>
      </c>
      <c r="AD240" s="4">
        <v>-2.285824201446701</v>
      </c>
    </row>
    <row r="241">
      <c r="G241" s="5">
        <v>-2.76026</v>
      </c>
      <c r="H241" s="6">
        <v>1.2</v>
      </c>
      <c r="K241" s="4">
        <f>IFERROR(__xludf.DUMMYFUNCTION("""COMPUTED_VALUE"""),1.145)</f>
        <v>1.145</v>
      </c>
      <c r="L241" s="4">
        <v>-2.7901</v>
      </c>
      <c r="M241" s="4" t="s">
        <v>13</v>
      </c>
      <c r="N241" s="1">
        <v>-1.86710934566133</v>
      </c>
      <c r="O241" s="4">
        <v>-0.8931506543386702</v>
      </c>
      <c r="V241" s="5">
        <v>32.9504</v>
      </c>
      <c r="W241" s="6">
        <v>1.2</v>
      </c>
      <c r="Z241" s="4">
        <f>IFERROR(__xludf.DUMMYFUNCTION("""COMPUTED_VALUE"""),1.145)</f>
        <v>1.145</v>
      </c>
      <c r="AA241" s="4">
        <v>33.1772</v>
      </c>
      <c r="AB241" s="4" t="s">
        <v>13</v>
      </c>
      <c r="AC241" s="1">
        <v>35.2646295828815</v>
      </c>
      <c r="AD241" s="4">
        <v>-2.314229582881495</v>
      </c>
    </row>
    <row r="242">
      <c r="G242" s="5">
        <v>-2.75079</v>
      </c>
      <c r="H242" s="6">
        <v>1.205</v>
      </c>
      <c r="K242" s="4">
        <f>IFERROR(__xludf.DUMMYFUNCTION("""COMPUTED_VALUE"""),1.15)</f>
        <v>1.15</v>
      </c>
      <c r="L242" s="4">
        <v>-2.79192</v>
      </c>
      <c r="M242" s="4" t="s">
        <v>13</v>
      </c>
      <c r="N242" s="1">
        <v>-1.86845196783918</v>
      </c>
      <c r="O242" s="4">
        <v>-0.8823380321608199</v>
      </c>
      <c r="V242" s="5">
        <v>32.9188</v>
      </c>
      <c r="W242" s="6">
        <v>1.205</v>
      </c>
      <c r="Z242" s="4">
        <f>IFERROR(__xludf.DUMMYFUNCTION("""COMPUTED_VALUE"""),1.15)</f>
        <v>1.15</v>
      </c>
      <c r="AA242" s="4">
        <v>33.1652</v>
      </c>
      <c r="AB242" s="4" t="s">
        <v>13</v>
      </c>
      <c r="AC242" s="1">
        <v>35.2636329328839</v>
      </c>
      <c r="AD242" s="4">
        <v>-2.3448329328839037</v>
      </c>
    </row>
    <row r="243">
      <c r="G243" s="5">
        <v>-2.73997</v>
      </c>
      <c r="H243" s="6">
        <v>1.21</v>
      </c>
      <c r="K243" s="4">
        <f>IFERROR(__xludf.DUMMYFUNCTION("""COMPUTED_VALUE"""),1.155)</f>
        <v>1.155</v>
      </c>
      <c r="L243" s="4">
        <v>-2.79301</v>
      </c>
      <c r="M243" s="4" t="s">
        <v>13</v>
      </c>
      <c r="N243" s="1">
        <v>-1.86939895270196</v>
      </c>
      <c r="O243" s="4">
        <v>-0.8705710472980399</v>
      </c>
      <c r="V243" s="5">
        <v>32.8854</v>
      </c>
      <c r="W243" s="6">
        <v>1.21</v>
      </c>
      <c r="Z243" s="4">
        <f>IFERROR(__xludf.DUMMYFUNCTION("""COMPUTED_VALUE"""),1.155)</f>
        <v>1.155</v>
      </c>
      <c r="AA243" s="4">
        <v>33.1516</v>
      </c>
      <c r="AB243" s="4" t="s">
        <v>13</v>
      </c>
      <c r="AC243" s="1">
        <v>35.2629459453436</v>
      </c>
      <c r="AD243" s="4">
        <v>-2.3775459453436056</v>
      </c>
    </row>
    <row r="244">
      <c r="G244" s="5">
        <v>-2.72772</v>
      </c>
      <c r="H244" s="6">
        <v>1.215</v>
      </c>
      <c r="K244" s="4">
        <f>IFERROR(__xludf.DUMMYFUNCTION("""COMPUTED_VALUE"""),1.16)</f>
        <v>1.16</v>
      </c>
      <c r="L244" s="4">
        <v>-2.79334</v>
      </c>
      <c r="M244" s="4" t="s">
        <v>13</v>
      </c>
      <c r="N244" s="1">
        <v>-1.86991375998137</v>
      </c>
      <c r="O244" s="4">
        <v>-0.8578062400186302</v>
      </c>
      <c r="V244" s="5">
        <v>32.8501</v>
      </c>
      <c r="W244" s="6">
        <v>1.215</v>
      </c>
      <c r="Z244" s="4">
        <f>IFERROR(__xludf.DUMMYFUNCTION("""COMPUTED_VALUE"""),1.16)</f>
        <v>1.16</v>
      </c>
      <c r="AA244" s="4">
        <v>33.1364</v>
      </c>
      <c r="AB244" s="4" t="s">
        <v>13</v>
      </c>
      <c r="AC244" s="1">
        <v>35.2625803141501</v>
      </c>
      <c r="AD244" s="4">
        <v>-2.412480314150102</v>
      </c>
    </row>
    <row r="245">
      <c r="G245" s="5">
        <v>-2.71402</v>
      </c>
      <c r="H245" s="6">
        <v>1.22</v>
      </c>
      <c r="K245" s="4">
        <f>IFERROR(__xludf.DUMMYFUNCTION("""COMPUTED_VALUE"""),1.165)</f>
        <v>1.165</v>
      </c>
      <c r="L245" s="4">
        <v>-2.79279</v>
      </c>
      <c r="M245" s="4" t="s">
        <v>13</v>
      </c>
      <c r="N245" s="1">
        <v>-1.87</v>
      </c>
      <c r="O245" s="4">
        <v>-0.84402</v>
      </c>
      <c r="V245" s="5">
        <v>32.8131</v>
      </c>
      <c r="W245" s="6">
        <v>1.22</v>
      </c>
      <c r="Z245" s="4">
        <f>IFERROR(__xludf.DUMMYFUNCTION("""COMPUTED_VALUE"""),1.165)</f>
        <v>1.165</v>
      </c>
      <c r="AA245" s="4">
        <v>33.1195</v>
      </c>
      <c r="AB245" s="4" t="s">
        <v>13</v>
      </c>
      <c r="AC245" s="1">
        <v>35.26252005</v>
      </c>
      <c r="AD245" s="4">
        <v>-2.4494200500000005</v>
      </c>
    </row>
    <row r="246">
      <c r="G246" s="5">
        <v>-2.69879</v>
      </c>
      <c r="H246" s="6">
        <v>1.225</v>
      </c>
      <c r="K246" s="4">
        <f>IFERROR(__xludf.DUMMYFUNCTION("""COMPUTED_VALUE"""),1.17)</f>
        <v>1.17</v>
      </c>
      <c r="L246" s="4">
        <v>-2.79133</v>
      </c>
      <c r="M246" s="4" t="s">
        <v>13</v>
      </c>
      <c r="N246" s="1">
        <v>-1.87</v>
      </c>
      <c r="O246" s="4">
        <v>-0.8287899999999997</v>
      </c>
      <c r="V246" s="5">
        <v>32.7743</v>
      </c>
      <c r="W246" s="6">
        <v>1.225</v>
      </c>
      <c r="Z246" s="4">
        <f>IFERROR(__xludf.DUMMYFUNCTION("""COMPUTED_VALUE"""),1.17)</f>
        <v>1.17</v>
      </c>
      <c r="AA246" s="4">
        <v>33.1008</v>
      </c>
      <c r="AB246" s="4" t="s">
        <v>13</v>
      </c>
      <c r="AC246" s="1">
        <v>35.26252005</v>
      </c>
      <c r="AD246" s="4">
        <v>-2.4882200500000025</v>
      </c>
    </row>
    <row r="247">
      <c r="G247" s="5">
        <v>-2.682</v>
      </c>
      <c r="H247" s="6">
        <v>1.23</v>
      </c>
      <c r="K247" s="4">
        <f>IFERROR(__xludf.DUMMYFUNCTION("""COMPUTED_VALUE"""),1.175)</f>
        <v>1.175</v>
      </c>
      <c r="L247" s="4">
        <v>-2.78891</v>
      </c>
      <c r="M247" s="4" t="s">
        <v>13</v>
      </c>
      <c r="N247" s="1">
        <v>-1.87</v>
      </c>
      <c r="O247" s="4">
        <v>-0.8119999999999998</v>
      </c>
      <c r="V247" s="5">
        <v>32.7338</v>
      </c>
      <c r="W247" s="6">
        <v>1.23</v>
      </c>
      <c r="Z247" s="4">
        <f>IFERROR(__xludf.DUMMYFUNCTION("""COMPUTED_VALUE"""),1.175)</f>
        <v>1.175</v>
      </c>
      <c r="AA247" s="4">
        <v>33.0804</v>
      </c>
      <c r="AB247" s="4" t="s">
        <v>13</v>
      </c>
      <c r="AC247" s="1">
        <v>35.26252005</v>
      </c>
      <c r="AD247" s="4">
        <v>-2.528720049999997</v>
      </c>
    </row>
    <row r="248">
      <c r="G248" s="5">
        <v>-2.66358</v>
      </c>
      <c r="H248" s="6">
        <v>1.235</v>
      </c>
      <c r="K248" s="4">
        <f>IFERROR(__xludf.DUMMYFUNCTION("""COMPUTED_VALUE"""),1.18)</f>
        <v>1.18</v>
      </c>
      <c r="L248" s="4">
        <v>-2.78546</v>
      </c>
      <c r="M248" s="4" t="s">
        <v>13</v>
      </c>
      <c r="N248" s="1">
        <v>-1.87</v>
      </c>
      <c r="O248" s="4">
        <v>-0.79358</v>
      </c>
      <c r="V248" s="5">
        <v>32.6917</v>
      </c>
      <c r="W248" s="6">
        <v>1.235</v>
      </c>
      <c r="Z248" s="4">
        <f>IFERROR(__xludf.DUMMYFUNCTION("""COMPUTED_VALUE"""),1.18)</f>
        <v>1.18</v>
      </c>
      <c r="AA248" s="4">
        <v>33.0581</v>
      </c>
      <c r="AB248" s="4" t="s">
        <v>13</v>
      </c>
      <c r="AC248" s="1">
        <v>35.26252005</v>
      </c>
      <c r="AD248" s="4">
        <v>-2.570820050000002</v>
      </c>
    </row>
    <row r="249">
      <c r="G249" s="5">
        <v>-2.64353</v>
      </c>
      <c r="H249" s="6">
        <v>1.24</v>
      </c>
      <c r="K249" s="4">
        <f>IFERROR(__xludf.DUMMYFUNCTION("""COMPUTED_VALUE"""),1.185)</f>
        <v>1.185</v>
      </c>
      <c r="L249" s="4">
        <v>-2.78094</v>
      </c>
      <c r="M249" s="4" t="s">
        <v>13</v>
      </c>
      <c r="N249" s="1">
        <v>-1.87</v>
      </c>
      <c r="O249" s="4">
        <v>-0.77353</v>
      </c>
      <c r="V249" s="5">
        <v>32.6481</v>
      </c>
      <c r="W249" s="6">
        <v>1.24</v>
      </c>
      <c r="Z249" s="4">
        <f>IFERROR(__xludf.DUMMYFUNCTION("""COMPUTED_VALUE"""),1.185)</f>
        <v>1.185</v>
      </c>
      <c r="AA249" s="4">
        <v>33.034</v>
      </c>
      <c r="AB249" s="4" t="s">
        <v>13</v>
      </c>
      <c r="AC249" s="1">
        <v>35.26252005</v>
      </c>
      <c r="AD249" s="4">
        <v>-2.6144200499999997</v>
      </c>
    </row>
    <row r="250">
      <c r="G250" s="5">
        <v>-2.62178</v>
      </c>
      <c r="H250" s="6">
        <v>1.245</v>
      </c>
      <c r="K250" s="4">
        <f>IFERROR(__xludf.DUMMYFUNCTION("""COMPUTED_VALUE"""),1.19)</f>
        <v>1.19</v>
      </c>
      <c r="L250" s="4">
        <v>-2.77526</v>
      </c>
      <c r="M250" s="4" t="s">
        <v>13</v>
      </c>
      <c r="N250" s="1">
        <v>-1.87</v>
      </c>
      <c r="O250" s="4">
        <v>-0.7517800000000001</v>
      </c>
      <c r="V250" s="5">
        <v>32.6029</v>
      </c>
      <c r="W250" s="6">
        <v>1.245</v>
      </c>
      <c r="Z250" s="4">
        <f>IFERROR(__xludf.DUMMYFUNCTION("""COMPUTED_VALUE"""),1.19)</f>
        <v>1.19</v>
      </c>
      <c r="AA250" s="4">
        <v>33.008</v>
      </c>
      <c r="AB250" s="4" t="s">
        <v>13</v>
      </c>
      <c r="AC250" s="1">
        <v>35.26252005</v>
      </c>
      <c r="AD250" s="4">
        <v>-2.659620050000001</v>
      </c>
    </row>
    <row r="251">
      <c r="G251" s="5">
        <v>-2.59833</v>
      </c>
      <c r="H251" s="6">
        <v>1.25</v>
      </c>
      <c r="K251" s="4">
        <f>IFERROR(__xludf.DUMMYFUNCTION("""COMPUTED_VALUE"""),1.195)</f>
        <v>1.195</v>
      </c>
      <c r="L251" s="4">
        <v>-2.76838</v>
      </c>
      <c r="M251" s="4" t="s">
        <v>13</v>
      </c>
      <c r="N251" s="1">
        <v>-1.87</v>
      </c>
      <c r="O251" s="4">
        <v>-0.7283299999999997</v>
      </c>
      <c r="V251" s="5">
        <v>32.5565</v>
      </c>
      <c r="W251" s="6">
        <v>1.25</v>
      </c>
      <c r="Z251" s="4">
        <f>IFERROR(__xludf.DUMMYFUNCTION("""COMPUTED_VALUE"""),1.195)</f>
        <v>1.195</v>
      </c>
      <c r="AA251" s="4">
        <v>32.9801</v>
      </c>
      <c r="AB251" s="4" t="s">
        <v>13</v>
      </c>
      <c r="AC251" s="1">
        <v>35.26252005</v>
      </c>
      <c r="AD251" s="4">
        <v>-2.7060200499999993</v>
      </c>
    </row>
    <row r="252">
      <c r="G252" s="5">
        <v>-2.57311</v>
      </c>
      <c r="H252" s="6">
        <v>1.255</v>
      </c>
      <c r="K252" s="4">
        <f>IFERROR(__xludf.DUMMYFUNCTION("""COMPUTED_VALUE"""),1.2)</f>
        <v>1.2</v>
      </c>
      <c r="L252" s="4">
        <v>-2.76026</v>
      </c>
      <c r="M252" s="4" t="s">
        <v>13</v>
      </c>
      <c r="N252" s="1">
        <v>-1.87</v>
      </c>
      <c r="O252" s="4">
        <v>-0.7031099999999997</v>
      </c>
      <c r="V252" s="5">
        <v>32.5088</v>
      </c>
      <c r="W252" s="6">
        <v>1.255</v>
      </c>
      <c r="Z252" s="4">
        <f>IFERROR(__xludf.DUMMYFUNCTION("""COMPUTED_VALUE"""),1.2)</f>
        <v>1.2</v>
      </c>
      <c r="AA252" s="4">
        <v>32.9504</v>
      </c>
      <c r="AB252" s="4" t="s">
        <v>13</v>
      </c>
      <c r="AC252" s="1">
        <v>35.26252005</v>
      </c>
      <c r="AD252" s="4">
        <v>-2.7537200499999983</v>
      </c>
    </row>
    <row r="253">
      <c r="G253" s="5">
        <v>-2.54613</v>
      </c>
      <c r="H253" s="6">
        <v>1.26</v>
      </c>
      <c r="K253" s="4">
        <f>IFERROR(__xludf.DUMMYFUNCTION("""COMPUTED_VALUE"""),1.205)</f>
        <v>1.205</v>
      </c>
      <c r="L253" s="4">
        <v>-2.75079</v>
      </c>
      <c r="M253" s="4" t="s">
        <v>13</v>
      </c>
      <c r="N253" s="1">
        <v>-1.87</v>
      </c>
      <c r="O253" s="4">
        <v>-0.6761299999999997</v>
      </c>
      <c r="V253" s="5">
        <v>32.4599</v>
      </c>
      <c r="W253" s="6">
        <v>1.26</v>
      </c>
      <c r="Z253" s="4">
        <f>IFERROR(__xludf.DUMMYFUNCTION("""COMPUTED_VALUE"""),1.205)</f>
        <v>1.205</v>
      </c>
      <c r="AA253" s="4">
        <v>32.9188</v>
      </c>
      <c r="AB253" s="4" t="s">
        <v>13</v>
      </c>
      <c r="AC253" s="1">
        <v>35.26252005</v>
      </c>
      <c r="AD253" s="4">
        <v>-2.8026200500000016</v>
      </c>
    </row>
    <row r="254">
      <c r="G254" s="5">
        <v>-2.51737</v>
      </c>
      <c r="H254" s="6">
        <v>1.265</v>
      </c>
      <c r="K254" s="4">
        <f>IFERROR(__xludf.DUMMYFUNCTION("""COMPUTED_VALUE"""),1.21)</f>
        <v>1.21</v>
      </c>
      <c r="L254" s="4">
        <v>-2.73997</v>
      </c>
      <c r="M254" s="4" t="s">
        <v>13</v>
      </c>
      <c r="N254" s="1">
        <v>-1.87</v>
      </c>
      <c r="O254" s="4">
        <v>-0.64737</v>
      </c>
      <c r="V254" s="5">
        <v>32.41</v>
      </c>
      <c r="W254" s="6">
        <v>1.265</v>
      </c>
      <c r="Z254" s="4">
        <f>IFERROR(__xludf.DUMMYFUNCTION("""COMPUTED_VALUE"""),1.21)</f>
        <v>1.21</v>
      </c>
      <c r="AA254" s="4">
        <v>32.8854</v>
      </c>
      <c r="AB254" s="4" t="s">
        <v>13</v>
      </c>
      <c r="AC254" s="1">
        <v>35.26252005</v>
      </c>
      <c r="AD254" s="4">
        <v>-2.8525200500000025</v>
      </c>
    </row>
    <row r="255">
      <c r="G255" s="5">
        <v>-2.48675</v>
      </c>
      <c r="H255" s="6">
        <v>1.27</v>
      </c>
      <c r="K255" s="4">
        <f>IFERROR(__xludf.DUMMYFUNCTION("""COMPUTED_VALUE"""),1.215)</f>
        <v>1.215</v>
      </c>
      <c r="L255" s="4">
        <v>-2.72772</v>
      </c>
      <c r="M255" s="4" t="s">
        <v>13</v>
      </c>
      <c r="N255" s="1">
        <v>-1.87</v>
      </c>
      <c r="O255" s="4">
        <v>-0.6167499999999997</v>
      </c>
      <c r="V255" s="5">
        <v>32.3593</v>
      </c>
      <c r="W255" s="6">
        <v>1.27</v>
      </c>
      <c r="Z255" s="4">
        <f>IFERROR(__xludf.DUMMYFUNCTION("""COMPUTED_VALUE"""),1.215)</f>
        <v>1.215</v>
      </c>
      <c r="AA255" s="4">
        <v>32.8501</v>
      </c>
      <c r="AB255" s="4" t="s">
        <v>13</v>
      </c>
      <c r="AC255" s="1">
        <v>35.26252005</v>
      </c>
      <c r="AD255" s="4">
        <v>-2.9032200500000016</v>
      </c>
    </row>
    <row r="256">
      <c r="G256" s="5">
        <v>-2.45435</v>
      </c>
      <c r="H256" s="6">
        <v>1.275</v>
      </c>
      <c r="K256" s="4">
        <f>IFERROR(__xludf.DUMMYFUNCTION("""COMPUTED_VALUE"""),1.217987061)</f>
        <v>1.217987061</v>
      </c>
      <c r="L256" s="4" t="s">
        <v>13</v>
      </c>
      <c r="M256" s="4">
        <v>-1.87</v>
      </c>
      <c r="N256" s="1">
        <v>-1.87</v>
      </c>
      <c r="O256" s="4">
        <v>-0.5843499999999997</v>
      </c>
      <c r="V256" s="5">
        <v>32.3078</v>
      </c>
      <c r="W256" s="6">
        <v>1.275</v>
      </c>
      <c r="Z256" s="4">
        <f>IFERROR(__xludf.DUMMYFUNCTION("""COMPUTED_VALUE"""),1.217987061)</f>
        <v>1.217987061</v>
      </c>
      <c r="AA256" s="4" t="s">
        <v>13</v>
      </c>
      <c r="AB256" s="4">
        <v>35.2625200502536</v>
      </c>
      <c r="AC256" s="1">
        <v>35.26252005</v>
      </c>
      <c r="AD256" s="4">
        <v>-2.954720049999999</v>
      </c>
    </row>
    <row r="257">
      <c r="G257" s="5">
        <v>-2.42012</v>
      </c>
      <c r="H257" s="6">
        <v>1.28</v>
      </c>
      <c r="K257" s="4">
        <f>IFERROR(__xludf.DUMMYFUNCTION("""COMPUTED_VALUE"""),1.22)</f>
        <v>1.22</v>
      </c>
      <c r="L257" s="4">
        <v>-2.71402</v>
      </c>
      <c r="M257" s="4" t="s">
        <v>13</v>
      </c>
      <c r="N257" s="1">
        <v>-1.87</v>
      </c>
      <c r="O257" s="4">
        <v>-0.5501199999999997</v>
      </c>
      <c r="V257" s="5">
        <v>32.2558</v>
      </c>
      <c r="W257" s="6">
        <v>1.28</v>
      </c>
      <c r="Z257" s="4">
        <f>IFERROR(__xludf.DUMMYFUNCTION("""COMPUTED_VALUE"""),1.22)</f>
        <v>1.22</v>
      </c>
      <c r="AA257" s="4">
        <v>32.8131</v>
      </c>
      <c r="AB257" s="4" t="s">
        <v>13</v>
      </c>
      <c r="AC257" s="1">
        <v>35.26252005</v>
      </c>
      <c r="AD257" s="4">
        <v>-3.0067200499999984</v>
      </c>
    </row>
    <row r="258">
      <c r="G258" s="5">
        <v>-2.38405</v>
      </c>
      <c r="H258" s="6">
        <v>1.285</v>
      </c>
      <c r="K258" s="4">
        <f>IFERROR(__xludf.DUMMYFUNCTION("""COMPUTED_VALUE"""),1.225)</f>
        <v>1.225</v>
      </c>
      <c r="L258" s="4">
        <v>-2.69879</v>
      </c>
      <c r="M258" s="4" t="s">
        <v>13</v>
      </c>
      <c r="N258" s="1">
        <v>-1.87</v>
      </c>
      <c r="O258" s="4">
        <v>-0.5140499999999997</v>
      </c>
      <c r="V258" s="5">
        <v>32.2034</v>
      </c>
      <c r="W258" s="6">
        <v>1.285</v>
      </c>
      <c r="Z258" s="4">
        <f>IFERROR(__xludf.DUMMYFUNCTION("""COMPUTED_VALUE"""),1.225)</f>
        <v>1.225</v>
      </c>
      <c r="AA258" s="4">
        <v>32.7743</v>
      </c>
      <c r="AB258" s="4" t="s">
        <v>13</v>
      </c>
      <c r="AC258" s="1">
        <v>35.26252005</v>
      </c>
      <c r="AD258" s="4">
        <v>-3.059120049999997</v>
      </c>
    </row>
    <row r="259">
      <c r="G259" s="5">
        <v>-2.34615</v>
      </c>
      <c r="H259" s="6">
        <v>1.29</v>
      </c>
      <c r="K259" s="4">
        <f>IFERROR(__xludf.DUMMYFUNCTION("""COMPUTED_VALUE"""),1.23)</f>
        <v>1.23</v>
      </c>
      <c r="L259" s="4">
        <v>-2.682</v>
      </c>
      <c r="M259" s="4" t="s">
        <v>13</v>
      </c>
      <c r="N259" s="1">
        <v>-1.87</v>
      </c>
      <c r="O259" s="4">
        <v>-0.4761500000000001</v>
      </c>
      <c r="V259" s="5">
        <v>32.1509</v>
      </c>
      <c r="W259" s="6">
        <v>1.29</v>
      </c>
      <c r="Z259" s="4">
        <f>IFERROR(__xludf.DUMMYFUNCTION("""COMPUTED_VALUE"""),1.23)</f>
        <v>1.23</v>
      </c>
      <c r="AA259" s="4">
        <v>32.7338</v>
      </c>
      <c r="AB259" s="4" t="s">
        <v>13</v>
      </c>
      <c r="AC259" s="1">
        <v>35.26252005</v>
      </c>
      <c r="AD259" s="4">
        <v>-3.111620049999999</v>
      </c>
    </row>
    <row r="260">
      <c r="G260" s="5">
        <v>-2.30645</v>
      </c>
      <c r="H260" s="6">
        <v>1.295</v>
      </c>
      <c r="K260" s="4">
        <f>IFERROR(__xludf.DUMMYFUNCTION("""COMPUTED_VALUE"""),1.235)</f>
        <v>1.235</v>
      </c>
      <c r="L260" s="4">
        <v>-2.66358</v>
      </c>
      <c r="M260" s="4" t="s">
        <v>13</v>
      </c>
      <c r="N260" s="1">
        <v>-1.87</v>
      </c>
      <c r="O260" s="4">
        <v>-0.4364499999999998</v>
      </c>
      <c r="V260" s="5">
        <v>32.0983</v>
      </c>
      <c r="W260" s="6">
        <v>1.295</v>
      </c>
      <c r="Z260" s="4">
        <f>IFERROR(__xludf.DUMMYFUNCTION("""COMPUTED_VALUE"""),1.235)</f>
        <v>1.235</v>
      </c>
      <c r="AA260" s="4">
        <v>32.6917</v>
      </c>
      <c r="AB260" s="4" t="s">
        <v>13</v>
      </c>
      <c r="AC260" s="1">
        <v>35.26252005</v>
      </c>
      <c r="AD260" s="4">
        <v>-3.1642200499999973</v>
      </c>
    </row>
    <row r="261">
      <c r="G261" s="5">
        <v>-2.26491</v>
      </c>
      <c r="H261" s="6">
        <v>1.3</v>
      </c>
      <c r="K261" s="4">
        <f>IFERROR(__xludf.DUMMYFUNCTION("""COMPUTED_VALUE"""),1.24)</f>
        <v>1.24</v>
      </c>
      <c r="L261" s="4">
        <v>-2.64353</v>
      </c>
      <c r="M261" s="4" t="s">
        <v>13</v>
      </c>
      <c r="N261" s="1">
        <v>-1.87</v>
      </c>
      <c r="O261" s="4">
        <v>-0.39490999999999987</v>
      </c>
      <c r="V261" s="5">
        <v>32.0459</v>
      </c>
      <c r="W261" s="6">
        <v>1.3</v>
      </c>
      <c r="Z261" s="4">
        <f>IFERROR(__xludf.DUMMYFUNCTION("""COMPUTED_VALUE"""),1.24)</f>
        <v>1.24</v>
      </c>
      <c r="AA261" s="4">
        <v>32.6481</v>
      </c>
      <c r="AB261" s="4" t="s">
        <v>13</v>
      </c>
      <c r="AC261" s="1">
        <v>35.26252005</v>
      </c>
      <c r="AD261" s="4">
        <v>-3.216620049999996</v>
      </c>
    </row>
    <row r="262">
      <c r="G262" s="5">
        <v>-2.2216</v>
      </c>
      <c r="H262" s="6">
        <v>1.305</v>
      </c>
      <c r="K262" s="4">
        <f>IFERROR(__xludf.DUMMYFUNCTION("""COMPUTED_VALUE"""),1.245)</f>
        <v>1.245</v>
      </c>
      <c r="L262" s="4">
        <v>-2.62178</v>
      </c>
      <c r="M262" s="4" t="s">
        <v>13</v>
      </c>
      <c r="N262" s="1">
        <v>-1.87</v>
      </c>
      <c r="O262" s="4">
        <v>-0.3515999999999999</v>
      </c>
      <c r="V262" s="5">
        <v>31.9939</v>
      </c>
      <c r="W262" s="6">
        <v>1.305</v>
      </c>
      <c r="Z262" s="4">
        <f>IFERROR(__xludf.DUMMYFUNCTION("""COMPUTED_VALUE"""),1.245)</f>
        <v>1.245</v>
      </c>
      <c r="AA262" s="4">
        <v>32.6029</v>
      </c>
      <c r="AB262" s="4" t="s">
        <v>13</v>
      </c>
      <c r="AC262" s="1">
        <v>35.26252005</v>
      </c>
      <c r="AD262" s="4">
        <v>-3.268620049999999</v>
      </c>
    </row>
    <row r="263">
      <c r="G263" s="5">
        <v>-2.17652</v>
      </c>
      <c r="H263" s="6">
        <v>1.31</v>
      </c>
      <c r="K263" s="4">
        <f>IFERROR(__xludf.DUMMYFUNCTION("""COMPUTED_VALUE"""),1.25)</f>
        <v>1.25</v>
      </c>
      <c r="L263" s="4">
        <v>-2.59833</v>
      </c>
      <c r="M263" s="4" t="s">
        <v>13</v>
      </c>
      <c r="N263" s="1">
        <v>-1.87</v>
      </c>
      <c r="O263" s="4">
        <v>-0.3065199999999999</v>
      </c>
      <c r="V263" s="5">
        <v>31.9425</v>
      </c>
      <c r="W263" s="6">
        <v>1.31</v>
      </c>
      <c r="Z263" s="4">
        <f>IFERROR(__xludf.DUMMYFUNCTION("""COMPUTED_VALUE"""),1.25)</f>
        <v>1.25</v>
      </c>
      <c r="AA263" s="4">
        <v>32.5565</v>
      </c>
      <c r="AB263" s="4" t="s">
        <v>13</v>
      </c>
      <c r="AC263" s="1">
        <v>35.26252005</v>
      </c>
      <c r="AD263" s="4">
        <v>-3.32002005</v>
      </c>
    </row>
    <row r="264">
      <c r="G264" s="5">
        <v>-2.12969</v>
      </c>
      <c r="H264" s="6">
        <v>1.315</v>
      </c>
      <c r="K264" s="4">
        <f>IFERROR(__xludf.DUMMYFUNCTION("""COMPUTED_VALUE"""),1.255)</f>
        <v>1.255</v>
      </c>
      <c r="L264" s="4">
        <v>-2.57311</v>
      </c>
      <c r="M264" s="4" t="s">
        <v>13</v>
      </c>
      <c r="N264" s="1">
        <v>-1.87</v>
      </c>
      <c r="O264" s="4">
        <v>-0.25969</v>
      </c>
      <c r="V264" s="5">
        <v>31.8919</v>
      </c>
      <c r="W264" s="6">
        <v>1.315</v>
      </c>
      <c r="Z264" s="4">
        <f>IFERROR(__xludf.DUMMYFUNCTION("""COMPUTED_VALUE"""),1.255)</f>
        <v>1.255</v>
      </c>
      <c r="AA264" s="4">
        <v>32.5088</v>
      </c>
      <c r="AB264" s="4" t="s">
        <v>13</v>
      </c>
      <c r="AC264" s="1">
        <v>35.26252005</v>
      </c>
      <c r="AD264" s="4">
        <v>-3.3706200499999994</v>
      </c>
    </row>
    <row r="265">
      <c r="G265" s="5">
        <v>-2.08115</v>
      </c>
      <c r="H265" s="6">
        <v>1.32</v>
      </c>
      <c r="K265" s="4">
        <f>IFERROR(__xludf.DUMMYFUNCTION("""COMPUTED_VALUE"""),1.26)</f>
        <v>1.26</v>
      </c>
      <c r="L265" s="4">
        <v>-2.54613</v>
      </c>
      <c r="M265" s="4" t="s">
        <v>13</v>
      </c>
      <c r="N265" s="1">
        <v>-1.87015566549804</v>
      </c>
      <c r="O265" s="4">
        <v>-0.21099433450196003</v>
      </c>
      <c r="V265" s="5">
        <v>31.8424</v>
      </c>
      <c r="W265" s="6">
        <v>1.32</v>
      </c>
      <c r="Z265" s="4">
        <f>IFERROR(__xludf.DUMMYFUNCTION("""COMPUTED_VALUE"""),1.26)</f>
        <v>1.26</v>
      </c>
      <c r="AA265" s="4">
        <v>32.4599</v>
      </c>
      <c r="AB265" s="4" t="s">
        <v>13</v>
      </c>
      <c r="AC265" s="1">
        <v>35.2622477602688</v>
      </c>
      <c r="AD265" s="4">
        <v>-3.419847760268798</v>
      </c>
    </row>
    <row r="266">
      <c r="G266" s="5">
        <v>-2.03094</v>
      </c>
      <c r="H266" s="6">
        <v>1.325</v>
      </c>
      <c r="K266" s="4">
        <f>IFERROR(__xludf.DUMMYFUNCTION("""COMPUTED_VALUE"""),1.265)</f>
        <v>1.265</v>
      </c>
      <c r="L266" s="4">
        <v>-2.51737</v>
      </c>
      <c r="M266" s="4" t="s">
        <v>13</v>
      </c>
      <c r="N266" s="1">
        <v>-1.87194696750503</v>
      </c>
      <c r="O266" s="4">
        <v>-0.1589930324949702</v>
      </c>
      <c r="V266" s="5">
        <v>31.7942</v>
      </c>
      <c r="W266" s="6">
        <v>1.325</v>
      </c>
      <c r="Z266" s="4">
        <f>IFERROR(__xludf.DUMMYFUNCTION("""COMPUTED_VALUE"""),1.265)</f>
        <v>1.265</v>
      </c>
      <c r="AA266" s="4">
        <v>32.41</v>
      </c>
      <c r="AB266" s="4" t="s">
        <v>13</v>
      </c>
      <c r="AC266" s="1">
        <v>35.2591144189182</v>
      </c>
      <c r="AD266" s="4">
        <v>-3.4649144189182017</v>
      </c>
    </row>
    <row r="267">
      <c r="G267" s="5">
        <v>-1.97911</v>
      </c>
      <c r="H267" s="6">
        <v>1.33</v>
      </c>
      <c r="K267" s="4">
        <f>IFERROR(__xludf.DUMMYFUNCTION("""COMPUTED_VALUE"""),1.27)</f>
        <v>1.27</v>
      </c>
      <c r="L267" s="4">
        <v>-2.48675</v>
      </c>
      <c r="M267" s="4" t="s">
        <v>13</v>
      </c>
      <c r="N267" s="1">
        <v>-1.87553582705293</v>
      </c>
      <c r="O267" s="4">
        <v>-0.10357417294706983</v>
      </c>
      <c r="V267" s="5">
        <v>31.7474</v>
      </c>
      <c r="W267" s="6">
        <v>1.33</v>
      </c>
      <c r="Z267" s="4">
        <f>IFERROR(__xludf.DUMMYFUNCTION("""COMPUTED_VALUE"""),1.27)</f>
        <v>1.27</v>
      </c>
      <c r="AA267" s="4">
        <v>32.3593</v>
      </c>
      <c r="AB267" s="4" t="s">
        <v>13</v>
      </c>
      <c r="AC267" s="1">
        <v>35.2528367940514</v>
      </c>
      <c r="AD267" s="4">
        <v>-3.5054367940513984</v>
      </c>
    </row>
    <row r="268">
      <c r="G268" s="5">
        <v>-1.92566</v>
      </c>
      <c r="H268" s="6">
        <v>1.335</v>
      </c>
      <c r="K268" s="4">
        <f>IFERROR(__xludf.DUMMYFUNCTION("""COMPUTED_VALUE"""),1.275)</f>
        <v>1.275</v>
      </c>
      <c r="L268" s="4">
        <v>-2.45435</v>
      </c>
      <c r="M268" s="4" t="s">
        <v>13</v>
      </c>
      <c r="N268" s="1">
        <v>-1.88066399105154</v>
      </c>
      <c r="O268" s="4">
        <v>-0.04499600894846001</v>
      </c>
      <c r="V268" s="5">
        <v>31.7025</v>
      </c>
      <c r="W268" s="6">
        <v>1.335</v>
      </c>
      <c r="Z268" s="4">
        <f>IFERROR(__xludf.DUMMYFUNCTION("""COMPUTED_VALUE"""),1.275)</f>
        <v>1.275</v>
      </c>
      <c r="AA268" s="4">
        <v>32.3078</v>
      </c>
      <c r="AB268" s="4" t="s">
        <v>13</v>
      </c>
      <c r="AC268" s="1">
        <v>35.2438666213798</v>
      </c>
      <c r="AD268" s="4">
        <v>-3.541366621379801</v>
      </c>
    </row>
    <row r="269">
      <c r="G269" s="5">
        <v>-1.87069</v>
      </c>
      <c r="H269" s="6">
        <v>1.34</v>
      </c>
      <c r="K269" s="4">
        <f>IFERROR(__xludf.DUMMYFUNCTION("""COMPUTED_VALUE"""),1.28)</f>
        <v>1.28</v>
      </c>
      <c r="L269" s="4">
        <v>-2.42012</v>
      </c>
      <c r="M269" s="4" t="s">
        <v>13</v>
      </c>
      <c r="N269" s="1">
        <v>-1.88707320641065</v>
      </c>
      <c r="O269" s="4">
        <v>0.016383206410649942</v>
      </c>
      <c r="V269" s="5">
        <v>31.6595</v>
      </c>
      <c r="W269" s="6">
        <v>1.34</v>
      </c>
      <c r="Z269" s="4">
        <f>IFERROR(__xludf.DUMMYFUNCTION("""COMPUTED_VALUE"""),1.28)</f>
        <v>1.28</v>
      </c>
      <c r="AA269" s="4">
        <v>32.2558</v>
      </c>
      <c r="AB269" s="4" t="s">
        <v>13</v>
      </c>
      <c r="AC269" s="1">
        <v>35.2326556366148</v>
      </c>
      <c r="AD269" s="4">
        <v>-3.5731556366148</v>
      </c>
    </row>
    <row r="270">
      <c r="G270" s="5">
        <v>-1.81424</v>
      </c>
      <c r="H270" s="6">
        <v>1.345</v>
      </c>
      <c r="K270" s="4">
        <f>IFERROR(__xludf.DUMMYFUNCTION("""COMPUTED_VALUE"""),1.285)</f>
        <v>1.285</v>
      </c>
      <c r="L270" s="4">
        <v>-2.38405</v>
      </c>
      <c r="M270" s="4" t="s">
        <v>13</v>
      </c>
      <c r="N270" s="1">
        <v>-1.89450522004007</v>
      </c>
      <c r="O270" s="4">
        <v>0.08026522004006997</v>
      </c>
      <c r="V270" s="5">
        <v>31.6187</v>
      </c>
      <c r="W270" s="6">
        <v>1.345</v>
      </c>
      <c r="Z270" s="4">
        <f>IFERROR(__xludf.DUMMYFUNCTION("""COMPUTED_VALUE"""),1.285)</f>
        <v>1.285</v>
      </c>
      <c r="AA270" s="4">
        <v>32.2034</v>
      </c>
      <c r="AB270" s="4" t="s">
        <v>13</v>
      </c>
      <c r="AC270" s="1">
        <v>35.2196555754679</v>
      </c>
      <c r="AD270" s="4">
        <v>-3.6009555754678964</v>
      </c>
    </row>
    <row r="271">
      <c r="G271" s="5">
        <v>-1.75635</v>
      </c>
      <c r="H271" s="6">
        <v>1.35</v>
      </c>
      <c r="K271" s="4">
        <f>IFERROR(__xludf.DUMMYFUNCTION("""COMPUTED_VALUE"""),1.29)</f>
        <v>1.29</v>
      </c>
      <c r="L271" s="4">
        <v>-2.34615</v>
      </c>
      <c r="M271" s="4" t="s">
        <v>13</v>
      </c>
      <c r="N271" s="1">
        <v>-1.90270177884959</v>
      </c>
      <c r="O271" s="4">
        <v>0.14635177884958983</v>
      </c>
      <c r="V271" s="5">
        <v>31.5804</v>
      </c>
      <c r="W271" s="6">
        <v>1.35</v>
      </c>
      <c r="Z271" s="4">
        <f>IFERROR(__xludf.DUMMYFUNCTION("""COMPUTED_VALUE"""),1.29)</f>
        <v>1.29</v>
      </c>
      <c r="AA271" s="4">
        <v>32.1509</v>
      </c>
      <c r="AB271" s="4" t="s">
        <v>13</v>
      </c>
      <c r="AC271" s="1">
        <v>35.2053181736503</v>
      </c>
      <c r="AD271" s="4">
        <v>-3.624918173650297</v>
      </c>
    </row>
    <row r="272">
      <c r="G272" s="5">
        <v>-1.69709</v>
      </c>
      <c r="H272" s="6">
        <v>1.355</v>
      </c>
      <c r="K272" s="4">
        <f>IFERROR(__xludf.DUMMYFUNCTION("""COMPUTED_VALUE"""),1.295)</f>
        <v>1.295</v>
      </c>
      <c r="L272" s="4">
        <v>-2.30645</v>
      </c>
      <c r="M272" s="4" t="s">
        <v>13</v>
      </c>
      <c r="N272" s="1">
        <v>-1.91140462974902</v>
      </c>
      <c r="O272" s="4">
        <v>0.21431462974901994</v>
      </c>
      <c r="V272" s="5">
        <v>31.5449</v>
      </c>
      <c r="W272" s="6">
        <v>1.355</v>
      </c>
      <c r="Z272" s="4">
        <f>IFERROR(__xludf.DUMMYFUNCTION("""COMPUTED_VALUE"""),1.295)</f>
        <v>1.295</v>
      </c>
      <c r="AA272" s="4">
        <v>32.0983</v>
      </c>
      <c r="AB272" s="4" t="s">
        <v>13</v>
      </c>
      <c r="AC272" s="1">
        <v>35.1900951668736</v>
      </c>
      <c r="AD272" s="4">
        <v>-3.6451951668735987</v>
      </c>
    </row>
    <row r="273">
      <c r="G273" s="5">
        <v>-1.63649</v>
      </c>
      <c r="H273" s="6">
        <v>1.36</v>
      </c>
      <c r="K273" s="4">
        <f>IFERROR(__xludf.DUMMYFUNCTION("""COMPUTED_VALUE"""),1.3)</f>
        <v>1.3</v>
      </c>
      <c r="L273" s="4">
        <v>-2.26491</v>
      </c>
      <c r="M273" s="4" t="s">
        <v>13</v>
      </c>
      <c r="N273" s="1">
        <v>-1.92035551964815</v>
      </c>
      <c r="O273" s="4">
        <v>0.2838655196481501</v>
      </c>
      <c r="V273" s="5">
        <v>31.5122</v>
      </c>
      <c r="W273" s="6">
        <v>1.36</v>
      </c>
      <c r="Z273" s="4">
        <f>IFERROR(__xludf.DUMMYFUNCTION("""COMPUTED_VALUE"""),1.3)</f>
        <v>1.3</v>
      </c>
      <c r="AA273" s="4">
        <v>32.0459</v>
      </c>
      <c r="AB273" s="4" t="s">
        <v>13</v>
      </c>
      <c r="AC273" s="1">
        <v>35.1744382908491</v>
      </c>
      <c r="AD273" s="4">
        <v>-3.6622382908491034</v>
      </c>
    </row>
    <row r="274">
      <c r="G274" s="5">
        <v>-1.57464</v>
      </c>
      <c r="H274" s="6">
        <v>1.365</v>
      </c>
      <c r="K274" s="4">
        <f>IFERROR(__xludf.DUMMYFUNCTION("""COMPUTED_VALUE"""),1.305)</f>
        <v>1.305</v>
      </c>
      <c r="L274" s="4">
        <v>-2.2216</v>
      </c>
      <c r="M274" s="4" t="s">
        <v>13</v>
      </c>
      <c r="N274" s="1">
        <v>-1.92929619545679</v>
      </c>
      <c r="O274" s="4">
        <v>0.35465619545678995</v>
      </c>
      <c r="V274" s="5">
        <v>31.4827</v>
      </c>
      <c r="W274" s="6">
        <v>1.365</v>
      </c>
      <c r="Z274" s="4">
        <f>IFERROR(__xludf.DUMMYFUNCTION("""COMPUTED_VALUE"""),1.305)</f>
        <v>1.305</v>
      </c>
      <c r="AA274" s="4">
        <v>31.9939</v>
      </c>
      <c r="AB274" s="4" t="s">
        <v>13</v>
      </c>
      <c r="AC274" s="1">
        <v>35.1587992812882</v>
      </c>
      <c r="AD274" s="4">
        <v>-3.6760992812882023</v>
      </c>
    </row>
    <row r="275">
      <c r="G275" s="5">
        <v>-1.51163</v>
      </c>
      <c r="H275" s="6">
        <v>1.37</v>
      </c>
      <c r="K275" s="4">
        <f>IFERROR(__xludf.DUMMYFUNCTION("""COMPUTED_VALUE"""),1.31)</f>
        <v>1.31</v>
      </c>
      <c r="L275" s="4">
        <v>-2.17652</v>
      </c>
      <c r="M275" s="4" t="s">
        <v>13</v>
      </c>
      <c r="N275" s="1">
        <v>-1.93796840408474</v>
      </c>
      <c r="O275" s="4">
        <v>0.42633840408474</v>
      </c>
      <c r="V275" s="5">
        <v>31.4566</v>
      </c>
      <c r="W275" s="6">
        <v>1.37</v>
      </c>
      <c r="Z275" s="4">
        <f>IFERROR(__xludf.DUMMYFUNCTION("""COMPUTED_VALUE"""),1.31)</f>
        <v>1.31</v>
      </c>
      <c r="AA275" s="4">
        <v>31.9425</v>
      </c>
      <c r="AB275" s="4" t="s">
        <v>13</v>
      </c>
      <c r="AC275" s="1">
        <v>35.1436298739022</v>
      </c>
      <c r="AD275" s="4">
        <v>-3.6870298739021976</v>
      </c>
    </row>
    <row r="276">
      <c r="G276" s="5">
        <v>-1.44747</v>
      </c>
      <c r="H276" s="6">
        <v>1.375</v>
      </c>
      <c r="K276" s="4">
        <f>IFERROR(__xludf.DUMMYFUNCTION("""COMPUTED_VALUE"""),1.315)</f>
        <v>1.315</v>
      </c>
      <c r="L276" s="4">
        <v>-2.12969</v>
      </c>
      <c r="M276" s="4" t="s">
        <v>13</v>
      </c>
      <c r="N276" s="1">
        <v>-1.94611389244179</v>
      </c>
      <c r="O276" s="4">
        <v>0.49864389244178997</v>
      </c>
      <c r="V276" s="5">
        <v>31.4341</v>
      </c>
      <c r="W276" s="6">
        <v>1.375</v>
      </c>
      <c r="Z276" s="4">
        <f>IFERROR(__xludf.DUMMYFUNCTION("""COMPUTED_VALUE"""),1.315)</f>
        <v>1.315</v>
      </c>
      <c r="AA276" s="4">
        <v>31.8919</v>
      </c>
      <c r="AB276" s="4" t="s">
        <v>13</v>
      </c>
      <c r="AC276" s="1">
        <v>35.1293818044027</v>
      </c>
      <c r="AD276" s="4">
        <v>-3.695281804402697</v>
      </c>
    </row>
    <row r="277">
      <c r="G277" s="5">
        <v>-1.38227</v>
      </c>
      <c r="H277" s="6">
        <v>1.38</v>
      </c>
      <c r="K277" s="4">
        <f>IFERROR(__xludf.DUMMYFUNCTION("""COMPUTED_VALUE"""),1.318084717)</f>
        <v>1.318084717</v>
      </c>
      <c r="L277" s="4" t="s">
        <v>13</v>
      </c>
      <c r="M277" s="4">
        <v>-1.87</v>
      </c>
      <c r="N277" s="1">
        <v>-1.95347440743774</v>
      </c>
      <c r="O277" s="4">
        <v>0.5712044074377398</v>
      </c>
      <c r="V277" s="5">
        <v>31.4156</v>
      </c>
      <c r="W277" s="6">
        <v>1.38</v>
      </c>
      <c r="Z277" s="4">
        <f>IFERROR(__xludf.DUMMYFUNCTION("""COMPUTED_VALUE"""),1.318084717)</f>
        <v>1.318084717</v>
      </c>
      <c r="AA277" s="4" t="s">
        <v>13</v>
      </c>
      <c r="AB277" s="4">
        <v>35.2625200502536</v>
      </c>
      <c r="AC277" s="1">
        <v>35.116506808501</v>
      </c>
      <c r="AD277" s="4">
        <v>-3.7009068085009993</v>
      </c>
    </row>
    <row r="278">
      <c r="G278" s="5">
        <v>-1.31609</v>
      </c>
      <c r="H278" s="6">
        <v>1.385</v>
      </c>
      <c r="K278" s="4">
        <f>IFERROR(__xludf.DUMMYFUNCTION("""COMPUTED_VALUE"""),1.32)</f>
        <v>1.32</v>
      </c>
      <c r="L278" s="4">
        <v>-2.08115</v>
      </c>
      <c r="M278" s="4" t="s">
        <v>13</v>
      </c>
      <c r="N278" s="1">
        <v>-1.9597916959824</v>
      </c>
      <c r="O278" s="4">
        <v>0.6437016959824</v>
      </c>
      <c r="V278" s="5">
        <v>31.4011</v>
      </c>
      <c r="W278" s="6">
        <v>1.385</v>
      </c>
      <c r="Z278" s="4">
        <f>IFERROR(__xludf.DUMMYFUNCTION("""COMPUTED_VALUE"""),1.32)</f>
        <v>1.32</v>
      </c>
      <c r="AA278" s="4">
        <v>31.8424</v>
      </c>
      <c r="AB278" s="4" t="s">
        <v>13</v>
      </c>
      <c r="AC278" s="1">
        <v>35.1054566219084</v>
      </c>
      <c r="AD278" s="4">
        <v>-3.7043566219084028</v>
      </c>
    </row>
    <row r="279">
      <c r="G279" s="5">
        <v>-1.24899</v>
      </c>
      <c r="H279" s="6">
        <v>1.39</v>
      </c>
      <c r="K279" s="4">
        <f>IFERROR(__xludf.DUMMYFUNCTION("""COMPUTED_VALUE"""),1.325)</f>
        <v>1.325</v>
      </c>
      <c r="L279" s="4">
        <v>-2.03094</v>
      </c>
      <c r="M279" s="4" t="s">
        <v>13</v>
      </c>
      <c r="N279" s="1">
        <v>-1.96480750498557</v>
      </c>
      <c r="O279" s="4">
        <v>0.71581750498557</v>
      </c>
      <c r="V279" s="5">
        <v>31.3909</v>
      </c>
      <c r="W279" s="6">
        <v>1.39</v>
      </c>
      <c r="Z279" s="4">
        <f>IFERROR(__xludf.DUMMYFUNCTION("""COMPUTED_VALUE"""),1.325)</f>
        <v>1.325</v>
      </c>
      <c r="AA279" s="4">
        <v>31.7942</v>
      </c>
      <c r="AB279" s="4" t="s">
        <v>13</v>
      </c>
      <c r="AC279" s="1">
        <v>35.0966829803364</v>
      </c>
      <c r="AD279" s="4">
        <v>-3.705782980336405</v>
      </c>
    </row>
    <row r="280">
      <c r="G280" s="5">
        <v>-1.18105</v>
      </c>
      <c r="H280" s="6">
        <v>1.395</v>
      </c>
      <c r="K280" s="4">
        <f>IFERROR(__xludf.DUMMYFUNCTION("""COMPUTED_VALUE"""),1.33)</f>
        <v>1.33</v>
      </c>
      <c r="L280" s="4">
        <v>-1.97911</v>
      </c>
      <c r="M280" s="4" t="s">
        <v>13</v>
      </c>
      <c r="N280" s="1">
        <v>-1.96826358135704</v>
      </c>
      <c r="O280" s="4">
        <v>0.78721358135704</v>
      </c>
      <c r="V280" s="5">
        <v>31.3852</v>
      </c>
      <c r="W280" s="6">
        <v>1.395</v>
      </c>
      <c r="Z280" s="4">
        <f>IFERROR(__xludf.DUMMYFUNCTION("""COMPUTED_VALUE"""),1.33)</f>
        <v>1.33</v>
      </c>
      <c r="AA280" s="4">
        <v>31.7474</v>
      </c>
      <c r="AB280" s="4" t="s">
        <v>13</v>
      </c>
      <c r="AC280" s="1">
        <v>35.0906376194964</v>
      </c>
      <c r="AD280" s="4">
        <v>-3.705437619496397</v>
      </c>
    </row>
    <row r="281">
      <c r="G281" s="5">
        <v>-1.11234</v>
      </c>
      <c r="H281" s="6">
        <v>1.4</v>
      </c>
      <c r="K281" s="4">
        <f>IFERROR(__xludf.DUMMYFUNCTION("""COMPUTED_VALUE"""),1.335)</f>
        <v>1.335</v>
      </c>
      <c r="L281" s="4">
        <v>-1.92566</v>
      </c>
      <c r="M281" s="4" t="s">
        <v>13</v>
      </c>
      <c r="N281" s="1">
        <v>-1.96990167200662</v>
      </c>
      <c r="O281" s="4">
        <v>0.8575616720066199</v>
      </c>
      <c r="V281" s="5">
        <v>31.3842</v>
      </c>
      <c r="W281" s="6">
        <v>1.4</v>
      </c>
      <c r="Z281" s="4">
        <f>IFERROR(__xludf.DUMMYFUNCTION("""COMPUTED_VALUE"""),1.335)</f>
        <v>1.335</v>
      </c>
      <c r="AA281" s="4">
        <v>31.7025</v>
      </c>
      <c r="AB281" s="4" t="s">
        <v>13</v>
      </c>
      <c r="AC281" s="1">
        <v>35.0877722750998</v>
      </c>
      <c r="AD281" s="4">
        <v>-3.703572275099802</v>
      </c>
    </row>
    <row r="282">
      <c r="G282" s="5">
        <v>-1.04292</v>
      </c>
      <c r="H282" s="6">
        <v>1.405</v>
      </c>
      <c r="K282" s="4">
        <f>IFERROR(__xludf.DUMMYFUNCTION("""COMPUTED_VALUE"""),1.34)</f>
        <v>1.34</v>
      </c>
      <c r="L282" s="4">
        <v>-1.87069</v>
      </c>
      <c r="M282" s="4" t="s">
        <v>13</v>
      </c>
      <c r="N282" s="1">
        <v>-1.97</v>
      </c>
      <c r="O282" s="4">
        <v>0.9270799999999999</v>
      </c>
      <c r="V282" s="5">
        <v>31.3882</v>
      </c>
      <c r="W282" s="6">
        <v>1.405</v>
      </c>
      <c r="Z282" s="4">
        <f>IFERROR(__xludf.DUMMYFUNCTION("""COMPUTED_VALUE"""),1.34)</f>
        <v>1.34</v>
      </c>
      <c r="AA282" s="4">
        <v>31.6595</v>
      </c>
      <c r="AB282" s="4" t="s">
        <v>13</v>
      </c>
      <c r="AC282" s="1">
        <v>35.08760028</v>
      </c>
      <c r="AD282" s="4">
        <v>-3.6994002799999954</v>
      </c>
    </row>
    <row r="283">
      <c r="G283" s="5">
        <v>-0.972871</v>
      </c>
      <c r="H283" s="6">
        <v>1.41</v>
      </c>
      <c r="K283" s="4">
        <f>IFERROR(__xludf.DUMMYFUNCTION("""COMPUTED_VALUE"""),1.345)</f>
        <v>1.345</v>
      </c>
      <c r="L283" s="4">
        <v>-1.81424</v>
      </c>
      <c r="M283" s="4" t="s">
        <v>13</v>
      </c>
      <c r="N283" s="1">
        <v>-1.97</v>
      </c>
      <c r="O283" s="4">
        <v>0.9971289999999999</v>
      </c>
      <c r="V283" s="5">
        <v>31.3973</v>
      </c>
      <c r="W283" s="6">
        <v>1.41</v>
      </c>
      <c r="Z283" s="4">
        <f>IFERROR(__xludf.DUMMYFUNCTION("""COMPUTED_VALUE"""),1.345)</f>
        <v>1.345</v>
      </c>
      <c r="AA283" s="4">
        <v>31.6187</v>
      </c>
      <c r="AB283" s="4" t="s">
        <v>13</v>
      </c>
      <c r="AC283" s="1">
        <v>35.08760028</v>
      </c>
      <c r="AD283" s="4">
        <v>-3.6903002799999953</v>
      </c>
    </row>
    <row r="284">
      <c r="G284" s="5">
        <v>-0.902247</v>
      </c>
      <c r="H284" s="6">
        <v>1.415</v>
      </c>
      <c r="K284" s="4">
        <f>IFERROR(__xludf.DUMMYFUNCTION("""COMPUTED_VALUE"""),1.35)</f>
        <v>1.35</v>
      </c>
      <c r="L284" s="4">
        <v>-1.75635</v>
      </c>
      <c r="M284" s="4" t="s">
        <v>13</v>
      </c>
      <c r="N284" s="1">
        <v>-1.97</v>
      </c>
      <c r="O284" s="4">
        <v>1.067753</v>
      </c>
      <c r="V284" s="5">
        <v>31.4117</v>
      </c>
      <c r="W284" s="6">
        <v>1.415</v>
      </c>
      <c r="Z284" s="4">
        <f>IFERROR(__xludf.DUMMYFUNCTION("""COMPUTED_VALUE"""),1.35)</f>
        <v>1.35</v>
      </c>
      <c r="AA284" s="4">
        <v>31.5804</v>
      </c>
      <c r="AB284" s="4" t="s">
        <v>13</v>
      </c>
      <c r="AC284" s="1">
        <v>35.08760028</v>
      </c>
      <c r="AD284" s="4">
        <v>-3.675900279999997</v>
      </c>
    </row>
    <row r="285">
      <c r="G285" s="5">
        <v>-0.831117</v>
      </c>
      <c r="H285" s="6">
        <v>1.42</v>
      </c>
      <c r="K285" s="4">
        <f>IFERROR(__xludf.DUMMYFUNCTION("""COMPUTED_VALUE"""),1.355)</f>
        <v>1.355</v>
      </c>
      <c r="L285" s="4">
        <v>-1.69709</v>
      </c>
      <c r="M285" s="4" t="s">
        <v>13</v>
      </c>
      <c r="N285" s="1">
        <v>-1.97</v>
      </c>
      <c r="O285" s="4">
        <v>1.1388829999999999</v>
      </c>
      <c r="V285" s="5">
        <v>31.4316</v>
      </c>
      <c r="W285" s="6">
        <v>1.42</v>
      </c>
      <c r="Z285" s="4">
        <f>IFERROR(__xludf.DUMMYFUNCTION("""COMPUTED_VALUE"""),1.355)</f>
        <v>1.355</v>
      </c>
      <c r="AA285" s="4">
        <v>31.5449</v>
      </c>
      <c r="AB285" s="4" t="s">
        <v>13</v>
      </c>
      <c r="AC285" s="1">
        <v>35.08760028</v>
      </c>
      <c r="AD285" s="4">
        <v>-3.656000279999997</v>
      </c>
    </row>
    <row r="286">
      <c r="G286" s="5">
        <v>-0.759555</v>
      </c>
      <c r="H286" s="6">
        <v>1.425</v>
      </c>
      <c r="K286" s="4">
        <f>IFERROR(__xludf.DUMMYFUNCTION("""COMPUTED_VALUE"""),1.36)</f>
        <v>1.36</v>
      </c>
      <c r="L286" s="4">
        <v>-1.63649</v>
      </c>
      <c r="M286" s="4" t="s">
        <v>13</v>
      </c>
      <c r="N286" s="1">
        <v>-1.97</v>
      </c>
      <c r="O286" s="4">
        <v>1.210445</v>
      </c>
      <c r="V286" s="5">
        <v>31.4573</v>
      </c>
      <c r="W286" s="6">
        <v>1.425</v>
      </c>
      <c r="Z286" s="4">
        <f>IFERROR(__xludf.DUMMYFUNCTION("""COMPUTED_VALUE"""),1.36)</f>
        <v>1.36</v>
      </c>
      <c r="AA286" s="4">
        <v>31.5122</v>
      </c>
      <c r="AB286" s="4" t="s">
        <v>13</v>
      </c>
      <c r="AC286" s="1">
        <v>35.08760028</v>
      </c>
      <c r="AD286" s="4">
        <v>-3.6303002799999966</v>
      </c>
    </row>
    <row r="287">
      <c r="G287" s="5">
        <v>-0.687603</v>
      </c>
      <c r="H287" s="6">
        <v>1.43</v>
      </c>
      <c r="K287" s="4">
        <f>IFERROR(__xludf.DUMMYFUNCTION("""COMPUTED_VALUE"""),1.365)</f>
        <v>1.365</v>
      </c>
      <c r="L287" s="4">
        <v>-1.57464</v>
      </c>
      <c r="M287" s="4" t="s">
        <v>13</v>
      </c>
      <c r="N287" s="1">
        <v>-1.97</v>
      </c>
      <c r="O287" s="4">
        <v>1.282397</v>
      </c>
      <c r="V287" s="5">
        <v>31.4888</v>
      </c>
      <c r="W287" s="6">
        <v>1.43</v>
      </c>
      <c r="Z287" s="4">
        <f>IFERROR(__xludf.DUMMYFUNCTION("""COMPUTED_VALUE"""),1.365)</f>
        <v>1.365</v>
      </c>
      <c r="AA287" s="4">
        <v>31.4827</v>
      </c>
      <c r="AB287" s="4" t="s">
        <v>13</v>
      </c>
      <c r="AC287" s="1">
        <v>35.08760028</v>
      </c>
      <c r="AD287" s="4">
        <v>-3.5988002799999954</v>
      </c>
    </row>
    <row r="288">
      <c r="G288" s="5">
        <v>-0.615348</v>
      </c>
      <c r="H288" s="6">
        <v>1.435</v>
      </c>
      <c r="K288" s="4">
        <f>IFERROR(__xludf.DUMMYFUNCTION("""COMPUTED_VALUE"""),1.37)</f>
        <v>1.37</v>
      </c>
      <c r="L288" s="4">
        <v>-1.51163</v>
      </c>
      <c r="M288" s="4" t="s">
        <v>13</v>
      </c>
      <c r="N288" s="1">
        <v>-1.97</v>
      </c>
      <c r="O288" s="4">
        <v>1.354652</v>
      </c>
      <c r="V288" s="5">
        <v>31.5263</v>
      </c>
      <c r="W288" s="6">
        <v>1.435</v>
      </c>
      <c r="Z288" s="4">
        <f>IFERROR(__xludf.DUMMYFUNCTION("""COMPUTED_VALUE"""),1.37)</f>
        <v>1.37</v>
      </c>
      <c r="AA288" s="4">
        <v>31.4566</v>
      </c>
      <c r="AB288" s="4" t="s">
        <v>13</v>
      </c>
      <c r="AC288" s="1">
        <v>35.08760028</v>
      </c>
      <c r="AD288" s="4">
        <v>-3.5613002799999975</v>
      </c>
    </row>
    <row r="289">
      <c r="G289" s="5">
        <v>-0.542803</v>
      </c>
      <c r="H289" s="6">
        <v>1.44</v>
      </c>
      <c r="K289" s="4">
        <f>IFERROR(__xludf.DUMMYFUNCTION("""COMPUTED_VALUE"""),1.375)</f>
        <v>1.375</v>
      </c>
      <c r="L289" s="4">
        <v>-1.44747</v>
      </c>
      <c r="M289" s="4" t="s">
        <v>13</v>
      </c>
      <c r="N289" s="1">
        <v>-1.97</v>
      </c>
      <c r="O289" s="4">
        <v>1.427197</v>
      </c>
      <c r="V289" s="5">
        <v>31.5701</v>
      </c>
      <c r="W289" s="6">
        <v>1.44</v>
      </c>
      <c r="Z289" s="4">
        <f>IFERROR(__xludf.DUMMYFUNCTION("""COMPUTED_VALUE"""),1.375)</f>
        <v>1.375</v>
      </c>
      <c r="AA289" s="4">
        <v>31.4341</v>
      </c>
      <c r="AB289" s="4" t="s">
        <v>13</v>
      </c>
      <c r="AC289" s="1">
        <v>35.08760028</v>
      </c>
      <c r="AD289" s="4">
        <v>-3.5175002799999966</v>
      </c>
    </row>
    <row r="290">
      <c r="G290" s="5">
        <v>-0.470044</v>
      </c>
      <c r="H290" s="6">
        <v>1.445</v>
      </c>
      <c r="K290" s="4">
        <f>IFERROR(__xludf.DUMMYFUNCTION("""COMPUTED_VALUE"""),1.38)</f>
        <v>1.38</v>
      </c>
      <c r="L290" s="4">
        <v>-1.38227</v>
      </c>
      <c r="M290" s="4" t="s">
        <v>13</v>
      </c>
      <c r="N290" s="1">
        <v>-1.97</v>
      </c>
      <c r="O290" s="4">
        <v>1.499956</v>
      </c>
      <c r="V290" s="5">
        <v>31.6202</v>
      </c>
      <c r="W290" s="6">
        <v>1.445</v>
      </c>
      <c r="Z290" s="4">
        <f>IFERROR(__xludf.DUMMYFUNCTION("""COMPUTED_VALUE"""),1.38)</f>
        <v>1.38</v>
      </c>
      <c r="AA290" s="4">
        <v>31.4156</v>
      </c>
      <c r="AB290" s="4" t="s">
        <v>13</v>
      </c>
      <c r="AC290" s="1">
        <v>35.08760028</v>
      </c>
      <c r="AD290" s="4">
        <v>-3.467400279999996</v>
      </c>
    </row>
    <row r="291">
      <c r="G291" s="5">
        <v>-0.397116</v>
      </c>
      <c r="H291" s="6">
        <v>1.45</v>
      </c>
      <c r="K291" s="4">
        <f>IFERROR(__xludf.DUMMYFUNCTION("""COMPUTED_VALUE"""),1.385)</f>
        <v>1.385</v>
      </c>
      <c r="L291" s="4">
        <v>-1.31609</v>
      </c>
      <c r="M291" s="4" t="s">
        <v>13</v>
      </c>
      <c r="N291" s="1">
        <v>-1.97</v>
      </c>
      <c r="O291" s="4">
        <v>1.572884</v>
      </c>
      <c r="V291" s="5">
        <v>31.6768</v>
      </c>
      <c r="W291" s="6">
        <v>1.45</v>
      </c>
      <c r="Z291" s="4">
        <f>IFERROR(__xludf.DUMMYFUNCTION("""COMPUTED_VALUE"""),1.385)</f>
        <v>1.385</v>
      </c>
      <c r="AA291" s="4">
        <v>31.4011</v>
      </c>
      <c r="AB291" s="4" t="s">
        <v>13</v>
      </c>
      <c r="AC291" s="1">
        <v>35.08760028</v>
      </c>
      <c r="AD291" s="4">
        <v>-3.4108002799999966</v>
      </c>
    </row>
    <row r="292">
      <c r="G292" s="5">
        <v>-0.32408</v>
      </c>
      <c r="H292" s="6">
        <v>1.455</v>
      </c>
      <c r="K292" s="4">
        <f>IFERROR(__xludf.DUMMYFUNCTION("""COMPUTED_VALUE"""),1.39)</f>
        <v>1.39</v>
      </c>
      <c r="L292" s="4">
        <v>-1.24899</v>
      </c>
      <c r="M292" s="4" t="s">
        <v>13</v>
      </c>
      <c r="N292" s="1">
        <v>-1.97</v>
      </c>
      <c r="O292" s="4">
        <v>1.64592</v>
      </c>
      <c r="V292" s="5">
        <v>31.7401</v>
      </c>
      <c r="W292" s="6">
        <v>1.455</v>
      </c>
      <c r="Z292" s="4">
        <f>IFERROR(__xludf.DUMMYFUNCTION("""COMPUTED_VALUE"""),1.39)</f>
        <v>1.39</v>
      </c>
      <c r="AA292" s="4">
        <v>31.3909</v>
      </c>
      <c r="AB292" s="4" t="s">
        <v>13</v>
      </c>
      <c r="AC292" s="1">
        <v>35.08760028</v>
      </c>
      <c r="AD292" s="4">
        <v>-3.347500279999995</v>
      </c>
    </row>
    <row r="293">
      <c r="G293" s="5">
        <v>-0.250942</v>
      </c>
      <c r="H293" s="6">
        <v>1.46</v>
      </c>
      <c r="K293" s="4">
        <f>IFERROR(__xludf.DUMMYFUNCTION("""COMPUTED_VALUE"""),1.395)</f>
        <v>1.395</v>
      </c>
      <c r="L293" s="4">
        <v>-1.18105</v>
      </c>
      <c r="M293" s="4" t="s">
        <v>13</v>
      </c>
      <c r="N293" s="1">
        <v>-1.97</v>
      </c>
      <c r="O293" s="4">
        <v>1.719058</v>
      </c>
      <c r="V293" s="5">
        <v>31.8102</v>
      </c>
      <c r="W293" s="6">
        <v>1.46</v>
      </c>
      <c r="Z293" s="4">
        <f>IFERROR(__xludf.DUMMYFUNCTION("""COMPUTED_VALUE"""),1.395)</f>
        <v>1.395</v>
      </c>
      <c r="AA293" s="4">
        <v>31.3852</v>
      </c>
      <c r="AB293" s="4" t="s">
        <v>13</v>
      </c>
      <c r="AC293" s="1">
        <v>35.08760028</v>
      </c>
      <c r="AD293" s="4">
        <v>-3.2774002799999984</v>
      </c>
    </row>
    <row r="294">
      <c r="G294" s="5">
        <v>-0.17775</v>
      </c>
      <c r="H294" s="6">
        <v>1.465</v>
      </c>
      <c r="K294" s="4">
        <f>IFERROR(__xludf.DUMMYFUNCTION("""COMPUTED_VALUE"""),1.4)</f>
        <v>1.4</v>
      </c>
      <c r="L294" s="4">
        <v>-1.11234</v>
      </c>
      <c r="M294" s="4" t="s">
        <v>13</v>
      </c>
      <c r="N294" s="1">
        <v>-1.97</v>
      </c>
      <c r="O294" s="4">
        <v>1.79225</v>
      </c>
      <c r="V294" s="5">
        <v>31.8872</v>
      </c>
      <c r="W294" s="6">
        <v>1.465</v>
      </c>
      <c r="Z294" s="4">
        <f>IFERROR(__xludf.DUMMYFUNCTION("""COMPUTED_VALUE"""),1.4)</f>
        <v>1.4</v>
      </c>
      <c r="AA294" s="4">
        <v>31.3842</v>
      </c>
      <c r="AB294" s="4" t="s">
        <v>13</v>
      </c>
      <c r="AC294" s="1">
        <v>35.08760028</v>
      </c>
      <c r="AD294" s="4">
        <v>-3.2004002799999967</v>
      </c>
    </row>
    <row r="295">
      <c r="G295" s="5">
        <v>-0.104536</v>
      </c>
      <c r="H295" s="6">
        <v>1.47</v>
      </c>
      <c r="K295" s="4">
        <f>IFERROR(__xludf.DUMMYFUNCTION("""COMPUTED_VALUE"""),1.401519776)</f>
        <v>1.401519776</v>
      </c>
      <c r="L295" s="4" t="s">
        <v>13</v>
      </c>
      <c r="M295" s="4">
        <v>-1.97</v>
      </c>
      <c r="N295" s="1">
        <v>-1.97</v>
      </c>
      <c r="O295" s="4">
        <v>1.865464</v>
      </c>
      <c r="V295" s="5">
        <v>31.9714</v>
      </c>
      <c r="W295" s="6">
        <v>1.47</v>
      </c>
      <c r="Z295" s="4">
        <f>IFERROR(__xludf.DUMMYFUNCTION("""COMPUTED_VALUE"""),1.401519776)</f>
        <v>1.401519776</v>
      </c>
      <c r="AA295" s="4" t="s">
        <v>13</v>
      </c>
      <c r="AB295" s="4">
        <v>35.0876002782119</v>
      </c>
      <c r="AC295" s="1">
        <v>35.08760028</v>
      </c>
      <c r="AD295" s="4">
        <v>-3.1162002799999975</v>
      </c>
    </row>
    <row r="296">
      <c r="G296" s="5">
        <v>-0.0313173</v>
      </c>
      <c r="H296" s="6">
        <v>1.475</v>
      </c>
      <c r="K296" s="4">
        <f>IFERROR(__xludf.DUMMYFUNCTION("""COMPUTED_VALUE"""),1.405)</f>
        <v>1.405</v>
      </c>
      <c r="L296" s="4">
        <v>-1.04292</v>
      </c>
      <c r="M296" s="4" t="s">
        <v>13</v>
      </c>
      <c r="N296" s="1">
        <v>-1.97</v>
      </c>
      <c r="O296" s="4">
        <v>1.9386827</v>
      </c>
      <c r="V296" s="5">
        <v>32.0627</v>
      </c>
      <c r="W296" s="6">
        <v>1.475</v>
      </c>
      <c r="Z296" s="4">
        <f>IFERROR(__xludf.DUMMYFUNCTION("""COMPUTED_VALUE"""),1.405)</f>
        <v>1.405</v>
      </c>
      <c r="AA296" s="4">
        <v>31.3882</v>
      </c>
      <c r="AB296" s="4" t="s">
        <v>13</v>
      </c>
      <c r="AC296" s="1">
        <v>35.08760028</v>
      </c>
      <c r="AD296" s="4">
        <v>-3.024900279999997</v>
      </c>
    </row>
    <row r="297">
      <c r="G297" s="5">
        <v>0.0419039</v>
      </c>
      <c r="H297" s="6">
        <v>1.48</v>
      </c>
      <c r="K297" s="4">
        <f>IFERROR(__xludf.DUMMYFUNCTION("""COMPUTED_VALUE"""),1.41)</f>
        <v>1.41</v>
      </c>
      <c r="L297" s="4">
        <v>-0.972871</v>
      </c>
      <c r="M297" s="4" t="s">
        <v>13</v>
      </c>
      <c r="N297" s="1">
        <v>-1.97</v>
      </c>
      <c r="O297" s="4">
        <v>2.0119039</v>
      </c>
      <c r="V297" s="5">
        <v>32.1614</v>
      </c>
      <c r="W297" s="6">
        <v>1.48</v>
      </c>
      <c r="Z297" s="4">
        <f>IFERROR(__xludf.DUMMYFUNCTION("""COMPUTED_VALUE"""),1.41)</f>
        <v>1.41</v>
      </c>
      <c r="AA297" s="4">
        <v>31.3973</v>
      </c>
      <c r="AB297" s="4" t="s">
        <v>13</v>
      </c>
      <c r="AC297" s="1">
        <v>35.08760028</v>
      </c>
      <c r="AD297" s="4">
        <v>-2.926200279999996</v>
      </c>
    </row>
    <row r="298">
      <c r="G298" s="5">
        <v>0.115082</v>
      </c>
      <c r="H298" s="6">
        <v>1.485</v>
      </c>
      <c r="K298" s="4">
        <f>IFERROR(__xludf.DUMMYFUNCTION("""COMPUTED_VALUE"""),1.415)</f>
        <v>1.415</v>
      </c>
      <c r="L298" s="4">
        <v>-0.902247</v>
      </c>
      <c r="M298" s="4" t="s">
        <v>13</v>
      </c>
      <c r="N298" s="1">
        <v>-1.97</v>
      </c>
      <c r="O298" s="4">
        <v>2.085082</v>
      </c>
      <c r="V298" s="5">
        <v>32.2675</v>
      </c>
      <c r="W298" s="6">
        <v>1.485</v>
      </c>
      <c r="Z298" s="4">
        <f>IFERROR(__xludf.DUMMYFUNCTION("""COMPUTED_VALUE"""),1.415)</f>
        <v>1.415</v>
      </c>
      <c r="AA298" s="4">
        <v>31.4117</v>
      </c>
      <c r="AB298" s="4" t="s">
        <v>13</v>
      </c>
      <c r="AC298" s="1">
        <v>35.08760028</v>
      </c>
      <c r="AD298" s="4">
        <v>-2.8201002799999983</v>
      </c>
    </row>
    <row r="299">
      <c r="G299" s="5">
        <v>0.188234</v>
      </c>
      <c r="H299" s="6">
        <v>1.49</v>
      </c>
      <c r="K299" s="4">
        <f>IFERROR(__xludf.DUMMYFUNCTION("""COMPUTED_VALUE"""),1.42)</f>
        <v>1.42</v>
      </c>
      <c r="L299" s="4">
        <v>-0.831117</v>
      </c>
      <c r="M299" s="4" t="s">
        <v>13</v>
      </c>
      <c r="N299" s="1">
        <v>-1.97</v>
      </c>
      <c r="O299" s="4">
        <v>2.158234</v>
      </c>
      <c r="V299" s="5">
        <v>32.3811</v>
      </c>
      <c r="W299" s="6">
        <v>1.49</v>
      </c>
      <c r="Z299" s="4">
        <f>IFERROR(__xludf.DUMMYFUNCTION("""COMPUTED_VALUE"""),1.42)</f>
        <v>1.42</v>
      </c>
      <c r="AA299" s="4">
        <v>31.4316</v>
      </c>
      <c r="AB299" s="4" t="s">
        <v>13</v>
      </c>
      <c r="AC299" s="1">
        <v>35.08760028</v>
      </c>
      <c r="AD299" s="4">
        <v>-2.706500279999993</v>
      </c>
    </row>
    <row r="300">
      <c r="G300" s="5">
        <v>0.261365</v>
      </c>
      <c r="H300" s="6">
        <v>1.495</v>
      </c>
      <c r="K300" s="4">
        <f>IFERROR(__xludf.DUMMYFUNCTION("""COMPUTED_VALUE"""),1.425)</f>
        <v>1.425</v>
      </c>
      <c r="L300" s="4">
        <v>-0.759555</v>
      </c>
      <c r="M300" s="4" t="s">
        <v>13</v>
      </c>
      <c r="N300" s="1">
        <v>-1.97</v>
      </c>
      <c r="O300" s="4">
        <v>2.231365</v>
      </c>
      <c r="V300" s="5">
        <v>32.5024</v>
      </c>
      <c r="W300" s="6">
        <v>1.495</v>
      </c>
      <c r="Z300" s="4">
        <f>IFERROR(__xludf.DUMMYFUNCTION("""COMPUTED_VALUE"""),1.425)</f>
        <v>1.425</v>
      </c>
      <c r="AA300" s="4">
        <v>31.4573</v>
      </c>
      <c r="AB300" s="4" t="s">
        <v>13</v>
      </c>
      <c r="AC300" s="1">
        <v>35.08760028</v>
      </c>
      <c r="AD300" s="4">
        <v>-2.585200279999995</v>
      </c>
    </row>
    <row r="301">
      <c r="G301" s="5">
        <v>0.334473</v>
      </c>
      <c r="H301" s="6">
        <v>1.5</v>
      </c>
      <c r="K301" s="4">
        <f>IFERROR(__xludf.DUMMYFUNCTION("""COMPUTED_VALUE"""),1.43)</f>
        <v>1.43</v>
      </c>
      <c r="L301" s="4">
        <v>-0.687603</v>
      </c>
      <c r="M301" s="4" t="s">
        <v>13</v>
      </c>
      <c r="N301" s="1">
        <v>-1.97</v>
      </c>
      <c r="O301" s="4">
        <v>2.3044729999999998</v>
      </c>
      <c r="V301" s="5">
        <v>32.6315</v>
      </c>
      <c r="W301" s="6">
        <v>1.5</v>
      </c>
      <c r="Z301" s="4">
        <f>IFERROR(__xludf.DUMMYFUNCTION("""COMPUTED_VALUE"""),1.43)</f>
        <v>1.43</v>
      </c>
      <c r="AA301" s="4">
        <v>31.4888</v>
      </c>
      <c r="AB301" s="4" t="s">
        <v>13</v>
      </c>
      <c r="AC301" s="1">
        <v>35.08760028</v>
      </c>
      <c r="AD301" s="4">
        <v>-2.456100279999994</v>
      </c>
    </row>
    <row r="302">
      <c r="G302" s="5">
        <v>0.407558</v>
      </c>
      <c r="H302" s="6">
        <v>1.505</v>
      </c>
      <c r="K302" s="4">
        <f>IFERROR(__xludf.DUMMYFUNCTION("""COMPUTED_VALUE"""),1.435)</f>
        <v>1.435</v>
      </c>
      <c r="L302" s="4">
        <v>-0.615348</v>
      </c>
      <c r="M302" s="4" t="s">
        <v>13</v>
      </c>
      <c r="N302" s="1">
        <v>-1.97</v>
      </c>
      <c r="O302" s="4">
        <v>2.377558</v>
      </c>
      <c r="V302" s="5">
        <v>32.7684</v>
      </c>
      <c r="W302" s="6">
        <v>1.505</v>
      </c>
      <c r="Z302" s="4">
        <f>IFERROR(__xludf.DUMMYFUNCTION("""COMPUTED_VALUE"""),1.435)</f>
        <v>1.435</v>
      </c>
      <c r="AA302" s="4">
        <v>31.5263</v>
      </c>
      <c r="AB302" s="4" t="s">
        <v>13</v>
      </c>
      <c r="AC302" s="1">
        <v>35.08760028</v>
      </c>
      <c r="AD302" s="4">
        <v>-2.319200279999997</v>
      </c>
    </row>
    <row r="303">
      <c r="G303" s="5">
        <v>0.480696</v>
      </c>
      <c r="H303" s="6">
        <v>1.51</v>
      </c>
      <c r="K303" s="4">
        <f>IFERROR(__xludf.DUMMYFUNCTION("""COMPUTED_VALUE"""),1.44)</f>
        <v>1.44</v>
      </c>
      <c r="L303" s="4">
        <v>-0.542803</v>
      </c>
      <c r="M303" s="4" t="s">
        <v>13</v>
      </c>
      <c r="N303" s="1">
        <v>-1.97</v>
      </c>
      <c r="O303" s="4">
        <v>2.4506959999999998</v>
      </c>
      <c r="V303" s="5">
        <v>32.9133</v>
      </c>
      <c r="W303" s="6">
        <v>1.51</v>
      </c>
      <c r="Z303" s="4">
        <f>IFERROR(__xludf.DUMMYFUNCTION("""COMPUTED_VALUE"""),1.44)</f>
        <v>1.44</v>
      </c>
      <c r="AA303" s="4">
        <v>31.5701</v>
      </c>
      <c r="AB303" s="4" t="s">
        <v>13</v>
      </c>
      <c r="AC303" s="1">
        <v>35.08760028</v>
      </c>
      <c r="AD303" s="4">
        <v>-2.174300279999997</v>
      </c>
    </row>
    <row r="304">
      <c r="G304" s="5">
        <v>0.553848</v>
      </c>
      <c r="H304" s="6">
        <v>1.515</v>
      </c>
      <c r="K304" s="4">
        <f>IFERROR(__xludf.DUMMYFUNCTION("""COMPUTED_VALUE"""),1.445)</f>
        <v>1.445</v>
      </c>
      <c r="L304" s="4">
        <v>-0.470044</v>
      </c>
      <c r="M304" s="4" t="s">
        <v>13</v>
      </c>
      <c r="N304" s="1">
        <v>-1.97</v>
      </c>
      <c r="O304" s="4">
        <v>2.523848</v>
      </c>
      <c r="V304" s="5">
        <v>33.0661</v>
      </c>
      <c r="W304" s="6">
        <v>1.515</v>
      </c>
      <c r="Z304" s="4">
        <f>IFERROR(__xludf.DUMMYFUNCTION("""COMPUTED_VALUE"""),1.445)</f>
        <v>1.445</v>
      </c>
      <c r="AA304" s="4">
        <v>31.6202</v>
      </c>
      <c r="AB304" s="4" t="s">
        <v>13</v>
      </c>
      <c r="AC304" s="1">
        <v>35.08760028</v>
      </c>
      <c r="AD304" s="4">
        <v>-2.021500279999998</v>
      </c>
    </row>
    <row r="305">
      <c r="G305" s="5">
        <v>0.627091</v>
      </c>
      <c r="H305" s="6">
        <v>1.52</v>
      </c>
      <c r="K305" s="4">
        <f>IFERROR(__xludf.DUMMYFUNCTION("""COMPUTED_VALUE"""),1.45)</f>
        <v>1.45</v>
      </c>
      <c r="L305" s="4">
        <v>-0.397116</v>
      </c>
      <c r="M305" s="4" t="s">
        <v>13</v>
      </c>
      <c r="N305" s="1">
        <v>-1.97</v>
      </c>
      <c r="O305" s="4">
        <v>2.597091</v>
      </c>
      <c r="V305" s="5">
        <v>33.227</v>
      </c>
      <c r="W305" s="6">
        <v>1.52</v>
      </c>
      <c r="Z305" s="4">
        <f>IFERROR(__xludf.DUMMYFUNCTION("""COMPUTED_VALUE"""),1.45)</f>
        <v>1.45</v>
      </c>
      <c r="AA305" s="4">
        <v>31.6768</v>
      </c>
      <c r="AB305" s="4" t="s">
        <v>13</v>
      </c>
      <c r="AC305" s="1">
        <v>35.08760028</v>
      </c>
      <c r="AD305" s="4">
        <v>-1.8606002799999999</v>
      </c>
    </row>
    <row r="306">
      <c r="G306" s="5">
        <v>0.700481</v>
      </c>
      <c r="H306" s="6">
        <v>1.525</v>
      </c>
      <c r="K306" s="4">
        <f>IFERROR(__xludf.DUMMYFUNCTION("""COMPUTED_VALUE"""),1.455)</f>
        <v>1.455</v>
      </c>
      <c r="L306" s="4">
        <v>-0.32408</v>
      </c>
      <c r="M306" s="4" t="s">
        <v>13</v>
      </c>
      <c r="N306" s="1">
        <v>-1.97</v>
      </c>
      <c r="O306" s="4">
        <v>2.670481</v>
      </c>
      <c r="V306" s="5">
        <v>33.3961</v>
      </c>
      <c r="W306" s="6">
        <v>1.525</v>
      </c>
      <c r="Z306" s="4">
        <f>IFERROR(__xludf.DUMMYFUNCTION("""COMPUTED_VALUE"""),1.455)</f>
        <v>1.455</v>
      </c>
      <c r="AA306" s="4">
        <v>31.7401</v>
      </c>
      <c r="AB306" s="4" t="s">
        <v>13</v>
      </c>
      <c r="AC306" s="1">
        <v>35.08760028</v>
      </c>
      <c r="AD306" s="4">
        <v>-1.6915002799999996</v>
      </c>
    </row>
    <row r="307">
      <c r="G307" s="5">
        <v>0.77401</v>
      </c>
      <c r="H307" s="6">
        <v>1.53</v>
      </c>
      <c r="K307" s="4">
        <f>IFERROR(__xludf.DUMMYFUNCTION("""COMPUTED_VALUE"""),1.46)</f>
        <v>1.46</v>
      </c>
      <c r="L307" s="4">
        <v>-0.250942</v>
      </c>
      <c r="M307" s="4" t="s">
        <v>13</v>
      </c>
      <c r="N307" s="1">
        <v>-1.97</v>
      </c>
      <c r="O307" s="4">
        <v>2.74401</v>
      </c>
      <c r="V307" s="5">
        <v>33.5734</v>
      </c>
      <c r="W307" s="6">
        <v>1.53</v>
      </c>
      <c r="Z307" s="4">
        <f>IFERROR(__xludf.DUMMYFUNCTION("""COMPUTED_VALUE"""),1.46)</f>
        <v>1.46</v>
      </c>
      <c r="AA307" s="4">
        <v>31.8102</v>
      </c>
      <c r="AB307" s="4" t="s">
        <v>13</v>
      </c>
      <c r="AC307" s="1">
        <v>35.08760028</v>
      </c>
      <c r="AD307" s="4">
        <v>-1.5142002799999972</v>
      </c>
    </row>
    <row r="308">
      <c r="G308" s="5">
        <v>0.847768</v>
      </c>
      <c r="H308" s="6">
        <v>1.535</v>
      </c>
      <c r="K308" s="4">
        <f>IFERROR(__xludf.DUMMYFUNCTION("""COMPUTED_VALUE"""),1.465)</f>
        <v>1.465</v>
      </c>
      <c r="L308" s="4">
        <v>-0.17775</v>
      </c>
      <c r="M308" s="4" t="s">
        <v>13</v>
      </c>
      <c r="N308" s="1">
        <v>-1.97</v>
      </c>
      <c r="O308" s="4">
        <v>2.817768</v>
      </c>
      <c r="V308" s="5">
        <v>33.7589</v>
      </c>
      <c r="W308" s="6">
        <v>1.535</v>
      </c>
      <c r="Z308" s="4">
        <f>IFERROR(__xludf.DUMMYFUNCTION("""COMPUTED_VALUE"""),1.465)</f>
        <v>1.465</v>
      </c>
      <c r="AA308" s="4">
        <v>31.8872</v>
      </c>
      <c r="AB308" s="4" t="s">
        <v>13</v>
      </c>
      <c r="AC308" s="1">
        <v>35.08760028</v>
      </c>
      <c r="AD308" s="4">
        <v>-1.3287002799999996</v>
      </c>
    </row>
    <row r="309">
      <c r="G309" s="5">
        <v>0.921831</v>
      </c>
      <c r="H309" s="6">
        <v>1.54</v>
      </c>
      <c r="K309" s="4">
        <f>IFERROR(__xludf.DUMMYFUNCTION("""COMPUTED_VALUE"""),1.47)</f>
        <v>1.47</v>
      </c>
      <c r="L309" s="4">
        <v>-0.104536</v>
      </c>
      <c r="M309" s="4" t="s">
        <v>13</v>
      </c>
      <c r="N309" s="1">
        <v>-1.97</v>
      </c>
      <c r="O309" s="4">
        <v>2.891831</v>
      </c>
      <c r="V309" s="5">
        <v>33.9527</v>
      </c>
      <c r="W309" s="6">
        <v>1.54</v>
      </c>
      <c r="Z309" s="4">
        <f>IFERROR(__xludf.DUMMYFUNCTION("""COMPUTED_VALUE"""),1.47)</f>
        <v>1.47</v>
      </c>
      <c r="AA309" s="4">
        <v>31.9714</v>
      </c>
      <c r="AB309" s="4" t="s">
        <v>13</v>
      </c>
      <c r="AC309" s="1">
        <v>35.08760028</v>
      </c>
      <c r="AD309" s="4">
        <v>-1.1349002799999965</v>
      </c>
    </row>
    <row r="310">
      <c r="G310" s="5">
        <v>0.99624</v>
      </c>
      <c r="H310" s="6">
        <v>1.545</v>
      </c>
      <c r="K310" s="4">
        <f>IFERROR(__xludf.DUMMYFUNCTION("""COMPUTED_VALUE"""),1.475)</f>
        <v>1.475</v>
      </c>
      <c r="L310" s="4">
        <v>-0.0313173</v>
      </c>
      <c r="M310" s="4" t="s">
        <v>13</v>
      </c>
      <c r="N310" s="1">
        <v>-1.97</v>
      </c>
      <c r="O310" s="4">
        <v>2.96624</v>
      </c>
      <c r="V310" s="5">
        <v>34.1549</v>
      </c>
      <c r="W310" s="6">
        <v>1.545</v>
      </c>
      <c r="Z310" s="4">
        <f>IFERROR(__xludf.DUMMYFUNCTION("""COMPUTED_VALUE"""),1.475)</f>
        <v>1.475</v>
      </c>
      <c r="AA310" s="4">
        <v>32.0627</v>
      </c>
      <c r="AB310" s="4" t="s">
        <v>13</v>
      </c>
      <c r="AC310" s="1">
        <v>35.08760028</v>
      </c>
      <c r="AD310" s="4">
        <v>-0.9327002799999988</v>
      </c>
    </row>
    <row r="311">
      <c r="G311" s="5">
        <v>1.07111</v>
      </c>
      <c r="H311" s="6">
        <v>1.55</v>
      </c>
      <c r="K311" s="4">
        <f>IFERROR(__xludf.DUMMYFUNCTION("""COMPUTED_VALUE"""),1.48)</f>
        <v>1.48</v>
      </c>
      <c r="L311" s="4">
        <v>0.0419039</v>
      </c>
      <c r="M311" s="4" t="s">
        <v>13</v>
      </c>
      <c r="N311" s="1">
        <v>-1.97</v>
      </c>
      <c r="O311" s="4">
        <v>3.0411099999999998</v>
      </c>
      <c r="V311" s="5">
        <v>34.3654</v>
      </c>
      <c r="W311" s="6">
        <v>1.55</v>
      </c>
      <c r="Z311" s="4">
        <f>IFERROR(__xludf.DUMMYFUNCTION("""COMPUTED_VALUE"""),1.48)</f>
        <v>1.48</v>
      </c>
      <c r="AA311" s="4">
        <v>32.1614</v>
      </c>
      <c r="AB311" s="4" t="s">
        <v>13</v>
      </c>
      <c r="AC311" s="1">
        <v>35.08760028</v>
      </c>
      <c r="AD311" s="4">
        <v>-0.7222002799999956</v>
      </c>
    </row>
    <row r="312">
      <c r="G312" s="5">
        <v>1.1465</v>
      </c>
      <c r="H312" s="6">
        <v>1.555</v>
      </c>
      <c r="K312" s="4">
        <f>IFERROR(__xludf.DUMMYFUNCTION("""COMPUTED_VALUE"""),1.485)</f>
        <v>1.485</v>
      </c>
      <c r="L312" s="4">
        <v>0.115082</v>
      </c>
      <c r="M312" s="4" t="s">
        <v>13</v>
      </c>
      <c r="N312" s="1">
        <v>-1.97</v>
      </c>
      <c r="O312" s="4">
        <v>3.1165000000000003</v>
      </c>
      <c r="V312" s="5">
        <v>34.5843</v>
      </c>
      <c r="W312" s="6">
        <v>1.555</v>
      </c>
      <c r="Z312" s="4">
        <f>IFERROR(__xludf.DUMMYFUNCTION("""COMPUTED_VALUE"""),1.485)</f>
        <v>1.485</v>
      </c>
      <c r="AA312" s="4">
        <v>32.2675</v>
      </c>
      <c r="AB312" s="4" t="s">
        <v>13</v>
      </c>
      <c r="AC312" s="1">
        <v>35.08760028</v>
      </c>
      <c r="AD312" s="4">
        <v>-0.5033002799999977</v>
      </c>
    </row>
    <row r="313">
      <c r="G313" s="5">
        <v>1.22248</v>
      </c>
      <c r="H313" s="6">
        <v>1.56</v>
      </c>
      <c r="K313" s="4">
        <f>IFERROR(__xludf.DUMMYFUNCTION("""COMPUTED_VALUE"""),1.49)</f>
        <v>1.49</v>
      </c>
      <c r="L313" s="4">
        <v>0.188234</v>
      </c>
      <c r="M313" s="4" t="s">
        <v>13</v>
      </c>
      <c r="N313" s="1">
        <v>-1.97</v>
      </c>
      <c r="O313" s="4">
        <v>3.1924799999999998</v>
      </c>
      <c r="V313" s="5">
        <v>34.8115</v>
      </c>
      <c r="W313" s="6">
        <v>1.56</v>
      </c>
      <c r="Z313" s="4">
        <f>IFERROR(__xludf.DUMMYFUNCTION("""COMPUTED_VALUE"""),1.49)</f>
        <v>1.49</v>
      </c>
      <c r="AA313" s="4">
        <v>32.3811</v>
      </c>
      <c r="AB313" s="4" t="s">
        <v>13</v>
      </c>
      <c r="AC313" s="1">
        <v>35.08760028</v>
      </c>
      <c r="AD313" s="4">
        <v>-0.2761002799999943</v>
      </c>
    </row>
    <row r="314">
      <c r="G314" s="5">
        <v>1.29917</v>
      </c>
      <c r="H314" s="6">
        <v>1.565</v>
      </c>
      <c r="K314" s="4">
        <f>IFERROR(__xludf.DUMMYFUNCTION("""COMPUTED_VALUE"""),1.495)</f>
        <v>1.495</v>
      </c>
      <c r="L314" s="4">
        <v>0.261365</v>
      </c>
      <c r="M314" s="4" t="s">
        <v>13</v>
      </c>
      <c r="N314" s="1">
        <v>-1.97</v>
      </c>
      <c r="O314" s="4">
        <v>3.26917</v>
      </c>
      <c r="V314" s="5">
        <v>35.0472</v>
      </c>
      <c r="W314" s="6">
        <v>1.565</v>
      </c>
      <c r="Z314" s="4">
        <f>IFERROR(__xludf.DUMMYFUNCTION("""COMPUTED_VALUE"""),1.495)</f>
        <v>1.495</v>
      </c>
      <c r="AA314" s="4">
        <v>32.5024</v>
      </c>
      <c r="AB314" s="4" t="s">
        <v>13</v>
      </c>
      <c r="AC314" s="1">
        <v>35.08760028</v>
      </c>
      <c r="AD314" s="4">
        <v>-0.040400280000000066</v>
      </c>
    </row>
    <row r="315">
      <c r="G315" s="5">
        <v>1.37671</v>
      </c>
      <c r="H315" s="6">
        <v>1.57</v>
      </c>
      <c r="K315" s="4">
        <f>IFERROR(__xludf.DUMMYFUNCTION("""COMPUTED_VALUE"""),1.5)</f>
        <v>1.5</v>
      </c>
      <c r="L315" s="4">
        <v>0.334473</v>
      </c>
      <c r="M315" s="4" t="s">
        <v>13</v>
      </c>
      <c r="N315" s="1">
        <v>-1.96964948236493</v>
      </c>
      <c r="O315" s="4">
        <v>3.34635948236493</v>
      </c>
      <c r="V315" s="5">
        <v>35.2911</v>
      </c>
      <c r="W315" s="6">
        <v>1.57</v>
      </c>
      <c r="Z315" s="4">
        <f>IFERROR(__xludf.DUMMYFUNCTION("""COMPUTED_VALUE"""),1.5)</f>
        <v>1.5</v>
      </c>
      <c r="AA315" s="4">
        <v>32.6315</v>
      </c>
      <c r="AB315" s="4" t="s">
        <v>13</v>
      </c>
      <c r="AC315" s="1">
        <v>35.0900550665836</v>
      </c>
      <c r="AD315" s="4">
        <v>0.20104493341639795</v>
      </c>
    </row>
    <row r="316">
      <c r="G316" s="5">
        <v>1.45513</v>
      </c>
      <c r="H316" s="6">
        <v>1.575</v>
      </c>
      <c r="K316" s="4">
        <f>IFERROR(__xludf.DUMMYFUNCTION("""COMPUTED_VALUE"""),1.505)</f>
        <v>1.505</v>
      </c>
      <c r="L316" s="4">
        <v>0.407558</v>
      </c>
      <c r="M316" s="4" t="s">
        <v>13</v>
      </c>
      <c r="N316" s="1">
        <v>-1.96445067906594</v>
      </c>
      <c r="O316" s="4">
        <v>3.41958067906594</v>
      </c>
      <c r="V316" s="5">
        <v>35.5435</v>
      </c>
      <c r="W316" s="6">
        <v>1.575</v>
      </c>
      <c r="Z316" s="4">
        <f>IFERROR(__xludf.DUMMYFUNCTION("""COMPUTED_VALUE"""),1.505)</f>
        <v>1.505</v>
      </c>
      <c r="AA316" s="4">
        <v>32.7684</v>
      </c>
      <c r="AB316" s="4" t="s">
        <v>13</v>
      </c>
      <c r="AC316" s="1">
        <v>35.1269834519083</v>
      </c>
      <c r="AD316" s="4">
        <v>0.4165165480916997</v>
      </c>
    </row>
    <row r="317">
      <c r="G317" s="5">
        <v>1.53459</v>
      </c>
      <c r="H317" s="6">
        <v>1.58</v>
      </c>
      <c r="K317" s="4">
        <f>IFERROR(__xludf.DUMMYFUNCTION("""COMPUTED_VALUE"""),1.51)</f>
        <v>1.51</v>
      </c>
      <c r="L317" s="4">
        <v>0.480696</v>
      </c>
      <c r="M317" s="4" t="s">
        <v>13</v>
      </c>
      <c r="N317" s="1">
        <v>-1.95354196280821</v>
      </c>
      <c r="O317" s="4">
        <v>3.48813196280821</v>
      </c>
      <c r="V317" s="5">
        <v>35.8042</v>
      </c>
      <c r="W317" s="6">
        <v>1.58</v>
      </c>
      <c r="Z317" s="4">
        <f>IFERROR(__xludf.DUMMYFUNCTION("""COMPUTED_VALUE"""),1.51)</f>
        <v>1.51</v>
      </c>
      <c r="AA317" s="4">
        <v>32.9133</v>
      </c>
      <c r="AB317" s="4" t="s">
        <v>13</v>
      </c>
      <c r="AC317" s="1">
        <v>35.2060538623013</v>
      </c>
      <c r="AD317" s="4">
        <v>0.5981461376986985</v>
      </c>
    </row>
    <row r="318">
      <c r="G318" s="5">
        <v>1.6152</v>
      </c>
      <c r="H318" s="6">
        <v>1.585</v>
      </c>
      <c r="K318" s="4">
        <f>IFERROR(__xludf.DUMMYFUNCTION("""COMPUTED_VALUE"""),1.515)</f>
        <v>1.515</v>
      </c>
      <c r="L318" s="4">
        <v>0.553848</v>
      </c>
      <c r="M318" s="4" t="s">
        <v>13</v>
      </c>
      <c r="N318" s="1">
        <v>-1.93758080223836</v>
      </c>
      <c r="O318" s="4">
        <v>3.55278080223836</v>
      </c>
      <c r="V318" s="5">
        <v>36.0731</v>
      </c>
      <c r="W318" s="6">
        <v>1.585</v>
      </c>
      <c r="Z318" s="4">
        <f>IFERROR(__xludf.DUMMYFUNCTION("""COMPUTED_VALUE"""),1.515)</f>
        <v>1.515</v>
      </c>
      <c r="AA318" s="4">
        <v>33.0661</v>
      </c>
      <c r="AB318" s="4" t="s">
        <v>13</v>
      </c>
      <c r="AC318" s="1">
        <v>35.3244289632418</v>
      </c>
      <c r="AD318" s="4">
        <v>0.7486710367581964</v>
      </c>
    </row>
    <row r="319">
      <c r="G319" s="5">
        <v>1.69708</v>
      </c>
      <c r="H319" s="6">
        <v>1.59</v>
      </c>
      <c r="K319" s="4">
        <f>IFERROR(__xludf.DUMMYFUNCTION("""COMPUTED_VALUE"""),1.52)</f>
        <v>1.52</v>
      </c>
      <c r="L319" s="4">
        <v>0.627091</v>
      </c>
      <c r="M319" s="4" t="s">
        <v>13</v>
      </c>
      <c r="N319" s="1">
        <v>-1.91722466600306</v>
      </c>
      <c r="O319" s="4">
        <v>3.61430466600306</v>
      </c>
      <c r="V319" s="5">
        <v>36.3503</v>
      </c>
      <c r="W319" s="6">
        <v>1.59</v>
      </c>
      <c r="Z319" s="4">
        <f>IFERROR(__xludf.DUMMYFUNCTION("""COMPUTED_VALUE"""),1.52)</f>
        <v>1.52</v>
      </c>
      <c r="AA319" s="4">
        <v>33.227</v>
      </c>
      <c r="AB319" s="4" t="s">
        <v>13</v>
      </c>
      <c r="AC319" s="1">
        <v>35.4792714202087</v>
      </c>
      <c r="AD319" s="4">
        <v>0.8710285797913002</v>
      </c>
    </row>
    <row r="320">
      <c r="G320" s="5">
        <v>1.78035</v>
      </c>
      <c r="H320" s="6">
        <v>1.595</v>
      </c>
      <c r="K320" s="4">
        <f>IFERROR(__xludf.DUMMYFUNCTION("""COMPUTED_VALUE"""),1.525)</f>
        <v>1.525</v>
      </c>
      <c r="L320" s="4">
        <v>0.700481</v>
      </c>
      <c r="M320" s="4" t="s">
        <v>13</v>
      </c>
      <c r="N320" s="1">
        <v>-1.89313102274894</v>
      </c>
      <c r="O320" s="4">
        <v>3.6734810227489403</v>
      </c>
      <c r="V320" s="5">
        <v>36.6356</v>
      </c>
      <c r="W320" s="6">
        <v>1.595</v>
      </c>
      <c r="Z320" s="4">
        <f>IFERROR(__xludf.DUMMYFUNCTION("""COMPUTED_VALUE"""),1.525)</f>
        <v>1.525</v>
      </c>
      <c r="AA320" s="4">
        <v>33.3961</v>
      </c>
      <c r="AB320" s="4" t="s">
        <v>13</v>
      </c>
      <c r="AC320" s="1">
        <v>35.6677438986811</v>
      </c>
      <c r="AD320" s="4">
        <v>0.967856101318894</v>
      </c>
    </row>
    <row r="321">
      <c r="G321" s="5">
        <v>1.86514</v>
      </c>
      <c r="H321" s="6">
        <v>1.6</v>
      </c>
      <c r="K321" s="4">
        <f>IFERROR(__xludf.DUMMYFUNCTION("""COMPUTED_VALUE"""),1.53)</f>
        <v>1.53</v>
      </c>
      <c r="L321" s="4">
        <v>0.77401</v>
      </c>
      <c r="M321" s="4" t="s">
        <v>13</v>
      </c>
      <c r="N321" s="1">
        <v>-1.86595734112265</v>
      </c>
      <c r="O321" s="4">
        <v>3.7310973411226502</v>
      </c>
      <c r="V321" s="5">
        <v>36.9289</v>
      </c>
      <c r="W321" s="6">
        <v>1.6</v>
      </c>
      <c r="Z321" s="4">
        <f>IFERROR(__xludf.DUMMYFUNCTION("""COMPUTED_VALUE"""),1.53)</f>
        <v>1.53</v>
      </c>
      <c r="AA321" s="4">
        <v>33.5734</v>
      </c>
      <c r="AB321" s="4" t="s">
        <v>13</v>
      </c>
      <c r="AC321" s="1">
        <v>35.8870090641378</v>
      </c>
      <c r="AD321" s="4">
        <v>1.0418909358621988</v>
      </c>
    </row>
    <row r="322">
      <c r="G322" s="5">
        <v>1.95158</v>
      </c>
      <c r="H322" s="6">
        <v>1.605</v>
      </c>
      <c r="K322" s="4">
        <f>IFERROR(__xludf.DUMMYFUNCTION("""COMPUTED_VALUE"""),1.535)</f>
        <v>1.535</v>
      </c>
      <c r="L322" s="4">
        <v>0.847768</v>
      </c>
      <c r="M322" s="4" t="s">
        <v>13</v>
      </c>
      <c r="N322" s="1">
        <v>-1.83636108977082</v>
      </c>
      <c r="O322" s="4">
        <v>3.78794108977082</v>
      </c>
      <c r="V322" s="5">
        <v>37.2302</v>
      </c>
      <c r="W322" s="6">
        <v>1.605</v>
      </c>
      <c r="Z322" s="4">
        <f>IFERROR(__xludf.DUMMYFUNCTION("""COMPUTED_VALUE"""),1.535)</f>
        <v>1.535</v>
      </c>
      <c r="AA322" s="4">
        <v>33.7589</v>
      </c>
      <c r="AB322" s="4" t="s">
        <v>13</v>
      </c>
      <c r="AC322" s="1">
        <v>36.134229582058</v>
      </c>
      <c r="AD322" s="4">
        <v>1.0959704179420058</v>
      </c>
    </row>
    <row r="323">
      <c r="G323" s="5">
        <v>2.03982</v>
      </c>
      <c r="H323" s="6">
        <v>1.61</v>
      </c>
      <c r="K323" s="4">
        <f>IFERROR(__xludf.DUMMYFUNCTION("""COMPUTED_VALUE"""),1.54)</f>
        <v>1.54</v>
      </c>
      <c r="L323" s="4">
        <v>0.921831</v>
      </c>
      <c r="M323" s="4" t="s">
        <v>13</v>
      </c>
      <c r="N323" s="1">
        <v>-1.80499973734011</v>
      </c>
      <c r="O323" s="4">
        <v>3.84481973734011</v>
      </c>
      <c r="V323" s="5">
        <v>37.5393</v>
      </c>
      <c r="W323" s="6">
        <v>1.61</v>
      </c>
      <c r="Z323" s="4">
        <f>IFERROR(__xludf.DUMMYFUNCTION("""COMPUTED_VALUE"""),1.54)</f>
        <v>1.54</v>
      </c>
      <c r="AA323" s="4">
        <v>33.9527</v>
      </c>
      <c r="AB323" s="4" t="s">
        <v>13</v>
      </c>
      <c r="AC323" s="1">
        <v>36.4065681179205</v>
      </c>
      <c r="AD323" s="4">
        <v>1.1327318820794972</v>
      </c>
    </row>
    <row r="324">
      <c r="G324" s="5">
        <v>2.12998</v>
      </c>
      <c r="H324" s="6">
        <v>1.615</v>
      </c>
      <c r="K324" s="4">
        <f>IFERROR(__xludf.DUMMYFUNCTION("""COMPUTED_VALUE"""),1.545)</f>
        <v>1.545</v>
      </c>
      <c r="L324" s="4">
        <v>0.99624</v>
      </c>
      <c r="M324" s="4" t="s">
        <v>13</v>
      </c>
      <c r="N324" s="1">
        <v>-1.77253075247717</v>
      </c>
      <c r="O324" s="4">
        <v>3.9025107524771703</v>
      </c>
      <c r="V324" s="5">
        <v>37.8561</v>
      </c>
      <c r="W324" s="6">
        <v>1.615</v>
      </c>
      <c r="Z324" s="4">
        <f>IFERROR(__xludf.DUMMYFUNCTION("""COMPUTED_VALUE"""),1.545)</f>
        <v>1.545</v>
      </c>
      <c r="AA324" s="4">
        <v>34.1549</v>
      </c>
      <c r="AB324" s="4" t="s">
        <v>13</v>
      </c>
      <c r="AC324" s="1">
        <v>36.7011873372043</v>
      </c>
      <c r="AD324" s="4">
        <v>1.1549126627956952</v>
      </c>
    </row>
    <row r="325">
      <c r="G325" s="5">
        <v>2.2222</v>
      </c>
      <c r="H325" s="6">
        <v>1.62</v>
      </c>
      <c r="K325" s="4">
        <f>IFERROR(__xludf.DUMMYFUNCTION("""COMPUTED_VALUE"""),1.55)</f>
        <v>1.55</v>
      </c>
      <c r="L325" s="4">
        <v>1.07111</v>
      </c>
      <c r="M325" s="4" t="s">
        <v>13</v>
      </c>
      <c r="N325" s="1">
        <v>-1.73961160382862</v>
      </c>
      <c r="O325" s="4">
        <v>3.96181160382862</v>
      </c>
      <c r="V325" s="5">
        <v>38.1805</v>
      </c>
      <c r="W325" s="6">
        <v>1.62</v>
      </c>
      <c r="Z325" s="4">
        <f>IFERROR(__xludf.DUMMYFUNCTION("""COMPUTED_VALUE"""),1.55)</f>
        <v>1.55</v>
      </c>
      <c r="AA325" s="4">
        <v>34.3654</v>
      </c>
      <c r="AB325" s="4" t="s">
        <v>13</v>
      </c>
      <c r="AC325" s="1">
        <v>37.0152499053886</v>
      </c>
      <c r="AD325" s="4">
        <v>1.1652500946114017</v>
      </c>
    </row>
    <row r="326">
      <c r="G326" s="5">
        <v>2.31662</v>
      </c>
      <c r="H326" s="6">
        <v>1.625</v>
      </c>
      <c r="K326" s="4">
        <f>IFERROR(__xludf.DUMMYFUNCTION("""COMPUTED_VALUE"""),1.555)</f>
        <v>1.555</v>
      </c>
      <c r="L326" s="4">
        <v>1.1465</v>
      </c>
      <c r="M326" s="4" t="s">
        <v>13</v>
      </c>
      <c r="N326" s="1">
        <v>-1.70689976004113</v>
      </c>
      <c r="O326" s="4">
        <v>4.02351976004113</v>
      </c>
      <c r="V326" s="5">
        <v>38.5123</v>
      </c>
      <c r="W326" s="6">
        <v>1.625</v>
      </c>
      <c r="Z326" s="4">
        <f>IFERROR(__xludf.DUMMYFUNCTION("""COMPUTED_VALUE"""),1.555)</f>
        <v>1.555</v>
      </c>
      <c r="AA326" s="4">
        <v>34.5843</v>
      </c>
      <c r="AB326" s="4" t="s">
        <v>13</v>
      </c>
      <c r="AC326" s="1">
        <v>37.3459184879522</v>
      </c>
      <c r="AD326" s="4">
        <v>1.1663815120478063</v>
      </c>
    </row>
    <row r="327">
      <c r="G327" s="5">
        <v>2.41336</v>
      </c>
      <c r="H327" s="6">
        <v>1.63</v>
      </c>
      <c r="K327" s="4">
        <f>IFERROR(__xludf.DUMMYFUNCTION("""COMPUTED_VALUE"""),1.56)</f>
        <v>1.56</v>
      </c>
      <c r="L327" s="4">
        <v>1.22248</v>
      </c>
      <c r="M327" s="4" t="s">
        <v>13</v>
      </c>
      <c r="N327" s="1">
        <v>-1.67505268976133</v>
      </c>
      <c r="O327" s="4">
        <v>4.08841268976133</v>
      </c>
      <c r="V327" s="5">
        <v>38.8513</v>
      </c>
      <c r="W327" s="6">
        <v>1.63</v>
      </c>
      <c r="Z327" s="4">
        <f>IFERROR(__xludf.DUMMYFUNCTION("""COMPUTED_VALUE"""),1.56)</f>
        <v>1.56</v>
      </c>
      <c r="AA327" s="4">
        <v>34.8115</v>
      </c>
      <c r="AB327" s="4" t="s">
        <v>13</v>
      </c>
      <c r="AC327" s="1">
        <v>37.6903557503741</v>
      </c>
      <c r="AD327" s="4">
        <v>1.1609442496258993</v>
      </c>
    </row>
    <row r="328">
      <c r="G328" s="5">
        <v>2.51259</v>
      </c>
      <c r="H328" s="6">
        <v>1.635</v>
      </c>
      <c r="K328" s="4">
        <f>IFERROR(__xludf.DUMMYFUNCTION("""COMPUTED_VALUE"""),1.565)</f>
        <v>1.565</v>
      </c>
      <c r="L328" s="4">
        <v>1.29917</v>
      </c>
      <c r="M328" s="4" t="s">
        <v>13</v>
      </c>
      <c r="N328" s="1">
        <v>-1.64472786163587</v>
      </c>
      <c r="O328" s="4">
        <v>4.15731786163587</v>
      </c>
      <c r="V328" s="5">
        <v>39.1973</v>
      </c>
      <c r="W328" s="6">
        <v>1.635</v>
      </c>
      <c r="Z328" s="4">
        <f>IFERROR(__xludf.DUMMYFUNCTION("""COMPUTED_VALUE"""),1.565)</f>
        <v>1.565</v>
      </c>
      <c r="AA328" s="4">
        <v>35.0472</v>
      </c>
      <c r="AB328" s="4" t="s">
        <v>13</v>
      </c>
      <c r="AC328" s="1">
        <v>38.0457243581333</v>
      </c>
      <c r="AD328" s="4">
        <v>1.1515756418666996</v>
      </c>
    </row>
    <row r="329">
      <c r="G329" s="5">
        <v>2.61441</v>
      </c>
      <c r="H329" s="6">
        <v>1.64</v>
      </c>
      <c r="K329" s="4">
        <f>IFERROR(__xludf.DUMMYFUNCTION("""COMPUTED_VALUE"""),1.568359375)</f>
        <v>1.568359375</v>
      </c>
      <c r="L329" s="4" t="s">
        <v>13</v>
      </c>
      <c r="M329" s="4">
        <v>-1.97</v>
      </c>
      <c r="N329" s="1">
        <v>-1.61658274431138</v>
      </c>
      <c r="O329" s="4">
        <v>4.23099274431138</v>
      </c>
      <c r="V329" s="5">
        <v>39.5501</v>
      </c>
      <c r="W329" s="6">
        <v>1.64</v>
      </c>
      <c r="Z329" s="4">
        <f>IFERROR(__xludf.DUMMYFUNCTION("""COMPUTED_VALUE"""),1.568359375)</f>
        <v>1.568359375</v>
      </c>
      <c r="AA329" s="4" t="s">
        <v>13</v>
      </c>
      <c r="AB329" s="4">
        <v>35.0876002782119</v>
      </c>
      <c r="AC329" s="1">
        <v>38.4091869767089</v>
      </c>
      <c r="AD329" s="4">
        <v>1.1409130232910982</v>
      </c>
    </row>
    <row r="330">
      <c r="G330" s="5">
        <v>2.71896</v>
      </c>
      <c r="H330" s="6">
        <v>1.645</v>
      </c>
      <c r="K330" s="4">
        <f>IFERROR(__xludf.DUMMYFUNCTION("""COMPUTED_VALUE"""),1.57)</f>
        <v>1.57</v>
      </c>
      <c r="L330" s="4">
        <v>1.37671</v>
      </c>
      <c r="M330" s="4" t="s">
        <v>13</v>
      </c>
      <c r="N330" s="1">
        <v>-1.59127480643453</v>
      </c>
      <c r="O330" s="4">
        <v>4.31023480643453</v>
      </c>
      <c r="V330" s="5">
        <v>39.9094</v>
      </c>
      <c r="W330" s="6">
        <v>1.645</v>
      </c>
      <c r="Z330" s="4">
        <f>IFERROR(__xludf.DUMMYFUNCTION("""COMPUTED_VALUE"""),1.57)</f>
        <v>1.57</v>
      </c>
      <c r="AA330" s="4">
        <v>35.2911</v>
      </c>
      <c r="AB330" s="4" t="s">
        <v>13</v>
      </c>
      <c r="AC330" s="1">
        <v>38.7779062715797</v>
      </c>
      <c r="AD330" s="4">
        <v>1.1314937284202955</v>
      </c>
    </row>
    <row r="331">
      <c r="G331" s="5">
        <v>2.82636</v>
      </c>
      <c r="H331" s="6">
        <v>1.65</v>
      </c>
      <c r="K331" s="4">
        <f>IFERROR(__xludf.DUMMYFUNCTION("""COMPUTED_VALUE"""),1.575)</f>
        <v>1.575</v>
      </c>
      <c r="L331" s="4">
        <v>1.45513</v>
      </c>
      <c r="M331" s="4" t="s">
        <v>13</v>
      </c>
      <c r="N331" s="1">
        <v>-1.56946151665194</v>
      </c>
      <c r="O331" s="4">
        <v>4.3958215166519405</v>
      </c>
      <c r="V331" s="5">
        <v>40.2751</v>
      </c>
      <c r="W331" s="6">
        <v>1.65</v>
      </c>
      <c r="Z331" s="4">
        <f>IFERROR(__xludf.DUMMYFUNCTION("""COMPUTED_VALUE"""),1.575)</f>
        <v>1.575</v>
      </c>
      <c r="AA331" s="4">
        <v>35.5435</v>
      </c>
      <c r="AB331" s="4" t="s">
        <v>13</v>
      </c>
      <c r="AC331" s="1">
        <v>39.1490449082249</v>
      </c>
      <c r="AD331" s="4">
        <v>1.1260550917751004</v>
      </c>
    </row>
    <row r="332">
      <c r="G332" s="5">
        <v>2.93676</v>
      </c>
      <c r="H332" s="6">
        <v>1.655</v>
      </c>
      <c r="K332" s="4">
        <f>IFERROR(__xludf.DUMMYFUNCTION("""COMPUTED_VALUE"""),1.58)</f>
        <v>1.58</v>
      </c>
      <c r="L332" s="4">
        <v>1.53459</v>
      </c>
      <c r="M332" s="4" t="s">
        <v>13</v>
      </c>
      <c r="N332" s="1">
        <v>-1.55180034361027</v>
      </c>
      <c r="O332" s="4">
        <v>4.488560343610271</v>
      </c>
      <c r="V332" s="5">
        <v>40.6469</v>
      </c>
      <c r="W332" s="6">
        <v>1.655</v>
      </c>
      <c r="Z332" s="4">
        <f>IFERROR(__xludf.DUMMYFUNCTION("""COMPUTED_VALUE"""),1.58)</f>
        <v>1.58</v>
      </c>
      <c r="AA332" s="4">
        <v>35.8042</v>
      </c>
      <c r="AB332" s="4" t="s">
        <v>13</v>
      </c>
      <c r="AC332" s="1">
        <v>39.5197655521233</v>
      </c>
      <c r="AD332" s="4">
        <v>1.1271344478766991</v>
      </c>
    </row>
    <row r="333">
      <c r="G333" s="5">
        <v>3.05028</v>
      </c>
      <c r="H333" s="6">
        <v>1.66</v>
      </c>
      <c r="K333" s="4">
        <f>IFERROR(__xludf.DUMMYFUNCTION("""COMPUTED_VALUE"""),1.585)</f>
        <v>1.585</v>
      </c>
      <c r="L333" s="4">
        <v>1.6152</v>
      </c>
      <c r="M333" s="4" t="s">
        <v>13</v>
      </c>
      <c r="N333" s="1">
        <v>-1.53894875595616</v>
      </c>
      <c r="O333" s="4">
        <v>4.58922875595616</v>
      </c>
      <c r="V333" s="5">
        <v>41.0244</v>
      </c>
      <c r="W333" s="6">
        <v>1.66</v>
      </c>
      <c r="Z333" s="4">
        <f>IFERROR(__xludf.DUMMYFUNCTION("""COMPUTED_VALUE"""),1.585)</f>
        <v>1.585</v>
      </c>
      <c r="AA333" s="4">
        <v>36.0731</v>
      </c>
      <c r="AB333" s="4" t="s">
        <v>13</v>
      </c>
      <c r="AC333" s="1">
        <v>39.887230868754</v>
      </c>
      <c r="AD333" s="4">
        <v>1.1371691312459973</v>
      </c>
    </row>
    <row r="334">
      <c r="G334" s="5">
        <v>3.167</v>
      </c>
      <c r="H334" s="6">
        <v>1.665</v>
      </c>
      <c r="K334" s="4">
        <f>IFERROR(__xludf.DUMMYFUNCTION("""COMPUTED_VALUE"""),1.59)</f>
        <v>1.59</v>
      </c>
      <c r="L334" s="4">
        <v>1.69708</v>
      </c>
      <c r="M334" s="4" t="s">
        <v>13</v>
      </c>
      <c r="N334" s="1">
        <v>-1.53156422233625</v>
      </c>
      <c r="O334" s="4">
        <v>4.69856422233625</v>
      </c>
      <c r="V334" s="5">
        <v>41.4074</v>
      </c>
      <c r="W334" s="6">
        <v>1.665</v>
      </c>
      <c r="Z334" s="4">
        <f>IFERROR(__xludf.DUMMYFUNCTION("""COMPUTED_VALUE"""),1.59)</f>
        <v>1.59</v>
      </c>
      <c r="AA334" s="4">
        <v>36.3503</v>
      </c>
      <c r="AB334" s="4" t="s">
        <v>13</v>
      </c>
      <c r="AC334" s="1">
        <v>40.2486035235959</v>
      </c>
      <c r="AD334" s="4">
        <v>1.158796476404106</v>
      </c>
    </row>
    <row r="335">
      <c r="G335" s="5">
        <v>3.28708</v>
      </c>
      <c r="H335" s="6">
        <v>1.67</v>
      </c>
      <c r="K335" s="4">
        <f>IFERROR(__xludf.DUMMYFUNCTION("""COMPUTED_VALUE"""),1.595)</f>
        <v>1.595</v>
      </c>
      <c r="L335" s="4">
        <v>1.78035</v>
      </c>
      <c r="M335" s="4" t="s">
        <v>13</v>
      </c>
      <c r="N335" s="1">
        <v>-1.53018445103493</v>
      </c>
      <c r="O335" s="4">
        <v>4.81726445103493</v>
      </c>
      <c r="V335" s="5">
        <v>41.7956</v>
      </c>
      <c r="W335" s="6">
        <v>1.67</v>
      </c>
      <c r="Z335" s="4">
        <f>IFERROR(__xludf.DUMMYFUNCTION("""COMPUTED_VALUE"""),1.595)</f>
        <v>1.595</v>
      </c>
      <c r="AA335" s="4">
        <v>36.6356</v>
      </c>
      <c r="AB335" s="4" t="s">
        <v>13</v>
      </c>
      <c r="AC335" s="1">
        <v>40.6022540942452</v>
      </c>
      <c r="AD335" s="4">
        <v>1.1933459057548035</v>
      </c>
    </row>
    <row r="336">
      <c r="G336" s="5">
        <v>3.41059</v>
      </c>
      <c r="H336" s="6">
        <v>1.675</v>
      </c>
      <c r="K336" s="4">
        <f>IFERROR(__xludf.DUMMYFUNCTION("""COMPUTED_VALUE"""),1.6)</f>
        <v>1.6</v>
      </c>
      <c r="L336" s="4">
        <v>1.86514</v>
      </c>
      <c r="M336" s="4" t="s">
        <v>13</v>
      </c>
      <c r="N336" s="1">
        <v>-1.53336457826187</v>
      </c>
      <c r="O336" s="4">
        <v>4.94395457826187</v>
      </c>
      <c r="V336" s="5">
        <v>42.1886</v>
      </c>
      <c r="W336" s="6">
        <v>1.675</v>
      </c>
      <c r="Z336" s="4">
        <f>IFERROR(__xludf.DUMMYFUNCTION("""COMPUTED_VALUE"""),1.6)</f>
        <v>1.6</v>
      </c>
      <c r="AA336" s="4">
        <v>36.9289</v>
      </c>
      <c r="AB336" s="4" t="s">
        <v>13</v>
      </c>
      <c r="AC336" s="1">
        <v>40.9648637629207</v>
      </c>
      <c r="AD336" s="4">
        <v>1.2237362370793008</v>
      </c>
    </row>
    <row r="337">
      <c r="G337" s="5">
        <v>3.53762</v>
      </c>
      <c r="H337" s="6">
        <v>1.68</v>
      </c>
      <c r="K337" s="4">
        <f>IFERROR(__xludf.DUMMYFUNCTION("""COMPUTED_VALUE"""),1.605)</f>
        <v>1.605</v>
      </c>
      <c r="L337" s="4">
        <v>1.95158</v>
      </c>
      <c r="M337" s="4" t="s">
        <v>13</v>
      </c>
      <c r="N337" s="1">
        <v>-1.54034149405567</v>
      </c>
      <c r="O337" s="4">
        <v>5.077961494055669</v>
      </c>
      <c r="V337" s="5">
        <v>42.5862</v>
      </c>
      <c r="W337" s="6">
        <v>1.68</v>
      </c>
      <c r="Z337" s="4">
        <f>IFERROR(__xludf.DUMMYFUNCTION("""COMPUTED_VALUE"""),1.605)</f>
        <v>1.605</v>
      </c>
      <c r="AA337" s="4">
        <v>37.2302</v>
      </c>
      <c r="AB337" s="4" t="s">
        <v>13</v>
      </c>
      <c r="AC337" s="1">
        <v>41.3424445945968</v>
      </c>
      <c r="AD337" s="4">
        <v>1.2437554054031992</v>
      </c>
    </row>
    <row r="338">
      <c r="G338" s="5">
        <v>3.66827</v>
      </c>
      <c r="H338" s="6">
        <v>1.685</v>
      </c>
      <c r="K338" s="4">
        <f>IFERROR(__xludf.DUMMYFUNCTION("""COMPUTED_VALUE"""),1.61)</f>
        <v>1.61</v>
      </c>
      <c r="L338" s="4">
        <v>2.03982</v>
      </c>
      <c r="M338" s="4" t="s">
        <v>13</v>
      </c>
      <c r="N338" s="1">
        <v>-1.5509197072878</v>
      </c>
      <c r="O338" s="4">
        <v>5.2191897072878</v>
      </c>
      <c r="V338" s="5">
        <v>42.9879</v>
      </c>
      <c r="W338" s="6">
        <v>1.685</v>
      </c>
      <c r="Z338" s="4">
        <f>IFERROR(__xludf.DUMMYFUNCTION("""COMPUTED_VALUE"""),1.61)</f>
        <v>1.61</v>
      </c>
      <c r="AA338" s="4">
        <v>37.5393</v>
      </c>
      <c r="AB338" s="4" t="s">
        <v>13</v>
      </c>
      <c r="AC338" s="1">
        <v>41.7348001598394</v>
      </c>
      <c r="AD338" s="4">
        <v>1.2530998401606013</v>
      </c>
    </row>
    <row r="339">
      <c r="G339" s="5">
        <v>3.80263</v>
      </c>
      <c r="H339" s="6">
        <v>1.69</v>
      </c>
      <c r="K339" s="4">
        <f>IFERROR(__xludf.DUMMYFUNCTION("""COMPUTED_VALUE"""),1.615)</f>
        <v>1.615</v>
      </c>
      <c r="L339" s="4">
        <v>2.12998</v>
      </c>
      <c r="M339" s="4" t="s">
        <v>13</v>
      </c>
      <c r="N339" s="1">
        <v>-1.56490372682979</v>
      </c>
      <c r="O339" s="4">
        <v>5.36753372682979</v>
      </c>
      <c r="V339" s="5">
        <v>43.3934</v>
      </c>
      <c r="W339" s="6">
        <v>1.69</v>
      </c>
      <c r="Z339" s="4">
        <f>IFERROR(__xludf.DUMMYFUNCTION("""COMPUTED_VALUE"""),1.615)</f>
        <v>1.615</v>
      </c>
      <c r="AA339" s="4">
        <v>37.8561</v>
      </c>
      <c r="AB339" s="4" t="s">
        <v>13</v>
      </c>
      <c r="AC339" s="1">
        <v>42.1417340292146</v>
      </c>
      <c r="AD339" s="4">
        <v>1.2516659707854032</v>
      </c>
    </row>
    <row r="340">
      <c r="G340" s="5">
        <v>3.9408</v>
      </c>
      <c r="H340" s="6">
        <v>1.695</v>
      </c>
      <c r="K340" s="4">
        <f>IFERROR(__xludf.DUMMYFUNCTION("""COMPUTED_VALUE"""),1.62)</f>
        <v>1.62</v>
      </c>
      <c r="L340" s="4">
        <v>2.2222</v>
      </c>
      <c r="M340" s="4" t="s">
        <v>13</v>
      </c>
      <c r="N340" s="1">
        <v>-1.58209806155311</v>
      </c>
      <c r="O340" s="4">
        <v>5.52289806155311</v>
      </c>
      <c r="V340" s="5">
        <v>43.8023</v>
      </c>
      <c r="W340" s="6">
        <v>1.695</v>
      </c>
      <c r="Z340" s="4">
        <f>IFERROR(__xludf.DUMMYFUNCTION("""COMPUTED_VALUE"""),1.62)</f>
        <v>1.62</v>
      </c>
      <c r="AA340" s="4">
        <v>38.1805</v>
      </c>
      <c r="AB340" s="4" t="s">
        <v>13</v>
      </c>
      <c r="AC340" s="1">
        <v>42.5630497732886</v>
      </c>
      <c r="AD340" s="4">
        <v>1.2392502267114054</v>
      </c>
    </row>
    <row r="341">
      <c r="G341" s="5">
        <v>4.08279</v>
      </c>
      <c r="H341" s="6">
        <v>1.7</v>
      </c>
      <c r="K341" s="4">
        <f>IFERROR(__xludf.DUMMYFUNCTION("""COMPUTED_VALUE"""),1.625)</f>
        <v>1.625</v>
      </c>
      <c r="L341" s="4">
        <v>2.31662</v>
      </c>
      <c r="M341" s="4" t="s">
        <v>13</v>
      </c>
      <c r="N341" s="1">
        <v>-1.60230722032927</v>
      </c>
      <c r="O341" s="4">
        <v>5.68509722032927</v>
      </c>
      <c r="V341" s="5">
        <v>44.2144</v>
      </c>
      <c r="W341" s="6">
        <v>1.7</v>
      </c>
      <c r="Z341" s="4">
        <f>IFERROR(__xludf.DUMMYFUNCTION("""COMPUTED_VALUE"""),1.625)</f>
        <v>1.625</v>
      </c>
      <c r="AA341" s="4">
        <v>38.5123</v>
      </c>
      <c r="AB341" s="4" t="s">
        <v>13</v>
      </c>
      <c r="AC341" s="1">
        <v>42.9985509626274</v>
      </c>
      <c r="AD341" s="4">
        <v>1.2158490373725996</v>
      </c>
    </row>
    <row r="342">
      <c r="G342" s="5">
        <v>4.22864</v>
      </c>
      <c r="H342" s="6">
        <v>1.705</v>
      </c>
      <c r="K342" s="4">
        <f>IFERROR(__xludf.DUMMYFUNCTION("""COMPUTED_VALUE"""),1.63)</f>
        <v>1.63</v>
      </c>
      <c r="L342" s="4">
        <v>2.41336</v>
      </c>
      <c r="M342" s="4" t="s">
        <v>13</v>
      </c>
      <c r="N342" s="1">
        <v>-1.62533571202977</v>
      </c>
      <c r="O342" s="4">
        <v>5.85397571202977</v>
      </c>
      <c r="V342" s="5">
        <v>44.6292</v>
      </c>
      <c r="W342" s="6">
        <v>1.705</v>
      </c>
      <c r="Z342" s="4">
        <f>IFERROR(__xludf.DUMMYFUNCTION("""COMPUTED_VALUE"""),1.63)</f>
        <v>1.63</v>
      </c>
      <c r="AA342" s="4">
        <v>38.8513</v>
      </c>
      <c r="AB342" s="4" t="s">
        <v>13</v>
      </c>
      <c r="AC342" s="1">
        <v>43.4480411677972</v>
      </c>
      <c r="AD342" s="4">
        <v>1.1811588322027973</v>
      </c>
    </row>
    <row r="343">
      <c r="G343" s="5">
        <v>4.37847</v>
      </c>
      <c r="H343" s="6">
        <v>1.71</v>
      </c>
      <c r="K343" s="4">
        <f>IFERROR(__xludf.DUMMYFUNCTION("""COMPUTED_VALUE"""),1.635)</f>
        <v>1.635</v>
      </c>
      <c r="L343" s="4">
        <v>2.51259</v>
      </c>
      <c r="M343" s="4" t="s">
        <v>13</v>
      </c>
      <c r="N343" s="1">
        <v>-1.65098804552609</v>
      </c>
      <c r="O343" s="4">
        <v>6.0294580455260895</v>
      </c>
      <c r="V343" s="5">
        <v>45.0462</v>
      </c>
      <c r="W343" s="6">
        <v>1.71</v>
      </c>
      <c r="Z343" s="4">
        <f>IFERROR(__xludf.DUMMYFUNCTION("""COMPUTED_VALUE"""),1.635)</f>
        <v>1.635</v>
      </c>
      <c r="AA343" s="4">
        <v>39.1973</v>
      </c>
      <c r="AB343" s="4" t="s">
        <v>13</v>
      </c>
      <c r="AC343" s="1">
        <v>43.911323959364</v>
      </c>
      <c r="AD343" s="4">
        <v>1.1348760406360014</v>
      </c>
    </row>
    <row r="344">
      <c r="G344" s="5">
        <v>4.53228</v>
      </c>
      <c r="H344" s="6">
        <v>1.715</v>
      </c>
      <c r="K344" s="4">
        <f>IFERROR(__xludf.DUMMYFUNCTION("""COMPUTED_VALUE"""),1.64)</f>
        <v>1.64</v>
      </c>
      <c r="L344" s="4">
        <v>2.61441</v>
      </c>
      <c r="M344" s="4" t="s">
        <v>13</v>
      </c>
      <c r="N344" s="1">
        <v>-1.67906872968975</v>
      </c>
      <c r="O344" s="4">
        <v>6.21134872968975</v>
      </c>
      <c r="V344" s="5">
        <v>45.4652</v>
      </c>
      <c r="W344" s="6">
        <v>1.715</v>
      </c>
      <c r="Z344" s="4">
        <f>IFERROR(__xludf.DUMMYFUNCTION("""COMPUTED_VALUE"""),1.64)</f>
        <v>1.64</v>
      </c>
      <c r="AA344" s="4">
        <v>39.5501</v>
      </c>
      <c r="AB344" s="4" t="s">
        <v>13</v>
      </c>
      <c r="AC344" s="1">
        <v>44.388202907894</v>
      </c>
      <c r="AD344" s="4">
        <v>1.076997092106005</v>
      </c>
    </row>
    <row r="345">
      <c r="G345" s="5">
        <v>4.69007</v>
      </c>
      <c r="H345" s="6">
        <v>1.72</v>
      </c>
      <c r="K345" s="4">
        <f>IFERROR(__xludf.DUMMYFUNCTION("""COMPUTED_VALUE"""),1.645)</f>
        <v>1.645</v>
      </c>
      <c r="L345" s="4">
        <v>2.71896</v>
      </c>
      <c r="M345" s="4" t="s">
        <v>13</v>
      </c>
      <c r="N345" s="1">
        <v>-1.70938227339224</v>
      </c>
      <c r="O345" s="4">
        <v>6.3994522733922405</v>
      </c>
      <c r="V345" s="5">
        <v>45.8858</v>
      </c>
      <c r="W345" s="6">
        <v>1.72</v>
      </c>
      <c r="Z345" s="4">
        <f>IFERROR(__xludf.DUMMYFUNCTION("""COMPUTED_VALUE"""),1.645)</f>
        <v>1.645</v>
      </c>
      <c r="AA345" s="4">
        <v>39.9094</v>
      </c>
      <c r="AB345" s="4" t="s">
        <v>13</v>
      </c>
      <c r="AC345" s="1">
        <v>44.8784815839532</v>
      </c>
      <c r="AD345" s="4">
        <v>1.0073184160468003</v>
      </c>
    </row>
    <row r="346">
      <c r="G346" s="5">
        <v>4.8519</v>
      </c>
      <c r="H346" s="6">
        <v>1.725</v>
      </c>
      <c r="K346" s="4">
        <f>IFERROR(__xludf.DUMMYFUNCTION("""COMPUTED_VALUE"""),1.65)</f>
        <v>1.65</v>
      </c>
      <c r="L346" s="4">
        <v>2.82636</v>
      </c>
      <c r="M346" s="4" t="s">
        <v>13</v>
      </c>
      <c r="N346" s="1">
        <v>-1.74173318550505</v>
      </c>
      <c r="O346" s="4">
        <v>6.59363318550505</v>
      </c>
      <c r="V346" s="5">
        <v>46.3075</v>
      </c>
      <c r="W346" s="6">
        <v>1.725</v>
      </c>
      <c r="Z346" s="4">
        <f>IFERROR(__xludf.DUMMYFUNCTION("""COMPUTED_VALUE"""),1.65)</f>
        <v>1.65</v>
      </c>
      <c r="AA346" s="4">
        <v>40.2751</v>
      </c>
      <c r="AB346" s="4" t="s">
        <v>13</v>
      </c>
      <c r="AC346" s="1">
        <v>45.3819635581077</v>
      </c>
      <c r="AD346" s="4">
        <v>0.925536441892298</v>
      </c>
    </row>
    <row r="347">
      <c r="G347" s="5">
        <v>5.01774</v>
      </c>
      <c r="H347" s="6">
        <v>1.73</v>
      </c>
      <c r="K347" s="4">
        <f>IFERROR(__xludf.DUMMYFUNCTION("""COMPUTED_VALUE"""),1.655)</f>
        <v>1.655</v>
      </c>
      <c r="L347" s="4">
        <v>2.93676</v>
      </c>
      <c r="M347" s="4" t="s">
        <v>13</v>
      </c>
      <c r="N347" s="1">
        <v>-1.77592597489968</v>
      </c>
      <c r="O347" s="4">
        <v>6.79366597489968</v>
      </c>
      <c r="V347" s="5">
        <v>46.7301</v>
      </c>
      <c r="W347" s="6">
        <v>1.73</v>
      </c>
      <c r="Z347" s="4">
        <f>IFERROR(__xludf.DUMMYFUNCTION("""COMPUTED_VALUE"""),1.655)</f>
        <v>1.655</v>
      </c>
      <c r="AA347" s="4">
        <v>40.6469</v>
      </c>
      <c r="AB347" s="4" t="s">
        <v>13</v>
      </c>
      <c r="AC347" s="1">
        <v>45.8984524009237</v>
      </c>
      <c r="AD347" s="4">
        <v>0.8316475990762981</v>
      </c>
    </row>
    <row r="348">
      <c r="G348" s="5">
        <v>5.18759</v>
      </c>
      <c r="H348" s="6">
        <v>1.735</v>
      </c>
      <c r="K348" s="4">
        <f>IFERROR(__xludf.DUMMYFUNCTION("""COMPUTED_VALUE"""),1.66)</f>
        <v>1.66</v>
      </c>
      <c r="L348" s="4">
        <v>3.05028</v>
      </c>
      <c r="M348" s="4" t="s">
        <v>13</v>
      </c>
      <c r="N348" s="1">
        <v>-1.81176515044763</v>
      </c>
      <c r="O348" s="4">
        <v>6.99935515044763</v>
      </c>
      <c r="V348" s="5">
        <v>47.1531</v>
      </c>
      <c r="W348" s="6">
        <v>1.735</v>
      </c>
      <c r="Z348" s="4">
        <f>IFERROR(__xludf.DUMMYFUNCTION("""COMPUTED_VALUE"""),1.66)</f>
        <v>1.66</v>
      </c>
      <c r="AA348" s="4">
        <v>41.0244</v>
      </c>
      <c r="AB348" s="4" t="s">
        <v>13</v>
      </c>
      <c r="AC348" s="1">
        <v>46.4277516829672</v>
      </c>
      <c r="AD348" s="4">
        <v>0.7253483170328039</v>
      </c>
    </row>
    <row r="349">
      <c r="G349" s="5">
        <v>5.36141</v>
      </c>
      <c r="H349" s="6">
        <v>1.74</v>
      </c>
      <c r="K349" s="4">
        <f>IFERROR(__xludf.DUMMYFUNCTION("""COMPUTED_VALUE"""),1.665)</f>
        <v>1.665</v>
      </c>
      <c r="L349" s="4">
        <v>3.167</v>
      </c>
      <c r="M349" s="4" t="s">
        <v>13</v>
      </c>
      <c r="N349" s="1">
        <v>-1.8490552210204</v>
      </c>
      <c r="O349" s="4">
        <v>7.2104652210204</v>
      </c>
      <c r="V349" s="5">
        <v>47.5761</v>
      </c>
      <c r="W349" s="6">
        <v>1.74</v>
      </c>
      <c r="Z349" s="4">
        <f>IFERROR(__xludf.DUMMYFUNCTION("""COMPUTED_VALUE"""),1.665)</f>
        <v>1.665</v>
      </c>
      <c r="AA349" s="4">
        <v>41.4074</v>
      </c>
      <c r="AB349" s="4" t="s">
        <v>13</v>
      </c>
      <c r="AC349" s="1">
        <v>46.9696649748043</v>
      </c>
      <c r="AD349" s="4">
        <v>0.6064350251956938</v>
      </c>
    </row>
    <row r="350">
      <c r="G350" s="5">
        <v>5.53921</v>
      </c>
      <c r="H350" s="6">
        <v>1.745</v>
      </c>
      <c r="K350" s="4">
        <f>IFERROR(__xludf.DUMMYFUNCTION("""COMPUTED_VALUE"""),1.668487549)</f>
        <v>1.668487549</v>
      </c>
      <c r="L350" s="4" t="s">
        <v>13</v>
      </c>
      <c r="M350" s="4">
        <v>-1.53</v>
      </c>
      <c r="N350" s="1">
        <v>-1.88760069548948</v>
      </c>
      <c r="O350" s="4">
        <v>7.42681069548948</v>
      </c>
      <c r="V350" s="5">
        <v>47.9989</v>
      </c>
      <c r="W350" s="6">
        <v>1.745</v>
      </c>
      <c r="Z350" s="4">
        <f>IFERROR(__xludf.DUMMYFUNCTION("""COMPUTED_VALUE"""),1.668487549)</f>
        <v>1.668487549</v>
      </c>
      <c r="AA350" s="4" t="s">
        <v>13</v>
      </c>
      <c r="AB350" s="4">
        <v>40.495547169626</v>
      </c>
      <c r="AC350" s="1">
        <v>47.5239958470012</v>
      </c>
      <c r="AD350" s="4">
        <v>0.4749041529987963</v>
      </c>
    </row>
    <row r="351">
      <c r="G351" s="5">
        <v>5.72094</v>
      </c>
      <c r="H351" s="6">
        <v>1.75</v>
      </c>
      <c r="K351" s="4">
        <f>IFERROR(__xludf.DUMMYFUNCTION("""COMPUTED_VALUE"""),1.67)</f>
        <v>1.67</v>
      </c>
      <c r="L351" s="4">
        <v>3.28708</v>
      </c>
      <c r="M351" s="4" t="s">
        <v>13</v>
      </c>
      <c r="N351" s="1">
        <v>-1.92720608272637</v>
      </c>
      <c r="O351" s="4">
        <v>7.648146082726369</v>
      </c>
      <c r="V351" s="5">
        <v>48.4211</v>
      </c>
      <c r="W351" s="6">
        <v>1.75</v>
      </c>
      <c r="Z351" s="4">
        <f>IFERROR(__xludf.DUMMYFUNCTION("""COMPUTED_VALUE"""),1.67)</f>
        <v>1.67</v>
      </c>
      <c r="AA351" s="4">
        <v>41.7956</v>
      </c>
      <c r="AB351" s="4" t="s">
        <v>13</v>
      </c>
      <c r="AC351" s="1">
        <v>48.0905478701239</v>
      </c>
      <c r="AD351" s="4">
        <v>0.3305521298761036</v>
      </c>
    </row>
    <row r="352">
      <c r="G352" s="5">
        <v>5.90651</v>
      </c>
      <c r="H352" s="6">
        <v>1.755</v>
      </c>
      <c r="K352" s="4">
        <f>IFERROR(__xludf.DUMMYFUNCTION("""COMPUTED_VALUE"""),1.675)</f>
        <v>1.675</v>
      </c>
      <c r="L352" s="4">
        <v>3.41059</v>
      </c>
      <c r="M352" s="4" t="s">
        <v>13</v>
      </c>
      <c r="N352" s="1">
        <v>-1.96767589160257</v>
      </c>
      <c r="O352" s="4">
        <v>7.87418589160257</v>
      </c>
      <c r="V352" s="5">
        <v>48.8424</v>
      </c>
      <c r="W352" s="6">
        <v>1.755</v>
      </c>
      <c r="Z352" s="4">
        <f>IFERROR(__xludf.DUMMYFUNCTION("""COMPUTED_VALUE"""),1.675)</f>
        <v>1.675</v>
      </c>
      <c r="AA352" s="4">
        <v>42.1886</v>
      </c>
      <c r="AB352" s="4" t="s">
        <v>13</v>
      </c>
      <c r="AC352" s="1">
        <v>48.6691246147384</v>
      </c>
      <c r="AD352" s="4">
        <v>0.17327538526159714</v>
      </c>
    </row>
    <row r="353">
      <c r="G353" s="5">
        <v>6.09591</v>
      </c>
      <c r="H353" s="6">
        <v>1.76</v>
      </c>
      <c r="K353" s="4">
        <f>IFERROR(__xludf.DUMMYFUNCTION("""COMPUTED_VALUE"""),1.68)</f>
        <v>1.68</v>
      </c>
      <c r="L353" s="4">
        <v>3.53762</v>
      </c>
      <c r="M353" s="4" t="s">
        <v>13</v>
      </c>
      <c r="N353" s="1">
        <v>-2.00881463098957</v>
      </c>
      <c r="O353" s="4">
        <v>8.104724630989569</v>
      </c>
      <c r="V353" s="5">
        <v>49.2624</v>
      </c>
      <c r="W353" s="6">
        <v>1.76</v>
      </c>
      <c r="Z353" s="4">
        <f>IFERROR(__xludf.DUMMYFUNCTION("""COMPUTED_VALUE"""),1.68)</f>
        <v>1.68</v>
      </c>
      <c r="AA353" s="4">
        <v>42.5862</v>
      </c>
      <c r="AB353" s="4" t="s">
        <v>13</v>
      </c>
      <c r="AC353" s="1">
        <v>49.2595296514111</v>
      </c>
      <c r="AD353" s="4">
        <v>0.002870348588899674</v>
      </c>
    </row>
    <row r="354">
      <c r="G354" s="5">
        <v>6.28904</v>
      </c>
      <c r="H354" s="6">
        <v>1.765</v>
      </c>
      <c r="K354" s="4">
        <f>IFERROR(__xludf.DUMMYFUNCTION("""COMPUTED_VALUE"""),1.685)</f>
        <v>1.685</v>
      </c>
      <c r="L354" s="4">
        <v>3.66827</v>
      </c>
      <c r="M354" s="4" t="s">
        <v>13</v>
      </c>
      <c r="N354" s="1">
        <v>-2.05042680975888</v>
      </c>
      <c r="O354" s="4">
        <v>8.33946680975888</v>
      </c>
      <c r="V354" s="5">
        <v>49.6809</v>
      </c>
      <c r="W354" s="6">
        <v>1.765</v>
      </c>
      <c r="Z354" s="4">
        <f>IFERROR(__xludf.DUMMYFUNCTION("""COMPUTED_VALUE"""),1.685)</f>
        <v>1.685</v>
      </c>
      <c r="AA354" s="4">
        <v>42.9879</v>
      </c>
      <c r="AB354" s="4" t="s">
        <v>13</v>
      </c>
      <c r="AC354" s="1">
        <v>49.8615665507078</v>
      </c>
      <c r="AD354" s="4">
        <v>-0.18066655070779802</v>
      </c>
    </row>
    <row r="355">
      <c r="G355" s="5">
        <v>6.4858</v>
      </c>
      <c r="H355" s="6">
        <v>1.77</v>
      </c>
      <c r="K355" s="4">
        <f>IFERROR(__xludf.DUMMYFUNCTION("""COMPUTED_VALUE"""),1.69)</f>
        <v>1.69</v>
      </c>
      <c r="L355" s="4">
        <v>3.80263</v>
      </c>
      <c r="M355" s="4" t="s">
        <v>13</v>
      </c>
      <c r="N355" s="1">
        <v>-2.09231693678199</v>
      </c>
      <c r="O355" s="4">
        <v>8.57811693678199</v>
      </c>
      <c r="V355" s="5">
        <v>50.0976</v>
      </c>
      <c r="W355" s="6">
        <v>1.77</v>
      </c>
      <c r="Z355" s="4">
        <f>IFERROR(__xludf.DUMMYFUNCTION("""COMPUTED_VALUE"""),1.69)</f>
        <v>1.69</v>
      </c>
      <c r="AA355" s="4">
        <v>43.3934</v>
      </c>
      <c r="AB355" s="4" t="s">
        <v>13</v>
      </c>
      <c r="AC355" s="1">
        <v>50.4750388831947</v>
      </c>
      <c r="AD355" s="4">
        <v>-0.3774388831946993</v>
      </c>
    </row>
    <row r="356">
      <c r="G356" s="5">
        <v>6.68612</v>
      </c>
      <c r="H356" s="6">
        <v>1.775</v>
      </c>
      <c r="K356" s="4">
        <f>IFERROR(__xludf.DUMMYFUNCTION("""COMPUTED_VALUE"""),1.695)</f>
        <v>1.695</v>
      </c>
      <c r="L356" s="4">
        <v>3.9408</v>
      </c>
      <c r="M356" s="4" t="s">
        <v>13</v>
      </c>
      <c r="N356" s="1">
        <v>-2.13428952093039</v>
      </c>
      <c r="O356" s="4">
        <v>8.82040952093039</v>
      </c>
      <c r="V356" s="5">
        <v>50.5123</v>
      </c>
      <c r="W356" s="6">
        <v>1.775</v>
      </c>
      <c r="Z356" s="4">
        <f>IFERROR(__xludf.DUMMYFUNCTION("""COMPUTED_VALUE"""),1.695)</f>
        <v>1.695</v>
      </c>
      <c r="AA356" s="4">
        <v>43.8023</v>
      </c>
      <c r="AB356" s="4" t="s">
        <v>13</v>
      </c>
      <c r="AC356" s="1">
        <v>51.099750219438</v>
      </c>
      <c r="AD356" s="4">
        <v>-0.5874502194379971</v>
      </c>
    </row>
    <row r="357">
      <c r="G357" s="5">
        <v>6.88986</v>
      </c>
      <c r="H357" s="6">
        <v>1.78</v>
      </c>
      <c r="K357" s="4">
        <f>IFERROR(__xludf.DUMMYFUNCTION("""COMPUTED_VALUE"""),1.7)</f>
        <v>1.7</v>
      </c>
      <c r="L357" s="4">
        <v>4.08279</v>
      </c>
      <c r="M357" s="4" t="s">
        <v>13</v>
      </c>
      <c r="N357" s="1">
        <v>-2.17614907107559</v>
      </c>
      <c r="O357" s="4">
        <v>9.06600907107559</v>
      </c>
      <c r="V357" s="5">
        <v>50.9248</v>
      </c>
      <c r="W357" s="6">
        <v>1.78</v>
      </c>
      <c r="Z357" s="4">
        <f>IFERROR(__xludf.DUMMYFUNCTION("""COMPUTED_VALUE"""),1.7)</f>
        <v>1.7</v>
      </c>
      <c r="AA357" s="4">
        <v>44.2144</v>
      </c>
      <c r="AB357" s="4" t="s">
        <v>13</v>
      </c>
      <c r="AC357" s="1">
        <v>51.7355041300036</v>
      </c>
      <c r="AD357" s="4">
        <v>-0.8107041300036002</v>
      </c>
    </row>
    <row r="358">
      <c r="G358" s="5">
        <v>7.09695</v>
      </c>
      <c r="H358" s="6">
        <v>1.785</v>
      </c>
      <c r="K358" s="4">
        <f>IFERROR(__xludf.DUMMYFUNCTION("""COMPUTED_VALUE"""),1.705)</f>
        <v>1.705</v>
      </c>
      <c r="L358" s="4">
        <v>4.22864</v>
      </c>
      <c r="M358" s="4" t="s">
        <v>13</v>
      </c>
      <c r="N358" s="1">
        <v>-2.21770009608908</v>
      </c>
      <c r="O358" s="4">
        <v>9.31465009608908</v>
      </c>
      <c r="V358" s="5">
        <v>51.3347</v>
      </c>
      <c r="W358" s="6">
        <v>1.785</v>
      </c>
      <c r="Z358" s="4">
        <f>IFERROR(__xludf.DUMMYFUNCTION("""COMPUTED_VALUE"""),1.705)</f>
        <v>1.705</v>
      </c>
      <c r="AA358" s="4">
        <v>44.6292</v>
      </c>
      <c r="AB358" s="4" t="s">
        <v>13</v>
      </c>
      <c r="AC358" s="1">
        <v>52.3821041854578</v>
      </c>
      <c r="AD358" s="4">
        <v>-1.0474041854578005</v>
      </c>
    </row>
    <row r="359">
      <c r="G359" s="5">
        <v>7.30723</v>
      </c>
      <c r="H359" s="6">
        <v>1.79</v>
      </c>
      <c r="K359" s="4">
        <f>IFERROR(__xludf.DUMMYFUNCTION("""COMPUTED_VALUE"""),1.71)</f>
        <v>1.71</v>
      </c>
      <c r="L359" s="4">
        <v>4.37847</v>
      </c>
      <c r="M359" s="4" t="s">
        <v>13</v>
      </c>
      <c r="N359" s="1">
        <v>-2.26401007832818</v>
      </c>
      <c r="O359" s="4">
        <v>9.571240078328179</v>
      </c>
      <c r="V359" s="5">
        <v>51.7421</v>
      </c>
      <c r="W359" s="6">
        <v>1.79</v>
      </c>
      <c r="Z359" s="4">
        <f>IFERROR(__xludf.DUMMYFUNCTION("""COMPUTED_VALUE"""),1.71)</f>
        <v>1.71</v>
      </c>
      <c r="AA359" s="4">
        <v>45.0462</v>
      </c>
      <c r="AB359" s="4" t="s">
        <v>13</v>
      </c>
      <c r="AC359" s="1">
        <v>53.0702767551597</v>
      </c>
      <c r="AD359" s="4">
        <v>-1.3281767551597028</v>
      </c>
    </row>
    <row r="360">
      <c r="G360" s="5">
        <v>7.52056</v>
      </c>
      <c r="H360" s="6">
        <v>1.795</v>
      </c>
      <c r="K360" s="4">
        <f>IFERROR(__xludf.DUMMYFUNCTION("""COMPUTED_VALUE"""),1.715)</f>
        <v>1.715</v>
      </c>
      <c r="L360" s="4">
        <v>4.53228</v>
      </c>
      <c r="M360" s="4" t="s">
        <v>13</v>
      </c>
      <c r="N360" s="1">
        <v>-2.32066515007279</v>
      </c>
      <c r="O360" s="4">
        <v>9.84122515007279</v>
      </c>
      <c r="V360" s="5">
        <v>52.1467</v>
      </c>
      <c r="W360" s="6">
        <v>1.795</v>
      </c>
      <c r="Z360" s="4">
        <f>IFERROR(__xludf.DUMMYFUNCTION("""COMPUTED_VALUE"""),1.715)</f>
        <v>1.715</v>
      </c>
      <c r="AA360" s="4">
        <v>45.4652</v>
      </c>
      <c r="AB360" s="4" t="s">
        <v>13</v>
      </c>
      <c r="AC360" s="1">
        <v>53.8326730610795</v>
      </c>
      <c r="AD360" s="4">
        <v>-1.685973061079494</v>
      </c>
    </row>
    <row r="361">
      <c r="G361" s="5">
        <v>7.73682</v>
      </c>
      <c r="H361" s="6">
        <v>1.8</v>
      </c>
      <c r="K361" s="4">
        <f>IFERROR(__xludf.DUMMYFUNCTION("""COMPUTED_VALUE"""),1.72)</f>
        <v>1.72</v>
      </c>
      <c r="L361" s="4">
        <v>4.69007</v>
      </c>
      <c r="M361" s="4" t="s">
        <v>13</v>
      </c>
      <c r="N361" s="1">
        <v>-2.38631337840588</v>
      </c>
      <c r="O361" s="4">
        <v>10.12313337840588</v>
      </c>
      <c r="V361" s="5">
        <v>52.5483</v>
      </c>
      <c r="W361" s="6">
        <v>1.8</v>
      </c>
      <c r="Z361" s="4">
        <f>IFERROR(__xludf.DUMMYFUNCTION("""COMPUTED_VALUE"""),1.72)</f>
        <v>1.72</v>
      </c>
      <c r="AA361" s="4">
        <v>45.8858</v>
      </c>
      <c r="AB361" s="4" t="s">
        <v>13</v>
      </c>
      <c r="AC361" s="1">
        <v>54.6605213473722</v>
      </c>
      <c r="AD361" s="4">
        <v>-2.1122213473722056</v>
      </c>
    </row>
    <row r="362">
      <c r="G362" s="5">
        <v>7.95585</v>
      </c>
      <c r="H362" s="6">
        <v>1.805</v>
      </c>
      <c r="K362" s="4">
        <f>IFERROR(__xludf.DUMMYFUNCTION("""COMPUTED_VALUE"""),1.725)</f>
        <v>1.725</v>
      </c>
      <c r="L362" s="4">
        <v>4.8519</v>
      </c>
      <c r="M362" s="4" t="s">
        <v>13</v>
      </c>
      <c r="N362" s="1">
        <v>-2.45958393696282</v>
      </c>
      <c r="O362" s="4">
        <v>10.41543393696282</v>
      </c>
      <c r="V362" s="5">
        <v>52.947</v>
      </c>
      <c r="W362" s="6">
        <v>1.805</v>
      </c>
      <c r="Z362" s="4">
        <f>IFERROR(__xludf.DUMMYFUNCTION("""COMPUTED_VALUE"""),1.725)</f>
        <v>1.725</v>
      </c>
      <c r="AA362" s="4">
        <v>46.3075</v>
      </c>
      <c r="AB362" s="4" t="s">
        <v>13</v>
      </c>
      <c r="AC362" s="1">
        <v>55.5449379290176</v>
      </c>
      <c r="AD362" s="4">
        <v>-2.597937929017597</v>
      </c>
    </row>
    <row r="363">
      <c r="G363" s="5">
        <v>8.17747</v>
      </c>
      <c r="H363" s="6">
        <v>1.81</v>
      </c>
      <c r="K363" s="4">
        <f>IFERROR(__xludf.DUMMYFUNCTION("""COMPUTED_VALUE"""),1.73)</f>
        <v>1.73</v>
      </c>
      <c r="L363" s="4">
        <v>5.01774</v>
      </c>
      <c r="M363" s="4" t="s">
        <v>13</v>
      </c>
      <c r="N363" s="1">
        <v>-2.53910599937897</v>
      </c>
      <c r="O363" s="4">
        <v>10.71657599937897</v>
      </c>
      <c r="V363" s="5">
        <v>53.3426</v>
      </c>
      <c r="W363" s="6">
        <v>1.81</v>
      </c>
      <c r="Z363" s="4">
        <f>IFERROR(__xludf.DUMMYFUNCTION("""COMPUTED_VALUE"""),1.73)</f>
        <v>1.73</v>
      </c>
      <c r="AA363" s="4">
        <v>46.7301</v>
      </c>
      <c r="AB363" s="4" t="s">
        <v>13</v>
      </c>
      <c r="AC363" s="1">
        <v>56.4770391209958</v>
      </c>
      <c r="AD363" s="4">
        <v>-3.1344391209958005</v>
      </c>
    </row>
    <row r="364">
      <c r="G364" s="5">
        <v>8.40156</v>
      </c>
      <c r="H364" s="6">
        <v>1.815</v>
      </c>
      <c r="K364" s="4">
        <f>IFERROR(__xludf.DUMMYFUNCTION("""COMPUTED_VALUE"""),1.735)</f>
        <v>1.735</v>
      </c>
      <c r="L364" s="4">
        <v>5.18759</v>
      </c>
      <c r="M364" s="4" t="s">
        <v>13</v>
      </c>
      <c r="N364" s="1">
        <v>-2.62350873928967</v>
      </c>
      <c r="O364" s="4">
        <v>11.02506873928967</v>
      </c>
      <c r="V364" s="5">
        <v>53.7351</v>
      </c>
      <c r="W364" s="6">
        <v>1.815</v>
      </c>
      <c r="Z364" s="4">
        <f>IFERROR(__xludf.DUMMYFUNCTION("""COMPUTED_VALUE"""),1.735)</f>
        <v>1.735</v>
      </c>
      <c r="AA364" s="4">
        <v>47.1531</v>
      </c>
      <c r="AB364" s="4" t="s">
        <v>13</v>
      </c>
      <c r="AC364" s="1">
        <v>57.4479412382868</v>
      </c>
      <c r="AD364" s="4">
        <v>-3.7128412382867992</v>
      </c>
    </row>
    <row r="365">
      <c r="G365" s="5">
        <v>8.62789</v>
      </c>
      <c r="H365" s="6">
        <v>1.82</v>
      </c>
      <c r="K365" s="4">
        <f>IFERROR(__xludf.DUMMYFUNCTION("""COMPUTED_VALUE"""),1.74)</f>
        <v>1.74</v>
      </c>
      <c r="L365" s="4">
        <v>5.36141</v>
      </c>
      <c r="M365" s="4" t="s">
        <v>13</v>
      </c>
      <c r="N365" s="1">
        <v>-2.71142133033031</v>
      </c>
      <c r="O365" s="4">
        <v>11.339311330330311</v>
      </c>
      <c r="V365" s="5">
        <v>54.1244</v>
      </c>
      <c r="W365" s="6">
        <v>1.82</v>
      </c>
      <c r="Z365" s="4">
        <f>IFERROR(__xludf.DUMMYFUNCTION("""COMPUTED_VALUE"""),1.74)</f>
        <v>1.74</v>
      </c>
      <c r="AA365" s="4">
        <v>47.5761</v>
      </c>
      <c r="AB365" s="4" t="s">
        <v>13</v>
      </c>
      <c r="AC365" s="1">
        <v>58.4487605958706</v>
      </c>
      <c r="AD365" s="4">
        <v>-4.324360595870601</v>
      </c>
    </row>
    <row r="366">
      <c r="G366" s="5">
        <v>8.8563</v>
      </c>
      <c r="H366" s="6">
        <v>1.825</v>
      </c>
      <c r="K366" s="4">
        <f>IFERROR(__xludf.DUMMYFUNCTION("""COMPUTED_VALUE"""),1.745)</f>
        <v>1.745</v>
      </c>
      <c r="L366" s="4">
        <v>5.53921</v>
      </c>
      <c r="M366" s="4" t="s">
        <v>13</v>
      </c>
      <c r="N366" s="1">
        <v>-2.80147294613622</v>
      </c>
      <c r="O366" s="4">
        <v>11.65777294613622</v>
      </c>
      <c r="V366" s="5">
        <v>54.5107</v>
      </c>
      <c r="W366" s="6">
        <v>1.825</v>
      </c>
      <c r="Z366" s="4">
        <f>IFERROR(__xludf.DUMMYFUNCTION("""COMPUTED_VALUE"""),1.745)</f>
        <v>1.745</v>
      </c>
      <c r="AA366" s="4">
        <v>47.9989</v>
      </c>
      <c r="AB366" s="4" t="s">
        <v>13</v>
      </c>
      <c r="AC366" s="1">
        <v>59.470613508727</v>
      </c>
      <c r="AD366" s="4">
        <v>-4.9599135087269985</v>
      </c>
    </row>
    <row r="367">
      <c r="G367" s="5">
        <v>9.08661</v>
      </c>
      <c r="H367" s="6">
        <v>1.83</v>
      </c>
      <c r="K367" s="4">
        <f>IFERROR(__xludf.DUMMYFUNCTION("""COMPUTED_VALUE"""),1.75)</f>
        <v>1.75</v>
      </c>
      <c r="L367" s="4">
        <v>5.72094</v>
      </c>
      <c r="M367" s="4" t="s">
        <v>13</v>
      </c>
      <c r="N367" s="1">
        <v>-2.89229276034278</v>
      </c>
      <c r="O367" s="4">
        <v>11.97890276034278</v>
      </c>
      <c r="V367" s="5">
        <v>54.8938</v>
      </c>
      <c r="W367" s="6">
        <v>1.83</v>
      </c>
      <c r="Z367" s="4">
        <f>IFERROR(__xludf.DUMMYFUNCTION("""COMPUTED_VALUE"""),1.75)</f>
        <v>1.75</v>
      </c>
      <c r="AA367" s="4">
        <v>48.4211</v>
      </c>
      <c r="AB367" s="4" t="s">
        <v>13</v>
      </c>
      <c r="AC367" s="1">
        <v>60.5046162918363</v>
      </c>
      <c r="AD367" s="4">
        <v>-5.610816291836301</v>
      </c>
    </row>
    <row r="368">
      <c r="G368" s="5">
        <v>9.31861</v>
      </c>
      <c r="H368" s="6">
        <v>1.835</v>
      </c>
      <c r="K368" s="4">
        <f>IFERROR(__xludf.DUMMYFUNCTION("""COMPUTED_VALUE"""),1.755)</f>
        <v>1.755</v>
      </c>
      <c r="L368" s="4">
        <v>5.90651</v>
      </c>
      <c r="M368" s="4" t="s">
        <v>13</v>
      </c>
      <c r="N368" s="1">
        <v>-2.98250994658534</v>
      </c>
      <c r="O368" s="4">
        <v>12.30111994658534</v>
      </c>
      <c r="V368" s="5">
        <v>55.2739</v>
      </c>
      <c r="W368" s="6">
        <v>1.835</v>
      </c>
      <c r="Z368" s="4">
        <f>IFERROR(__xludf.DUMMYFUNCTION("""COMPUTED_VALUE"""),1.755)</f>
        <v>1.755</v>
      </c>
      <c r="AA368" s="4">
        <v>48.8424</v>
      </c>
      <c r="AB368" s="4" t="s">
        <v>13</v>
      </c>
      <c r="AC368" s="1">
        <v>61.5418852601783</v>
      </c>
      <c r="AD368" s="4">
        <v>-6.2679852601783</v>
      </c>
    </row>
    <row r="369">
      <c r="G369" s="5">
        <v>9.5521</v>
      </c>
      <c r="H369" s="6">
        <v>1.84</v>
      </c>
      <c r="K369" s="4">
        <f>IFERROR(__xludf.DUMMYFUNCTION("""COMPUTED_VALUE"""),1.76)</f>
        <v>1.76</v>
      </c>
      <c r="L369" s="4">
        <v>6.09591</v>
      </c>
      <c r="M369" s="4" t="s">
        <v>13</v>
      </c>
      <c r="N369" s="1">
        <v>-3.07075367849927</v>
      </c>
      <c r="O369" s="4">
        <v>12.622853678499268</v>
      </c>
      <c r="V369" s="5">
        <v>55.6511</v>
      </c>
      <c r="W369" s="6">
        <v>1.84</v>
      </c>
      <c r="Z369" s="4">
        <f>IFERROR(__xludf.DUMMYFUNCTION("""COMPUTED_VALUE"""),1.76)</f>
        <v>1.76</v>
      </c>
      <c r="AA369" s="4">
        <v>49.2624</v>
      </c>
      <c r="AB369" s="4" t="s">
        <v>13</v>
      </c>
      <c r="AC369" s="1">
        <v>62.573536728733</v>
      </c>
      <c r="AD369" s="4">
        <v>-6.922436728733004</v>
      </c>
    </row>
    <row r="370">
      <c r="G370" s="5">
        <v>9.78691</v>
      </c>
      <c r="H370" s="6">
        <v>1.845</v>
      </c>
      <c r="K370" s="4">
        <f>IFERROR(__xludf.DUMMYFUNCTION("""COMPUTED_VALUE"""),1.765)</f>
        <v>1.765</v>
      </c>
      <c r="L370" s="4">
        <v>6.28904</v>
      </c>
      <c r="M370" s="4" t="s">
        <v>13</v>
      </c>
      <c r="N370" s="1">
        <v>-3.15565312971991</v>
      </c>
      <c r="O370" s="4">
        <v>12.942563129719911</v>
      </c>
      <c r="V370" s="5">
        <v>56.0254</v>
      </c>
      <c r="W370" s="6">
        <v>1.845</v>
      </c>
      <c r="Z370" s="4">
        <f>IFERROR(__xludf.DUMMYFUNCTION("""COMPUTED_VALUE"""),1.765)</f>
        <v>1.765</v>
      </c>
      <c r="AA370" s="4">
        <v>49.6809</v>
      </c>
      <c r="AB370" s="4" t="s">
        <v>13</v>
      </c>
      <c r="AC370" s="1">
        <v>63.5906870124805</v>
      </c>
      <c r="AD370" s="4">
        <v>-7.565287012480503</v>
      </c>
    </row>
    <row r="371">
      <c r="G371" s="5">
        <v>10.0228</v>
      </c>
      <c r="H371" s="6">
        <v>1.85</v>
      </c>
      <c r="K371" s="4">
        <f>IFERROR(__xludf.DUMMYFUNCTION("""COMPUTED_VALUE"""),1.77)</f>
        <v>1.77</v>
      </c>
      <c r="L371" s="4">
        <v>6.4858</v>
      </c>
      <c r="M371" s="4" t="s">
        <v>13</v>
      </c>
      <c r="N371" s="1">
        <v>-3.23583747388264</v>
      </c>
      <c r="O371" s="4">
        <v>13.25863747388264</v>
      </c>
      <c r="V371" s="5">
        <v>56.3969</v>
      </c>
      <c r="W371" s="6">
        <v>1.85</v>
      </c>
      <c r="Z371" s="4">
        <f>IFERROR(__xludf.DUMMYFUNCTION("""COMPUTED_VALUE"""),1.77)</f>
        <v>1.77</v>
      </c>
      <c r="AA371" s="4">
        <v>50.0976</v>
      </c>
      <c r="AB371" s="4" t="s">
        <v>13</v>
      </c>
      <c r="AC371" s="1">
        <v>64.5844524264007</v>
      </c>
      <c r="AD371" s="4">
        <v>-8.1875524264007</v>
      </c>
    </row>
    <row r="372">
      <c r="G372" s="5">
        <v>10.2596</v>
      </c>
      <c r="H372" s="6">
        <v>1.855</v>
      </c>
      <c r="K372" s="4">
        <f>IFERROR(__xludf.DUMMYFUNCTION("""COMPUTED_VALUE"""),1.775)</f>
        <v>1.775</v>
      </c>
      <c r="L372" s="4">
        <v>6.68612</v>
      </c>
      <c r="M372" s="4" t="s">
        <v>13</v>
      </c>
      <c r="N372" s="1">
        <v>-3.3099358846228</v>
      </c>
      <c r="O372" s="4">
        <v>13.569535884622802</v>
      </c>
      <c r="V372" s="5">
        <v>56.7659</v>
      </c>
      <c r="W372" s="6">
        <v>1.855</v>
      </c>
      <c r="Z372" s="4">
        <f>IFERROR(__xludf.DUMMYFUNCTION("""COMPUTED_VALUE"""),1.775)</f>
        <v>1.775</v>
      </c>
      <c r="AA372" s="4">
        <v>50.5123</v>
      </c>
      <c r="AB372" s="4" t="s">
        <v>13</v>
      </c>
      <c r="AC372" s="1">
        <v>65.5459492854735</v>
      </c>
      <c r="AD372" s="4">
        <v>-8.780049285473496</v>
      </c>
    </row>
    <row r="373">
      <c r="G373" s="5">
        <v>10.497</v>
      </c>
      <c r="H373" s="6">
        <v>1.86</v>
      </c>
      <c r="K373" s="4">
        <f>IFERROR(__xludf.DUMMYFUNCTION("""COMPUTED_VALUE"""),1.78)</f>
        <v>1.78</v>
      </c>
      <c r="L373" s="4">
        <v>6.88986</v>
      </c>
      <c r="M373" s="4" t="s">
        <v>13</v>
      </c>
      <c r="N373" s="1">
        <v>-3.37657753557576</v>
      </c>
      <c r="O373" s="4">
        <v>13.873577535575759</v>
      </c>
      <c r="V373" s="5">
        <v>57.1325</v>
      </c>
      <c r="W373" s="6">
        <v>1.86</v>
      </c>
      <c r="Z373" s="4">
        <f>IFERROR(__xludf.DUMMYFUNCTION("""COMPUTED_VALUE"""),1.78)</f>
        <v>1.78</v>
      </c>
      <c r="AA373" s="4">
        <v>50.9248</v>
      </c>
      <c r="AB373" s="4" t="s">
        <v>13</v>
      </c>
      <c r="AC373" s="1">
        <v>66.4662939046792</v>
      </c>
      <c r="AD373" s="4">
        <v>-9.333793904679204</v>
      </c>
    </row>
    <row r="374">
      <c r="G374" s="5">
        <v>10.735</v>
      </c>
      <c r="H374" s="6">
        <v>1.865</v>
      </c>
      <c r="K374" s="4">
        <f>IFERROR(__xludf.DUMMYFUNCTION("""COMPUTED_VALUE"""),1.785)</f>
        <v>1.785</v>
      </c>
      <c r="L374" s="4">
        <v>7.09695</v>
      </c>
      <c r="M374" s="4" t="s">
        <v>13</v>
      </c>
      <c r="N374" s="1">
        <v>-3.43439160037688</v>
      </c>
      <c r="O374" s="4">
        <v>14.16939160037688</v>
      </c>
      <c r="V374" s="5">
        <v>57.4969</v>
      </c>
      <c r="W374" s="6">
        <v>1.865</v>
      </c>
      <c r="Z374" s="4">
        <f>IFERROR(__xludf.DUMMYFUNCTION("""COMPUTED_VALUE"""),1.785)</f>
        <v>1.785</v>
      </c>
      <c r="AA374" s="4">
        <v>51.3347</v>
      </c>
      <c r="AB374" s="4" t="s">
        <v>13</v>
      </c>
      <c r="AC374" s="1">
        <v>67.3366025989975</v>
      </c>
      <c r="AD374" s="4">
        <v>-9.839702598997505</v>
      </c>
    </row>
    <row r="375">
      <c r="G375" s="5">
        <v>10.9731</v>
      </c>
      <c r="H375" s="6">
        <v>1.87</v>
      </c>
      <c r="K375" s="4">
        <f>IFERROR(__xludf.DUMMYFUNCTION("""COMPUTED_VALUE"""),1.78527832099999)</f>
        <v>1.785278321</v>
      </c>
      <c r="L375" s="4" t="s">
        <v>13</v>
      </c>
      <c r="M375" s="4">
        <v>-2.22</v>
      </c>
      <c r="N375" s="1">
        <v>-3.48200725266152</v>
      </c>
      <c r="O375" s="4">
        <v>14.45510725266152</v>
      </c>
      <c r="V375" s="5">
        <v>57.8592</v>
      </c>
      <c r="W375" s="6">
        <v>1.87</v>
      </c>
      <c r="Z375" s="4">
        <f>IFERROR(__xludf.DUMMYFUNCTION("""COMPUTED_VALUE"""),1.78527832099999)</f>
        <v>1.785278321</v>
      </c>
      <c r="AA375" s="4" t="s">
        <v>13</v>
      </c>
      <c r="AB375" s="4">
        <v>52.4184113846851</v>
      </c>
      <c r="AC375" s="1">
        <v>68.1479916834085</v>
      </c>
      <c r="AD375" s="4">
        <v>-10.288791683408505</v>
      </c>
    </row>
    <row r="376">
      <c r="G376" s="5">
        <v>11.2113</v>
      </c>
      <c r="H376" s="6">
        <v>1.875</v>
      </c>
      <c r="K376" s="4">
        <f>IFERROR(__xludf.DUMMYFUNCTION("""COMPUTED_VALUE"""),1.79)</f>
        <v>1.79</v>
      </c>
      <c r="L376" s="4">
        <v>7.30723</v>
      </c>
      <c r="M376" s="4" t="s">
        <v>13</v>
      </c>
      <c r="N376" s="1">
        <v>-3.51805366606504</v>
      </c>
      <c r="O376" s="4">
        <v>14.72935366606504</v>
      </c>
      <c r="V376" s="5">
        <v>58.2197</v>
      </c>
      <c r="W376" s="6">
        <v>1.875</v>
      </c>
      <c r="Z376" s="4">
        <f>IFERROR(__xludf.DUMMYFUNCTION("""COMPUTED_VALUE"""),1.79)</f>
        <v>1.79</v>
      </c>
      <c r="AA376" s="4">
        <v>51.7421</v>
      </c>
      <c r="AB376" s="4" t="s">
        <v>13</v>
      </c>
      <c r="AC376" s="1">
        <v>68.8915774728922</v>
      </c>
      <c r="AD376" s="4">
        <v>-10.671877472892191</v>
      </c>
    </row>
    <row r="377">
      <c r="G377" s="5">
        <v>11.4494</v>
      </c>
      <c r="H377" s="6">
        <v>1.88</v>
      </c>
      <c r="K377" s="4">
        <f>IFERROR(__xludf.DUMMYFUNCTION("""COMPUTED_VALUE"""),1.795)</f>
        <v>1.795</v>
      </c>
      <c r="L377" s="4">
        <v>7.52056</v>
      </c>
      <c r="M377" s="4" t="s">
        <v>13</v>
      </c>
      <c r="N377" s="1">
        <v>-3.54116001422279</v>
      </c>
      <c r="O377" s="4">
        <v>14.99056001422279</v>
      </c>
      <c r="V377" s="5">
        <v>58.5787</v>
      </c>
      <c r="W377" s="6">
        <v>1.88</v>
      </c>
      <c r="Z377" s="4">
        <f>IFERROR(__xludf.DUMMYFUNCTION("""COMPUTED_VALUE"""),1.795)</f>
        <v>1.795</v>
      </c>
      <c r="AA377" s="4">
        <v>52.1467</v>
      </c>
      <c r="AB377" s="4" t="s">
        <v>13</v>
      </c>
      <c r="AC377" s="1">
        <v>69.5584762824285</v>
      </c>
      <c r="AD377" s="4">
        <v>-10.979776282428503</v>
      </c>
    </row>
    <row r="378">
      <c r="G378" s="5">
        <v>11.687</v>
      </c>
      <c r="H378" s="6">
        <v>1.885</v>
      </c>
      <c r="K378" s="4">
        <f>IFERROR(__xludf.DUMMYFUNCTION("""COMPUTED_VALUE"""),1.8)</f>
        <v>1.8</v>
      </c>
      <c r="L378" s="4">
        <v>7.73682</v>
      </c>
      <c r="M378" s="4" t="s">
        <v>13</v>
      </c>
      <c r="N378" s="1">
        <v>-3.54995547077014</v>
      </c>
      <c r="O378" s="4">
        <v>15.23695547077014</v>
      </c>
      <c r="V378" s="5">
        <v>58.9363</v>
      </c>
      <c r="W378" s="6">
        <v>1.885</v>
      </c>
      <c r="Z378" s="4">
        <f>IFERROR(__xludf.DUMMYFUNCTION("""COMPUTED_VALUE"""),1.8)</f>
        <v>1.8</v>
      </c>
      <c r="AA378" s="4">
        <v>52.5483</v>
      </c>
      <c r="AB378" s="4" t="s">
        <v>13</v>
      </c>
      <c r="AC378" s="1">
        <v>70.1398044269976</v>
      </c>
      <c r="AD378" s="4">
        <v>-11.203504426997597</v>
      </c>
    </row>
    <row r="379">
      <c r="G379" s="5">
        <v>11.9241</v>
      </c>
      <c r="H379" s="6">
        <v>1.89</v>
      </c>
      <c r="K379" s="4">
        <f>IFERROR(__xludf.DUMMYFUNCTION("""COMPUTED_VALUE"""),1.805)</f>
        <v>1.805</v>
      </c>
      <c r="L379" s="4">
        <v>7.95585</v>
      </c>
      <c r="M379" s="4" t="s">
        <v>13</v>
      </c>
      <c r="N379" s="1">
        <v>-3.54454631699042</v>
      </c>
      <c r="O379" s="4">
        <v>15.46864631699042</v>
      </c>
      <c r="V379" s="5">
        <v>59.2928</v>
      </c>
      <c r="W379" s="6">
        <v>1.89</v>
      </c>
      <c r="Z379" s="4">
        <f>IFERROR(__xludf.DUMMYFUNCTION("""COMPUTED_VALUE"""),1.805)</f>
        <v>1.805</v>
      </c>
      <c r="AA379" s="4">
        <v>52.947</v>
      </c>
      <c r="AB379" s="4" t="s">
        <v>13</v>
      </c>
      <c r="AC379" s="1">
        <v>70.660652146946</v>
      </c>
      <c r="AD379" s="4">
        <v>-11.367852146946007</v>
      </c>
    </row>
    <row r="380">
      <c r="G380" s="5">
        <v>12.1604</v>
      </c>
      <c r="H380" s="6">
        <v>1.895</v>
      </c>
      <c r="K380" s="4">
        <f>IFERROR(__xludf.DUMMYFUNCTION("""COMPUTED_VALUE"""),1.81)</f>
        <v>1.81</v>
      </c>
      <c r="L380" s="4">
        <v>8.17747</v>
      </c>
      <c r="M380" s="4" t="s">
        <v>13</v>
      </c>
      <c r="N380" s="1">
        <v>-3.5271866713688</v>
      </c>
      <c r="O380" s="4">
        <v>15.687586671368798</v>
      </c>
      <c r="V380" s="5">
        <v>59.6485</v>
      </c>
      <c r="W380" s="6">
        <v>1.895</v>
      </c>
      <c r="Z380" s="4">
        <f>IFERROR(__xludf.DUMMYFUNCTION("""COMPUTED_VALUE"""),1.81)</f>
        <v>1.81</v>
      </c>
      <c r="AA380" s="4">
        <v>53.3426</v>
      </c>
      <c r="AB380" s="4" t="s">
        <v>13</v>
      </c>
      <c r="AC380" s="1">
        <v>71.1631815998946</v>
      </c>
      <c r="AD380" s="4">
        <v>-11.514681599894601</v>
      </c>
    </row>
    <row r="381">
      <c r="G381" s="5">
        <v>12.3957</v>
      </c>
      <c r="H381" s="6">
        <v>1.9</v>
      </c>
      <c r="K381" s="4">
        <f>IFERROR(__xludf.DUMMYFUNCTION("""COMPUTED_VALUE"""),1.815)</f>
        <v>1.815</v>
      </c>
      <c r="L381" s="4">
        <v>8.40156</v>
      </c>
      <c r="M381" s="4" t="s">
        <v>13</v>
      </c>
      <c r="N381" s="1">
        <v>-3.4991975052313</v>
      </c>
      <c r="O381" s="4">
        <v>15.894897505231299</v>
      </c>
      <c r="V381" s="5">
        <v>60.0037</v>
      </c>
      <c r="W381" s="6">
        <v>1.9</v>
      </c>
      <c r="Z381" s="4">
        <f>IFERROR(__xludf.DUMMYFUNCTION("""COMPUTED_VALUE"""),1.815)</f>
        <v>1.815</v>
      </c>
      <c r="AA381" s="4">
        <v>53.7351</v>
      </c>
      <c r="AB381" s="4" t="s">
        <v>13</v>
      </c>
      <c r="AC381" s="1">
        <v>71.6481141660159</v>
      </c>
      <c r="AD381" s="4">
        <v>-11.644414166015899</v>
      </c>
    </row>
    <row r="382">
      <c r="G382" s="5">
        <v>12.6297</v>
      </c>
      <c r="H382" s="6">
        <v>1.905</v>
      </c>
      <c r="K382" s="4">
        <f>IFERROR(__xludf.DUMMYFUNCTION("""COMPUTED_VALUE"""),1.82)</f>
        <v>1.82</v>
      </c>
      <c r="L382" s="4">
        <v>8.62789</v>
      </c>
      <c r="M382" s="4" t="s">
        <v>13</v>
      </c>
      <c r="N382" s="1">
        <v>-3.46189255430649</v>
      </c>
      <c r="O382" s="4">
        <v>16.09159255430649</v>
      </c>
      <c r="V382" s="5">
        <v>60.3587</v>
      </c>
      <c r="W382" s="6">
        <v>1.905</v>
      </c>
      <c r="Z382" s="4">
        <f>IFERROR(__xludf.DUMMYFUNCTION("""COMPUTED_VALUE"""),1.82)</f>
        <v>1.82</v>
      </c>
      <c r="AA382" s="4">
        <v>54.1244</v>
      </c>
      <c r="AB382" s="4" t="s">
        <v>13</v>
      </c>
      <c r="AC382" s="1">
        <v>72.1159554642817</v>
      </c>
      <c r="AD382" s="4">
        <v>-11.757255464281698</v>
      </c>
    </row>
    <row r="383">
      <c r="G383" s="5">
        <v>12.8624</v>
      </c>
      <c r="H383" s="6">
        <v>1.91</v>
      </c>
      <c r="K383" s="4">
        <f>IFERROR(__xludf.DUMMYFUNCTION("""COMPUTED_VALUE"""),1.825)</f>
        <v>1.825</v>
      </c>
      <c r="L383" s="4">
        <v>8.8563</v>
      </c>
      <c r="M383" s="4" t="s">
        <v>13</v>
      </c>
      <c r="N383" s="1">
        <v>-3.41658555432296</v>
      </c>
      <c r="O383" s="4">
        <v>16.278985554322958</v>
      </c>
      <c r="V383" s="5">
        <v>60.7137</v>
      </c>
      <c r="W383" s="6">
        <v>1.91</v>
      </c>
      <c r="Z383" s="4">
        <f>IFERROR(__xludf.DUMMYFUNCTION("""COMPUTED_VALUE"""),1.825)</f>
        <v>1.825</v>
      </c>
      <c r="AA383" s="4">
        <v>54.5107</v>
      </c>
      <c r="AB383" s="4" t="s">
        <v>13</v>
      </c>
      <c r="AC383" s="1">
        <v>72.5672111136642</v>
      </c>
      <c r="AD383" s="4">
        <v>-11.853511113664197</v>
      </c>
    </row>
    <row r="384">
      <c r="G384" s="5">
        <v>13.0935</v>
      </c>
      <c r="H384" s="6">
        <v>1.915</v>
      </c>
      <c r="K384" s="4">
        <f>IFERROR(__xludf.DUMMYFUNCTION("""COMPUTED_VALUE"""),1.83)</f>
        <v>1.83</v>
      </c>
      <c r="L384" s="4">
        <v>9.08661</v>
      </c>
      <c r="M384" s="4" t="s">
        <v>13</v>
      </c>
      <c r="N384" s="1">
        <v>-3.36459024100928</v>
      </c>
      <c r="O384" s="4">
        <v>16.45809024100928</v>
      </c>
      <c r="V384" s="5">
        <v>61.0691</v>
      </c>
      <c r="W384" s="6">
        <v>1.915</v>
      </c>
      <c r="Z384" s="4">
        <f>IFERROR(__xludf.DUMMYFUNCTION("""COMPUTED_VALUE"""),1.83)</f>
        <v>1.83</v>
      </c>
      <c r="AA384" s="4">
        <v>54.8938</v>
      </c>
      <c r="AB384" s="4" t="s">
        <v>13</v>
      </c>
      <c r="AC384" s="1">
        <v>73.0023867331352</v>
      </c>
      <c r="AD384" s="4">
        <v>-11.933286733135198</v>
      </c>
    </row>
    <row r="385">
      <c r="G385" s="5">
        <v>13.3229</v>
      </c>
      <c r="H385" s="6">
        <v>1.92</v>
      </c>
      <c r="K385" s="4">
        <f>IFERROR(__xludf.DUMMYFUNCTION("""COMPUTED_VALUE"""),1.835)</f>
        <v>1.835</v>
      </c>
      <c r="L385" s="4">
        <v>9.31861</v>
      </c>
      <c r="M385" s="4" t="s">
        <v>13</v>
      </c>
      <c r="N385" s="1">
        <v>-3.30722035009403</v>
      </c>
      <c r="O385" s="4">
        <v>16.630120350094032</v>
      </c>
      <c r="V385" s="5">
        <v>61.4251</v>
      </c>
      <c r="W385" s="6">
        <v>1.92</v>
      </c>
      <c r="Z385" s="4">
        <f>IFERROR(__xludf.DUMMYFUNCTION("""COMPUTED_VALUE"""),1.835)</f>
        <v>1.835</v>
      </c>
      <c r="AA385" s="4">
        <v>55.2739</v>
      </c>
      <c r="AB385" s="4" t="s">
        <v>13</v>
      </c>
      <c r="AC385" s="1">
        <v>73.4219879416667</v>
      </c>
      <c r="AD385" s="4">
        <v>-11.9968879416667</v>
      </c>
    </row>
    <row r="386">
      <c r="G386" s="5">
        <v>13.5502</v>
      </c>
      <c r="H386" s="6">
        <v>1.925</v>
      </c>
      <c r="K386" s="4">
        <f>IFERROR(__xludf.DUMMYFUNCTION("""COMPUTED_VALUE"""),1.84)</f>
        <v>1.84</v>
      </c>
      <c r="L386" s="4">
        <v>9.5521</v>
      </c>
      <c r="M386" s="4" t="s">
        <v>13</v>
      </c>
      <c r="N386" s="1">
        <v>-3.24578961730579</v>
      </c>
      <c r="O386" s="4">
        <v>16.79598961730579</v>
      </c>
      <c r="V386" s="5">
        <v>61.782</v>
      </c>
      <c r="W386" s="6">
        <v>1.925</v>
      </c>
      <c r="Z386" s="4">
        <f>IFERROR(__xludf.DUMMYFUNCTION("""COMPUTED_VALUE"""),1.84)</f>
        <v>1.84</v>
      </c>
      <c r="AA386" s="4">
        <v>55.6511</v>
      </c>
      <c r="AB386" s="4" t="s">
        <v>13</v>
      </c>
      <c r="AC386" s="1">
        <v>73.8265203582306</v>
      </c>
      <c r="AD386" s="4">
        <v>-12.0445203582306</v>
      </c>
    </row>
    <row r="387">
      <c r="G387" s="5">
        <v>13.7755</v>
      </c>
      <c r="H387" s="6">
        <v>1.93</v>
      </c>
      <c r="K387" s="4">
        <f>IFERROR(__xludf.DUMMYFUNCTION("""COMPUTED_VALUE"""),1.845)</f>
        <v>1.845</v>
      </c>
      <c r="L387" s="4">
        <v>9.78691</v>
      </c>
      <c r="M387" s="4" t="s">
        <v>13</v>
      </c>
      <c r="N387" s="1">
        <v>-3.18161177837314</v>
      </c>
      <c r="O387" s="4">
        <v>16.95711177837314</v>
      </c>
      <c r="V387" s="5">
        <v>62.1403</v>
      </c>
      <c r="W387" s="6">
        <v>1.93</v>
      </c>
      <c r="Z387" s="4">
        <f>IFERROR(__xludf.DUMMYFUNCTION("""COMPUTED_VALUE"""),1.845)</f>
        <v>1.845</v>
      </c>
      <c r="AA387" s="4">
        <v>56.0254</v>
      </c>
      <c r="AB387" s="4" t="s">
        <v>13</v>
      </c>
      <c r="AC387" s="1">
        <v>74.2164896017989</v>
      </c>
      <c r="AD387" s="4">
        <v>-12.076189601798895</v>
      </c>
    </row>
    <row r="388">
      <c r="G388" s="5">
        <v>13.9985</v>
      </c>
      <c r="H388" s="6">
        <v>1.935</v>
      </c>
      <c r="K388" s="4">
        <f>IFERROR(__xludf.DUMMYFUNCTION("""COMPUTED_VALUE"""),1.85)</f>
        <v>1.85</v>
      </c>
      <c r="L388" s="4">
        <v>10.0228</v>
      </c>
      <c r="M388" s="4" t="s">
        <v>13</v>
      </c>
      <c r="N388" s="1">
        <v>-3.11600056902465</v>
      </c>
      <c r="O388" s="4">
        <v>17.11450056902465</v>
      </c>
      <c r="V388" s="5">
        <v>62.5001</v>
      </c>
      <c r="W388" s="6">
        <v>1.935</v>
      </c>
      <c r="Z388" s="4">
        <f>IFERROR(__xludf.DUMMYFUNCTION("""COMPUTED_VALUE"""),1.85)</f>
        <v>1.85</v>
      </c>
      <c r="AA388" s="4">
        <v>56.3969</v>
      </c>
      <c r="AB388" s="4" t="s">
        <v>13</v>
      </c>
      <c r="AC388" s="1">
        <v>74.5924012913436</v>
      </c>
      <c r="AD388" s="4">
        <v>-12.092301291343603</v>
      </c>
    </row>
    <row r="389">
      <c r="G389" s="5">
        <v>14.219</v>
      </c>
      <c r="H389" s="6">
        <v>1.94</v>
      </c>
      <c r="K389" s="4">
        <f>IFERROR(__xludf.DUMMYFUNCTION("""COMPUTED_VALUE"""),1.855)</f>
        <v>1.855</v>
      </c>
      <c r="L389" s="4">
        <v>10.2596</v>
      </c>
      <c r="M389" s="4" t="s">
        <v>13</v>
      </c>
      <c r="N389" s="1">
        <v>-3.05026972498891</v>
      </c>
      <c r="O389" s="4">
        <v>17.26926972498891</v>
      </c>
      <c r="V389" s="5">
        <v>62.8618</v>
      </c>
      <c r="W389" s="6">
        <v>1.94</v>
      </c>
      <c r="Z389" s="4">
        <f>IFERROR(__xludf.DUMMYFUNCTION("""COMPUTED_VALUE"""),1.855)</f>
        <v>1.855</v>
      </c>
      <c r="AA389" s="4">
        <v>56.7659</v>
      </c>
      <c r="AB389" s="4" t="s">
        <v>13</v>
      </c>
      <c r="AC389" s="1">
        <v>74.9547610458365</v>
      </c>
      <c r="AD389" s="4">
        <v>-12.092961045836503</v>
      </c>
    </row>
    <row r="390">
      <c r="G390" s="5">
        <v>14.4369</v>
      </c>
      <c r="H390" s="6">
        <v>1.945</v>
      </c>
      <c r="K390" s="4">
        <f>IFERROR(__xludf.DUMMYFUNCTION("""COMPUTED_VALUE"""),1.86)</f>
        <v>1.86</v>
      </c>
      <c r="L390" s="4">
        <v>10.497</v>
      </c>
      <c r="M390" s="4" t="s">
        <v>13</v>
      </c>
      <c r="N390" s="1">
        <v>-2.9857329819945</v>
      </c>
      <c r="O390" s="4">
        <v>17.4226329819945</v>
      </c>
      <c r="V390" s="5">
        <v>63.2257</v>
      </c>
      <c r="W390" s="6">
        <v>1.945</v>
      </c>
      <c r="Z390" s="4">
        <f>IFERROR(__xludf.DUMMYFUNCTION("""COMPUTED_VALUE"""),1.86)</f>
        <v>1.86</v>
      </c>
      <c r="AA390" s="4">
        <v>57.1325</v>
      </c>
      <c r="AB390" s="4" t="s">
        <v>13</v>
      </c>
      <c r="AC390" s="1">
        <v>75.3040744842497</v>
      </c>
      <c r="AD390" s="4">
        <v>-12.078374484249693</v>
      </c>
    </row>
    <row r="391">
      <c r="G391" s="5">
        <v>14.6521</v>
      </c>
      <c r="H391" s="6">
        <v>1.95</v>
      </c>
      <c r="K391" s="4">
        <f>IFERROR(__xludf.DUMMYFUNCTION("""COMPUTED_VALUE"""),1.865)</f>
        <v>1.865</v>
      </c>
      <c r="L391" s="4">
        <v>10.735</v>
      </c>
      <c r="M391" s="4" t="s">
        <v>13</v>
      </c>
      <c r="N391" s="1">
        <v>-2.92370407576998</v>
      </c>
      <c r="O391" s="4">
        <v>17.57580407576998</v>
      </c>
      <c r="V391" s="5">
        <v>63.5922</v>
      </c>
      <c r="W391" s="6">
        <v>1.95</v>
      </c>
      <c r="Z391" s="4">
        <f>IFERROR(__xludf.DUMMYFUNCTION("""COMPUTED_VALUE"""),1.865)</f>
        <v>1.865</v>
      </c>
      <c r="AA391" s="4">
        <v>57.4969</v>
      </c>
      <c r="AB391" s="4" t="s">
        <v>13</v>
      </c>
      <c r="AC391" s="1">
        <v>75.640847225555</v>
      </c>
      <c r="AD391" s="4">
        <v>-12.048647225555008</v>
      </c>
    </row>
    <row r="392">
      <c r="G392" s="5">
        <v>14.8643</v>
      </c>
      <c r="H392" s="6">
        <v>1.955</v>
      </c>
      <c r="K392" s="4">
        <f>IFERROR(__xludf.DUMMYFUNCTION("""COMPUTED_VALUE"""),1.87)</f>
        <v>1.87</v>
      </c>
      <c r="L392" s="4">
        <v>10.9731</v>
      </c>
      <c r="M392" s="4" t="s">
        <v>13</v>
      </c>
      <c r="N392" s="1">
        <v>-2.86549674204395</v>
      </c>
      <c r="O392" s="4">
        <v>17.729796742043952</v>
      </c>
      <c r="V392" s="5">
        <v>63.9615</v>
      </c>
      <c r="W392" s="6">
        <v>1.955</v>
      </c>
      <c r="Z392" s="4">
        <f>IFERROR(__xludf.DUMMYFUNCTION("""COMPUTED_VALUE"""),1.87)</f>
        <v>1.87</v>
      </c>
      <c r="AA392" s="4">
        <v>57.8592</v>
      </c>
      <c r="AB392" s="4" t="s">
        <v>13</v>
      </c>
      <c r="AC392" s="1">
        <v>75.9655848887245</v>
      </c>
      <c r="AD392" s="4">
        <v>-12.004084888724506</v>
      </c>
    </row>
    <row r="393">
      <c r="G393" s="5">
        <v>15.0736</v>
      </c>
      <c r="H393" s="6">
        <v>1.96</v>
      </c>
      <c r="K393" s="4">
        <f>IFERROR(__xludf.DUMMYFUNCTION("""COMPUTED_VALUE"""),1.875)</f>
        <v>1.875</v>
      </c>
      <c r="L393" s="4">
        <v>11.2113</v>
      </c>
      <c r="M393" s="4" t="s">
        <v>13</v>
      </c>
      <c r="N393" s="1">
        <v>-2.81242471654497</v>
      </c>
      <c r="O393" s="4">
        <v>17.88602471654497</v>
      </c>
      <c r="V393" s="5">
        <v>64.3339</v>
      </c>
      <c r="W393" s="6">
        <v>1.96</v>
      </c>
      <c r="Z393" s="4">
        <f>IFERROR(__xludf.DUMMYFUNCTION("""COMPUTED_VALUE"""),1.875)</f>
        <v>1.875</v>
      </c>
      <c r="AA393" s="4">
        <v>58.2197</v>
      </c>
      <c r="AB393" s="4" t="s">
        <v>13</v>
      </c>
      <c r="AC393" s="1">
        <v>76.2787930927301</v>
      </c>
      <c r="AD393" s="4">
        <v>-11.944893092730098</v>
      </c>
    </row>
    <row r="394">
      <c r="G394" s="5">
        <v>15.2797</v>
      </c>
      <c r="H394" s="6">
        <v>1.965</v>
      </c>
      <c r="K394" s="4">
        <f>IFERROR(__xludf.DUMMYFUNCTION("""COMPUTED_VALUE"""),1.88)</f>
        <v>1.88</v>
      </c>
      <c r="L394" s="4">
        <v>11.4494</v>
      </c>
      <c r="M394" s="4" t="s">
        <v>13</v>
      </c>
      <c r="N394" s="1">
        <v>-2.76580173500163</v>
      </c>
      <c r="O394" s="4">
        <v>18.04550173500163</v>
      </c>
      <c r="V394" s="5">
        <v>64.7097</v>
      </c>
      <c r="W394" s="6">
        <v>1.965</v>
      </c>
      <c r="Z394" s="4">
        <f>IFERROR(__xludf.DUMMYFUNCTION("""COMPUTED_VALUE"""),1.88)</f>
        <v>1.88</v>
      </c>
      <c r="AA394" s="4">
        <v>58.5787</v>
      </c>
      <c r="AB394" s="4" t="s">
        <v>13</v>
      </c>
      <c r="AC394" s="1">
        <v>76.5809774565438</v>
      </c>
      <c r="AD394" s="4">
        <v>-11.871277456543808</v>
      </c>
    </row>
    <row r="395">
      <c r="G395" s="5">
        <v>15.4825</v>
      </c>
      <c r="H395" s="6">
        <v>1.97</v>
      </c>
      <c r="K395" s="4">
        <f>IFERROR(__xludf.DUMMYFUNCTION("""COMPUTED_VALUE"""),1.885)</f>
        <v>1.885</v>
      </c>
      <c r="L395" s="4">
        <v>11.687</v>
      </c>
      <c r="M395" s="4" t="s">
        <v>13</v>
      </c>
      <c r="N395" s="1">
        <v>-2.72694153314251</v>
      </c>
      <c r="O395" s="4">
        <v>18.20944153314251</v>
      </c>
      <c r="V395" s="5">
        <v>65.0894</v>
      </c>
      <c r="W395" s="6">
        <v>1.97</v>
      </c>
      <c r="Z395" s="4">
        <f>IFERROR(__xludf.DUMMYFUNCTION("""COMPUTED_VALUE"""),1.885)</f>
        <v>1.885</v>
      </c>
      <c r="AA395" s="4">
        <v>58.9363</v>
      </c>
      <c r="AB395" s="4" t="s">
        <v>13</v>
      </c>
      <c r="AC395" s="1">
        <v>76.8726435991374</v>
      </c>
      <c r="AD395" s="4">
        <v>-11.783243599137407</v>
      </c>
    </row>
    <row r="396">
      <c r="G396" s="5">
        <v>15.682</v>
      </c>
      <c r="H396" s="6">
        <v>1.975</v>
      </c>
      <c r="K396" s="4">
        <f>IFERROR(__xludf.DUMMYFUNCTION("""COMPUTED_VALUE"""),1.88537597699999)</f>
        <v>1.885375977</v>
      </c>
      <c r="L396" s="4" t="s">
        <v>13</v>
      </c>
      <c r="M396" s="4">
        <v>-3.55</v>
      </c>
      <c r="N396" s="1">
        <v>-2.69715784669618</v>
      </c>
      <c r="O396" s="4">
        <v>18.37915784669618</v>
      </c>
      <c r="V396" s="5">
        <v>65.473</v>
      </c>
      <c r="W396" s="6">
        <v>1.975</v>
      </c>
      <c r="Z396" s="4">
        <f>IFERROR(__xludf.DUMMYFUNCTION("""COMPUTED_VALUE"""),1.88537597699999)</f>
        <v>1.885375977</v>
      </c>
      <c r="AA396" s="4" t="s">
        <v>13</v>
      </c>
      <c r="AB396" s="4">
        <v>70.1798100343971</v>
      </c>
      <c r="AC396" s="1">
        <v>77.154297139483</v>
      </c>
      <c r="AD396" s="4">
        <v>-11.681297139483007</v>
      </c>
    </row>
    <row r="397">
      <c r="G397" s="5">
        <v>15.8781</v>
      </c>
      <c r="H397" s="6">
        <v>1.98</v>
      </c>
      <c r="K397" s="4">
        <f>IFERROR(__xludf.DUMMYFUNCTION("""COMPUTED_VALUE"""),1.89)</f>
        <v>1.89</v>
      </c>
      <c r="L397" s="4">
        <v>11.9241</v>
      </c>
      <c r="M397" s="4" t="s">
        <v>13</v>
      </c>
      <c r="N397" s="1">
        <v>-2.67776441139122</v>
      </c>
      <c r="O397" s="4">
        <v>18.55586441139122</v>
      </c>
      <c r="V397" s="5">
        <v>65.861</v>
      </c>
      <c r="W397" s="6">
        <v>1.98</v>
      </c>
      <c r="Z397" s="4">
        <f>IFERROR(__xludf.DUMMYFUNCTION("""COMPUTED_VALUE"""),1.89)</f>
        <v>1.89</v>
      </c>
      <c r="AA397" s="4">
        <v>59.2928</v>
      </c>
      <c r="AB397" s="4" t="s">
        <v>13</v>
      </c>
      <c r="AC397" s="1">
        <v>77.4264436965525</v>
      </c>
      <c r="AD397" s="4">
        <v>-11.565443696552492</v>
      </c>
    </row>
    <row r="398">
      <c r="G398" s="5">
        <v>16.0706</v>
      </c>
      <c r="H398" s="6">
        <v>1.985</v>
      </c>
      <c r="K398" s="4">
        <f>IFERROR(__xludf.DUMMYFUNCTION("""COMPUTED_VALUE"""),1.895)</f>
        <v>1.895</v>
      </c>
      <c r="L398" s="4">
        <v>12.1604</v>
      </c>
      <c r="M398" s="4" t="s">
        <v>13</v>
      </c>
      <c r="N398" s="1">
        <v>-2.67007496295621</v>
      </c>
      <c r="O398" s="4">
        <v>18.74067496295621</v>
      </c>
      <c r="V398" s="5">
        <v>66.2536</v>
      </c>
      <c r="W398" s="6">
        <v>1.985</v>
      </c>
      <c r="Z398" s="4">
        <f>IFERROR(__xludf.DUMMYFUNCTION("""COMPUTED_VALUE"""),1.895)</f>
        <v>1.895</v>
      </c>
      <c r="AA398" s="4">
        <v>59.6485</v>
      </c>
      <c r="AB398" s="4" t="s">
        <v>13</v>
      </c>
      <c r="AC398" s="1">
        <v>77.6895888893178</v>
      </c>
      <c r="AD398" s="4">
        <v>-11.435988889317798</v>
      </c>
    </row>
    <row r="399">
      <c r="G399" s="5">
        <v>16.2595</v>
      </c>
      <c r="H399" s="6">
        <v>1.99</v>
      </c>
      <c r="K399" s="4">
        <f>IFERROR(__xludf.DUMMYFUNCTION("""COMPUTED_VALUE"""),1.9)</f>
        <v>1.9</v>
      </c>
      <c r="L399" s="4">
        <v>12.3957</v>
      </c>
      <c r="M399" s="4" t="s">
        <v>13</v>
      </c>
      <c r="N399" s="1">
        <v>-2.67091147733211</v>
      </c>
      <c r="O399" s="4">
        <v>18.930411477332107</v>
      </c>
      <c r="V399" s="5">
        <v>66.6511</v>
      </c>
      <c r="W399" s="6">
        <v>1.99</v>
      </c>
      <c r="Z399" s="4">
        <f>IFERROR(__xludf.DUMMYFUNCTION("""COMPUTED_VALUE"""),1.9)</f>
        <v>1.9</v>
      </c>
      <c r="AA399" s="4">
        <v>60.0037</v>
      </c>
      <c r="AB399" s="4" t="s">
        <v>13</v>
      </c>
      <c r="AC399" s="1">
        <v>77.940569340823</v>
      </c>
      <c r="AD399" s="4">
        <v>-11.289469340823004</v>
      </c>
    </row>
    <row r="400">
      <c r="G400" s="5">
        <v>16.4448</v>
      </c>
      <c r="H400" s="6">
        <v>1.995</v>
      </c>
      <c r="K400" s="4">
        <f>IFERROR(__xludf.DUMMYFUNCTION("""COMPUTED_VALUE"""),1.905)</f>
        <v>1.905</v>
      </c>
      <c r="L400" s="4">
        <v>12.6297</v>
      </c>
      <c r="M400" s="4" t="s">
        <v>13</v>
      </c>
      <c r="N400" s="1">
        <v>-2.67392585426605</v>
      </c>
      <c r="O400" s="4">
        <v>19.11872585426605</v>
      </c>
      <c r="V400" s="5">
        <v>67.0537</v>
      </c>
      <c r="W400" s="6">
        <v>1.995</v>
      </c>
      <c r="Z400" s="4">
        <f>IFERROR(__xludf.DUMMYFUNCTION("""COMPUTED_VALUE"""),1.905)</f>
        <v>1.905</v>
      </c>
      <c r="AA400" s="4">
        <v>60.3587</v>
      </c>
      <c r="AB400" s="4" t="s">
        <v>13</v>
      </c>
      <c r="AC400" s="1">
        <v>78.1752932270889</v>
      </c>
      <c r="AD400" s="4">
        <v>-11.121593227088894</v>
      </c>
    </row>
    <row r="401">
      <c r="G401" s="5">
        <v>16.6263</v>
      </c>
      <c r="H401" s="6">
        <v>2.0</v>
      </c>
      <c r="K401" s="4">
        <f>IFERROR(__xludf.DUMMYFUNCTION("""COMPUTED_VALUE"""),1.91)</f>
        <v>1.91</v>
      </c>
      <c r="L401" s="4">
        <v>12.8624</v>
      </c>
      <c r="M401" s="4" t="s">
        <v>13</v>
      </c>
      <c r="N401" s="1">
        <v>-2.67877266172742</v>
      </c>
      <c r="O401" s="4">
        <v>19.305072661727422</v>
      </c>
      <c r="V401" s="5">
        <v>67.4616</v>
      </c>
      <c r="W401" s="6">
        <v>2.0</v>
      </c>
      <c r="Z401" s="4">
        <f>IFERROR(__xludf.DUMMYFUNCTION("""COMPUTED_VALUE"""),1.91)</f>
        <v>1.91</v>
      </c>
      <c r="AA401" s="4">
        <v>60.7137</v>
      </c>
      <c r="AB401" s="4" t="s">
        <v>13</v>
      </c>
      <c r="AC401" s="1">
        <v>78.3956864706907</v>
      </c>
      <c r="AD401" s="4">
        <v>-10.934086470690701</v>
      </c>
    </row>
    <row r="402">
      <c r="G402" s="5">
        <v>16.804</v>
      </c>
      <c r="H402" s="6">
        <v>2.005</v>
      </c>
      <c r="K402" s="4">
        <f>IFERROR(__xludf.DUMMYFUNCTION("""COMPUTED_VALUE"""),1.915)</f>
        <v>1.915</v>
      </c>
      <c r="L402" s="4">
        <v>13.0935</v>
      </c>
      <c r="M402" s="4" t="s">
        <v>13</v>
      </c>
      <c r="N402" s="1">
        <v>-2.68516782131699</v>
      </c>
      <c r="O402" s="4">
        <v>19.48916782131699</v>
      </c>
      <c r="V402" s="5">
        <v>67.8753</v>
      </c>
      <c r="W402" s="6">
        <v>2.005</v>
      </c>
      <c r="Z402" s="4">
        <f>IFERROR(__xludf.DUMMYFUNCTION("""COMPUTED_VALUE"""),1.915)</f>
        <v>1.915</v>
      </c>
      <c r="AA402" s="4">
        <v>61.0691</v>
      </c>
      <c r="AB402" s="4" t="s">
        <v>13</v>
      </c>
      <c r="AC402" s="1">
        <v>78.6037304093355</v>
      </c>
      <c r="AD402" s="4">
        <v>-10.728430409335502</v>
      </c>
    </row>
    <row r="403">
      <c r="G403" s="5">
        <v>16.9779</v>
      </c>
      <c r="H403" s="6">
        <v>2.01</v>
      </c>
      <c r="K403" s="4">
        <f>IFERROR(__xludf.DUMMYFUNCTION("""COMPUTED_VALUE"""),1.92)</f>
        <v>1.92</v>
      </c>
      <c r="L403" s="4">
        <v>13.3229</v>
      </c>
      <c r="M403" s="4" t="s">
        <v>13</v>
      </c>
      <c r="N403" s="1">
        <v>-2.69282725463555</v>
      </c>
      <c r="O403" s="4">
        <v>19.67072725463555</v>
      </c>
      <c r="V403" s="5">
        <v>68.2949</v>
      </c>
      <c r="W403" s="6">
        <v>2.01</v>
      </c>
      <c r="Z403" s="4">
        <f>IFERROR(__xludf.DUMMYFUNCTION("""COMPUTED_VALUE"""),1.92)</f>
        <v>1.92</v>
      </c>
      <c r="AA403" s="4">
        <v>61.4251</v>
      </c>
      <c r="AB403" s="4" t="s">
        <v>13</v>
      </c>
      <c r="AC403" s="1">
        <v>78.8014063807304</v>
      </c>
      <c r="AD403" s="4">
        <v>-10.5065063807304</v>
      </c>
    </row>
    <row r="404">
      <c r="G404" s="5">
        <v>17.1479</v>
      </c>
      <c r="H404" s="6">
        <v>2.015</v>
      </c>
      <c r="K404" s="4">
        <f>IFERROR(__xludf.DUMMYFUNCTION("""COMPUTED_VALUE"""),1.925)</f>
        <v>1.925</v>
      </c>
      <c r="L404" s="4">
        <v>13.5502</v>
      </c>
      <c r="M404" s="4" t="s">
        <v>13</v>
      </c>
      <c r="N404" s="1">
        <v>-2.70146688328388</v>
      </c>
      <c r="O404" s="4">
        <v>19.84936688328388</v>
      </c>
      <c r="V404" s="5">
        <v>68.7205</v>
      </c>
      <c r="W404" s="6">
        <v>2.015</v>
      </c>
      <c r="Z404" s="4">
        <f>IFERROR(__xludf.DUMMYFUNCTION("""COMPUTED_VALUE"""),1.925)</f>
        <v>1.925</v>
      </c>
      <c r="AA404" s="4">
        <v>61.782</v>
      </c>
      <c r="AB404" s="4" t="s">
        <v>13</v>
      </c>
      <c r="AC404" s="1">
        <v>78.9906957225826</v>
      </c>
      <c r="AD404" s="4">
        <v>-10.2701957225826</v>
      </c>
    </row>
    <row r="405">
      <c r="G405" s="5">
        <v>17.3141</v>
      </c>
      <c r="H405" s="6">
        <v>2.02</v>
      </c>
      <c r="K405" s="4">
        <f>IFERROR(__xludf.DUMMYFUNCTION("""COMPUTED_VALUE"""),1.93)</f>
        <v>1.93</v>
      </c>
      <c r="L405" s="4">
        <v>13.7755</v>
      </c>
      <c r="M405" s="4" t="s">
        <v>13</v>
      </c>
      <c r="N405" s="1">
        <v>-2.71080262886275</v>
      </c>
      <c r="O405" s="4">
        <v>20.02490262886275</v>
      </c>
      <c r="V405" s="5">
        <v>69.1524</v>
      </c>
      <c r="W405" s="6">
        <v>2.02</v>
      </c>
      <c r="Z405" s="4">
        <f>IFERROR(__xludf.DUMMYFUNCTION("""COMPUTED_VALUE"""),1.93)</f>
        <v>1.93</v>
      </c>
      <c r="AA405" s="4">
        <v>62.1403</v>
      </c>
      <c r="AB405" s="4" t="s">
        <v>13</v>
      </c>
      <c r="AC405" s="1">
        <v>79.1735797725991</v>
      </c>
      <c r="AD405" s="4">
        <v>-10.021179772599098</v>
      </c>
    </row>
    <row r="406">
      <c r="G406" s="5">
        <v>17.4764</v>
      </c>
      <c r="H406" s="6">
        <v>2.025</v>
      </c>
      <c r="K406" s="4">
        <f>IFERROR(__xludf.DUMMYFUNCTION("""COMPUTED_VALUE"""),1.935)</f>
        <v>1.935</v>
      </c>
      <c r="L406" s="4">
        <v>13.9985</v>
      </c>
      <c r="M406" s="4" t="s">
        <v>13</v>
      </c>
      <c r="N406" s="1">
        <v>-2.72055041297294</v>
      </c>
      <c r="O406" s="4">
        <v>20.196950412972942</v>
      </c>
      <c r="V406" s="5">
        <v>69.5909</v>
      </c>
      <c r="W406" s="6">
        <v>2.025</v>
      </c>
      <c r="Z406" s="4">
        <f>IFERROR(__xludf.DUMMYFUNCTION("""COMPUTED_VALUE"""),1.935)</f>
        <v>1.935</v>
      </c>
      <c r="AA406" s="4">
        <v>62.5001</v>
      </c>
      <c r="AB406" s="4" t="s">
        <v>13</v>
      </c>
      <c r="AC406" s="1">
        <v>79.352039868487</v>
      </c>
      <c r="AD406" s="4">
        <v>-9.761139868486993</v>
      </c>
    </row>
    <row r="407">
      <c r="G407" s="5">
        <v>17.6348</v>
      </c>
      <c r="H407" s="6">
        <v>2.03</v>
      </c>
      <c r="K407" s="4">
        <f>IFERROR(__xludf.DUMMYFUNCTION("""COMPUTED_VALUE"""),1.94)</f>
        <v>1.94</v>
      </c>
      <c r="L407" s="4">
        <v>14.219</v>
      </c>
      <c r="M407" s="4" t="s">
        <v>13</v>
      </c>
      <c r="N407" s="1">
        <v>-2.73042615721525</v>
      </c>
      <c r="O407" s="4">
        <v>20.365226157215247</v>
      </c>
      <c r="V407" s="5">
        <v>70.036</v>
      </c>
      <c r="W407" s="6">
        <v>2.03</v>
      </c>
      <c r="Z407" s="4">
        <f>IFERROR(__xludf.DUMMYFUNCTION("""COMPUTED_VALUE"""),1.94)</f>
        <v>1.94</v>
      </c>
      <c r="AA407" s="4">
        <v>62.8618</v>
      </c>
      <c r="AB407" s="4" t="s">
        <v>13</v>
      </c>
      <c r="AC407" s="1">
        <v>79.5280573479535</v>
      </c>
      <c r="AD407" s="4">
        <v>-9.492057347953505</v>
      </c>
    </row>
    <row r="408">
      <c r="G408" s="5">
        <v>17.7893</v>
      </c>
      <c r="H408" s="6">
        <v>2.035</v>
      </c>
      <c r="K408" s="4">
        <f>IFERROR(__xludf.DUMMYFUNCTION("""COMPUTED_VALUE"""),1.945)</f>
        <v>1.945</v>
      </c>
      <c r="L408" s="4">
        <v>14.4369</v>
      </c>
      <c r="M408" s="4" t="s">
        <v>13</v>
      </c>
      <c r="N408" s="1">
        <v>-2.74014578319043</v>
      </c>
      <c r="O408" s="4">
        <v>20.529445783190432</v>
      </c>
      <c r="V408" s="5">
        <v>70.4881</v>
      </c>
      <c r="W408" s="6">
        <v>2.035</v>
      </c>
      <c r="Z408" s="4">
        <f>IFERROR(__xludf.DUMMYFUNCTION("""COMPUTED_VALUE"""),1.945)</f>
        <v>1.945</v>
      </c>
      <c r="AA408" s="4">
        <v>63.2257</v>
      </c>
      <c r="AB408" s="4" t="s">
        <v>13</v>
      </c>
      <c r="AC408" s="1">
        <v>79.7036135487058</v>
      </c>
      <c r="AD408" s="4">
        <v>-9.2155135487058</v>
      </c>
    </row>
    <row r="409">
      <c r="G409" s="5">
        <v>17.94</v>
      </c>
      <c r="H409" s="6">
        <v>2.04</v>
      </c>
      <c r="K409" s="4">
        <f>IFERROR(__xludf.DUMMYFUNCTION("""COMPUTED_VALUE"""),1.95)</f>
        <v>1.95</v>
      </c>
      <c r="L409" s="4">
        <v>14.6521</v>
      </c>
      <c r="M409" s="4" t="s">
        <v>13</v>
      </c>
      <c r="N409" s="1">
        <v>-2.74942521249928</v>
      </c>
      <c r="O409" s="4">
        <v>20.68942521249928</v>
      </c>
      <c r="V409" s="5">
        <v>70.9472</v>
      </c>
      <c r="W409" s="6">
        <v>2.04</v>
      </c>
      <c r="Z409" s="4">
        <f>IFERROR(__xludf.DUMMYFUNCTION("""COMPUTED_VALUE"""),1.95)</f>
        <v>1.95</v>
      </c>
      <c r="AA409" s="4">
        <v>63.5922</v>
      </c>
      <c r="AB409" s="4" t="s">
        <v>13</v>
      </c>
      <c r="AC409" s="1">
        <v>79.8806898084508</v>
      </c>
      <c r="AD409" s="4">
        <v>-8.933489808450801</v>
      </c>
    </row>
    <row r="410">
      <c r="G410" s="5">
        <v>18.0868</v>
      </c>
      <c r="H410" s="6">
        <v>2.045</v>
      </c>
      <c r="K410" s="4">
        <f>IFERROR(__xludf.DUMMYFUNCTION("""COMPUTED_VALUE"""),1.955)</f>
        <v>1.955</v>
      </c>
      <c r="L410" s="4">
        <v>14.8643</v>
      </c>
      <c r="M410" s="4" t="s">
        <v>13</v>
      </c>
      <c r="N410" s="1">
        <v>-2.75798036674258</v>
      </c>
      <c r="O410" s="4">
        <v>20.84478036674258</v>
      </c>
      <c r="V410" s="5">
        <v>71.4134</v>
      </c>
      <c r="W410" s="6">
        <v>2.045</v>
      </c>
      <c r="Z410" s="4">
        <f>IFERROR(__xludf.DUMMYFUNCTION("""COMPUTED_VALUE"""),1.955)</f>
        <v>1.955</v>
      </c>
      <c r="AA410" s="4">
        <v>63.9615</v>
      </c>
      <c r="AB410" s="4" t="s">
        <v>13</v>
      </c>
      <c r="AC410" s="1">
        <v>80.0612674648957</v>
      </c>
      <c r="AD410" s="4">
        <v>-8.647867464895711</v>
      </c>
    </row>
    <row r="411">
      <c r="G411" s="5">
        <v>18.2299</v>
      </c>
      <c r="H411" s="6">
        <v>2.05</v>
      </c>
      <c r="K411" s="4">
        <f>IFERROR(__xludf.DUMMYFUNCTION("""COMPUTED_VALUE"""),1.96)</f>
        <v>1.96</v>
      </c>
      <c r="L411" s="4">
        <v>15.0736</v>
      </c>
      <c r="M411" s="4" t="s">
        <v>13</v>
      </c>
      <c r="N411" s="1">
        <v>-2.7655271675211</v>
      </c>
      <c r="O411" s="4">
        <v>20.9954271675211</v>
      </c>
      <c r="V411" s="5">
        <v>71.8869</v>
      </c>
      <c r="W411" s="6">
        <v>2.05</v>
      </c>
      <c r="Z411" s="4">
        <f>IFERROR(__xludf.DUMMYFUNCTION("""COMPUTED_VALUE"""),1.96)</f>
        <v>1.96</v>
      </c>
      <c r="AA411" s="4">
        <v>64.3339</v>
      </c>
      <c r="AB411" s="4" t="s">
        <v>13</v>
      </c>
      <c r="AC411" s="1">
        <v>80.2473278557476</v>
      </c>
      <c r="AD411" s="4">
        <v>-8.360427855747602</v>
      </c>
    </row>
    <row r="412">
      <c r="G412" s="5">
        <v>18.3691</v>
      </c>
      <c r="H412" s="6">
        <v>2.055</v>
      </c>
      <c r="K412" s="4">
        <f>IFERROR(__xludf.DUMMYFUNCTION("""COMPUTED_VALUE"""),1.965)</f>
        <v>1.965</v>
      </c>
      <c r="L412" s="4">
        <v>15.2797</v>
      </c>
      <c r="M412" s="4" t="s">
        <v>13</v>
      </c>
      <c r="N412" s="1">
        <v>-2.77178153643563</v>
      </c>
      <c r="O412" s="4">
        <v>21.14088153643563</v>
      </c>
      <c r="V412" s="5">
        <v>72.368</v>
      </c>
      <c r="W412" s="6">
        <v>2.055</v>
      </c>
      <c r="Z412" s="4">
        <f>IFERROR(__xludf.DUMMYFUNCTION("""COMPUTED_VALUE"""),1.965)</f>
        <v>1.965</v>
      </c>
      <c r="AA412" s="4">
        <v>64.7097</v>
      </c>
      <c r="AB412" s="4" t="s">
        <v>13</v>
      </c>
      <c r="AC412" s="1">
        <v>80.4408523187137</v>
      </c>
      <c r="AD412" s="4">
        <v>-8.0728523187137</v>
      </c>
    </row>
    <row r="413">
      <c r="G413" s="5">
        <v>18.5047</v>
      </c>
      <c r="H413" s="6">
        <v>2.06</v>
      </c>
      <c r="K413" s="4">
        <f>IFERROR(__xludf.DUMMYFUNCTION("""COMPUTED_VALUE"""),1.97)</f>
        <v>1.97</v>
      </c>
      <c r="L413" s="4">
        <v>15.4825</v>
      </c>
      <c r="M413" s="4" t="s">
        <v>13</v>
      </c>
      <c r="N413" s="1">
        <v>-2.77645939508694</v>
      </c>
      <c r="O413" s="4">
        <v>21.281159395086938</v>
      </c>
      <c r="V413" s="5">
        <v>72.8564</v>
      </c>
      <c r="W413" s="6">
        <v>2.06</v>
      </c>
      <c r="Z413" s="4">
        <f>IFERROR(__xludf.DUMMYFUNCTION("""COMPUTED_VALUE"""),1.97)</f>
        <v>1.97</v>
      </c>
      <c r="AA413" s="4">
        <v>65.0894</v>
      </c>
      <c r="AB413" s="4" t="s">
        <v>13</v>
      </c>
      <c r="AC413" s="1">
        <v>80.643822191501</v>
      </c>
      <c r="AD413" s="4">
        <v>-7.787422191501008</v>
      </c>
    </row>
    <row r="414">
      <c r="G414" s="5">
        <v>18.6366</v>
      </c>
      <c r="H414" s="6">
        <v>2.065</v>
      </c>
      <c r="K414" s="4">
        <f>IFERROR(__xludf.DUMMYFUNCTION("""COMPUTED_VALUE"""),1.975)</f>
        <v>1.975</v>
      </c>
      <c r="L414" s="4">
        <v>15.682</v>
      </c>
      <c r="M414" s="4" t="s">
        <v>13</v>
      </c>
      <c r="N414" s="1">
        <v>-2.77927666507582</v>
      </c>
      <c r="O414" s="4">
        <v>21.41587666507582</v>
      </c>
      <c r="V414" s="5">
        <v>73.3525</v>
      </c>
      <c r="W414" s="6">
        <v>2.065</v>
      </c>
      <c r="Z414" s="4">
        <f>IFERROR(__xludf.DUMMYFUNCTION("""COMPUTED_VALUE"""),1.975)</f>
        <v>1.975</v>
      </c>
      <c r="AA414" s="4">
        <v>65.473</v>
      </c>
      <c r="AB414" s="4" t="s">
        <v>13</v>
      </c>
      <c r="AC414" s="1">
        <v>80.8582188118167</v>
      </c>
      <c r="AD414" s="4">
        <v>-7.505718811816692</v>
      </c>
    </row>
    <row r="415">
      <c r="G415" s="5">
        <v>18.765</v>
      </c>
      <c r="H415" s="6">
        <v>2.07</v>
      </c>
      <c r="K415" s="4">
        <f>IFERROR(__xludf.DUMMYFUNCTION("""COMPUTED_VALUE"""),1.98)</f>
        <v>1.98</v>
      </c>
      <c r="L415" s="4">
        <v>15.8781</v>
      </c>
      <c r="M415" s="4" t="s">
        <v>13</v>
      </c>
      <c r="N415" s="1">
        <v>-2.77961407312007</v>
      </c>
      <c r="O415" s="4">
        <v>21.54461407312007</v>
      </c>
      <c r="V415" s="5">
        <v>73.8562</v>
      </c>
      <c r="W415" s="6">
        <v>2.07</v>
      </c>
      <c r="Z415" s="4">
        <f>IFERROR(__xludf.DUMMYFUNCTION("""COMPUTED_VALUE"""),1.98)</f>
        <v>1.98</v>
      </c>
      <c r="AA415" s="4">
        <v>65.861</v>
      </c>
      <c r="AB415" s="4" t="s">
        <v>13</v>
      </c>
      <c r="AC415" s="1">
        <v>81.08565948228</v>
      </c>
      <c r="AD415" s="4">
        <v>-7.229459482279992</v>
      </c>
    </row>
    <row r="416">
      <c r="G416" s="5">
        <v>18.8898</v>
      </c>
      <c r="H416" s="6">
        <v>2.075</v>
      </c>
      <c r="K416" s="4">
        <f>IFERROR(__xludf.DUMMYFUNCTION("""COMPUTED_VALUE"""),1.985)</f>
        <v>1.985</v>
      </c>
      <c r="L416" s="4">
        <v>16.0706</v>
      </c>
      <c r="M416" s="4" t="s">
        <v>13</v>
      </c>
      <c r="N416" s="1">
        <v>-2.76692185123892</v>
      </c>
      <c r="O416" s="4">
        <v>21.65672185123892</v>
      </c>
      <c r="V416" s="5">
        <v>74.3676</v>
      </c>
      <c r="W416" s="6">
        <v>2.075</v>
      </c>
      <c r="Z416" s="4">
        <f>IFERROR(__xludf.DUMMYFUNCTION("""COMPUTED_VALUE"""),1.985)</f>
        <v>1.985</v>
      </c>
      <c r="AA416" s="4">
        <v>66.2536</v>
      </c>
      <c r="AB416" s="4" t="s">
        <v>13</v>
      </c>
      <c r="AC416" s="1">
        <v>81.3163623187862</v>
      </c>
      <c r="AD416" s="4">
        <v>-6.948762318786208</v>
      </c>
    </row>
    <row r="417">
      <c r="G417" s="5">
        <v>19.0112</v>
      </c>
      <c r="H417" s="6">
        <v>2.08</v>
      </c>
      <c r="K417" s="4">
        <f>IFERROR(__xludf.DUMMYFUNCTION("""COMPUTED_VALUE"""),1.985534668)</f>
        <v>1.985534668</v>
      </c>
      <c r="L417" s="4" t="s">
        <v>13</v>
      </c>
      <c r="M417" s="4">
        <v>-2.67</v>
      </c>
      <c r="N417" s="1">
        <v>-2.73672224319684</v>
      </c>
      <c r="O417" s="4">
        <v>21.74792224319684</v>
      </c>
      <c r="V417" s="5">
        <v>74.8867</v>
      </c>
      <c r="W417" s="6">
        <v>2.08</v>
      </c>
      <c r="Z417" s="4">
        <f>IFERROR(__xludf.DUMMYFUNCTION("""COMPUTED_VALUE"""),1.985534668)</f>
        <v>1.985534668</v>
      </c>
      <c r="AA417" s="4" t="s">
        <v>13</v>
      </c>
      <c r="AB417" s="4">
        <v>77.7172162343986</v>
      </c>
      <c r="AC417" s="1">
        <v>81.5454865265552</v>
      </c>
      <c r="AD417" s="4">
        <v>-6.65878652655519</v>
      </c>
    </row>
    <row r="418">
      <c r="G418" s="5">
        <v>19.1293</v>
      </c>
      <c r="H418" s="6">
        <v>2.085</v>
      </c>
      <c r="K418" s="4">
        <f>IFERROR(__xludf.DUMMYFUNCTION("""COMPUTED_VALUE"""),1.99)</f>
        <v>1.99</v>
      </c>
      <c r="L418" s="4">
        <v>16.2595</v>
      </c>
      <c r="M418" s="4" t="s">
        <v>13</v>
      </c>
      <c r="N418" s="1">
        <v>-2.68960576130531</v>
      </c>
      <c r="O418" s="4">
        <v>21.81890576130531</v>
      </c>
      <c r="V418" s="5">
        <v>75.4135</v>
      </c>
      <c r="W418" s="6">
        <v>2.085</v>
      </c>
      <c r="Z418" s="4">
        <f>IFERROR(__xludf.DUMMYFUNCTION("""COMPUTED_VALUE"""),1.99)</f>
        <v>1.99</v>
      </c>
      <c r="AA418" s="4">
        <v>66.6511</v>
      </c>
      <c r="AB418" s="4" t="s">
        <v>13</v>
      </c>
      <c r="AC418" s="1">
        <v>81.7734294541047</v>
      </c>
      <c r="AD418" s="4">
        <v>-6.359929454104702</v>
      </c>
    </row>
    <row r="419">
      <c r="G419" s="5">
        <v>19.2441</v>
      </c>
      <c r="H419" s="6">
        <v>2.09</v>
      </c>
      <c r="K419" s="4">
        <f>IFERROR(__xludf.DUMMYFUNCTION("""COMPUTED_VALUE"""),1.995)</f>
        <v>1.995</v>
      </c>
      <c r="L419" s="4">
        <v>16.4448</v>
      </c>
      <c r="M419" s="4" t="s">
        <v>13</v>
      </c>
      <c r="N419" s="1">
        <v>-2.6261629178758</v>
      </c>
      <c r="O419" s="4">
        <v>21.8702629178758</v>
      </c>
      <c r="V419" s="5">
        <v>75.9481</v>
      </c>
      <c r="W419" s="6">
        <v>2.09</v>
      </c>
      <c r="Z419" s="4">
        <f>IFERROR(__xludf.DUMMYFUNCTION("""COMPUTED_VALUE"""),1.995)</f>
        <v>1.995</v>
      </c>
      <c r="AA419" s="4">
        <v>67.0537</v>
      </c>
      <c r="AB419" s="4" t="s">
        <v>13</v>
      </c>
      <c r="AC419" s="1">
        <v>82.0005884499527</v>
      </c>
      <c r="AD419" s="4">
        <v>-6.052488449952705</v>
      </c>
    </row>
    <row r="420">
      <c r="G420" s="5">
        <v>19.3558</v>
      </c>
      <c r="H420" s="6">
        <v>2.095</v>
      </c>
      <c r="K420" s="4">
        <f>IFERROR(__xludf.DUMMYFUNCTION("""COMPUTED_VALUE"""),2.0)</f>
        <v>2</v>
      </c>
      <c r="L420" s="4">
        <v>16.6263</v>
      </c>
      <c r="M420" s="4" t="s">
        <v>13</v>
      </c>
      <c r="N420" s="1">
        <v>-2.54698422521977</v>
      </c>
      <c r="O420" s="4">
        <v>21.90278422521977</v>
      </c>
      <c r="V420" s="5">
        <v>76.4902</v>
      </c>
      <c r="W420" s="6">
        <v>2.095</v>
      </c>
      <c r="Z420" s="4">
        <f>IFERROR(__xludf.DUMMYFUNCTION("""COMPUTED_VALUE"""),2.0)</f>
        <v>2</v>
      </c>
      <c r="AA420" s="4">
        <v>67.4616</v>
      </c>
      <c r="AB420" s="4" t="s">
        <v>13</v>
      </c>
      <c r="AC420" s="1">
        <v>82.2273608626169</v>
      </c>
      <c r="AD420" s="4">
        <v>-5.7371608626169035</v>
      </c>
    </row>
    <row r="421">
      <c r="G421" s="5">
        <v>19.4645</v>
      </c>
      <c r="H421" s="6">
        <v>2.1</v>
      </c>
      <c r="K421" s="4">
        <f>IFERROR(__xludf.DUMMYFUNCTION("""COMPUTED_VALUE"""),2.005)</f>
        <v>2.005</v>
      </c>
      <c r="L421" s="4">
        <v>16.804</v>
      </c>
      <c r="M421" s="4" t="s">
        <v>13</v>
      </c>
      <c r="N421" s="1">
        <v>-2.45266019564872</v>
      </c>
      <c r="O421" s="4">
        <v>21.91716019564872</v>
      </c>
      <c r="V421" s="5">
        <v>77.04</v>
      </c>
      <c r="W421" s="6">
        <v>2.1</v>
      </c>
      <c r="Z421" s="4">
        <f>IFERROR(__xludf.DUMMYFUNCTION("""COMPUTED_VALUE"""),2.005)</f>
        <v>2.005</v>
      </c>
      <c r="AA421" s="4">
        <v>67.8753</v>
      </c>
      <c r="AB421" s="4" t="s">
        <v>13</v>
      </c>
      <c r="AC421" s="1">
        <v>82.4541440406152</v>
      </c>
      <c r="AD421" s="4">
        <v>-5.414144040615199</v>
      </c>
    </row>
    <row r="422">
      <c r="G422" s="5">
        <v>19.5701</v>
      </c>
      <c r="H422" s="6">
        <v>2.105</v>
      </c>
      <c r="K422" s="4">
        <f>IFERROR(__xludf.DUMMYFUNCTION("""COMPUTED_VALUE"""),2.01)</f>
        <v>2.01</v>
      </c>
      <c r="L422" s="4">
        <v>16.9779</v>
      </c>
      <c r="M422" s="4" t="s">
        <v>13</v>
      </c>
      <c r="N422" s="1">
        <v>-2.34378134147411</v>
      </c>
      <c r="O422" s="4">
        <v>21.91388134147411</v>
      </c>
      <c r="V422" s="5">
        <v>77.5974</v>
      </c>
      <c r="W422" s="6">
        <v>2.105</v>
      </c>
      <c r="Z422" s="4">
        <f>IFERROR(__xludf.DUMMYFUNCTION("""COMPUTED_VALUE"""),2.01)</f>
        <v>2.01</v>
      </c>
      <c r="AA422" s="4">
        <v>68.2949</v>
      </c>
      <c r="AB422" s="4" t="s">
        <v>13</v>
      </c>
      <c r="AC422" s="1">
        <v>82.6813353324654</v>
      </c>
      <c r="AD422" s="4">
        <v>-5.083935332465401</v>
      </c>
    </row>
    <row r="423">
      <c r="G423" s="5">
        <v>19.673</v>
      </c>
      <c r="H423" s="6">
        <v>2.11</v>
      </c>
      <c r="K423" s="4">
        <f>IFERROR(__xludf.DUMMYFUNCTION("""COMPUTED_VALUE"""),2.015)</f>
        <v>2.015</v>
      </c>
      <c r="L423" s="4">
        <v>17.1479</v>
      </c>
      <c r="M423" s="4" t="s">
        <v>13</v>
      </c>
      <c r="N423" s="1">
        <v>-2.22093817500742</v>
      </c>
      <c r="O423" s="4">
        <v>21.893938175007417</v>
      </c>
      <c r="V423" s="5">
        <v>78.1622</v>
      </c>
      <c r="W423" s="6">
        <v>2.11</v>
      </c>
      <c r="Z423" s="4">
        <f>IFERROR(__xludf.DUMMYFUNCTION("""COMPUTED_VALUE"""),2.015)</f>
        <v>2.015</v>
      </c>
      <c r="AA423" s="4">
        <v>68.7205</v>
      </c>
      <c r="AB423" s="4" t="s">
        <v>13</v>
      </c>
      <c r="AC423" s="1">
        <v>82.9093320866854</v>
      </c>
      <c r="AD423" s="4">
        <v>-4.747132086685397</v>
      </c>
    </row>
    <row r="424">
      <c r="G424" s="5">
        <v>19.7732</v>
      </c>
      <c r="H424" s="6">
        <v>2.115</v>
      </c>
      <c r="K424" s="4">
        <f>IFERROR(__xludf.DUMMYFUNCTION("""COMPUTED_VALUE"""),2.02)</f>
        <v>2.02</v>
      </c>
      <c r="L424" s="4">
        <v>17.3141</v>
      </c>
      <c r="M424" s="4" t="s">
        <v>13</v>
      </c>
      <c r="N424" s="1">
        <v>-2.0847212085601</v>
      </c>
      <c r="O424" s="4">
        <v>21.8579212085601</v>
      </c>
      <c r="V424" s="5">
        <v>78.7344</v>
      </c>
      <c r="W424" s="6">
        <v>2.115</v>
      </c>
      <c r="Z424" s="4">
        <f>IFERROR(__xludf.DUMMYFUNCTION("""COMPUTED_VALUE"""),2.02)</f>
        <v>2.02</v>
      </c>
      <c r="AA424" s="4">
        <v>69.1524</v>
      </c>
      <c r="AB424" s="4" t="s">
        <v>13</v>
      </c>
      <c r="AC424" s="1">
        <v>83.138531651793</v>
      </c>
      <c r="AD424" s="4">
        <v>-4.4041316517930085</v>
      </c>
    </row>
    <row r="425">
      <c r="G425" s="5">
        <v>19.8707</v>
      </c>
      <c r="H425" s="6">
        <v>2.12</v>
      </c>
      <c r="K425" s="4">
        <f>IFERROR(__xludf.DUMMYFUNCTION("""COMPUTED_VALUE"""),2.025)</f>
        <v>2.025</v>
      </c>
      <c r="L425" s="4">
        <v>17.4764</v>
      </c>
      <c r="M425" s="4" t="s">
        <v>13</v>
      </c>
      <c r="N425" s="1">
        <v>-1.93572095444367</v>
      </c>
      <c r="O425" s="4">
        <v>21.80642095444367</v>
      </c>
      <c r="V425" s="5">
        <v>79.3137</v>
      </c>
      <c r="W425" s="6">
        <v>2.12</v>
      </c>
      <c r="Z425" s="4">
        <f>IFERROR(__xludf.DUMMYFUNCTION("""COMPUTED_VALUE"""),2.025)</f>
        <v>2.025</v>
      </c>
      <c r="AA425" s="4">
        <v>69.5909</v>
      </c>
      <c r="AB425" s="4" t="s">
        <v>13</v>
      </c>
      <c r="AC425" s="1">
        <v>83.369331376306</v>
      </c>
      <c r="AD425" s="4">
        <v>-4.055631376305996</v>
      </c>
    </row>
    <row r="426">
      <c r="G426" s="5">
        <v>19.9659</v>
      </c>
      <c r="H426" s="6">
        <v>2.125</v>
      </c>
      <c r="K426" s="4">
        <f>IFERROR(__xludf.DUMMYFUNCTION("""COMPUTED_VALUE"""),2.03)</f>
        <v>2.03</v>
      </c>
      <c r="L426" s="4">
        <v>17.6348</v>
      </c>
      <c r="M426" s="4" t="s">
        <v>13</v>
      </c>
      <c r="N426" s="1">
        <v>-1.77452792496957</v>
      </c>
      <c r="O426" s="4">
        <v>21.74042792496957</v>
      </c>
      <c r="V426" s="5">
        <v>79.9001</v>
      </c>
      <c r="W426" s="6">
        <v>2.125</v>
      </c>
      <c r="Z426" s="4">
        <f>IFERROR(__xludf.DUMMYFUNCTION("""COMPUTED_VALUE"""),2.03)</f>
        <v>2.03</v>
      </c>
      <c r="AA426" s="4">
        <v>70.036</v>
      </c>
      <c r="AB426" s="4" t="s">
        <v>13</v>
      </c>
      <c r="AC426" s="1">
        <v>83.6021286087422</v>
      </c>
      <c r="AD426" s="4">
        <v>-3.7020286087422107</v>
      </c>
    </row>
    <row r="427">
      <c r="G427" s="5">
        <v>20.0587</v>
      </c>
      <c r="H427" s="6">
        <v>2.13</v>
      </c>
      <c r="K427" s="4">
        <f>IFERROR(__xludf.DUMMYFUNCTION("""COMPUTED_VALUE"""),2.035)</f>
        <v>2.035</v>
      </c>
      <c r="L427" s="4">
        <v>17.7893</v>
      </c>
      <c r="M427" s="4" t="s">
        <v>13</v>
      </c>
      <c r="N427" s="1">
        <v>-1.60173263244928</v>
      </c>
      <c r="O427" s="4">
        <v>21.660432632449282</v>
      </c>
      <c r="V427" s="5">
        <v>80.4935</v>
      </c>
      <c r="W427" s="6">
        <v>2.13</v>
      </c>
      <c r="Z427" s="4">
        <f>IFERROR(__xludf.DUMMYFUNCTION("""COMPUTED_VALUE"""),2.035)</f>
        <v>2.035</v>
      </c>
      <c r="AA427" s="4">
        <v>70.4881</v>
      </c>
      <c r="AB427" s="4" t="s">
        <v>13</v>
      </c>
      <c r="AC427" s="1">
        <v>83.8373206976195</v>
      </c>
      <c r="AD427" s="4">
        <v>-3.343820697619506</v>
      </c>
    </row>
    <row r="428">
      <c r="G428" s="5">
        <v>20.1493</v>
      </c>
      <c r="H428" s="6">
        <v>2.135</v>
      </c>
      <c r="K428" s="4">
        <f>IFERROR(__xludf.DUMMYFUNCTION("""COMPUTED_VALUE"""),2.04)</f>
        <v>2.04</v>
      </c>
      <c r="L428" s="4">
        <v>17.94</v>
      </c>
      <c r="M428" s="4" t="s">
        <v>13</v>
      </c>
      <c r="N428" s="1">
        <v>-1.41792558919428</v>
      </c>
      <c r="O428" s="4">
        <v>21.56722558919428</v>
      </c>
      <c r="V428" s="5">
        <v>81.0936</v>
      </c>
      <c r="W428" s="6">
        <v>2.135</v>
      </c>
      <c r="Z428" s="4">
        <f>IFERROR(__xludf.DUMMYFUNCTION("""COMPUTED_VALUE"""),2.04)</f>
        <v>2.04</v>
      </c>
      <c r="AA428" s="4">
        <v>70.9472</v>
      </c>
      <c r="AB428" s="4" t="s">
        <v>13</v>
      </c>
      <c r="AC428" s="1">
        <v>84.0753049914558</v>
      </c>
      <c r="AD428" s="4">
        <v>-2.9817049914558</v>
      </c>
    </row>
    <row r="429">
      <c r="G429" s="5">
        <v>20.2378</v>
      </c>
      <c r="H429" s="6">
        <v>2.14</v>
      </c>
      <c r="K429" s="4">
        <f>IFERROR(__xludf.DUMMYFUNCTION("""COMPUTED_VALUE"""),2.045)</f>
        <v>2.045</v>
      </c>
      <c r="L429" s="4">
        <v>18.0868</v>
      </c>
      <c r="M429" s="4" t="s">
        <v>13</v>
      </c>
      <c r="N429" s="1">
        <v>-1.22369730751603</v>
      </c>
      <c r="O429" s="4">
        <v>21.46149730751603</v>
      </c>
      <c r="V429" s="5">
        <v>81.7001</v>
      </c>
      <c r="W429" s="6">
        <v>2.14</v>
      </c>
      <c r="Z429" s="4">
        <f>IFERROR(__xludf.DUMMYFUNCTION("""COMPUTED_VALUE"""),2.045)</f>
        <v>2.045</v>
      </c>
      <c r="AA429" s="4">
        <v>71.4134</v>
      </c>
      <c r="AB429" s="4" t="s">
        <v>13</v>
      </c>
      <c r="AC429" s="1">
        <v>84.3164788387688</v>
      </c>
      <c r="AD429" s="4">
        <v>-2.616378838768796</v>
      </c>
    </row>
    <row r="430">
      <c r="G430" s="5">
        <v>20.3244</v>
      </c>
      <c r="H430" s="6">
        <v>2.145</v>
      </c>
      <c r="K430" s="4">
        <f>IFERROR(__xludf.DUMMYFUNCTION("""COMPUTED_VALUE"""),2.05)</f>
        <v>2.05</v>
      </c>
      <c r="L430" s="4">
        <v>18.2299</v>
      </c>
      <c r="M430" s="4" t="s">
        <v>13</v>
      </c>
      <c r="N430" s="1">
        <v>-1.01963829972603</v>
      </c>
      <c r="O430" s="4">
        <v>21.34403829972603</v>
      </c>
      <c r="V430" s="5">
        <v>82.313</v>
      </c>
      <c r="W430" s="6">
        <v>2.145</v>
      </c>
      <c r="Z430" s="4">
        <f>IFERROR(__xludf.DUMMYFUNCTION("""COMPUTED_VALUE"""),2.05)</f>
        <v>2.05</v>
      </c>
      <c r="AA430" s="4">
        <v>71.8869</v>
      </c>
      <c r="AB430" s="4" t="s">
        <v>13</v>
      </c>
      <c r="AC430" s="1">
        <v>84.5612395880763</v>
      </c>
      <c r="AD430" s="4">
        <v>-2.248239588076302</v>
      </c>
    </row>
    <row r="431">
      <c r="G431" s="5">
        <v>20.4092</v>
      </c>
      <c r="H431" s="6">
        <v>2.15</v>
      </c>
      <c r="K431" s="4">
        <f>IFERROR(__xludf.DUMMYFUNCTION("""COMPUTED_VALUE"""),2.055)</f>
        <v>2.055</v>
      </c>
      <c r="L431" s="4">
        <v>18.3691</v>
      </c>
      <c r="M431" s="4" t="s">
        <v>13</v>
      </c>
      <c r="N431" s="1">
        <v>-0.806339078135746</v>
      </c>
      <c r="O431" s="4">
        <v>21.215539078135745</v>
      </c>
      <c r="V431" s="5">
        <v>82.9319</v>
      </c>
      <c r="W431" s="6">
        <v>2.15</v>
      </c>
      <c r="Z431" s="4">
        <f>IFERROR(__xludf.DUMMYFUNCTION("""COMPUTED_VALUE"""),2.055)</f>
        <v>2.055</v>
      </c>
      <c r="AA431" s="4">
        <v>72.368</v>
      </c>
      <c r="AB431" s="4" t="s">
        <v>13</v>
      </c>
      <c r="AC431" s="1">
        <v>84.8099845878963</v>
      </c>
      <c r="AD431" s="4">
        <v>-1.8780845878962964</v>
      </c>
    </row>
    <row r="432">
      <c r="G432" s="5">
        <v>20.4923</v>
      </c>
      <c r="H432" s="6">
        <v>2.155</v>
      </c>
      <c r="K432" s="4">
        <f>IFERROR(__xludf.DUMMYFUNCTION("""COMPUTED_VALUE"""),2.06)</f>
        <v>2.06</v>
      </c>
      <c r="L432" s="4">
        <v>18.5047</v>
      </c>
      <c r="M432" s="4" t="s">
        <v>13</v>
      </c>
      <c r="N432" s="1">
        <v>-0.584390155056642</v>
      </c>
      <c r="O432" s="4">
        <v>21.076690155056642</v>
      </c>
      <c r="V432" s="5">
        <v>83.5567</v>
      </c>
      <c r="W432" s="6">
        <v>2.155</v>
      </c>
      <c r="Z432" s="4">
        <f>IFERROR(__xludf.DUMMYFUNCTION("""COMPUTED_VALUE"""),2.06)</f>
        <v>2.06</v>
      </c>
      <c r="AA432" s="4">
        <v>72.8564</v>
      </c>
      <c r="AB432" s="4" t="s">
        <v>13</v>
      </c>
      <c r="AC432" s="1">
        <v>85.0631111867466</v>
      </c>
      <c r="AD432" s="4">
        <v>-1.5064111867465897</v>
      </c>
    </row>
    <row r="433">
      <c r="G433" s="5">
        <v>20.574</v>
      </c>
      <c r="H433" s="6">
        <v>2.16</v>
      </c>
      <c r="K433" s="4">
        <f>IFERROR(__xludf.DUMMYFUNCTION("""COMPUTED_VALUE"""),2.065)</f>
        <v>2.065</v>
      </c>
      <c r="L433" s="4">
        <v>18.6366</v>
      </c>
      <c r="M433" s="4" t="s">
        <v>13</v>
      </c>
      <c r="N433" s="1">
        <v>-0.354382042800176</v>
      </c>
      <c r="O433" s="4">
        <v>20.928382042800177</v>
      </c>
      <c r="V433" s="5">
        <v>84.187</v>
      </c>
      <c r="W433" s="6">
        <v>2.16</v>
      </c>
      <c r="Z433" s="4">
        <f>IFERROR(__xludf.DUMMYFUNCTION("""COMPUTED_VALUE"""),2.065)</f>
        <v>2.065</v>
      </c>
      <c r="AA433" s="4">
        <v>73.3525</v>
      </c>
      <c r="AB433" s="4" t="s">
        <v>13</v>
      </c>
      <c r="AC433" s="1">
        <v>85.3210167331449</v>
      </c>
      <c r="AD433" s="4">
        <v>-1.1340167331449038</v>
      </c>
    </row>
    <row r="434">
      <c r="G434" s="5">
        <v>20.6542</v>
      </c>
      <c r="H434" s="6">
        <v>2.165</v>
      </c>
      <c r="K434" s="4">
        <f>IFERROR(__xludf.DUMMYFUNCTION("""COMPUTED_VALUE"""),2.068969727)</f>
        <v>2.068969727</v>
      </c>
      <c r="L434" s="4" t="s">
        <v>13</v>
      </c>
      <c r="M434" s="4">
        <v>-2.78</v>
      </c>
      <c r="N434" s="1">
        <v>-0.116905253677863</v>
      </c>
      <c r="O434" s="4">
        <v>20.771105253677863</v>
      </c>
      <c r="V434" s="5">
        <v>84.8225</v>
      </c>
      <c r="W434" s="6">
        <v>2.165</v>
      </c>
      <c r="Z434" s="4">
        <f>IFERROR(__xludf.DUMMYFUNCTION("""COMPUTED_VALUE"""),2.068969727)</f>
        <v>2.068969727</v>
      </c>
      <c r="AA434" s="4" t="s">
        <v>13</v>
      </c>
      <c r="AB434" s="4">
        <v>81.037889642994</v>
      </c>
      <c r="AC434" s="1">
        <v>85.5840985756092</v>
      </c>
      <c r="AD434" s="4">
        <v>-0.7615985756091987</v>
      </c>
    </row>
    <row r="435">
      <c r="G435" s="5">
        <v>20.7332</v>
      </c>
      <c r="H435" s="6">
        <v>2.17</v>
      </c>
      <c r="K435" s="4">
        <f>IFERROR(__xludf.DUMMYFUNCTION("""COMPUTED_VALUE"""),2.07)</f>
        <v>2.07</v>
      </c>
      <c r="L435" s="4">
        <v>18.765</v>
      </c>
      <c r="M435" s="4" t="s">
        <v>13</v>
      </c>
      <c r="N435" s="1">
        <v>0.12744969999884</v>
      </c>
      <c r="O435" s="4">
        <v>20.60575030000116</v>
      </c>
      <c r="V435" s="5">
        <v>85.4631</v>
      </c>
      <c r="W435" s="6">
        <v>2.17</v>
      </c>
      <c r="Z435" s="4">
        <f>IFERROR(__xludf.DUMMYFUNCTION("""COMPUTED_VALUE"""),2.07)</f>
        <v>2.07</v>
      </c>
      <c r="AA435" s="4">
        <v>73.8562</v>
      </c>
      <c r="AB435" s="4" t="s">
        <v>13</v>
      </c>
      <c r="AC435" s="1">
        <v>85.8527540626572</v>
      </c>
      <c r="AD435" s="4">
        <v>-0.3896540626572005</v>
      </c>
    </row>
    <row r="436">
      <c r="G436" s="5">
        <v>20.811</v>
      </c>
      <c r="H436" s="6">
        <v>2.175</v>
      </c>
      <c r="K436" s="4">
        <f>IFERROR(__xludf.DUMMYFUNCTION("""COMPUTED_VALUE"""),2.075)</f>
        <v>2.075</v>
      </c>
      <c r="L436" s="4">
        <v>18.8898</v>
      </c>
      <c r="M436" s="4" t="s">
        <v>13</v>
      </c>
      <c r="N436" s="1">
        <v>0.378092305918463</v>
      </c>
      <c r="O436" s="4">
        <v>20.432907694081536</v>
      </c>
      <c r="V436" s="5">
        <v>86.1082</v>
      </c>
      <c r="W436" s="6">
        <v>2.175</v>
      </c>
      <c r="Z436" s="4">
        <f>IFERROR(__xludf.DUMMYFUNCTION("""COMPUTED_VALUE"""),2.075)</f>
        <v>2.075</v>
      </c>
      <c r="AA436" s="4">
        <v>74.3676</v>
      </c>
      <c r="AB436" s="4" t="s">
        <v>13</v>
      </c>
      <c r="AC436" s="1">
        <v>86.1273805428068</v>
      </c>
      <c r="AD436" s="4">
        <v>-0.01918054280680792</v>
      </c>
    </row>
    <row r="437">
      <c r="G437" s="5">
        <v>20.8878</v>
      </c>
      <c r="H437" s="6">
        <v>2.18</v>
      </c>
      <c r="K437" s="4">
        <f>IFERROR(__xludf.DUMMYFUNCTION("""COMPUTED_VALUE"""),2.08)</f>
        <v>2.08</v>
      </c>
      <c r="L437" s="4">
        <v>19.0112</v>
      </c>
      <c r="M437" s="4" t="s">
        <v>13</v>
      </c>
      <c r="N437" s="1">
        <v>0.634432051769552</v>
      </c>
      <c r="O437" s="4">
        <v>20.253367948230448</v>
      </c>
      <c r="V437" s="5">
        <v>86.7577</v>
      </c>
      <c r="W437" s="6">
        <v>2.18</v>
      </c>
      <c r="Z437" s="4">
        <f>IFERROR(__xludf.DUMMYFUNCTION("""COMPUTED_VALUE"""),2.08)</f>
        <v>2.08</v>
      </c>
      <c r="AA437" s="4">
        <v>74.8867</v>
      </c>
      <c r="AB437" s="4" t="s">
        <v>13</v>
      </c>
      <c r="AC437" s="1">
        <v>86.4083753645758</v>
      </c>
      <c r="AD437" s="4">
        <v>0.3493246354241961</v>
      </c>
    </row>
    <row r="438">
      <c r="G438" s="5">
        <v>20.9638</v>
      </c>
      <c r="H438" s="6">
        <v>2.185</v>
      </c>
      <c r="K438" s="4">
        <f>IFERROR(__xludf.DUMMYFUNCTION("""COMPUTED_VALUE"""),2.085)</f>
        <v>2.085</v>
      </c>
      <c r="L438" s="4">
        <v>19.1293</v>
      </c>
      <c r="M438" s="4" t="s">
        <v>13</v>
      </c>
      <c r="N438" s="1">
        <v>0.895878425240589</v>
      </c>
      <c r="O438" s="4">
        <v>20.06792157475941</v>
      </c>
      <c r="V438" s="5">
        <v>87.4113</v>
      </c>
      <c r="W438" s="6">
        <v>2.185</v>
      </c>
      <c r="Z438" s="4">
        <f>IFERROR(__xludf.DUMMYFUNCTION("""COMPUTED_VALUE"""),2.085)</f>
        <v>2.085</v>
      </c>
      <c r="AA438" s="4">
        <v>75.4135</v>
      </c>
      <c r="AB438" s="4" t="s">
        <v>13</v>
      </c>
      <c r="AC438" s="1">
        <v>86.696135876482</v>
      </c>
      <c r="AD438" s="4">
        <v>0.7151641235179937</v>
      </c>
    </row>
    <row r="439">
      <c r="G439" s="5">
        <v>21.039</v>
      </c>
      <c r="H439" s="6">
        <v>2.19</v>
      </c>
      <c r="K439" s="4">
        <f>IFERROR(__xludf.DUMMYFUNCTION("""COMPUTED_VALUE"""),2.09)</f>
        <v>2.09</v>
      </c>
      <c r="L439" s="4">
        <v>19.2441</v>
      </c>
      <c r="M439" s="4" t="s">
        <v>13</v>
      </c>
      <c r="N439" s="1">
        <v>1.16184091402012</v>
      </c>
      <c r="O439" s="4">
        <v>19.87715908597988</v>
      </c>
      <c r="V439" s="5">
        <v>88.0685</v>
      </c>
      <c r="W439" s="6">
        <v>2.19</v>
      </c>
      <c r="Z439" s="4">
        <f>IFERROR(__xludf.DUMMYFUNCTION("""COMPUTED_VALUE"""),2.09)</f>
        <v>2.09</v>
      </c>
      <c r="AA439" s="4">
        <v>75.9481</v>
      </c>
      <c r="AB439" s="4" t="s">
        <v>13</v>
      </c>
      <c r="AC439" s="1">
        <v>86.9910594270434</v>
      </c>
      <c r="AD439" s="4">
        <v>1.0774405729566041</v>
      </c>
    </row>
    <row r="440">
      <c r="G440" s="5">
        <v>21.1136</v>
      </c>
      <c r="H440" s="6">
        <v>2.195</v>
      </c>
      <c r="K440" s="4">
        <f>IFERROR(__xludf.DUMMYFUNCTION("""COMPUTED_VALUE"""),2.095)</f>
        <v>2.095</v>
      </c>
      <c r="L440" s="4">
        <v>19.3558</v>
      </c>
      <c r="M440" s="4" t="s">
        <v>13</v>
      </c>
      <c r="N440" s="1">
        <v>1.43172900579667</v>
      </c>
      <c r="O440" s="4">
        <v>19.681870994203333</v>
      </c>
      <c r="V440" s="5">
        <v>88.729</v>
      </c>
      <c r="W440" s="6">
        <v>2.195</v>
      </c>
      <c r="Z440" s="4">
        <f>IFERROR(__xludf.DUMMYFUNCTION("""COMPUTED_VALUE"""),2.095)</f>
        <v>2.095</v>
      </c>
      <c r="AA440" s="4">
        <v>76.4902</v>
      </c>
      <c r="AB440" s="4" t="s">
        <v>13</v>
      </c>
      <c r="AC440" s="1">
        <v>87.2935433647777</v>
      </c>
      <c r="AD440" s="4">
        <v>1.4354566352222946</v>
      </c>
    </row>
    <row r="441">
      <c r="G441" s="5">
        <v>21.1876</v>
      </c>
      <c r="H441" s="6">
        <v>2.2</v>
      </c>
      <c r="K441" s="4">
        <f>IFERROR(__xludf.DUMMYFUNCTION("""COMPUTED_VALUE"""),2.1)</f>
        <v>2.1</v>
      </c>
      <c r="L441" s="4">
        <v>19.4645</v>
      </c>
      <c r="M441" s="4" t="s">
        <v>13</v>
      </c>
      <c r="N441" s="1">
        <v>1.70495218825879</v>
      </c>
      <c r="O441" s="4">
        <v>19.48264781174121</v>
      </c>
      <c r="V441" s="5">
        <v>89.3925</v>
      </c>
      <c r="W441" s="6">
        <v>2.2</v>
      </c>
      <c r="Z441" s="4">
        <f>IFERROR(__xludf.DUMMYFUNCTION("""COMPUTED_VALUE"""),2.1)</f>
        <v>2.1</v>
      </c>
      <c r="AA441" s="4">
        <v>77.04</v>
      </c>
      <c r="AB441" s="4" t="s">
        <v>13</v>
      </c>
      <c r="AC441" s="1">
        <v>87.6039850382027</v>
      </c>
      <c r="AD441" s="4">
        <v>1.7885149617973042</v>
      </c>
    </row>
    <row r="442">
      <c r="G442" s="5">
        <v>21.2613</v>
      </c>
      <c r="H442" s="6">
        <v>2.205</v>
      </c>
      <c r="K442" s="4">
        <f>IFERROR(__xludf.DUMMYFUNCTION("""COMPUTED_VALUE"""),2.105)</f>
        <v>2.105</v>
      </c>
      <c r="L442" s="4">
        <v>19.5701</v>
      </c>
      <c r="M442" s="4" t="s">
        <v>13</v>
      </c>
      <c r="N442" s="1">
        <v>1.98091994909496</v>
      </c>
      <c r="O442" s="4">
        <v>19.280380050905038</v>
      </c>
      <c r="V442" s="5">
        <v>90.0586</v>
      </c>
      <c r="W442" s="6">
        <v>2.205</v>
      </c>
      <c r="Z442" s="4">
        <f>IFERROR(__xludf.DUMMYFUNCTION("""COMPUTED_VALUE"""),2.105)</f>
        <v>2.105</v>
      </c>
      <c r="AA442" s="4">
        <v>77.5974</v>
      </c>
      <c r="AB442" s="4" t="s">
        <v>13</v>
      </c>
      <c r="AC442" s="1">
        <v>87.9227817958363</v>
      </c>
      <c r="AD442" s="4">
        <v>2.135818204163698</v>
      </c>
    </row>
    <row r="443">
      <c r="G443" s="5">
        <v>21.3346</v>
      </c>
      <c r="H443" s="6">
        <v>2.21</v>
      </c>
      <c r="K443" s="4">
        <f>IFERROR(__xludf.DUMMYFUNCTION("""COMPUTED_VALUE"""),2.11)</f>
        <v>2.11</v>
      </c>
      <c r="L443" s="4">
        <v>19.673</v>
      </c>
      <c r="M443" s="4" t="s">
        <v>13</v>
      </c>
      <c r="N443" s="1">
        <v>2.25904177599373</v>
      </c>
      <c r="O443" s="4">
        <v>19.07555822400627</v>
      </c>
      <c r="V443" s="5">
        <v>90.7269</v>
      </c>
      <c r="W443" s="6">
        <v>2.21</v>
      </c>
      <c r="Z443" s="4">
        <f>IFERROR(__xludf.DUMMYFUNCTION("""COMPUTED_VALUE"""),2.11)</f>
        <v>2.11</v>
      </c>
      <c r="AA443" s="4">
        <v>78.1622</v>
      </c>
      <c r="AB443" s="4" t="s">
        <v>13</v>
      </c>
      <c r="AC443" s="1">
        <v>88.2503309861963</v>
      </c>
      <c r="AD443" s="4">
        <v>2.4765690138036973</v>
      </c>
    </row>
    <row r="444">
      <c r="G444" s="5">
        <v>21.4077</v>
      </c>
      <c r="H444" s="6">
        <v>2.215</v>
      </c>
      <c r="K444" s="4">
        <f>IFERROR(__xludf.DUMMYFUNCTION("""COMPUTED_VALUE"""),2.115)</f>
        <v>2.115</v>
      </c>
      <c r="L444" s="4">
        <v>19.7732</v>
      </c>
      <c r="M444" s="4" t="s">
        <v>13</v>
      </c>
      <c r="N444" s="1">
        <v>2.53872715664363</v>
      </c>
      <c r="O444" s="4">
        <v>18.868972843356367</v>
      </c>
      <c r="V444" s="5">
        <v>91.3971</v>
      </c>
      <c r="W444" s="6">
        <v>2.215</v>
      </c>
      <c r="Z444" s="4">
        <f>IFERROR(__xludf.DUMMYFUNCTION("""COMPUTED_VALUE"""),2.115)</f>
        <v>2.115</v>
      </c>
      <c r="AA444" s="4">
        <v>78.7344</v>
      </c>
      <c r="AB444" s="4" t="s">
        <v>13</v>
      </c>
      <c r="AC444" s="1">
        <v>88.5870299578006</v>
      </c>
      <c r="AD444" s="4">
        <v>2.810070042199399</v>
      </c>
    </row>
    <row r="445">
      <c r="G445" s="5">
        <v>21.4808</v>
      </c>
      <c r="H445" s="6">
        <v>2.22</v>
      </c>
      <c r="K445" s="4">
        <f>IFERROR(__xludf.DUMMYFUNCTION("""COMPUTED_VALUE"""),2.12)</f>
        <v>2.12</v>
      </c>
      <c r="L445" s="4">
        <v>19.8707</v>
      </c>
      <c r="M445" s="4" t="s">
        <v>13</v>
      </c>
      <c r="N445" s="1">
        <v>2.81938557873319</v>
      </c>
      <c r="O445" s="4">
        <v>18.66141442126681</v>
      </c>
      <c r="V445" s="5">
        <v>92.0688</v>
      </c>
      <c r="W445" s="6">
        <v>2.22</v>
      </c>
      <c r="Z445" s="4">
        <f>IFERROR(__xludf.DUMMYFUNCTION("""COMPUTED_VALUE"""),2.12)</f>
        <v>2.12</v>
      </c>
      <c r="AA445" s="4">
        <v>79.3137</v>
      </c>
      <c r="AB445" s="4" t="s">
        <v>13</v>
      </c>
      <c r="AC445" s="1">
        <v>88.9332760591669</v>
      </c>
      <c r="AD445" s="4">
        <v>3.135523940833096</v>
      </c>
    </row>
    <row r="446">
      <c r="G446" s="5">
        <v>21.5538</v>
      </c>
      <c r="H446" s="6">
        <v>2.225</v>
      </c>
      <c r="K446" s="4">
        <f>IFERROR(__xludf.DUMMYFUNCTION("""COMPUTED_VALUE"""),2.125)</f>
        <v>2.125</v>
      </c>
      <c r="L446" s="4">
        <v>19.9659</v>
      </c>
      <c r="M446" s="4" t="s">
        <v>13</v>
      </c>
      <c r="N446" s="1">
        <v>3.10042652995091</v>
      </c>
      <c r="O446" s="4">
        <v>18.45337347004909</v>
      </c>
      <c r="V446" s="5">
        <v>92.7416</v>
      </c>
      <c r="W446" s="6">
        <v>2.225</v>
      </c>
      <c r="Z446" s="4">
        <f>IFERROR(__xludf.DUMMYFUNCTION("""COMPUTED_VALUE"""),2.125)</f>
        <v>2.125</v>
      </c>
      <c r="AA446" s="4">
        <v>79.9001</v>
      </c>
      <c r="AB446" s="4" t="s">
        <v>13</v>
      </c>
      <c r="AC446" s="1">
        <v>89.2894666388132</v>
      </c>
      <c r="AD446" s="4">
        <v>3.45213336118681</v>
      </c>
    </row>
    <row r="447">
      <c r="G447" s="5">
        <v>21.6269</v>
      </c>
      <c r="H447" s="6">
        <v>2.23</v>
      </c>
      <c r="K447" s="4">
        <f>IFERROR(__xludf.DUMMYFUNCTION("""COMPUTED_VALUE"""),2.13)</f>
        <v>2.13</v>
      </c>
      <c r="L447" s="4">
        <v>20.0587</v>
      </c>
      <c r="M447" s="4" t="s">
        <v>13</v>
      </c>
      <c r="N447" s="1">
        <v>3.38125949798533</v>
      </c>
      <c r="O447" s="4">
        <v>18.24564050201467</v>
      </c>
      <c r="V447" s="5">
        <v>93.4151</v>
      </c>
      <c r="W447" s="6">
        <v>2.23</v>
      </c>
      <c r="Z447" s="4">
        <f>IFERROR(__xludf.DUMMYFUNCTION("""COMPUTED_VALUE"""),2.13)</f>
        <v>2.13</v>
      </c>
      <c r="AA447" s="4">
        <v>80.4935</v>
      </c>
      <c r="AB447" s="4" t="s">
        <v>13</v>
      </c>
      <c r="AC447" s="1">
        <v>89.6559990452572</v>
      </c>
      <c r="AD447" s="4">
        <v>3.7591009547427916</v>
      </c>
    </row>
    <row r="448">
      <c r="G448" s="5">
        <v>21.7001</v>
      </c>
      <c r="H448" s="6">
        <v>2.235</v>
      </c>
      <c r="K448" s="4">
        <f>IFERROR(__xludf.DUMMYFUNCTION("""COMPUTED_VALUE"""),2.135)</f>
        <v>2.135</v>
      </c>
      <c r="L448" s="4">
        <v>20.1493</v>
      </c>
      <c r="M448" s="4" t="s">
        <v>13</v>
      </c>
      <c r="N448" s="1">
        <v>3.66129397052498</v>
      </c>
      <c r="O448" s="4">
        <v>18.03880602947502</v>
      </c>
      <c r="V448" s="5">
        <v>94.089</v>
      </c>
      <c r="W448" s="6">
        <v>2.235</v>
      </c>
      <c r="Z448" s="4">
        <f>IFERROR(__xludf.DUMMYFUNCTION("""COMPUTED_VALUE"""),2.135)</f>
        <v>2.135</v>
      </c>
      <c r="AA448" s="4">
        <v>81.0936</v>
      </c>
      <c r="AB448" s="4" t="s">
        <v>13</v>
      </c>
      <c r="AC448" s="1">
        <v>90.0332706270168</v>
      </c>
      <c r="AD448" s="4">
        <v>4.055729372983194</v>
      </c>
    </row>
    <row r="449">
      <c r="G449" s="5">
        <v>21.7735</v>
      </c>
      <c r="H449" s="6">
        <v>2.24</v>
      </c>
      <c r="K449" s="4">
        <f>IFERROR(__xludf.DUMMYFUNCTION("""COMPUTED_VALUE"""),2.14)</f>
        <v>2.14</v>
      </c>
      <c r="L449" s="4">
        <v>20.2378</v>
      </c>
      <c r="M449" s="4" t="s">
        <v>13</v>
      </c>
      <c r="N449" s="1">
        <v>3.9399394352584</v>
      </c>
      <c r="O449" s="4">
        <v>17.8335605647416</v>
      </c>
      <c r="V449" s="5">
        <v>94.763</v>
      </c>
      <c r="W449" s="6">
        <v>2.24</v>
      </c>
      <c r="Z449" s="4">
        <f>IFERROR(__xludf.DUMMYFUNCTION("""COMPUTED_VALUE"""),2.14)</f>
        <v>2.14</v>
      </c>
      <c r="AA449" s="4">
        <v>81.7001</v>
      </c>
      <c r="AB449" s="4" t="s">
        <v>13</v>
      </c>
      <c r="AC449" s="1">
        <v>90.4216787326098</v>
      </c>
      <c r="AD449" s="4">
        <v>4.3413212673901995</v>
      </c>
    </row>
    <row r="450">
      <c r="G450" s="5">
        <v>21.8472</v>
      </c>
      <c r="H450" s="6">
        <v>2.245</v>
      </c>
      <c r="K450" s="4">
        <f>IFERROR(__xludf.DUMMYFUNCTION("""COMPUTED_VALUE"""),2.145)</f>
        <v>2.145</v>
      </c>
      <c r="L450" s="4">
        <v>20.3244</v>
      </c>
      <c r="M450" s="4" t="s">
        <v>13</v>
      </c>
      <c r="N450" s="1">
        <v>4.21660537987408</v>
      </c>
      <c r="O450" s="4">
        <v>17.63059462012592</v>
      </c>
      <c r="V450" s="5">
        <v>95.4365</v>
      </c>
      <c r="W450" s="6">
        <v>2.245</v>
      </c>
      <c r="Z450" s="4">
        <f>IFERROR(__xludf.DUMMYFUNCTION("""COMPUTED_VALUE"""),2.145)</f>
        <v>2.145</v>
      </c>
      <c r="AA450" s="4">
        <v>82.313</v>
      </c>
      <c r="AB450" s="4" t="s">
        <v>13</v>
      </c>
      <c r="AC450" s="1">
        <v>90.8216207105541</v>
      </c>
      <c r="AD450" s="4">
        <v>4.614879289445895</v>
      </c>
    </row>
    <row r="451">
      <c r="G451" s="5">
        <v>21.9213</v>
      </c>
      <c r="H451" s="6">
        <v>2.25</v>
      </c>
      <c r="K451" s="4">
        <f>IFERROR(__xludf.DUMMYFUNCTION("""COMPUTED_VALUE"""),2.15)</f>
        <v>2.15</v>
      </c>
      <c r="L451" s="4">
        <v>20.4092</v>
      </c>
      <c r="M451" s="4" t="s">
        <v>13</v>
      </c>
      <c r="N451" s="1">
        <v>4.49070129206056</v>
      </c>
      <c r="O451" s="4">
        <v>17.43059870793944</v>
      </c>
      <c r="V451" s="5">
        <v>96.1093</v>
      </c>
      <c r="W451" s="6">
        <v>2.25</v>
      </c>
      <c r="Z451" s="4">
        <f>IFERROR(__xludf.DUMMYFUNCTION("""COMPUTED_VALUE"""),2.15)</f>
        <v>2.15</v>
      </c>
      <c r="AA451" s="4">
        <v>82.9319</v>
      </c>
      <c r="AB451" s="4" t="s">
        <v>13</v>
      </c>
      <c r="AC451" s="1">
        <v>91.2334939093674</v>
      </c>
      <c r="AD451" s="4">
        <v>4.875806090632608</v>
      </c>
    </row>
    <row r="452">
      <c r="G452" s="5">
        <v>21.9957</v>
      </c>
      <c r="H452" s="6">
        <v>2.255</v>
      </c>
      <c r="K452" s="4">
        <f>IFERROR(__xludf.DUMMYFUNCTION("""COMPUTED_VALUE"""),2.155)</f>
        <v>2.155</v>
      </c>
      <c r="L452" s="4">
        <v>20.4923</v>
      </c>
      <c r="M452" s="4" t="s">
        <v>13</v>
      </c>
      <c r="N452" s="1">
        <v>4.76163665950637</v>
      </c>
      <c r="O452" s="4">
        <v>17.23406334049363</v>
      </c>
      <c r="V452" s="5">
        <v>96.7809</v>
      </c>
      <c r="W452" s="6">
        <v>2.255</v>
      </c>
      <c r="Z452" s="4">
        <f>IFERROR(__xludf.DUMMYFUNCTION("""COMPUTED_VALUE"""),2.155)</f>
        <v>2.155</v>
      </c>
      <c r="AA452" s="4">
        <v>83.5567</v>
      </c>
      <c r="AB452" s="4" t="s">
        <v>13</v>
      </c>
      <c r="AC452" s="1">
        <v>91.6576956775677</v>
      </c>
      <c r="AD452" s="4">
        <v>5.123204322432301</v>
      </c>
    </row>
    <row r="453">
      <c r="G453" s="5">
        <v>22.0705</v>
      </c>
      <c r="H453" s="6">
        <v>2.26</v>
      </c>
      <c r="K453" s="4">
        <f>IFERROR(__xludf.DUMMYFUNCTION("""COMPUTED_VALUE"""),2.16)</f>
        <v>2.16</v>
      </c>
      <c r="L453" s="4">
        <v>20.574</v>
      </c>
      <c r="M453" s="4" t="s">
        <v>13</v>
      </c>
      <c r="N453" s="1">
        <v>5.02882096990003</v>
      </c>
      <c r="O453" s="4">
        <v>17.04167903009997</v>
      </c>
      <c r="V453" s="5">
        <v>97.4511</v>
      </c>
      <c r="W453" s="6">
        <v>2.26</v>
      </c>
      <c r="Z453" s="4">
        <f>IFERROR(__xludf.DUMMYFUNCTION("""COMPUTED_VALUE"""),2.16)</f>
        <v>2.16</v>
      </c>
      <c r="AA453" s="4">
        <v>84.187</v>
      </c>
      <c r="AB453" s="4" t="s">
        <v>13</v>
      </c>
      <c r="AC453" s="1">
        <v>92.0946233636727</v>
      </c>
      <c r="AD453" s="4">
        <v>5.356476636327301</v>
      </c>
    </row>
    <row r="454">
      <c r="G454" s="5">
        <v>22.1458</v>
      </c>
      <c r="H454" s="6">
        <v>2.265</v>
      </c>
      <c r="K454" s="4">
        <f>IFERROR(__xludf.DUMMYFUNCTION("""COMPUTED_VALUE"""),2.165)</f>
        <v>2.165</v>
      </c>
      <c r="L454" s="4">
        <v>20.6542</v>
      </c>
      <c r="M454" s="4" t="s">
        <v>13</v>
      </c>
      <c r="N454" s="1">
        <v>5.2916637109301</v>
      </c>
      <c r="O454" s="4">
        <v>16.8541362890699</v>
      </c>
      <c r="V454" s="5">
        <v>98.1195</v>
      </c>
      <c r="W454" s="6">
        <v>2.265</v>
      </c>
      <c r="Z454" s="4">
        <f>IFERROR(__xludf.DUMMYFUNCTION("""COMPUTED_VALUE"""),2.165)</f>
        <v>2.165</v>
      </c>
      <c r="AA454" s="4">
        <v>84.8225</v>
      </c>
      <c r="AB454" s="4" t="s">
        <v>13</v>
      </c>
      <c r="AC454" s="1">
        <v>92.5446743162003</v>
      </c>
      <c r="AD454" s="4">
        <v>5.574825683799702</v>
      </c>
    </row>
    <row r="455">
      <c r="G455" s="5">
        <v>22.2217</v>
      </c>
      <c r="H455" s="6">
        <v>2.27</v>
      </c>
      <c r="K455" s="4">
        <f>IFERROR(__xludf.DUMMYFUNCTION("""COMPUTED_VALUE"""),2.17)</f>
        <v>2.17</v>
      </c>
      <c r="L455" s="4">
        <v>20.7332</v>
      </c>
      <c r="M455" s="4" t="s">
        <v>13</v>
      </c>
      <c r="N455" s="1">
        <v>5.54990710103813</v>
      </c>
      <c r="O455" s="4">
        <v>16.67179289896187</v>
      </c>
      <c r="V455" s="5">
        <v>98.7858</v>
      </c>
      <c r="W455" s="6">
        <v>2.27</v>
      </c>
      <c r="Z455" s="4">
        <f>IFERROR(__xludf.DUMMYFUNCTION("""COMPUTED_VALUE"""),2.17)</f>
        <v>2.17</v>
      </c>
      <c r="AA455" s="4">
        <v>85.4631</v>
      </c>
      <c r="AB455" s="4" t="s">
        <v>13</v>
      </c>
      <c r="AC455" s="1">
        <v>93.0099472488155</v>
      </c>
      <c r="AD455" s="4">
        <v>5.775852751184502</v>
      </c>
    </row>
    <row r="456">
      <c r="G456" s="5">
        <v>22.298</v>
      </c>
      <c r="H456" s="6">
        <v>2.275</v>
      </c>
      <c r="K456" s="4">
        <f>IFERROR(__xludf.DUMMYFUNCTION("""COMPUTED_VALUE"""),2.175)</f>
        <v>2.175</v>
      </c>
      <c r="L456" s="4">
        <v>20.811</v>
      </c>
      <c r="M456" s="4" t="s">
        <v>13</v>
      </c>
      <c r="N456" s="1">
        <v>5.8200658145144</v>
      </c>
      <c r="O456" s="4">
        <v>16.477934185485598</v>
      </c>
      <c r="V456" s="5">
        <v>99.4495</v>
      </c>
      <c r="W456" s="6">
        <v>2.275</v>
      </c>
      <c r="Z456" s="4">
        <f>IFERROR(__xludf.DUMMYFUNCTION("""COMPUTED_VALUE"""),2.175)</f>
        <v>2.175</v>
      </c>
      <c r="AA456" s="4">
        <v>86.1082</v>
      </c>
      <c r="AB456" s="4" t="s">
        <v>13</v>
      </c>
      <c r="AC456" s="1">
        <v>93.5764571808172</v>
      </c>
      <c r="AD456" s="4">
        <v>5.8730428191828</v>
      </c>
    </row>
    <row r="457">
      <c r="G457" s="5">
        <v>22.3748</v>
      </c>
      <c r="H457" s="6">
        <v>2.28</v>
      </c>
      <c r="K457" s="4">
        <f>IFERROR(__xludf.DUMMYFUNCTION("""COMPUTED_VALUE"""),2.18)</f>
        <v>2.18</v>
      </c>
      <c r="L457" s="4">
        <v>20.8878</v>
      </c>
      <c r="M457" s="4" t="s">
        <v>13</v>
      </c>
      <c r="N457" s="1">
        <v>6.10982005897051</v>
      </c>
      <c r="O457" s="4">
        <v>16.26497994102949</v>
      </c>
      <c r="V457" s="5">
        <v>100.11</v>
      </c>
      <c r="W457" s="6">
        <v>2.28</v>
      </c>
      <c r="Z457" s="4">
        <f>IFERROR(__xludf.DUMMYFUNCTION("""COMPUTED_VALUE"""),2.18)</f>
        <v>2.18</v>
      </c>
      <c r="AA457" s="4">
        <v>86.7577</v>
      </c>
      <c r="AB457" s="4" t="s">
        <v>13</v>
      </c>
      <c r="AC457" s="1">
        <v>94.2795718432866</v>
      </c>
      <c r="AD457" s="4">
        <v>5.8304281567133955</v>
      </c>
    </row>
    <row r="458">
      <c r="G458" s="5">
        <v>22.4522</v>
      </c>
      <c r="H458" s="6">
        <v>2.285</v>
      </c>
      <c r="K458" s="4">
        <f>IFERROR(__xludf.DUMMYFUNCTION("""COMPUTED_VALUE"""),2.185)</f>
        <v>2.185</v>
      </c>
      <c r="L458" s="4">
        <v>20.9638</v>
      </c>
      <c r="M458" s="4" t="s">
        <v>13</v>
      </c>
      <c r="N458" s="1">
        <v>6.41670566262957</v>
      </c>
      <c r="O458" s="4">
        <v>16.03549433737043</v>
      </c>
      <c r="V458" s="5">
        <v>100.768</v>
      </c>
      <c r="W458" s="6">
        <v>2.285</v>
      </c>
      <c r="Z458" s="4">
        <f>IFERROR(__xludf.DUMMYFUNCTION("""COMPUTED_VALUE"""),2.185)</f>
        <v>2.185</v>
      </c>
      <c r="AA458" s="4">
        <v>87.4113</v>
      </c>
      <c r="AB458" s="4" t="s">
        <v>13</v>
      </c>
      <c r="AC458" s="1">
        <v>95.1017978833562</v>
      </c>
      <c r="AD458" s="4">
        <v>5.666202116643802</v>
      </c>
    </row>
    <row r="459">
      <c r="G459" s="5">
        <v>22.5301</v>
      </c>
      <c r="H459" s="6">
        <v>2.29</v>
      </c>
      <c r="K459" s="4">
        <f>IFERROR(__xludf.DUMMYFUNCTION("""COMPUTED_VALUE"""),2.19)</f>
        <v>2.19</v>
      </c>
      <c r="L459" s="4">
        <v>21.039</v>
      </c>
      <c r="M459" s="4" t="s">
        <v>13</v>
      </c>
      <c r="N459" s="1">
        <v>6.73825845371463</v>
      </c>
      <c r="O459" s="4">
        <v>15.79184154628537</v>
      </c>
      <c r="V459" s="5">
        <v>101.423</v>
      </c>
      <c r="W459" s="6">
        <v>2.29</v>
      </c>
      <c r="Z459" s="4">
        <f>IFERROR(__xludf.DUMMYFUNCTION("""COMPUTED_VALUE"""),2.19)</f>
        <v>2.19</v>
      </c>
      <c r="AA459" s="4">
        <v>88.0685</v>
      </c>
      <c r="AB459" s="4" t="s">
        <v>13</v>
      </c>
      <c r="AC459" s="1">
        <v>96.0256419481586</v>
      </c>
      <c r="AD459" s="4">
        <v>5.397358051841408</v>
      </c>
    </row>
    <row r="460">
      <c r="G460" s="5">
        <v>22.6086</v>
      </c>
      <c r="H460" s="6">
        <v>2.295</v>
      </c>
      <c r="K460" s="4">
        <f>IFERROR(__xludf.DUMMYFUNCTION("""COMPUTED_VALUE"""),2.195)</f>
        <v>2.195</v>
      </c>
      <c r="L460" s="4">
        <v>21.1136</v>
      </c>
      <c r="M460" s="4" t="s">
        <v>13</v>
      </c>
      <c r="N460" s="1">
        <v>7.07201426044881</v>
      </c>
      <c r="O460" s="4">
        <v>15.536585739551189</v>
      </c>
      <c r="V460" s="5">
        <v>102.073</v>
      </c>
      <c r="W460" s="6">
        <v>2.295</v>
      </c>
      <c r="Z460" s="4">
        <f>IFERROR(__xludf.DUMMYFUNCTION("""COMPUTED_VALUE"""),2.195)</f>
        <v>2.195</v>
      </c>
      <c r="AA460" s="4">
        <v>88.729</v>
      </c>
      <c r="AB460" s="4" t="s">
        <v>13</v>
      </c>
      <c r="AC460" s="1">
        <v>97.0336106848263</v>
      </c>
      <c r="AD460" s="4">
        <v>5.039389315173693</v>
      </c>
    </row>
    <row r="461">
      <c r="G461" s="5">
        <v>22.6876</v>
      </c>
      <c r="H461" s="6">
        <v>2.3</v>
      </c>
      <c r="K461" s="4">
        <f>IFERROR(__xludf.DUMMYFUNCTION("""COMPUTED_VALUE"""),2.2)</f>
        <v>2.2</v>
      </c>
      <c r="L461" s="4">
        <v>21.1876</v>
      </c>
      <c r="M461" s="4" t="s">
        <v>13</v>
      </c>
      <c r="N461" s="1">
        <v>7.41550891105519</v>
      </c>
      <c r="O461" s="4">
        <v>15.272091088944808</v>
      </c>
      <c r="V461" s="5">
        <v>102.72</v>
      </c>
      <c r="W461" s="6">
        <v>2.3</v>
      </c>
      <c r="Z461" s="4">
        <f>IFERROR(__xludf.DUMMYFUNCTION("""COMPUTED_VALUE"""),2.2)</f>
        <v>2.2</v>
      </c>
      <c r="AA461" s="4">
        <v>89.3925</v>
      </c>
      <c r="AB461" s="4" t="s">
        <v>13</v>
      </c>
      <c r="AC461" s="1">
        <v>98.108210740492</v>
      </c>
      <c r="AD461" s="4">
        <v>4.611789259508001</v>
      </c>
    </row>
    <row r="462">
      <c r="G462" s="5">
        <v>22.7671</v>
      </c>
      <c r="H462" s="6">
        <v>2.305</v>
      </c>
      <c r="K462" s="4">
        <f>IFERROR(__xludf.DUMMYFUNCTION("""COMPUTED_VALUE"""),2.205)</f>
        <v>2.205</v>
      </c>
      <c r="L462" s="4">
        <v>21.2613</v>
      </c>
      <c r="M462" s="4" t="s">
        <v>13</v>
      </c>
      <c r="N462" s="1">
        <v>7.7662782337569</v>
      </c>
      <c r="O462" s="4">
        <v>15.0008217662431</v>
      </c>
      <c r="V462" s="5">
        <v>103.362</v>
      </c>
      <c r="W462" s="6">
        <v>2.305</v>
      </c>
      <c r="Z462" s="4">
        <f>IFERROR(__xludf.DUMMYFUNCTION("""COMPUTED_VALUE"""),2.205)</f>
        <v>2.205</v>
      </c>
      <c r="AA462" s="4">
        <v>90.0586</v>
      </c>
      <c r="AB462" s="4" t="s">
        <v>13</v>
      </c>
      <c r="AC462" s="1">
        <v>99.2319487622883</v>
      </c>
      <c r="AD462" s="4">
        <v>4.130051237711697</v>
      </c>
    </row>
    <row r="463">
      <c r="G463" s="5">
        <v>22.8471</v>
      </c>
      <c r="H463" s="6">
        <v>2.31</v>
      </c>
      <c r="K463" s="4">
        <f>IFERROR(__xludf.DUMMYFUNCTION("""COMPUTED_VALUE"""),2.21)</f>
        <v>2.21</v>
      </c>
      <c r="L463" s="4">
        <v>21.3346</v>
      </c>
      <c r="M463" s="4" t="s">
        <v>13</v>
      </c>
      <c r="N463" s="1">
        <v>8.12185805677697</v>
      </c>
      <c r="O463" s="4">
        <v>14.72524194322303</v>
      </c>
      <c r="V463" s="5">
        <v>104.0</v>
      </c>
      <c r="W463" s="6">
        <v>2.31</v>
      </c>
      <c r="Z463" s="4">
        <f>IFERROR(__xludf.DUMMYFUNCTION("""COMPUTED_VALUE"""),2.21)</f>
        <v>2.21</v>
      </c>
      <c r="AA463" s="4">
        <v>90.7269</v>
      </c>
      <c r="AB463" s="4" t="s">
        <v>13</v>
      </c>
      <c r="AC463" s="1">
        <v>100.387331397347</v>
      </c>
      <c r="AD463" s="4">
        <v>3.6126686026530024</v>
      </c>
    </row>
    <row r="464">
      <c r="G464" s="5">
        <v>22.9276</v>
      </c>
      <c r="H464" s="6">
        <v>2.315</v>
      </c>
      <c r="K464" s="4">
        <f>IFERROR(__xludf.DUMMYFUNCTION("""COMPUTED_VALUE"""),2.215)</f>
        <v>2.215</v>
      </c>
      <c r="L464" s="4">
        <v>21.4077</v>
      </c>
      <c r="M464" s="4" t="s">
        <v>13</v>
      </c>
      <c r="N464" s="1">
        <v>8.47978420833853</v>
      </c>
      <c r="O464" s="4">
        <v>14.447815791661471</v>
      </c>
      <c r="V464" s="5">
        <v>104.633</v>
      </c>
      <c r="W464" s="6">
        <v>2.315</v>
      </c>
      <c r="Z464" s="4">
        <f>IFERROR(__xludf.DUMMYFUNCTION("""COMPUTED_VALUE"""),2.215)</f>
        <v>2.215</v>
      </c>
      <c r="AA464" s="4">
        <v>91.3971</v>
      </c>
      <c r="AB464" s="4" t="s">
        <v>13</v>
      </c>
      <c r="AC464" s="1">
        <v>101.556865292802</v>
      </c>
      <c r="AD464" s="4">
        <v>3.076134707197994</v>
      </c>
    </row>
    <row r="465">
      <c r="G465" s="5">
        <v>23.0085</v>
      </c>
      <c r="H465" s="6">
        <v>2.32</v>
      </c>
      <c r="K465" s="4">
        <f>IFERROR(__xludf.DUMMYFUNCTION("""COMPUTED_VALUE"""),2.22)</f>
        <v>2.22</v>
      </c>
      <c r="L465" s="4">
        <v>21.4808</v>
      </c>
      <c r="M465" s="4" t="s">
        <v>13</v>
      </c>
      <c r="N465" s="1">
        <v>8.83759251666467</v>
      </c>
      <c r="O465" s="4">
        <v>14.170907483335332</v>
      </c>
      <c r="V465" s="5">
        <v>105.261</v>
      </c>
      <c r="W465" s="6">
        <v>2.32</v>
      </c>
      <c r="Z465" s="4">
        <f>IFERROR(__xludf.DUMMYFUNCTION("""COMPUTED_VALUE"""),2.22)</f>
        <v>2.22</v>
      </c>
      <c r="AA465" s="4">
        <v>92.0688</v>
      </c>
      <c r="AB465" s="4" t="s">
        <v>13</v>
      </c>
      <c r="AC465" s="1">
        <v>102.723057095786</v>
      </c>
      <c r="AD465" s="4">
        <v>2.537942904213992</v>
      </c>
    </row>
    <row r="466">
      <c r="G466" s="5">
        <v>23.0898</v>
      </c>
      <c r="H466" s="6">
        <v>2.325</v>
      </c>
      <c r="K466" s="4">
        <f>IFERROR(__xludf.DUMMYFUNCTION("""COMPUTED_VALUE"""),2.225)</f>
        <v>2.225</v>
      </c>
      <c r="L466" s="4">
        <v>21.5538</v>
      </c>
      <c r="M466" s="4" t="s">
        <v>13</v>
      </c>
      <c r="N466" s="1">
        <v>9.19281880997851</v>
      </c>
      <c r="O466" s="4">
        <v>13.89698119002149</v>
      </c>
      <c r="V466" s="5">
        <v>105.884</v>
      </c>
      <c r="W466" s="6">
        <v>2.325</v>
      </c>
      <c r="Z466" s="4">
        <f>IFERROR(__xludf.DUMMYFUNCTION("""COMPUTED_VALUE"""),2.225)</f>
        <v>2.225</v>
      </c>
      <c r="AA466" s="4">
        <v>92.7416</v>
      </c>
      <c r="AB466" s="4" t="s">
        <v>13</v>
      </c>
      <c r="AC466" s="1">
        <v>103.86841345343</v>
      </c>
      <c r="AD466" s="4">
        <v>2.015586546570006</v>
      </c>
    </row>
    <row r="467">
      <c r="G467" s="5">
        <v>23.1714</v>
      </c>
      <c r="H467" s="6">
        <v>2.33</v>
      </c>
      <c r="K467" s="4">
        <f>IFERROR(__xludf.DUMMYFUNCTION("""COMPUTED_VALUE"""),2.23)</f>
        <v>2.23</v>
      </c>
      <c r="L467" s="4">
        <v>21.6269</v>
      </c>
      <c r="M467" s="4" t="s">
        <v>13</v>
      </c>
      <c r="N467" s="1">
        <v>9.54299891650309</v>
      </c>
      <c r="O467" s="4">
        <v>13.62840108349691</v>
      </c>
      <c r="V467" s="5">
        <v>106.502</v>
      </c>
      <c r="W467" s="6">
        <v>2.33</v>
      </c>
      <c r="Z467" s="4">
        <f>IFERROR(__xludf.DUMMYFUNCTION("""COMPUTED_VALUE"""),2.23)</f>
        <v>2.23</v>
      </c>
      <c r="AA467" s="4">
        <v>93.4151</v>
      </c>
      <c r="AB467" s="4" t="s">
        <v>13</v>
      </c>
      <c r="AC467" s="1">
        <v>104.975441012867</v>
      </c>
      <c r="AD467" s="4">
        <v>1.5265589871330008</v>
      </c>
    </row>
    <row r="468">
      <c r="G468" s="5">
        <v>23.2534</v>
      </c>
      <c r="H468" s="6">
        <v>2.335</v>
      </c>
      <c r="K468" s="4">
        <f>IFERROR(__xludf.DUMMYFUNCTION("""COMPUTED_VALUE"""),2.235)</f>
        <v>2.235</v>
      </c>
      <c r="L468" s="4">
        <v>21.7001</v>
      </c>
      <c r="M468" s="4" t="s">
        <v>13</v>
      </c>
      <c r="N468" s="1">
        <v>9.88566866446152</v>
      </c>
      <c r="O468" s="4">
        <v>13.36773133553848</v>
      </c>
      <c r="V468" s="5">
        <v>107.114</v>
      </c>
      <c r="W468" s="6">
        <v>2.335</v>
      </c>
      <c r="Z468" s="4">
        <f>IFERROR(__xludf.DUMMYFUNCTION("""COMPUTED_VALUE"""),2.235)</f>
        <v>2.235</v>
      </c>
      <c r="AA468" s="4">
        <v>94.089</v>
      </c>
      <c r="AB468" s="4" t="s">
        <v>13</v>
      </c>
      <c r="AC468" s="1">
        <v>106.026646421231</v>
      </c>
      <c r="AD468" s="4">
        <v>1.0873535787689974</v>
      </c>
    </row>
    <row r="469">
      <c r="G469" s="5">
        <v>23.3356</v>
      </c>
      <c r="H469" s="6">
        <v>2.34</v>
      </c>
      <c r="K469" s="4">
        <f>IFERROR(__xludf.DUMMYFUNCTION("""COMPUTED_VALUE"""),2.24)</f>
        <v>2.24</v>
      </c>
      <c r="L469" s="4">
        <v>21.7735</v>
      </c>
      <c r="M469" s="4" t="s">
        <v>13</v>
      </c>
      <c r="N469" s="1">
        <v>10.2183638820769</v>
      </c>
      <c r="O469" s="4">
        <v>13.117236117923099</v>
      </c>
      <c r="V469" s="5">
        <v>107.72</v>
      </c>
      <c r="W469" s="6">
        <v>2.34</v>
      </c>
      <c r="Z469" s="4">
        <f>IFERROR(__xludf.DUMMYFUNCTION("""COMPUTED_VALUE"""),2.24)</f>
        <v>2.24</v>
      </c>
      <c r="AA469" s="4">
        <v>94.763</v>
      </c>
      <c r="AB469" s="4" t="s">
        <v>13</v>
      </c>
      <c r="AC469" s="1">
        <v>107.004536325653</v>
      </c>
      <c r="AD469" s="4">
        <v>0.7154636743469922</v>
      </c>
    </row>
    <row r="470">
      <c r="G470" s="5">
        <v>23.4181</v>
      </c>
      <c r="H470" s="6">
        <v>2.345</v>
      </c>
      <c r="K470" s="4">
        <f>IFERROR(__xludf.DUMMYFUNCTION("""COMPUTED_VALUE"""),2.245)</f>
        <v>2.245</v>
      </c>
      <c r="L470" s="4">
        <v>21.8472</v>
      </c>
      <c r="M470" s="4" t="s">
        <v>13</v>
      </c>
      <c r="N470" s="1">
        <v>10.5386203975723</v>
      </c>
      <c r="O470" s="4">
        <v>12.879479602427699</v>
      </c>
      <c r="V470" s="5">
        <v>108.321</v>
      </c>
      <c r="W470" s="6">
        <v>2.345</v>
      </c>
      <c r="Z470" s="4">
        <f>IFERROR(__xludf.DUMMYFUNCTION("""COMPUTED_VALUE"""),2.245)</f>
        <v>2.245</v>
      </c>
      <c r="AA470" s="4">
        <v>95.4365</v>
      </c>
      <c r="AB470" s="4" t="s">
        <v>13</v>
      </c>
      <c r="AC470" s="1">
        <v>107.891617373267</v>
      </c>
      <c r="AD470" s="4">
        <v>0.42938262673300187</v>
      </c>
    </row>
    <row r="471">
      <c r="G471" s="5">
        <v>23.5007</v>
      </c>
      <c r="H471" s="6">
        <v>2.35</v>
      </c>
      <c r="K471" s="4">
        <f>IFERROR(__xludf.DUMMYFUNCTION("""COMPUTED_VALUE"""),2.25)</f>
        <v>2.25</v>
      </c>
      <c r="L471" s="4">
        <v>21.9213</v>
      </c>
      <c r="M471" s="4" t="s">
        <v>13</v>
      </c>
      <c r="N471" s="1">
        <v>10.8439740391709</v>
      </c>
      <c r="O471" s="4">
        <v>12.656725960829098</v>
      </c>
      <c r="V471" s="5">
        <v>108.915</v>
      </c>
      <c r="W471" s="6">
        <v>2.35</v>
      </c>
      <c r="Z471" s="4">
        <f>IFERROR(__xludf.DUMMYFUNCTION("""COMPUTED_VALUE"""),2.25)</f>
        <v>2.25</v>
      </c>
      <c r="AA471" s="4">
        <v>96.1093</v>
      </c>
      <c r="AB471" s="4" t="s">
        <v>13</v>
      </c>
      <c r="AC471" s="1">
        <v>108.670396211204</v>
      </c>
      <c r="AD471" s="4">
        <v>0.24460378879601308</v>
      </c>
    </row>
    <row r="472">
      <c r="G472" s="5">
        <v>23.5834</v>
      </c>
      <c r="H472" s="6">
        <v>2.355</v>
      </c>
      <c r="K472" s="4">
        <f>IFERROR(__xludf.DUMMYFUNCTION("""COMPUTED_VALUE"""),2.255)</f>
        <v>2.255</v>
      </c>
      <c r="L472" s="4">
        <v>21.9957</v>
      </c>
      <c r="M472" s="4" t="s">
        <v>13</v>
      </c>
      <c r="N472" s="1">
        <v>11.1319606350957</v>
      </c>
      <c r="O472" s="4">
        <v>12.451439364904301</v>
      </c>
      <c r="V472" s="5">
        <v>109.503</v>
      </c>
      <c r="W472" s="6">
        <v>2.355</v>
      </c>
      <c r="Z472" s="4">
        <f>IFERROR(__xludf.DUMMYFUNCTION("""COMPUTED_VALUE"""),2.255)</f>
        <v>2.255</v>
      </c>
      <c r="AA472" s="4">
        <v>96.7809</v>
      </c>
      <c r="AB472" s="4" t="s">
        <v>13</v>
      </c>
      <c r="AC472" s="1">
        <v>109.323379486597</v>
      </c>
      <c r="AD472" s="4">
        <v>0.17962051340299467</v>
      </c>
    </row>
    <row r="473">
      <c r="G473" s="5">
        <v>23.6661</v>
      </c>
      <c r="H473" s="6">
        <v>2.36</v>
      </c>
      <c r="K473" s="4">
        <f>IFERROR(__xludf.DUMMYFUNCTION("""COMPUTED_VALUE"""),2.26)</f>
        <v>2.26</v>
      </c>
      <c r="L473" s="4">
        <v>22.0705</v>
      </c>
      <c r="M473" s="4" t="s">
        <v>13</v>
      </c>
      <c r="N473" s="1">
        <v>11.4001160135698</v>
      </c>
      <c r="O473" s="4">
        <v>12.2659839864302</v>
      </c>
      <c r="V473" s="5">
        <v>110.085</v>
      </c>
      <c r="W473" s="6">
        <v>2.36</v>
      </c>
      <c r="Z473" s="4">
        <f>IFERROR(__xludf.DUMMYFUNCTION("""COMPUTED_VALUE"""),2.26)</f>
        <v>2.26</v>
      </c>
      <c r="AA473" s="4">
        <v>97.4511</v>
      </c>
      <c r="AB473" s="4" t="s">
        <v>13</v>
      </c>
      <c r="AC473" s="1">
        <v>109.83307384658</v>
      </c>
      <c r="AD473" s="4">
        <v>0.25192615341998703</v>
      </c>
    </row>
    <row r="474">
      <c r="G474" s="5">
        <v>23.7488</v>
      </c>
      <c r="H474" s="6">
        <v>2.365</v>
      </c>
      <c r="K474" s="4">
        <f>IFERROR(__xludf.DUMMYFUNCTION("""COMPUTED_VALUE"""),2.265)</f>
        <v>2.265</v>
      </c>
      <c r="L474" s="4">
        <v>22.1458</v>
      </c>
      <c r="M474" s="4" t="s">
        <v>13</v>
      </c>
      <c r="N474" s="1">
        <v>11.6459760028164</v>
      </c>
      <c r="O474" s="4">
        <v>12.102823997183599</v>
      </c>
      <c r="V474" s="5">
        <v>110.661</v>
      </c>
      <c r="W474" s="6">
        <v>2.365</v>
      </c>
      <c r="Z474" s="4">
        <f>IFERROR(__xludf.DUMMYFUNCTION("""COMPUTED_VALUE"""),2.265)</f>
        <v>2.265</v>
      </c>
      <c r="AA474" s="4">
        <v>98.1195</v>
      </c>
      <c r="AB474" s="4" t="s">
        <v>13</v>
      </c>
      <c r="AC474" s="1">
        <v>110.181985938284</v>
      </c>
      <c r="AD474" s="4">
        <v>0.4790140617160006</v>
      </c>
    </row>
    <row r="475">
      <c r="G475" s="5">
        <v>23.8314</v>
      </c>
      <c r="H475" s="6">
        <v>2.37</v>
      </c>
      <c r="K475" s="4">
        <f>IFERROR(__xludf.DUMMYFUNCTION("""COMPUTED_VALUE"""),2.269226074)</f>
        <v>2.269226074</v>
      </c>
      <c r="L475" s="4" t="s">
        <v>13</v>
      </c>
      <c r="M475" s="4">
        <v>5.51</v>
      </c>
      <c r="N475" s="1">
        <v>11.8671927677736</v>
      </c>
      <c r="O475" s="4">
        <v>11.964207232226398</v>
      </c>
      <c r="V475" s="5">
        <v>111.23</v>
      </c>
      <c r="W475" s="6">
        <v>2.37</v>
      </c>
      <c r="Z475" s="4">
        <f>IFERROR(__xludf.DUMMYFUNCTION("""COMPUTED_VALUE"""),2.269226074)</f>
        <v>2.269226074</v>
      </c>
      <c r="AA475" s="4" t="s">
        <v>13</v>
      </c>
      <c r="AB475" s="4">
        <v>92.935591446956</v>
      </c>
      <c r="AC475" s="1">
        <v>110.354208281787</v>
      </c>
      <c r="AD475" s="4">
        <v>0.8757917182130086</v>
      </c>
    </row>
    <row r="476">
      <c r="G476" s="5">
        <v>23.9139</v>
      </c>
      <c r="H476" s="6">
        <v>2.375</v>
      </c>
      <c r="K476" s="4">
        <f>IFERROR(__xludf.DUMMYFUNCTION("""COMPUTED_VALUE"""),2.27)</f>
        <v>2.27</v>
      </c>
      <c r="L476" s="4">
        <v>22.2217</v>
      </c>
      <c r="M476" s="4" t="s">
        <v>13</v>
      </c>
      <c r="N476" s="1">
        <v>12.070619563306</v>
      </c>
      <c r="O476" s="4">
        <v>11.843280436694002</v>
      </c>
      <c r="V476" s="5">
        <v>111.793</v>
      </c>
      <c r="W476" s="6">
        <v>2.375</v>
      </c>
      <c r="Z476" s="4">
        <f>IFERROR(__xludf.DUMMYFUNCTION("""COMPUTED_VALUE"""),2.27)</f>
        <v>2.27</v>
      </c>
      <c r="AA476" s="4">
        <v>98.7858</v>
      </c>
      <c r="AB476" s="4" t="s">
        <v>13</v>
      </c>
      <c r="AC476" s="1">
        <v>110.452409183562</v>
      </c>
      <c r="AD476" s="4">
        <v>1.3405908164380094</v>
      </c>
    </row>
    <row r="477">
      <c r="G477" s="5">
        <v>23.9961</v>
      </c>
      <c r="H477" s="6">
        <v>2.38</v>
      </c>
      <c r="K477" s="4">
        <f>IFERROR(__xludf.DUMMYFUNCTION("""COMPUTED_VALUE"""),2.275)</f>
        <v>2.275</v>
      </c>
      <c r="L477" s="4">
        <v>22.298</v>
      </c>
      <c r="M477" s="4" t="s">
        <v>13</v>
      </c>
      <c r="N477" s="1">
        <v>12.2622630208797</v>
      </c>
      <c r="O477" s="4">
        <v>11.733836979120298</v>
      </c>
      <c r="V477" s="5">
        <v>112.349</v>
      </c>
      <c r="W477" s="6">
        <v>2.38</v>
      </c>
      <c r="Z477" s="4">
        <f>IFERROR(__xludf.DUMMYFUNCTION("""COMPUTED_VALUE"""),2.275)</f>
        <v>2.275</v>
      </c>
      <c r="AA477" s="4">
        <v>99.4495</v>
      </c>
      <c r="AB477" s="4" t="s">
        <v>13</v>
      </c>
      <c r="AC477" s="1">
        <v>110.546401072312</v>
      </c>
      <c r="AD477" s="4">
        <v>1.8025989276880097</v>
      </c>
    </row>
    <row r="478">
      <c r="G478" s="5">
        <v>24.0779</v>
      </c>
      <c r="H478" s="6">
        <v>2.385</v>
      </c>
      <c r="K478" s="4">
        <f>IFERROR(__xludf.DUMMYFUNCTION("""COMPUTED_VALUE"""),2.28)</f>
        <v>2.28</v>
      </c>
      <c r="L478" s="4">
        <v>22.3748</v>
      </c>
      <c r="M478" s="4" t="s">
        <v>13</v>
      </c>
      <c r="N478" s="1">
        <v>12.4433005979769</v>
      </c>
      <c r="O478" s="4">
        <v>11.634599402023099</v>
      </c>
      <c r="V478" s="5">
        <v>112.899</v>
      </c>
      <c r="W478" s="6">
        <v>2.385</v>
      </c>
      <c r="Z478" s="4">
        <f>IFERROR(__xludf.DUMMYFUNCTION("""COMPUTED_VALUE"""),2.28)</f>
        <v>2.28</v>
      </c>
      <c r="AA478" s="4">
        <v>100.11</v>
      </c>
      <c r="AB478" s="4" t="s">
        <v>13</v>
      </c>
      <c r="AC478" s="1">
        <v>110.636091103554</v>
      </c>
      <c r="AD478" s="4">
        <v>2.2629088964460067</v>
      </c>
    </row>
    <row r="479">
      <c r="G479" s="5">
        <v>24.1595</v>
      </c>
      <c r="H479" s="6">
        <v>2.39</v>
      </c>
      <c r="K479" s="4">
        <f>IFERROR(__xludf.DUMMYFUNCTION("""COMPUTED_VALUE"""),2.285)</f>
        <v>2.285</v>
      </c>
      <c r="L479" s="4">
        <v>22.4522</v>
      </c>
      <c r="M479" s="4" t="s">
        <v>13</v>
      </c>
      <c r="N479" s="1">
        <v>12.61490975208</v>
      </c>
      <c r="O479" s="4">
        <v>11.54459024792</v>
      </c>
      <c r="V479" s="5">
        <v>113.442</v>
      </c>
      <c r="W479" s="6">
        <v>2.39</v>
      </c>
      <c r="Z479" s="4">
        <f>IFERROR(__xludf.DUMMYFUNCTION("""COMPUTED_VALUE"""),2.285)</f>
        <v>2.285</v>
      </c>
      <c r="AA479" s="4">
        <v>100.768</v>
      </c>
      <c r="AB479" s="4" t="s">
        <v>13</v>
      </c>
      <c r="AC479" s="1">
        <v>110.721386432807</v>
      </c>
      <c r="AD479" s="4">
        <v>2.7206135671929985</v>
      </c>
    </row>
    <row r="480">
      <c r="G480" s="5">
        <v>24.2405</v>
      </c>
      <c r="H480" s="6">
        <v>2.395</v>
      </c>
      <c r="K480" s="4">
        <f>IFERROR(__xludf.DUMMYFUNCTION("""COMPUTED_VALUE"""),2.29)</f>
        <v>2.29</v>
      </c>
      <c r="L480" s="4">
        <v>22.5301</v>
      </c>
      <c r="M480" s="4" t="s">
        <v>13</v>
      </c>
      <c r="N480" s="1">
        <v>12.7782679406712</v>
      </c>
      <c r="O480" s="4">
        <v>11.462232059328802</v>
      </c>
      <c r="V480" s="5">
        <v>113.979</v>
      </c>
      <c r="W480" s="6">
        <v>2.395</v>
      </c>
      <c r="Z480" s="4">
        <f>IFERROR(__xludf.DUMMYFUNCTION("""COMPUTED_VALUE"""),2.29)</f>
        <v>2.29</v>
      </c>
      <c r="AA480" s="4">
        <v>101.423</v>
      </c>
      <c r="AB480" s="4" t="s">
        <v>13</v>
      </c>
      <c r="AC480" s="1">
        <v>110.802194215586</v>
      </c>
      <c r="AD480" s="4">
        <v>3.1768057844140003</v>
      </c>
    </row>
    <row r="481">
      <c r="G481" s="5">
        <v>24.3211</v>
      </c>
      <c r="H481" s="6">
        <v>2.4</v>
      </c>
      <c r="K481" s="4">
        <f>IFERROR(__xludf.DUMMYFUNCTION("""COMPUTED_VALUE"""),2.295)</f>
        <v>2.295</v>
      </c>
      <c r="L481" s="4">
        <v>22.6086</v>
      </c>
      <c r="M481" s="4" t="s">
        <v>13</v>
      </c>
      <c r="N481" s="1">
        <v>12.9345526212329</v>
      </c>
      <c r="O481" s="4">
        <v>11.386547378767101</v>
      </c>
      <c r="V481" s="5">
        <v>114.509</v>
      </c>
      <c r="W481" s="6">
        <v>2.4</v>
      </c>
      <c r="Z481" s="4">
        <f>IFERROR(__xludf.DUMMYFUNCTION("""COMPUTED_VALUE"""),2.295)</f>
        <v>2.295</v>
      </c>
      <c r="AA481" s="4">
        <v>102.073</v>
      </c>
      <c r="AB481" s="4" t="s">
        <v>13</v>
      </c>
      <c r="AC481" s="1">
        <v>110.87842160741</v>
      </c>
      <c r="AD481" s="4">
        <v>3.630578392589996</v>
      </c>
    </row>
    <row r="482">
      <c r="G482" s="5">
        <v>24.4011</v>
      </c>
      <c r="H482" s="6">
        <v>2.405</v>
      </c>
      <c r="K482" s="4">
        <f>IFERROR(__xludf.DUMMYFUNCTION("""COMPUTED_VALUE"""),2.3)</f>
        <v>2.3</v>
      </c>
      <c r="L482" s="4">
        <v>22.6876</v>
      </c>
      <c r="M482" s="4" t="s">
        <v>13</v>
      </c>
      <c r="N482" s="1">
        <v>13.0849412512475</v>
      </c>
      <c r="O482" s="4">
        <v>11.3161587487525</v>
      </c>
      <c r="V482" s="5">
        <v>115.032</v>
      </c>
      <c r="W482" s="6">
        <v>2.405</v>
      </c>
      <c r="Z482" s="4">
        <f>IFERROR(__xludf.DUMMYFUNCTION("""COMPUTED_VALUE"""),2.3)</f>
        <v>2.3</v>
      </c>
      <c r="AA482" s="4">
        <v>102.72</v>
      </c>
      <c r="AB482" s="4" t="s">
        <v>13</v>
      </c>
      <c r="AC482" s="1">
        <v>110.949975763795</v>
      </c>
      <c r="AD482" s="4">
        <v>4.082024236205001</v>
      </c>
    </row>
    <row r="483">
      <c r="G483" s="5">
        <v>24.4804</v>
      </c>
      <c r="H483" s="6">
        <v>2.41</v>
      </c>
      <c r="K483" s="4">
        <f>IFERROR(__xludf.DUMMYFUNCTION("""COMPUTED_VALUE"""),2.305)</f>
        <v>2.305</v>
      </c>
      <c r="L483" s="4">
        <v>22.7671</v>
      </c>
      <c r="M483" s="4" t="s">
        <v>13</v>
      </c>
      <c r="N483" s="1">
        <v>13.2306112881972</v>
      </c>
      <c r="O483" s="4">
        <v>11.2497887118028</v>
      </c>
      <c r="V483" s="5">
        <v>115.549</v>
      </c>
      <c r="W483" s="6">
        <v>2.41</v>
      </c>
      <c r="Z483" s="4">
        <f>IFERROR(__xludf.DUMMYFUNCTION("""COMPUTED_VALUE"""),2.305)</f>
        <v>2.305</v>
      </c>
      <c r="AA483" s="4">
        <v>103.362</v>
      </c>
      <c r="AB483" s="4" t="s">
        <v>13</v>
      </c>
      <c r="AC483" s="1">
        <v>111.01676384026</v>
      </c>
      <c r="AD483" s="4">
        <v>4.532236159740009</v>
      </c>
    </row>
    <row r="484">
      <c r="G484" s="5">
        <v>24.5589</v>
      </c>
      <c r="H484" s="6">
        <v>2.415</v>
      </c>
      <c r="K484" s="4">
        <f>IFERROR(__xludf.DUMMYFUNCTION("""COMPUTED_VALUE"""),2.31)</f>
        <v>2.31</v>
      </c>
      <c r="L484" s="4">
        <v>22.8471</v>
      </c>
      <c r="M484" s="4" t="s">
        <v>13</v>
      </c>
      <c r="N484" s="1">
        <v>13.3727401895644</v>
      </c>
      <c r="O484" s="4">
        <v>11.186159810435601</v>
      </c>
      <c r="V484" s="5">
        <v>116.06</v>
      </c>
      <c r="W484" s="6">
        <v>2.415</v>
      </c>
      <c r="Z484" s="4">
        <f>IFERROR(__xludf.DUMMYFUNCTION("""COMPUTED_VALUE"""),2.31)</f>
        <v>2.31</v>
      </c>
      <c r="AA484" s="4">
        <v>104.0</v>
      </c>
      <c r="AB484" s="4" t="s">
        <v>13</v>
      </c>
      <c r="AC484" s="1">
        <v>111.07869299232</v>
      </c>
      <c r="AD484" s="4">
        <v>4.981307007680002</v>
      </c>
    </row>
    <row r="485">
      <c r="G485" s="5">
        <v>24.6367</v>
      </c>
      <c r="H485" s="6">
        <v>2.42</v>
      </c>
      <c r="K485" s="4">
        <f>IFERROR(__xludf.DUMMYFUNCTION("""COMPUTED_VALUE"""),2.315)</f>
        <v>2.315</v>
      </c>
      <c r="L485" s="4">
        <v>22.9276</v>
      </c>
      <c r="M485" s="4" t="s">
        <v>13</v>
      </c>
      <c r="N485" s="1">
        <v>13.5125054128314</v>
      </c>
      <c r="O485" s="4">
        <v>11.124194587168601</v>
      </c>
      <c r="V485" s="5">
        <v>116.564</v>
      </c>
      <c r="W485" s="6">
        <v>2.42</v>
      </c>
      <c r="Z485" s="4">
        <f>IFERROR(__xludf.DUMMYFUNCTION("""COMPUTED_VALUE"""),2.315)</f>
        <v>2.315</v>
      </c>
      <c r="AA485" s="4">
        <v>104.633</v>
      </c>
      <c r="AB485" s="4" t="s">
        <v>13</v>
      </c>
      <c r="AC485" s="1">
        <v>111.135670375493</v>
      </c>
      <c r="AD485" s="4">
        <v>5.428329624506986</v>
      </c>
    </row>
    <row r="486">
      <c r="G486" s="5">
        <v>24.7136</v>
      </c>
      <c r="H486" s="6">
        <v>2.425</v>
      </c>
      <c r="K486" s="4">
        <f>IFERROR(__xludf.DUMMYFUNCTION("""COMPUTED_VALUE"""),2.32)</f>
        <v>2.32</v>
      </c>
      <c r="L486" s="4">
        <v>23.0085</v>
      </c>
      <c r="M486" s="4" t="s">
        <v>13</v>
      </c>
      <c r="N486" s="1">
        <v>13.6510844154805</v>
      </c>
      <c r="O486" s="4">
        <v>11.062515584519499</v>
      </c>
      <c r="V486" s="5">
        <v>117.061</v>
      </c>
      <c r="W486" s="6">
        <v>2.425</v>
      </c>
      <c r="Z486" s="4">
        <f>IFERROR(__xludf.DUMMYFUNCTION("""COMPUTED_VALUE"""),2.32)</f>
        <v>2.32</v>
      </c>
      <c r="AA486" s="4">
        <v>105.261</v>
      </c>
      <c r="AB486" s="4" t="s">
        <v>13</v>
      </c>
      <c r="AC486" s="1">
        <v>111.187603145297</v>
      </c>
      <c r="AD486" s="4">
        <v>5.873396854703003</v>
      </c>
    </row>
    <row r="487">
      <c r="G487" s="5">
        <v>24.7896</v>
      </c>
      <c r="H487" s="6">
        <v>2.43</v>
      </c>
      <c r="K487" s="4">
        <f>IFERROR(__xludf.DUMMYFUNCTION("""COMPUTED_VALUE"""),2.325)</f>
        <v>2.325</v>
      </c>
      <c r="L487" s="4">
        <v>23.0898</v>
      </c>
      <c r="M487" s="4" t="s">
        <v>13</v>
      </c>
      <c r="N487" s="1">
        <v>13.7896546549941</v>
      </c>
      <c r="O487" s="4">
        <v>10.9999453450059</v>
      </c>
      <c r="V487" s="5">
        <v>117.552</v>
      </c>
      <c r="W487" s="6">
        <v>2.43</v>
      </c>
      <c r="Z487" s="4">
        <f>IFERROR(__xludf.DUMMYFUNCTION("""COMPUTED_VALUE"""),2.325)</f>
        <v>2.325</v>
      </c>
      <c r="AA487" s="4">
        <v>105.884</v>
      </c>
      <c r="AB487" s="4" t="s">
        <v>13</v>
      </c>
      <c r="AC487" s="1">
        <v>111.234398457248</v>
      </c>
      <c r="AD487" s="4">
        <v>6.317601542752001</v>
      </c>
    </row>
    <row r="488">
      <c r="G488" s="5">
        <v>24.8645</v>
      </c>
      <c r="H488" s="6">
        <v>2.435</v>
      </c>
      <c r="K488" s="4">
        <f>IFERROR(__xludf.DUMMYFUNCTION("""COMPUTED_VALUE"""),2.33)</f>
        <v>2.33</v>
      </c>
      <c r="L488" s="4">
        <v>23.1714</v>
      </c>
      <c r="M488" s="4" t="s">
        <v>13</v>
      </c>
      <c r="N488" s="1">
        <v>13.9293935888544</v>
      </c>
      <c r="O488" s="4">
        <v>10.9351064111456</v>
      </c>
      <c r="V488" s="5">
        <v>118.037</v>
      </c>
      <c r="W488" s="6">
        <v>2.435</v>
      </c>
      <c r="Z488" s="4">
        <f>IFERROR(__xludf.DUMMYFUNCTION("""COMPUTED_VALUE"""),2.33)</f>
        <v>2.33</v>
      </c>
      <c r="AA488" s="4">
        <v>106.502</v>
      </c>
      <c r="AB488" s="4" t="s">
        <v>13</v>
      </c>
      <c r="AC488" s="1">
        <v>111.275963466864</v>
      </c>
      <c r="AD488" s="4">
        <v>6.761036533136007</v>
      </c>
    </row>
    <row r="489">
      <c r="G489" s="5">
        <v>24.9385</v>
      </c>
      <c r="H489" s="6">
        <v>2.44</v>
      </c>
      <c r="K489" s="4">
        <f>IFERROR(__xludf.DUMMYFUNCTION("""COMPUTED_VALUE"""),2.335)</f>
        <v>2.335</v>
      </c>
      <c r="L489" s="4">
        <v>23.2534</v>
      </c>
      <c r="M489" s="4" t="s">
        <v>13</v>
      </c>
      <c r="N489" s="1">
        <v>14.0714786745439</v>
      </c>
      <c r="O489" s="4">
        <v>10.8670213254561</v>
      </c>
      <c r="V489" s="5">
        <v>118.516</v>
      </c>
      <c r="W489" s="6">
        <v>2.44</v>
      </c>
      <c r="Z489" s="4">
        <f>IFERROR(__xludf.DUMMYFUNCTION("""COMPUTED_VALUE"""),2.335)</f>
        <v>2.335</v>
      </c>
      <c r="AA489" s="4">
        <v>107.114</v>
      </c>
      <c r="AB489" s="4" t="s">
        <v>13</v>
      </c>
      <c r="AC489" s="1">
        <v>111.312205329662</v>
      </c>
      <c r="AD489" s="4">
        <v>7.203794670337999</v>
      </c>
    </row>
    <row r="490">
      <c r="G490" s="5">
        <v>25.0113</v>
      </c>
      <c r="H490" s="6">
        <v>2.445</v>
      </c>
      <c r="K490" s="4">
        <f>IFERROR(__xludf.DUMMYFUNCTION("""COMPUTED_VALUE"""),2.34)</f>
        <v>2.34</v>
      </c>
      <c r="L490" s="4">
        <v>23.3356</v>
      </c>
      <c r="M490" s="4" t="s">
        <v>13</v>
      </c>
      <c r="N490" s="1">
        <v>14.2170873695447</v>
      </c>
      <c r="O490" s="4">
        <v>10.794212630455299</v>
      </c>
      <c r="V490" s="5">
        <v>118.988</v>
      </c>
      <c r="W490" s="6">
        <v>2.445</v>
      </c>
      <c r="Z490" s="4">
        <f>IFERROR(__xludf.DUMMYFUNCTION("""COMPUTED_VALUE"""),2.34)</f>
        <v>2.34</v>
      </c>
      <c r="AA490" s="4">
        <v>107.72</v>
      </c>
      <c r="AB490" s="4" t="s">
        <v>13</v>
      </c>
      <c r="AC490" s="1">
        <v>111.343031201159</v>
      </c>
      <c r="AD490" s="4">
        <v>7.644968798841006</v>
      </c>
    </row>
    <row r="491">
      <c r="G491" s="5">
        <v>25.083</v>
      </c>
      <c r="H491" s="6">
        <v>2.45</v>
      </c>
      <c r="K491" s="4">
        <f>IFERROR(__xludf.DUMMYFUNCTION("""COMPUTED_VALUE"""),2.345)</f>
        <v>2.345</v>
      </c>
      <c r="L491" s="4">
        <v>23.4181</v>
      </c>
      <c r="M491" s="4" t="s">
        <v>13</v>
      </c>
      <c r="N491" s="1">
        <v>14.3673971313393</v>
      </c>
      <c r="O491" s="4">
        <v>10.715602868660698</v>
      </c>
      <c r="V491" s="5">
        <v>119.455</v>
      </c>
      <c r="W491" s="6">
        <v>2.45</v>
      </c>
      <c r="Z491" s="4">
        <f>IFERROR(__xludf.DUMMYFUNCTION("""COMPUTED_VALUE"""),2.345)</f>
        <v>2.345</v>
      </c>
      <c r="AA491" s="4">
        <v>108.321</v>
      </c>
      <c r="AB491" s="4" t="s">
        <v>13</v>
      </c>
      <c r="AC491" s="1">
        <v>111.368348236873</v>
      </c>
      <c r="AD491" s="4">
        <v>8.086651763126994</v>
      </c>
    </row>
    <row r="492">
      <c r="G492" s="5">
        <v>25.1534</v>
      </c>
      <c r="H492" s="6">
        <v>2.455</v>
      </c>
      <c r="K492" s="4">
        <f>IFERROR(__xludf.DUMMYFUNCTION("""COMPUTED_VALUE"""),2.35)</f>
        <v>2.35</v>
      </c>
      <c r="L492" s="4">
        <v>23.5007</v>
      </c>
      <c r="M492" s="4" t="s">
        <v>13</v>
      </c>
      <c r="N492" s="1">
        <v>14.52358541741</v>
      </c>
      <c r="O492" s="4">
        <v>10.62981458259</v>
      </c>
      <c r="V492" s="5">
        <v>119.915</v>
      </c>
      <c r="W492" s="6">
        <v>2.455</v>
      </c>
      <c r="Z492" s="4">
        <f>IFERROR(__xludf.DUMMYFUNCTION("""COMPUTED_VALUE"""),2.35)</f>
        <v>2.35</v>
      </c>
      <c r="AA492" s="4">
        <v>108.915</v>
      </c>
      <c r="AB492" s="4" t="s">
        <v>13</v>
      </c>
      <c r="AC492" s="1">
        <v>111.38806359232</v>
      </c>
      <c r="AD492" s="4">
        <v>8.526936407680012</v>
      </c>
    </row>
    <row r="493">
      <c r="G493" s="5">
        <v>25.2225</v>
      </c>
      <c r="H493" s="6">
        <v>2.46</v>
      </c>
      <c r="K493" s="4">
        <f>IFERROR(__xludf.DUMMYFUNCTION("""COMPUTED_VALUE"""),2.355)</f>
        <v>2.355</v>
      </c>
      <c r="L493" s="4">
        <v>23.5834</v>
      </c>
      <c r="M493" s="4" t="s">
        <v>13</v>
      </c>
      <c r="N493" s="1">
        <v>14.686829685239</v>
      </c>
      <c r="O493" s="4">
        <v>10.535670314761001</v>
      </c>
      <c r="V493" s="5">
        <v>120.37</v>
      </c>
      <c r="W493" s="6">
        <v>2.46</v>
      </c>
      <c r="Z493" s="4">
        <f>IFERROR(__xludf.DUMMYFUNCTION("""COMPUTED_VALUE"""),2.355)</f>
        <v>2.355</v>
      </c>
      <c r="AA493" s="4">
        <v>109.503</v>
      </c>
      <c r="AB493" s="4" t="s">
        <v>13</v>
      </c>
      <c r="AC493" s="1">
        <v>111.402084423019</v>
      </c>
      <c r="AD493" s="4">
        <v>8.967915576981</v>
      </c>
    </row>
    <row r="494">
      <c r="G494" s="5">
        <v>25.2903</v>
      </c>
      <c r="H494" s="6">
        <v>2.465</v>
      </c>
      <c r="K494" s="4">
        <f>IFERROR(__xludf.DUMMYFUNCTION("""COMPUTED_VALUE"""),2.36)</f>
        <v>2.36</v>
      </c>
      <c r="L494" s="4">
        <v>23.6661</v>
      </c>
      <c r="M494" s="4" t="s">
        <v>13</v>
      </c>
      <c r="N494" s="1">
        <v>14.8583073923088</v>
      </c>
      <c r="O494" s="4">
        <v>10.431992607691198</v>
      </c>
      <c r="V494" s="5">
        <v>120.819</v>
      </c>
      <c r="W494" s="6">
        <v>2.465</v>
      </c>
      <c r="Z494" s="4">
        <f>IFERROR(__xludf.DUMMYFUNCTION("""COMPUTED_VALUE"""),2.36)</f>
        <v>2.36</v>
      </c>
      <c r="AA494" s="4">
        <v>110.085</v>
      </c>
      <c r="AB494" s="4" t="s">
        <v>13</v>
      </c>
      <c r="AC494" s="1">
        <v>111.410317884485</v>
      </c>
      <c r="AD494" s="4">
        <v>9.408682115515006</v>
      </c>
    </row>
    <row r="495">
      <c r="G495" s="5">
        <v>25.3567</v>
      </c>
      <c r="H495" s="6">
        <v>2.47</v>
      </c>
      <c r="K495" s="4">
        <f>IFERROR(__xludf.DUMMYFUNCTION("""COMPUTED_VALUE"""),2.365)</f>
        <v>2.365</v>
      </c>
      <c r="L495" s="4">
        <v>23.7488</v>
      </c>
      <c r="M495" s="4" t="s">
        <v>13</v>
      </c>
      <c r="N495" s="1">
        <v>15.0393226094748</v>
      </c>
      <c r="O495" s="4">
        <v>10.3173773905252</v>
      </c>
      <c r="V495" s="5">
        <v>121.262</v>
      </c>
      <c r="W495" s="6">
        <v>2.47</v>
      </c>
      <c r="Z495" s="4">
        <f>IFERROR(__xludf.DUMMYFUNCTION("""COMPUTED_VALUE"""),2.365)</f>
        <v>2.365</v>
      </c>
      <c r="AA495" s="4">
        <v>110.661</v>
      </c>
      <c r="AB495" s="4" t="s">
        <v>13</v>
      </c>
      <c r="AC495" s="1">
        <v>111.412641023246</v>
      </c>
      <c r="AD495" s="4">
        <v>9.849358976754004</v>
      </c>
    </row>
    <row r="496">
      <c r="G496" s="5">
        <v>25.4218</v>
      </c>
      <c r="H496" s="6">
        <v>2.475</v>
      </c>
      <c r="K496" s="4">
        <f>IFERROR(__xludf.DUMMYFUNCTION("""COMPUTED_VALUE"""),2.369354248)</f>
        <v>2.369354248</v>
      </c>
      <c r="L496" s="4" t="s">
        <v>13</v>
      </c>
      <c r="M496" s="4">
        <v>11.84</v>
      </c>
      <c r="N496" s="1">
        <v>15.2437182547419</v>
      </c>
      <c r="O496" s="4">
        <v>10.178081745258101</v>
      </c>
      <c r="V496" s="5">
        <v>121.699</v>
      </c>
      <c r="W496" s="6">
        <v>2.475</v>
      </c>
      <c r="Z496" s="4">
        <f>IFERROR(__xludf.DUMMYFUNCTION("""COMPUTED_VALUE"""),2.369354248)</f>
        <v>2.369354248</v>
      </c>
      <c r="AA496" s="4" t="s">
        <v>13</v>
      </c>
      <c r="AB496" s="4">
        <v>110.34122348937</v>
      </c>
      <c r="AC496" s="1">
        <v>111.405931479966</v>
      </c>
      <c r="AD496" s="4">
        <v>10.293068520033998</v>
      </c>
    </row>
    <row r="497">
      <c r="G497" s="5">
        <v>25.4853</v>
      </c>
      <c r="H497" s="6">
        <v>2.48</v>
      </c>
      <c r="K497" s="4">
        <f>IFERROR(__xludf.DUMMYFUNCTION("""COMPUTED_VALUE"""),2.37)</f>
        <v>2.37</v>
      </c>
      <c r="L497" s="4">
        <v>23.8314</v>
      </c>
      <c r="M497" s="4" t="s">
        <v>13</v>
      </c>
      <c r="N497" s="1">
        <v>15.4764350925874</v>
      </c>
      <c r="O497" s="4">
        <v>10.0088649074126</v>
      </c>
      <c r="V497" s="5">
        <v>122.131</v>
      </c>
      <c r="W497" s="6">
        <v>2.48</v>
      </c>
      <c r="Z497" s="4">
        <f>IFERROR(__xludf.DUMMYFUNCTION("""COMPUTED_VALUE"""),2.37)</f>
        <v>2.37</v>
      </c>
      <c r="AA497" s="4">
        <v>111.23</v>
      </c>
      <c r="AB497" s="4" t="s">
        <v>13</v>
      </c>
      <c r="AC497" s="1">
        <v>111.389126233493</v>
      </c>
      <c r="AD497" s="4">
        <v>10.741873766506998</v>
      </c>
    </row>
    <row r="498">
      <c r="G498" s="5">
        <v>25.5474</v>
      </c>
      <c r="H498" s="6">
        <v>2.485</v>
      </c>
      <c r="K498" s="4">
        <f>IFERROR(__xludf.DUMMYFUNCTION("""COMPUTED_VALUE"""),2.375)</f>
        <v>2.375</v>
      </c>
      <c r="L498" s="4">
        <v>23.9139</v>
      </c>
      <c r="M498" s="4" t="s">
        <v>13</v>
      </c>
      <c r="N498" s="1">
        <v>15.7320309231799</v>
      </c>
      <c r="O498" s="4">
        <v>9.8153690768201</v>
      </c>
      <c r="V498" s="5">
        <v>122.558</v>
      </c>
      <c r="W498" s="6">
        <v>2.485</v>
      </c>
      <c r="Z498" s="4">
        <f>IFERROR(__xludf.DUMMYFUNCTION("""COMPUTED_VALUE"""),2.375)</f>
        <v>2.375</v>
      </c>
      <c r="AA498" s="4">
        <v>111.793</v>
      </c>
      <c r="AB498" s="4" t="s">
        <v>13</v>
      </c>
      <c r="AC498" s="1">
        <v>111.363619719837</v>
      </c>
      <c r="AD498" s="4">
        <v>11.194380280163003</v>
      </c>
    </row>
    <row r="499">
      <c r="G499" s="5">
        <v>25.608</v>
      </c>
      <c r="H499" s="6">
        <v>2.49</v>
      </c>
      <c r="K499" s="4">
        <f>IFERROR(__xludf.DUMMYFUNCTION("""COMPUTED_VALUE"""),2.38)</f>
        <v>2.38</v>
      </c>
      <c r="L499" s="4">
        <v>23.9961</v>
      </c>
      <c r="M499" s="4" t="s">
        <v>13</v>
      </c>
      <c r="N499" s="1">
        <v>16.0050635466882</v>
      </c>
      <c r="O499" s="4">
        <v>9.602936453311802</v>
      </c>
      <c r="V499" s="5">
        <v>122.979</v>
      </c>
      <c r="W499" s="6">
        <v>2.49</v>
      </c>
      <c r="Z499" s="4">
        <f>IFERROR(__xludf.DUMMYFUNCTION("""COMPUTED_VALUE"""),2.38)</f>
        <v>2.38</v>
      </c>
      <c r="AA499" s="4">
        <v>112.349</v>
      </c>
      <c r="AB499" s="4" t="s">
        <v>13</v>
      </c>
      <c r="AC499" s="1">
        <v>111.330806375009</v>
      </c>
      <c r="AD499" s="4">
        <v>11.648193624990995</v>
      </c>
    </row>
    <row r="500">
      <c r="G500" s="5">
        <v>25.667</v>
      </c>
      <c r="H500" s="6">
        <v>2.495</v>
      </c>
      <c r="K500" s="4">
        <f>IFERROR(__xludf.DUMMYFUNCTION("""COMPUTED_VALUE"""),2.385)</f>
        <v>2.385</v>
      </c>
      <c r="L500" s="4">
        <v>24.0779</v>
      </c>
      <c r="M500" s="4" t="s">
        <v>13</v>
      </c>
      <c r="N500" s="1">
        <v>16.2900907632809</v>
      </c>
      <c r="O500" s="4">
        <v>9.3769092367191</v>
      </c>
      <c r="V500" s="5">
        <v>123.395</v>
      </c>
      <c r="W500" s="6">
        <v>2.495</v>
      </c>
      <c r="Z500" s="4">
        <f>IFERROR(__xludf.DUMMYFUNCTION("""COMPUTED_VALUE"""),2.385)</f>
        <v>2.385</v>
      </c>
      <c r="AA500" s="4">
        <v>112.899</v>
      </c>
      <c r="AB500" s="4" t="s">
        <v>13</v>
      </c>
      <c r="AC500" s="1">
        <v>111.292080635021</v>
      </c>
      <c r="AD500" s="4">
        <v>12.102919364979002</v>
      </c>
    </row>
    <row r="501">
      <c r="G501" s="5">
        <v>25.7244</v>
      </c>
      <c r="H501" s="6">
        <v>2.5</v>
      </c>
      <c r="K501" s="4">
        <f>IFERROR(__xludf.DUMMYFUNCTION("""COMPUTED_VALUE"""),2.39)</f>
        <v>2.39</v>
      </c>
      <c r="L501" s="4">
        <v>24.1595</v>
      </c>
      <c r="M501" s="4" t="s">
        <v>13</v>
      </c>
      <c r="N501" s="1">
        <v>16.5816703731266</v>
      </c>
      <c r="O501" s="4">
        <v>9.1427296268734</v>
      </c>
      <c r="V501" s="5">
        <v>123.806</v>
      </c>
      <c r="W501" s="6">
        <v>2.5</v>
      </c>
      <c r="Z501" s="4">
        <f>IFERROR(__xludf.DUMMYFUNCTION("""COMPUTED_VALUE"""),2.39)</f>
        <v>2.39</v>
      </c>
      <c r="AA501" s="4">
        <v>113.442</v>
      </c>
      <c r="AB501" s="4" t="s">
        <v>13</v>
      </c>
      <c r="AC501" s="1">
        <v>111.248836935883</v>
      </c>
      <c r="AD501" s="4">
        <v>12.557163064116992</v>
      </c>
    </row>
    <row r="502">
      <c r="G502" s="5">
        <v>25.7801</v>
      </c>
      <c r="H502" s="6">
        <v>2.505</v>
      </c>
      <c r="K502" s="4">
        <f>IFERROR(__xludf.DUMMYFUNCTION("""COMPUTED_VALUE"""),2.395)</f>
        <v>2.395</v>
      </c>
      <c r="L502" s="4">
        <v>24.2405</v>
      </c>
      <c r="M502" s="4" t="s">
        <v>13</v>
      </c>
      <c r="N502" s="1">
        <v>16.8743601763941</v>
      </c>
      <c r="O502" s="4">
        <v>8.905739823605902</v>
      </c>
      <c r="V502" s="5">
        <v>124.212</v>
      </c>
      <c r="W502" s="6">
        <v>2.505</v>
      </c>
      <c r="Z502" s="4">
        <f>IFERROR(__xludf.DUMMYFUNCTION("""COMPUTED_VALUE"""),2.395)</f>
        <v>2.395</v>
      </c>
      <c r="AA502" s="4">
        <v>113.979</v>
      </c>
      <c r="AB502" s="4" t="s">
        <v>13</v>
      </c>
      <c r="AC502" s="1">
        <v>111.202469713606</v>
      </c>
      <c r="AD502" s="4">
        <v>13.009530286393996</v>
      </c>
    </row>
    <row r="503">
      <c r="G503" s="5">
        <v>25.8343</v>
      </c>
      <c r="H503" s="6">
        <v>2.51</v>
      </c>
      <c r="K503" s="4">
        <f>IFERROR(__xludf.DUMMYFUNCTION("""COMPUTED_VALUE"""),2.4)</f>
        <v>2.4</v>
      </c>
      <c r="L503" s="4">
        <v>24.3211</v>
      </c>
      <c r="M503" s="4" t="s">
        <v>13</v>
      </c>
      <c r="N503" s="1">
        <v>17.1627179732521</v>
      </c>
      <c r="O503" s="4">
        <v>8.671582026747899</v>
      </c>
      <c r="V503" s="5">
        <v>124.613</v>
      </c>
      <c r="W503" s="6">
        <v>2.51</v>
      </c>
      <c r="Z503" s="4">
        <f>IFERROR(__xludf.DUMMYFUNCTION("""COMPUTED_VALUE"""),2.4)</f>
        <v>2.4</v>
      </c>
      <c r="AA503" s="4">
        <v>114.509</v>
      </c>
      <c r="AB503" s="4" t="s">
        <v>13</v>
      </c>
      <c r="AC503" s="1">
        <v>111.154373404201</v>
      </c>
      <c r="AD503" s="4">
        <v>13.458626595799004</v>
      </c>
    </row>
    <row r="504">
      <c r="G504" s="5">
        <v>25.8868</v>
      </c>
      <c r="H504" s="6">
        <v>2.515</v>
      </c>
      <c r="K504" s="4">
        <f>IFERROR(__xludf.DUMMYFUNCTION("""COMPUTED_VALUE"""),2.405)</f>
        <v>2.405</v>
      </c>
      <c r="L504" s="4">
        <v>24.4011</v>
      </c>
      <c r="M504" s="4" t="s">
        <v>13</v>
      </c>
      <c r="N504" s="1">
        <v>17.4413015638692</v>
      </c>
      <c r="O504" s="4">
        <v>8.445498436130801</v>
      </c>
      <c r="V504" s="5">
        <v>125.009</v>
      </c>
      <c r="W504" s="6">
        <v>2.515</v>
      </c>
      <c r="Z504" s="4">
        <f>IFERROR(__xludf.DUMMYFUNCTION("""COMPUTED_VALUE"""),2.405)</f>
        <v>2.405</v>
      </c>
      <c r="AA504" s="4">
        <v>115.032</v>
      </c>
      <c r="AB504" s="4" t="s">
        <v>13</v>
      </c>
      <c r="AC504" s="1">
        <v>111.10594244368</v>
      </c>
      <c r="AD504" s="4">
        <v>13.903057556320007</v>
      </c>
    </row>
    <row r="505">
      <c r="G505" s="5">
        <v>25.9377</v>
      </c>
      <c r="H505" s="6">
        <v>2.52</v>
      </c>
      <c r="K505" s="4">
        <f>IFERROR(__xludf.DUMMYFUNCTION("""COMPUTED_VALUE"""),2.41)</f>
        <v>2.41</v>
      </c>
      <c r="L505" s="4">
        <v>24.4804</v>
      </c>
      <c r="M505" s="4" t="s">
        <v>13</v>
      </c>
      <c r="N505" s="1">
        <v>17.704668748414</v>
      </c>
      <c r="O505" s="4">
        <v>8.233031251585999</v>
      </c>
      <c r="V505" s="5">
        <v>125.4</v>
      </c>
      <c r="W505" s="6">
        <v>2.52</v>
      </c>
      <c r="Z505" s="4">
        <f>IFERROR(__xludf.DUMMYFUNCTION("""COMPUTED_VALUE"""),2.41)</f>
        <v>2.41</v>
      </c>
      <c r="AA505" s="4">
        <v>115.549</v>
      </c>
      <c r="AB505" s="4" t="s">
        <v>13</v>
      </c>
      <c r="AC505" s="1">
        <v>111.058571268054</v>
      </c>
      <c r="AD505" s="4">
        <v>14.34142873194601</v>
      </c>
    </row>
    <row r="506">
      <c r="G506" s="5">
        <v>25.9868</v>
      </c>
      <c r="H506" s="6">
        <v>2.525</v>
      </c>
      <c r="K506" s="4">
        <f>IFERROR(__xludf.DUMMYFUNCTION("""COMPUTED_VALUE"""),2.415)</f>
        <v>2.415</v>
      </c>
      <c r="L506" s="4">
        <v>24.5589</v>
      </c>
      <c r="M506" s="4" t="s">
        <v>13</v>
      </c>
      <c r="N506" s="1">
        <v>17.9473773270553</v>
      </c>
      <c r="O506" s="4">
        <v>8.0394226729447</v>
      </c>
      <c r="V506" s="5">
        <v>125.786</v>
      </c>
      <c r="W506" s="6">
        <v>2.525</v>
      </c>
      <c r="Z506" s="4">
        <f>IFERROR(__xludf.DUMMYFUNCTION("""COMPUTED_VALUE"""),2.415)</f>
        <v>2.415</v>
      </c>
      <c r="AA506" s="4">
        <v>116.06</v>
      </c>
      <c r="AB506" s="4" t="s">
        <v>13</v>
      </c>
      <c r="AC506" s="1">
        <v>111.013654313333</v>
      </c>
      <c r="AD506" s="4">
        <v>14.772345686666995</v>
      </c>
    </row>
    <row r="507">
      <c r="G507" s="5">
        <v>26.0343</v>
      </c>
      <c r="H507" s="6">
        <v>2.53</v>
      </c>
      <c r="K507" s="4">
        <f>IFERROR(__xludf.DUMMYFUNCTION("""COMPUTED_VALUE"""),2.42)</f>
        <v>2.42</v>
      </c>
      <c r="L507" s="4">
        <v>24.6367</v>
      </c>
      <c r="M507" s="4" t="s">
        <v>13</v>
      </c>
      <c r="N507" s="1">
        <v>18.1639850999617</v>
      </c>
      <c r="O507" s="4">
        <v>7.870314900038302</v>
      </c>
      <c r="V507" s="5">
        <v>126.168</v>
      </c>
      <c r="W507" s="6">
        <v>2.53</v>
      </c>
      <c r="Z507" s="4">
        <f>IFERROR(__xludf.DUMMYFUNCTION("""COMPUTED_VALUE"""),2.42)</f>
        <v>2.42</v>
      </c>
      <c r="AA507" s="4">
        <v>116.564</v>
      </c>
      <c r="AB507" s="4" t="s">
        <v>13</v>
      </c>
      <c r="AC507" s="1">
        <v>110.972586015528</v>
      </c>
      <c r="AD507" s="4">
        <v>15.195413984472012</v>
      </c>
    </row>
    <row r="508">
      <c r="G508" s="5">
        <v>26.08</v>
      </c>
      <c r="H508" s="6">
        <v>2.535</v>
      </c>
      <c r="K508" s="4">
        <f>IFERROR(__xludf.DUMMYFUNCTION("""COMPUTED_VALUE"""),2.425)</f>
        <v>2.425</v>
      </c>
      <c r="L508" s="4">
        <v>24.7136</v>
      </c>
      <c r="M508" s="4" t="s">
        <v>13</v>
      </c>
      <c r="N508" s="1">
        <v>18.349049867302</v>
      </c>
      <c r="O508" s="4">
        <v>7.730950132697998</v>
      </c>
      <c r="V508" s="5">
        <v>126.545</v>
      </c>
      <c r="W508" s="6">
        <v>2.535</v>
      </c>
      <c r="Z508" s="4">
        <f>IFERROR(__xludf.DUMMYFUNCTION("""COMPUTED_VALUE"""),2.425)</f>
        <v>2.425</v>
      </c>
      <c r="AA508" s="4">
        <v>117.061</v>
      </c>
      <c r="AB508" s="4" t="s">
        <v>13</v>
      </c>
      <c r="AC508" s="1">
        <v>110.936760810651</v>
      </c>
      <c r="AD508" s="4">
        <v>15.608239189349007</v>
      </c>
    </row>
    <row r="509">
      <c r="G509" s="5">
        <v>26.1241</v>
      </c>
      <c r="H509" s="6">
        <v>2.54</v>
      </c>
      <c r="K509" s="4">
        <f>IFERROR(__xludf.DUMMYFUNCTION("""COMPUTED_VALUE"""),2.43)</f>
        <v>2.43</v>
      </c>
      <c r="L509" s="4">
        <v>24.7896</v>
      </c>
      <c r="M509" s="4" t="s">
        <v>13</v>
      </c>
      <c r="N509" s="1">
        <v>18.4971294292447</v>
      </c>
      <c r="O509" s="4">
        <v>7.626970570755297</v>
      </c>
      <c r="V509" s="5">
        <v>126.917</v>
      </c>
      <c r="W509" s="6">
        <v>2.54</v>
      </c>
      <c r="Z509" s="4">
        <f>IFERROR(__xludf.DUMMYFUNCTION("""COMPUTED_VALUE"""),2.43)</f>
        <v>2.43</v>
      </c>
      <c r="AA509" s="4">
        <v>117.552</v>
      </c>
      <c r="AB509" s="4" t="s">
        <v>13</v>
      </c>
      <c r="AC509" s="1">
        <v>110.907573134712</v>
      </c>
      <c r="AD509" s="4">
        <v>16.009426865288006</v>
      </c>
    </row>
    <row r="510">
      <c r="G510" s="5">
        <v>26.1664</v>
      </c>
      <c r="H510" s="6">
        <v>2.545</v>
      </c>
      <c r="K510" s="4">
        <f>IFERROR(__xludf.DUMMYFUNCTION("""COMPUTED_VALUE"""),2.435)</f>
        <v>2.435</v>
      </c>
      <c r="L510" s="4">
        <v>24.8645</v>
      </c>
      <c r="M510" s="4" t="s">
        <v>13</v>
      </c>
      <c r="N510" s="1">
        <v>18.6027815859585</v>
      </c>
      <c r="O510" s="4">
        <v>7.5636184140415</v>
      </c>
      <c r="V510" s="5">
        <v>127.285</v>
      </c>
      <c r="W510" s="6">
        <v>2.545</v>
      </c>
      <c r="Z510" s="4">
        <f>IFERROR(__xludf.DUMMYFUNCTION("""COMPUTED_VALUE"""),2.435)</f>
        <v>2.435</v>
      </c>
      <c r="AA510" s="4">
        <v>118.037</v>
      </c>
      <c r="AB510" s="4" t="s">
        <v>13</v>
      </c>
      <c r="AC510" s="1">
        <v>110.886417423723</v>
      </c>
      <c r="AD510" s="4">
        <v>16.398582576276993</v>
      </c>
    </row>
    <row r="511">
      <c r="G511" s="5">
        <v>26.2071</v>
      </c>
      <c r="H511" s="6">
        <v>2.55</v>
      </c>
      <c r="K511" s="4">
        <f>IFERROR(__xludf.DUMMYFUNCTION("""COMPUTED_VALUE"""),2.44)</f>
        <v>2.44</v>
      </c>
      <c r="L511" s="4">
        <v>24.9385</v>
      </c>
      <c r="M511" s="4" t="s">
        <v>13</v>
      </c>
      <c r="N511" s="1">
        <v>18.6605641376122</v>
      </c>
      <c r="O511" s="4">
        <v>7.546535862387799</v>
      </c>
      <c r="V511" s="5">
        <v>127.648</v>
      </c>
      <c r="W511" s="6">
        <v>2.55</v>
      </c>
      <c r="Z511" s="4">
        <f>IFERROR(__xludf.DUMMYFUNCTION("""COMPUTED_VALUE"""),2.44)</f>
        <v>2.44</v>
      </c>
      <c r="AA511" s="4">
        <v>118.516</v>
      </c>
      <c r="AB511" s="4" t="s">
        <v>13</v>
      </c>
      <c r="AC511" s="1">
        <v>110.874688113694</v>
      </c>
      <c r="AD511" s="4">
        <v>16.77331188630599</v>
      </c>
    </row>
    <row r="512">
      <c r="G512" s="5">
        <v>26.246</v>
      </c>
      <c r="H512" s="6">
        <v>2.555</v>
      </c>
      <c r="K512" s="4">
        <f>IFERROR(__xludf.DUMMYFUNCTION("""COMPUTED_VALUE"""),2.445)</f>
        <v>2.445</v>
      </c>
      <c r="L512" s="4">
        <v>25.0113</v>
      </c>
      <c r="M512" s="4" t="s">
        <v>13</v>
      </c>
      <c r="N512" s="1">
        <v>18.67</v>
      </c>
      <c r="O512" s="4">
        <v>7.575999999999997</v>
      </c>
      <c r="V512" s="5">
        <v>128.006</v>
      </c>
      <c r="W512" s="6">
        <v>2.555</v>
      </c>
      <c r="Z512" s="4">
        <f>IFERROR(__xludf.DUMMYFUNCTION("""COMPUTED_VALUE"""),2.445)</f>
        <v>2.445</v>
      </c>
      <c r="AA512" s="4">
        <v>118.988</v>
      </c>
      <c r="AB512" s="4" t="s">
        <v>13</v>
      </c>
      <c r="AC512" s="1">
        <v>110.8727537</v>
      </c>
      <c r="AD512" s="4">
        <v>17.133246299999996</v>
      </c>
    </row>
    <row r="513">
      <c r="G513" s="5">
        <v>26.2833</v>
      </c>
      <c r="H513" s="6">
        <v>2.56</v>
      </c>
      <c r="K513" s="4">
        <f>IFERROR(__xludf.DUMMYFUNCTION("""COMPUTED_VALUE"""),2.45)</f>
        <v>2.45</v>
      </c>
      <c r="L513" s="4">
        <v>25.083</v>
      </c>
      <c r="M513" s="4" t="s">
        <v>13</v>
      </c>
      <c r="N513" s="1">
        <v>18.67</v>
      </c>
      <c r="O513" s="4">
        <v>7.613299999999999</v>
      </c>
      <c r="V513" s="5">
        <v>128.36</v>
      </c>
      <c r="W513" s="6">
        <v>2.56</v>
      </c>
      <c r="Z513" s="4">
        <f>IFERROR(__xludf.DUMMYFUNCTION("""COMPUTED_VALUE"""),2.45)</f>
        <v>2.45</v>
      </c>
      <c r="AA513" s="4">
        <v>119.455</v>
      </c>
      <c r="AB513" s="4" t="s">
        <v>13</v>
      </c>
      <c r="AC513" s="1">
        <v>110.8727537</v>
      </c>
      <c r="AD513" s="4">
        <v>17.48724630000001</v>
      </c>
    </row>
    <row r="514">
      <c r="G514" s="5">
        <v>26.3189</v>
      </c>
      <c r="H514" s="6">
        <v>2.565</v>
      </c>
      <c r="K514" s="4">
        <f>IFERROR(__xludf.DUMMYFUNCTION("""COMPUTED_VALUE"""),2.455)</f>
        <v>2.455</v>
      </c>
      <c r="L514" s="4">
        <v>25.1534</v>
      </c>
      <c r="M514" s="4" t="s">
        <v>13</v>
      </c>
      <c r="N514" s="1">
        <v>18.67</v>
      </c>
      <c r="O514" s="4">
        <v>7.648899999999998</v>
      </c>
      <c r="V514" s="5">
        <v>128.71</v>
      </c>
      <c r="W514" s="6">
        <v>2.565</v>
      </c>
      <c r="Z514" s="4">
        <f>IFERROR(__xludf.DUMMYFUNCTION("""COMPUTED_VALUE"""),2.455)</f>
        <v>2.455</v>
      </c>
      <c r="AA514" s="4">
        <v>119.915</v>
      </c>
      <c r="AB514" s="4" t="s">
        <v>13</v>
      </c>
      <c r="AC514" s="1">
        <v>110.8727537</v>
      </c>
      <c r="AD514" s="4">
        <v>17.837246300000004</v>
      </c>
    </row>
    <row r="515">
      <c r="G515" s="5">
        <v>26.3528</v>
      </c>
      <c r="H515" s="6">
        <v>2.57</v>
      </c>
      <c r="K515" s="4">
        <f>IFERROR(__xludf.DUMMYFUNCTION("""COMPUTED_VALUE"""),2.46)</f>
        <v>2.46</v>
      </c>
      <c r="L515" s="4">
        <v>25.2225</v>
      </c>
      <c r="M515" s="4" t="s">
        <v>13</v>
      </c>
      <c r="N515" s="1">
        <v>18.67</v>
      </c>
      <c r="O515" s="4">
        <v>7.682799999999997</v>
      </c>
      <c r="V515" s="5">
        <v>129.054</v>
      </c>
      <c r="W515" s="6">
        <v>2.57</v>
      </c>
      <c r="Z515" s="4">
        <f>IFERROR(__xludf.DUMMYFUNCTION("""COMPUTED_VALUE"""),2.46)</f>
        <v>2.46</v>
      </c>
      <c r="AA515" s="4">
        <v>120.37</v>
      </c>
      <c r="AB515" s="4" t="s">
        <v>13</v>
      </c>
      <c r="AC515" s="1">
        <v>110.8727537</v>
      </c>
      <c r="AD515" s="4">
        <v>18.181246299999998</v>
      </c>
    </row>
    <row r="516">
      <c r="G516" s="5">
        <v>26.385</v>
      </c>
      <c r="H516" s="6">
        <v>2.575</v>
      </c>
      <c r="K516" s="4">
        <f>IFERROR(__xludf.DUMMYFUNCTION("""COMPUTED_VALUE"""),2.465)</f>
        <v>2.465</v>
      </c>
      <c r="L516" s="4">
        <v>25.2903</v>
      </c>
      <c r="M516" s="4" t="s">
        <v>13</v>
      </c>
      <c r="N516" s="1">
        <v>18.67</v>
      </c>
      <c r="O516" s="4">
        <v>7.715</v>
      </c>
      <c r="V516" s="5">
        <v>129.395</v>
      </c>
      <c r="W516" s="6">
        <v>2.575</v>
      </c>
      <c r="Z516" s="4">
        <f>IFERROR(__xludf.DUMMYFUNCTION("""COMPUTED_VALUE"""),2.465)</f>
        <v>2.465</v>
      </c>
      <c r="AA516" s="4">
        <v>120.819</v>
      </c>
      <c r="AB516" s="4" t="s">
        <v>13</v>
      </c>
      <c r="AC516" s="1">
        <v>110.8727537</v>
      </c>
      <c r="AD516" s="4">
        <v>18.522246300000006</v>
      </c>
    </row>
    <row r="517">
      <c r="G517" s="5">
        <v>26.4155</v>
      </c>
      <c r="H517" s="6">
        <v>2.58</v>
      </c>
      <c r="K517" s="4">
        <f>IFERROR(__xludf.DUMMYFUNCTION("""COMPUTED_VALUE"""),2.469482422)</f>
        <v>2.469482422</v>
      </c>
      <c r="L517" s="4" t="s">
        <v>13</v>
      </c>
      <c r="M517" s="4">
        <v>15.02</v>
      </c>
      <c r="N517" s="1">
        <v>18.67</v>
      </c>
      <c r="O517" s="4">
        <v>7.7455</v>
      </c>
      <c r="V517" s="5">
        <v>129.73</v>
      </c>
      <c r="W517" s="6">
        <v>2.58</v>
      </c>
      <c r="Z517" s="4">
        <f>IFERROR(__xludf.DUMMYFUNCTION("""COMPUTED_VALUE"""),2.469482422)</f>
        <v>2.469482422</v>
      </c>
      <c r="AA517" s="4" t="s">
        <v>13</v>
      </c>
      <c r="AB517" s="4">
        <v>111.412703122348</v>
      </c>
      <c r="AC517" s="1">
        <v>110.8727537</v>
      </c>
      <c r="AD517" s="4">
        <v>18.857246299999986</v>
      </c>
    </row>
    <row r="518">
      <c r="G518" s="5">
        <v>26.4445</v>
      </c>
      <c r="H518" s="6">
        <v>2.585</v>
      </c>
      <c r="K518" s="4">
        <f>IFERROR(__xludf.DUMMYFUNCTION("""COMPUTED_VALUE"""),2.47)</f>
        <v>2.47</v>
      </c>
      <c r="L518" s="4">
        <v>25.3567</v>
      </c>
      <c r="M518" s="4" t="s">
        <v>13</v>
      </c>
      <c r="N518" s="1">
        <v>18.67</v>
      </c>
      <c r="O518" s="4">
        <v>7.7745</v>
      </c>
      <c r="V518" s="5">
        <v>130.061</v>
      </c>
      <c r="W518" s="6">
        <v>2.585</v>
      </c>
      <c r="Z518" s="4">
        <f>IFERROR(__xludf.DUMMYFUNCTION("""COMPUTED_VALUE"""),2.47)</f>
        <v>2.47</v>
      </c>
      <c r="AA518" s="4">
        <v>121.262</v>
      </c>
      <c r="AB518" s="4" t="s">
        <v>13</v>
      </c>
      <c r="AC518" s="1">
        <v>110.8727537</v>
      </c>
      <c r="AD518" s="4">
        <v>19.188246300000003</v>
      </c>
    </row>
    <row r="519">
      <c r="G519" s="5">
        <v>26.4718</v>
      </c>
      <c r="H519" s="6">
        <v>2.59</v>
      </c>
      <c r="K519" s="4">
        <f>IFERROR(__xludf.DUMMYFUNCTION("""COMPUTED_VALUE"""),2.475)</f>
        <v>2.475</v>
      </c>
      <c r="L519" s="4">
        <v>25.4218</v>
      </c>
      <c r="M519" s="4" t="s">
        <v>13</v>
      </c>
      <c r="N519" s="1">
        <v>18.67</v>
      </c>
      <c r="O519" s="4">
        <v>7.8018</v>
      </c>
      <c r="V519" s="5">
        <v>130.387</v>
      </c>
      <c r="W519" s="6">
        <v>2.59</v>
      </c>
      <c r="Z519" s="4">
        <f>IFERROR(__xludf.DUMMYFUNCTION("""COMPUTED_VALUE"""),2.475)</f>
        <v>2.475</v>
      </c>
      <c r="AA519" s="4">
        <v>121.699</v>
      </c>
      <c r="AB519" s="4" t="s">
        <v>13</v>
      </c>
      <c r="AC519" s="1">
        <v>110.8727537</v>
      </c>
      <c r="AD519" s="4">
        <v>19.514246299999996</v>
      </c>
    </row>
    <row r="520">
      <c r="G520" s="5">
        <v>26.4975</v>
      </c>
      <c r="H520" s="6">
        <v>2.595</v>
      </c>
      <c r="K520" s="4">
        <f>IFERROR(__xludf.DUMMYFUNCTION("""COMPUTED_VALUE"""),2.48)</f>
        <v>2.48</v>
      </c>
      <c r="L520" s="4">
        <v>25.4853</v>
      </c>
      <c r="M520" s="4" t="s">
        <v>13</v>
      </c>
      <c r="N520" s="1">
        <v>18.67</v>
      </c>
      <c r="O520" s="4">
        <v>7.827499999999997</v>
      </c>
      <c r="V520" s="5">
        <v>130.708</v>
      </c>
      <c r="W520" s="6">
        <v>2.595</v>
      </c>
      <c r="Z520" s="4">
        <f>IFERROR(__xludf.DUMMYFUNCTION("""COMPUTED_VALUE"""),2.48)</f>
        <v>2.48</v>
      </c>
      <c r="AA520" s="4">
        <v>122.131</v>
      </c>
      <c r="AB520" s="4" t="s">
        <v>13</v>
      </c>
      <c r="AC520" s="1">
        <v>110.8727537</v>
      </c>
      <c r="AD520" s="4">
        <v>19.835246299999994</v>
      </c>
    </row>
    <row r="521">
      <c r="G521" s="5">
        <v>26.5217</v>
      </c>
      <c r="H521" s="6">
        <v>2.6</v>
      </c>
      <c r="K521" s="4">
        <f>IFERROR(__xludf.DUMMYFUNCTION("""COMPUTED_VALUE"""),2.485)</f>
        <v>2.485</v>
      </c>
      <c r="L521" s="4">
        <v>25.5474</v>
      </c>
      <c r="M521" s="4" t="s">
        <v>13</v>
      </c>
      <c r="N521" s="1">
        <v>18.67</v>
      </c>
      <c r="O521" s="4">
        <v>7.8516999999999975</v>
      </c>
      <c r="V521" s="5">
        <v>131.025</v>
      </c>
      <c r="W521" s="6">
        <v>2.6</v>
      </c>
      <c r="Z521" s="4">
        <f>IFERROR(__xludf.DUMMYFUNCTION("""COMPUTED_VALUE"""),2.485)</f>
        <v>2.485</v>
      </c>
      <c r="AA521" s="4">
        <v>122.558</v>
      </c>
      <c r="AB521" s="4" t="s">
        <v>13</v>
      </c>
      <c r="AC521" s="1">
        <v>110.8727537</v>
      </c>
      <c r="AD521" s="4">
        <v>20.1522463</v>
      </c>
    </row>
    <row r="522">
      <c r="G522" s="5">
        <v>26.5443</v>
      </c>
      <c r="H522" s="6">
        <v>2.605</v>
      </c>
      <c r="K522" s="4">
        <f>IFERROR(__xludf.DUMMYFUNCTION("""COMPUTED_VALUE"""),2.49)</f>
        <v>2.49</v>
      </c>
      <c r="L522" s="4">
        <v>25.608</v>
      </c>
      <c r="M522" s="4" t="s">
        <v>13</v>
      </c>
      <c r="N522" s="1">
        <v>18.67</v>
      </c>
      <c r="O522" s="4">
        <v>7.874299999999998</v>
      </c>
      <c r="V522" s="5">
        <v>131.337</v>
      </c>
      <c r="W522" s="6">
        <v>2.605</v>
      </c>
      <c r="Z522" s="4">
        <f>IFERROR(__xludf.DUMMYFUNCTION("""COMPUTED_VALUE"""),2.49)</f>
        <v>2.49</v>
      </c>
      <c r="AA522" s="4">
        <v>122.979</v>
      </c>
      <c r="AB522" s="4" t="s">
        <v>13</v>
      </c>
      <c r="AC522" s="1">
        <v>110.8727537</v>
      </c>
      <c r="AD522" s="4">
        <v>20.464246299999985</v>
      </c>
    </row>
    <row r="523">
      <c r="G523" s="5">
        <v>26.5654</v>
      </c>
      <c r="H523" s="6">
        <v>2.61</v>
      </c>
      <c r="K523" s="4">
        <f>IFERROR(__xludf.DUMMYFUNCTION("""COMPUTED_VALUE"""),2.495)</f>
        <v>2.495</v>
      </c>
      <c r="L523" s="4">
        <v>25.667</v>
      </c>
      <c r="M523" s="4" t="s">
        <v>13</v>
      </c>
      <c r="N523" s="1">
        <v>18.67</v>
      </c>
      <c r="O523" s="4">
        <v>7.895399999999999</v>
      </c>
      <c r="V523" s="5">
        <v>131.643</v>
      </c>
      <c r="W523" s="6">
        <v>2.61</v>
      </c>
      <c r="Z523" s="4">
        <f>IFERROR(__xludf.DUMMYFUNCTION("""COMPUTED_VALUE"""),2.495)</f>
        <v>2.495</v>
      </c>
      <c r="AA523" s="4">
        <v>123.395</v>
      </c>
      <c r="AB523" s="4" t="s">
        <v>13</v>
      </c>
      <c r="AC523" s="1">
        <v>110.8727537</v>
      </c>
      <c r="AD523" s="4">
        <v>20.770246299999997</v>
      </c>
    </row>
    <row r="524">
      <c r="G524" s="5">
        <v>26.5849</v>
      </c>
      <c r="H524" s="6">
        <v>2.615</v>
      </c>
      <c r="K524" s="4">
        <f>IFERROR(__xludf.DUMMYFUNCTION("""COMPUTED_VALUE"""),2.5)</f>
        <v>2.5</v>
      </c>
      <c r="L524" s="4">
        <v>25.7244</v>
      </c>
      <c r="M524" s="4" t="s">
        <v>13</v>
      </c>
      <c r="N524" s="1">
        <v>18.67</v>
      </c>
      <c r="O524" s="4">
        <v>7.914899999999999</v>
      </c>
      <c r="V524" s="5">
        <v>131.945</v>
      </c>
      <c r="W524" s="6">
        <v>2.615</v>
      </c>
      <c r="Z524" s="4">
        <f>IFERROR(__xludf.DUMMYFUNCTION("""COMPUTED_VALUE"""),2.5)</f>
        <v>2.5</v>
      </c>
      <c r="AA524" s="4">
        <v>123.806</v>
      </c>
      <c r="AB524" s="4" t="s">
        <v>13</v>
      </c>
      <c r="AC524" s="1">
        <v>110.8727537</v>
      </c>
      <c r="AD524" s="4">
        <v>21.07224629999999</v>
      </c>
    </row>
    <row r="525">
      <c r="G525" s="5">
        <v>26.6031</v>
      </c>
      <c r="H525" s="6">
        <v>2.62</v>
      </c>
      <c r="K525" s="4">
        <f>IFERROR(__xludf.DUMMYFUNCTION("""COMPUTED_VALUE"""),2.505)</f>
        <v>2.505</v>
      </c>
      <c r="L525" s="4">
        <v>25.7801</v>
      </c>
      <c r="M525" s="4" t="s">
        <v>13</v>
      </c>
      <c r="N525" s="1">
        <v>18.67</v>
      </c>
      <c r="O525" s="4">
        <v>7.9331</v>
      </c>
      <c r="V525" s="5">
        <v>132.242</v>
      </c>
      <c r="W525" s="6">
        <v>2.62</v>
      </c>
      <c r="Z525" s="4">
        <f>IFERROR(__xludf.DUMMYFUNCTION("""COMPUTED_VALUE"""),2.505)</f>
        <v>2.505</v>
      </c>
      <c r="AA525" s="4">
        <v>124.212</v>
      </c>
      <c r="AB525" s="4" t="s">
        <v>13</v>
      </c>
      <c r="AC525" s="1">
        <v>110.8727537</v>
      </c>
      <c r="AD525" s="4">
        <v>21.369246299999986</v>
      </c>
    </row>
    <row r="526">
      <c r="G526" s="5">
        <v>26.6197</v>
      </c>
      <c r="H526" s="6">
        <v>2.625</v>
      </c>
      <c r="K526" s="4">
        <f>IFERROR(__xludf.DUMMYFUNCTION("""COMPUTED_VALUE"""),2.51)</f>
        <v>2.51</v>
      </c>
      <c r="L526" s="4">
        <v>25.8343</v>
      </c>
      <c r="M526" s="4" t="s">
        <v>13</v>
      </c>
      <c r="N526" s="1">
        <v>18.67</v>
      </c>
      <c r="O526" s="4">
        <v>7.9497</v>
      </c>
      <c r="V526" s="5">
        <v>132.533</v>
      </c>
      <c r="W526" s="6">
        <v>2.625</v>
      </c>
      <c r="Z526" s="4">
        <f>IFERROR(__xludf.DUMMYFUNCTION("""COMPUTED_VALUE"""),2.51)</f>
        <v>2.51</v>
      </c>
      <c r="AA526" s="4">
        <v>124.613</v>
      </c>
      <c r="AB526" s="4" t="s">
        <v>13</v>
      </c>
      <c r="AC526" s="1">
        <v>110.8727537</v>
      </c>
      <c r="AD526" s="4">
        <v>21.660246299999983</v>
      </c>
    </row>
    <row r="527">
      <c r="G527" s="5">
        <v>26.635</v>
      </c>
      <c r="H527" s="6">
        <v>2.63</v>
      </c>
      <c r="K527" s="4">
        <f>IFERROR(__xludf.DUMMYFUNCTION("""COMPUTED_VALUE"""),2.515)</f>
        <v>2.515</v>
      </c>
      <c r="L527" s="4">
        <v>25.8868</v>
      </c>
      <c r="M527" s="4" t="s">
        <v>13</v>
      </c>
      <c r="N527" s="1">
        <v>18.67</v>
      </c>
      <c r="O527" s="4">
        <v>7.965</v>
      </c>
      <c r="V527" s="5">
        <v>132.819</v>
      </c>
      <c r="W527" s="6">
        <v>2.63</v>
      </c>
      <c r="Z527" s="4">
        <f>IFERROR(__xludf.DUMMYFUNCTION("""COMPUTED_VALUE"""),2.515)</f>
        <v>2.515</v>
      </c>
      <c r="AA527" s="4">
        <v>125.009</v>
      </c>
      <c r="AB527" s="4" t="s">
        <v>13</v>
      </c>
      <c r="AC527" s="1">
        <v>110.8727537</v>
      </c>
      <c r="AD527" s="4">
        <v>21.946246299999984</v>
      </c>
    </row>
    <row r="528">
      <c r="G528" s="5">
        <v>26.6489</v>
      </c>
      <c r="H528" s="6">
        <v>2.635</v>
      </c>
      <c r="K528" s="4">
        <f>IFERROR(__xludf.DUMMYFUNCTION("""COMPUTED_VALUE"""),2.52)</f>
        <v>2.52</v>
      </c>
      <c r="L528" s="4">
        <v>25.9377</v>
      </c>
      <c r="M528" s="4" t="s">
        <v>13</v>
      </c>
      <c r="N528" s="1">
        <v>18.67</v>
      </c>
      <c r="O528" s="4">
        <v>7.978899999999999</v>
      </c>
      <c r="V528" s="5">
        <v>133.1</v>
      </c>
      <c r="W528" s="6">
        <v>2.635</v>
      </c>
      <c r="Z528" s="4">
        <f>IFERROR(__xludf.DUMMYFUNCTION("""COMPUTED_VALUE"""),2.52)</f>
        <v>2.52</v>
      </c>
      <c r="AA528" s="4">
        <v>125.4</v>
      </c>
      <c r="AB528" s="4" t="s">
        <v>13</v>
      </c>
      <c r="AC528" s="1">
        <v>110.8727537</v>
      </c>
      <c r="AD528" s="4">
        <v>22.22724629999999</v>
      </c>
    </row>
    <row r="529">
      <c r="G529" s="5">
        <v>26.6615</v>
      </c>
      <c r="H529" s="6">
        <v>2.64</v>
      </c>
      <c r="K529" s="4">
        <f>IFERROR(__xludf.DUMMYFUNCTION("""COMPUTED_VALUE"""),2.525)</f>
        <v>2.525</v>
      </c>
      <c r="L529" s="4">
        <v>25.9868</v>
      </c>
      <c r="M529" s="4" t="s">
        <v>13</v>
      </c>
      <c r="N529" s="1">
        <v>18.67</v>
      </c>
      <c r="O529" s="4">
        <v>7.9914999999999985</v>
      </c>
      <c r="V529" s="5">
        <v>133.375</v>
      </c>
      <c r="W529" s="6">
        <v>2.64</v>
      </c>
      <c r="Z529" s="4">
        <f>IFERROR(__xludf.DUMMYFUNCTION("""COMPUTED_VALUE"""),2.525)</f>
        <v>2.525</v>
      </c>
      <c r="AA529" s="4">
        <v>125.786</v>
      </c>
      <c r="AB529" s="4" t="s">
        <v>13</v>
      </c>
      <c r="AC529" s="1">
        <v>110.8727537</v>
      </c>
      <c r="AD529" s="4">
        <v>22.502246299999996</v>
      </c>
    </row>
    <row r="530">
      <c r="G530" s="5">
        <v>26.6727</v>
      </c>
      <c r="H530" s="6">
        <v>2.645</v>
      </c>
      <c r="K530" s="4">
        <f>IFERROR(__xludf.DUMMYFUNCTION("""COMPUTED_VALUE"""),2.53)</f>
        <v>2.53</v>
      </c>
      <c r="L530" s="4">
        <v>26.0343</v>
      </c>
      <c r="M530" s="4" t="s">
        <v>13</v>
      </c>
      <c r="N530" s="1">
        <v>18.67</v>
      </c>
      <c r="O530" s="4">
        <v>8.002699999999997</v>
      </c>
      <c r="V530" s="5">
        <v>133.645</v>
      </c>
      <c r="W530" s="6">
        <v>2.645</v>
      </c>
      <c r="Z530" s="4">
        <f>IFERROR(__xludf.DUMMYFUNCTION("""COMPUTED_VALUE"""),2.53)</f>
        <v>2.53</v>
      </c>
      <c r="AA530" s="4">
        <v>126.168</v>
      </c>
      <c r="AB530" s="4" t="s">
        <v>13</v>
      </c>
      <c r="AC530" s="1">
        <v>110.8727537</v>
      </c>
      <c r="AD530" s="4">
        <v>22.772246300000006</v>
      </c>
    </row>
    <row r="531">
      <c r="G531" s="5">
        <v>26.6827</v>
      </c>
      <c r="H531" s="6">
        <v>2.65</v>
      </c>
      <c r="K531" s="4">
        <f>IFERROR(__xludf.DUMMYFUNCTION("""COMPUTED_VALUE"""),2.535)</f>
        <v>2.535</v>
      </c>
      <c r="L531" s="4">
        <v>26.08</v>
      </c>
      <c r="M531" s="4" t="s">
        <v>13</v>
      </c>
      <c r="N531" s="1">
        <v>18.67</v>
      </c>
      <c r="O531" s="4">
        <v>8.012699999999999</v>
      </c>
      <c r="V531" s="5">
        <v>133.909</v>
      </c>
      <c r="W531" s="6">
        <v>2.65</v>
      </c>
      <c r="Z531" s="4">
        <f>IFERROR(__xludf.DUMMYFUNCTION("""COMPUTED_VALUE"""),2.535)</f>
        <v>2.535</v>
      </c>
      <c r="AA531" s="4">
        <v>126.545</v>
      </c>
      <c r="AB531" s="4" t="s">
        <v>13</v>
      </c>
      <c r="AC531" s="1">
        <v>110.8727537</v>
      </c>
      <c r="AD531" s="4">
        <v>23.036246299999988</v>
      </c>
    </row>
    <row r="532">
      <c r="G532" s="5">
        <v>26.6914</v>
      </c>
      <c r="H532" s="6">
        <v>2.655</v>
      </c>
      <c r="K532" s="4">
        <f>IFERROR(__xludf.DUMMYFUNCTION("""COMPUTED_VALUE"""),2.54)</f>
        <v>2.54</v>
      </c>
      <c r="L532" s="4">
        <v>26.1241</v>
      </c>
      <c r="M532" s="4" t="s">
        <v>13</v>
      </c>
      <c r="N532" s="1">
        <v>18.67</v>
      </c>
      <c r="O532" s="4">
        <v>8.0214</v>
      </c>
      <c r="V532" s="5">
        <v>134.167</v>
      </c>
      <c r="W532" s="6">
        <v>2.655</v>
      </c>
      <c r="Z532" s="4">
        <f>IFERROR(__xludf.DUMMYFUNCTION("""COMPUTED_VALUE"""),2.54)</f>
        <v>2.54</v>
      </c>
      <c r="AA532" s="4">
        <v>126.917</v>
      </c>
      <c r="AB532" s="4" t="s">
        <v>13</v>
      </c>
      <c r="AC532" s="1">
        <v>110.8727537</v>
      </c>
      <c r="AD532" s="4">
        <v>23.294246299999998</v>
      </c>
    </row>
    <row r="533">
      <c r="G533" s="5">
        <v>26.699</v>
      </c>
      <c r="H533" s="6">
        <v>2.66</v>
      </c>
      <c r="K533" s="4">
        <f>IFERROR(__xludf.DUMMYFUNCTION("""COMPUTED_VALUE"""),2.545)</f>
        <v>2.545</v>
      </c>
      <c r="L533" s="4">
        <v>26.1664</v>
      </c>
      <c r="M533" s="4" t="s">
        <v>13</v>
      </c>
      <c r="N533" s="1">
        <v>18.67</v>
      </c>
      <c r="O533" s="4">
        <v>8.029</v>
      </c>
      <c r="V533" s="5">
        <v>134.419</v>
      </c>
      <c r="W533" s="6">
        <v>2.66</v>
      </c>
      <c r="Z533" s="4">
        <f>IFERROR(__xludf.DUMMYFUNCTION("""COMPUTED_VALUE"""),2.545)</f>
        <v>2.545</v>
      </c>
      <c r="AA533" s="4">
        <v>127.285</v>
      </c>
      <c r="AB533" s="4" t="s">
        <v>13</v>
      </c>
      <c r="AC533" s="1">
        <v>110.8727537</v>
      </c>
      <c r="AD533" s="4">
        <v>23.546246300000007</v>
      </c>
    </row>
    <row r="534">
      <c r="G534" s="5">
        <v>26.7054</v>
      </c>
      <c r="H534" s="6">
        <v>2.665</v>
      </c>
      <c r="K534" s="4">
        <f>IFERROR(__xludf.DUMMYFUNCTION("""COMPUTED_VALUE"""),2.55)</f>
        <v>2.55</v>
      </c>
      <c r="L534" s="4">
        <v>26.2071</v>
      </c>
      <c r="M534" s="4" t="s">
        <v>13</v>
      </c>
      <c r="N534" s="1">
        <v>18.67</v>
      </c>
      <c r="O534" s="4">
        <v>8.0354</v>
      </c>
      <c r="V534" s="5">
        <v>134.666</v>
      </c>
      <c r="W534" s="6">
        <v>2.665</v>
      </c>
      <c r="Z534" s="4">
        <f>IFERROR(__xludf.DUMMYFUNCTION("""COMPUTED_VALUE"""),2.55)</f>
        <v>2.55</v>
      </c>
      <c r="AA534" s="4">
        <v>127.648</v>
      </c>
      <c r="AB534" s="4" t="s">
        <v>13</v>
      </c>
      <c r="AC534" s="1">
        <v>110.8727537</v>
      </c>
      <c r="AD534" s="4">
        <v>23.793246299999993</v>
      </c>
    </row>
    <row r="535">
      <c r="G535" s="5">
        <v>26.7107</v>
      </c>
      <c r="H535" s="6">
        <v>2.67</v>
      </c>
      <c r="K535" s="4">
        <f>IFERROR(__xludf.DUMMYFUNCTION("""COMPUTED_VALUE"""),2.55291748099999)</f>
        <v>2.552917481</v>
      </c>
      <c r="L535" s="4" t="s">
        <v>13</v>
      </c>
      <c r="M535" s="4">
        <v>18.67</v>
      </c>
      <c r="N535" s="1">
        <v>18.67</v>
      </c>
      <c r="O535" s="4">
        <v>8.040699999999998</v>
      </c>
      <c r="V535" s="5">
        <v>134.907</v>
      </c>
      <c r="W535" s="6">
        <v>2.67</v>
      </c>
      <c r="Z535" s="4">
        <f>IFERROR(__xludf.DUMMYFUNCTION("""COMPUTED_VALUE"""),2.55291748099999)</f>
        <v>2.552917481</v>
      </c>
      <c r="AA535" s="4" t="s">
        <v>13</v>
      </c>
      <c r="AB535" s="4">
        <v>110.872753650028</v>
      </c>
      <c r="AC535" s="1">
        <v>110.8727537</v>
      </c>
      <c r="AD535" s="4">
        <v>24.034246300000007</v>
      </c>
    </row>
    <row r="536">
      <c r="G536" s="5">
        <v>26.7149</v>
      </c>
      <c r="H536" s="6">
        <v>2.675</v>
      </c>
      <c r="K536" s="4">
        <f>IFERROR(__xludf.DUMMYFUNCTION("""COMPUTED_VALUE"""),2.555)</f>
        <v>2.555</v>
      </c>
      <c r="L536" s="4">
        <v>26.246</v>
      </c>
      <c r="M536" s="4" t="s">
        <v>13</v>
      </c>
      <c r="N536" s="1">
        <v>18.67</v>
      </c>
      <c r="O536" s="4">
        <v>8.044899999999998</v>
      </c>
      <c r="V536" s="5">
        <v>135.141</v>
      </c>
      <c r="W536" s="6">
        <v>2.675</v>
      </c>
      <c r="Z536" s="4">
        <f>IFERROR(__xludf.DUMMYFUNCTION("""COMPUTED_VALUE"""),2.555)</f>
        <v>2.555</v>
      </c>
      <c r="AA536" s="4">
        <v>128.006</v>
      </c>
      <c r="AB536" s="4" t="s">
        <v>13</v>
      </c>
      <c r="AC536" s="1">
        <v>110.8727537</v>
      </c>
      <c r="AD536" s="4">
        <v>24.268246299999987</v>
      </c>
    </row>
    <row r="537">
      <c r="G537" s="5">
        <v>26.718</v>
      </c>
      <c r="H537" s="6">
        <v>2.68</v>
      </c>
      <c r="K537" s="4">
        <f>IFERROR(__xludf.DUMMYFUNCTION("""COMPUTED_VALUE"""),2.56)</f>
        <v>2.56</v>
      </c>
      <c r="L537" s="4">
        <v>26.2833</v>
      </c>
      <c r="M537" s="4" t="s">
        <v>13</v>
      </c>
      <c r="N537" s="1">
        <v>18.67</v>
      </c>
      <c r="O537" s="4">
        <v>8.047999999999998</v>
      </c>
      <c r="V537" s="5">
        <v>135.369</v>
      </c>
      <c r="W537" s="6">
        <v>2.68</v>
      </c>
      <c r="Z537" s="4">
        <f>IFERROR(__xludf.DUMMYFUNCTION("""COMPUTED_VALUE"""),2.56)</f>
        <v>2.56</v>
      </c>
      <c r="AA537" s="4">
        <v>128.36</v>
      </c>
      <c r="AB537" s="4" t="s">
        <v>13</v>
      </c>
      <c r="AC537" s="1">
        <v>110.8727537</v>
      </c>
      <c r="AD537" s="4">
        <v>24.496246299999996</v>
      </c>
    </row>
    <row r="538">
      <c r="G538" s="5">
        <v>26.7202</v>
      </c>
      <c r="H538" s="6">
        <v>2.685</v>
      </c>
      <c r="K538" s="4">
        <f>IFERROR(__xludf.DUMMYFUNCTION("""COMPUTED_VALUE"""),2.565)</f>
        <v>2.565</v>
      </c>
      <c r="L538" s="4">
        <v>26.3189</v>
      </c>
      <c r="M538" s="4" t="s">
        <v>13</v>
      </c>
      <c r="N538" s="1">
        <v>18.67</v>
      </c>
      <c r="O538" s="4">
        <v>8.050199999999997</v>
      </c>
      <c r="V538" s="5">
        <v>135.591</v>
      </c>
      <c r="W538" s="6">
        <v>2.685</v>
      </c>
      <c r="Z538" s="4">
        <f>IFERROR(__xludf.DUMMYFUNCTION("""COMPUTED_VALUE"""),2.565)</f>
        <v>2.565</v>
      </c>
      <c r="AA538" s="4">
        <v>128.71</v>
      </c>
      <c r="AB538" s="4" t="s">
        <v>13</v>
      </c>
      <c r="AC538" s="1">
        <v>110.8727537</v>
      </c>
      <c r="AD538" s="4">
        <v>24.718246300000004</v>
      </c>
    </row>
    <row r="539">
      <c r="G539" s="5">
        <v>26.7215</v>
      </c>
      <c r="H539" s="6">
        <v>2.69</v>
      </c>
      <c r="K539" s="4">
        <f>IFERROR(__xludf.DUMMYFUNCTION("""COMPUTED_VALUE"""),2.57)</f>
        <v>2.57</v>
      </c>
      <c r="L539" s="4">
        <v>26.3528</v>
      </c>
      <c r="M539" s="4" t="s">
        <v>13</v>
      </c>
      <c r="N539" s="1">
        <v>18.732674522367</v>
      </c>
      <c r="O539" s="4">
        <v>7.988825477633</v>
      </c>
      <c r="V539" s="5">
        <v>135.807</v>
      </c>
      <c r="W539" s="6">
        <v>2.69</v>
      </c>
      <c r="Z539" s="4">
        <f>IFERROR(__xludf.DUMMYFUNCTION("""COMPUTED_VALUE"""),2.57)</f>
        <v>2.57</v>
      </c>
      <c r="AA539" s="4">
        <v>129.054</v>
      </c>
      <c r="AB539" s="4" t="s">
        <v>13</v>
      </c>
      <c r="AC539" s="1">
        <v>110.909092090547</v>
      </c>
      <c r="AD539" s="4">
        <v>24.897907909452982</v>
      </c>
    </row>
    <row r="540">
      <c r="G540" s="5">
        <v>26.7218</v>
      </c>
      <c r="H540" s="6">
        <v>2.695</v>
      </c>
      <c r="K540" s="4">
        <f>IFERROR(__xludf.DUMMYFUNCTION("""COMPUTED_VALUE"""),2.575)</f>
        <v>2.575</v>
      </c>
      <c r="L540" s="4">
        <v>26.385</v>
      </c>
      <c r="M540" s="4" t="s">
        <v>13</v>
      </c>
      <c r="N540" s="1">
        <v>19.0165289337377</v>
      </c>
      <c r="O540" s="4">
        <v>7.705271066262302</v>
      </c>
      <c r="V540" s="5">
        <v>136.017</v>
      </c>
      <c r="W540" s="6">
        <v>2.695</v>
      </c>
      <c r="Z540" s="4">
        <f>IFERROR(__xludf.DUMMYFUNCTION("""COMPUTED_VALUE"""),2.575)</f>
        <v>2.575</v>
      </c>
      <c r="AA540" s="4">
        <v>129.395</v>
      </c>
      <c r="AB540" s="4" t="s">
        <v>13</v>
      </c>
      <c r="AC540" s="1">
        <v>111.07538713709</v>
      </c>
      <c r="AD540" s="4">
        <v>24.94161286290999</v>
      </c>
    </row>
    <row r="541">
      <c r="G541" s="5">
        <v>26.7213</v>
      </c>
      <c r="H541" s="6">
        <v>2.7</v>
      </c>
      <c r="K541" s="4">
        <f>IFERROR(__xludf.DUMMYFUNCTION("""COMPUTED_VALUE"""),2.58)</f>
        <v>2.58</v>
      </c>
      <c r="L541" s="4">
        <v>26.4155</v>
      </c>
      <c r="M541" s="4" t="s">
        <v>13</v>
      </c>
      <c r="N541" s="1">
        <v>19.5016936179473</v>
      </c>
      <c r="O541" s="4">
        <v>7.2196063820526994</v>
      </c>
      <c r="V541" s="5">
        <v>136.22</v>
      </c>
      <c r="W541" s="6">
        <v>2.7</v>
      </c>
      <c r="Z541" s="4">
        <f>IFERROR(__xludf.DUMMYFUNCTION("""COMPUTED_VALUE"""),2.58)</f>
        <v>2.58</v>
      </c>
      <c r="AA541" s="4">
        <v>129.73</v>
      </c>
      <c r="AB541" s="4" t="s">
        <v>13</v>
      </c>
      <c r="AC541" s="1">
        <v>111.363580052994</v>
      </c>
      <c r="AD541" s="4">
        <v>24.856419947006003</v>
      </c>
    </row>
    <row r="542">
      <c r="G542" s="5">
        <v>26.72</v>
      </c>
      <c r="H542" s="6">
        <v>2.705</v>
      </c>
      <c r="K542" s="4">
        <f>IFERROR(__xludf.DUMMYFUNCTION("""COMPUTED_VALUE"""),2.585)</f>
        <v>2.585</v>
      </c>
      <c r="L542" s="4">
        <v>26.4445</v>
      </c>
      <c r="M542" s="4" t="s">
        <v>13</v>
      </c>
      <c r="N542" s="1">
        <v>20.1577905149849</v>
      </c>
      <c r="O542" s="4">
        <v>6.562209485015099</v>
      </c>
      <c r="V542" s="5">
        <v>136.417</v>
      </c>
      <c r="W542" s="6">
        <v>2.705</v>
      </c>
      <c r="Z542" s="4">
        <f>IFERROR(__xludf.DUMMYFUNCTION("""COMPUTED_VALUE"""),2.585)</f>
        <v>2.585</v>
      </c>
      <c r="AA542" s="4">
        <v>130.061</v>
      </c>
      <c r="AB542" s="4" t="s">
        <v>13</v>
      </c>
      <c r="AC542" s="1">
        <v>111.759567275724</v>
      </c>
      <c r="AD542" s="4">
        <v>24.657432724276006</v>
      </c>
    </row>
    <row r="543">
      <c r="G543" s="5">
        <v>26.7179</v>
      </c>
      <c r="H543" s="6">
        <v>2.71</v>
      </c>
      <c r="K543" s="4">
        <f>IFERROR(__xludf.DUMMYFUNCTION("""COMPUTED_VALUE"""),2.59)</f>
        <v>2.59</v>
      </c>
      <c r="L543" s="4">
        <v>26.4718</v>
      </c>
      <c r="M543" s="4" t="s">
        <v>13</v>
      </c>
      <c r="N543" s="1">
        <v>20.9544415648392</v>
      </c>
      <c r="O543" s="4">
        <v>5.7634584351608</v>
      </c>
      <c r="V543" s="5">
        <v>136.607</v>
      </c>
      <c r="W543" s="6">
        <v>2.71</v>
      </c>
      <c r="Z543" s="4">
        <f>IFERROR(__xludf.DUMMYFUNCTION("""COMPUTED_VALUE"""),2.59)</f>
        <v>2.59</v>
      </c>
      <c r="AA543" s="4">
        <v>130.387</v>
      </c>
      <c r="AB543" s="4" t="s">
        <v>13</v>
      </c>
      <c r="AC543" s="1">
        <v>112.249245242744</v>
      </c>
      <c r="AD543" s="4">
        <v>24.357754757256004</v>
      </c>
    </row>
    <row r="544">
      <c r="G544" s="5">
        <v>26.715</v>
      </c>
      <c r="H544" s="6">
        <v>2.715</v>
      </c>
      <c r="K544" s="4">
        <f>IFERROR(__xludf.DUMMYFUNCTION("""COMPUTED_VALUE"""),2.595)</f>
        <v>2.595</v>
      </c>
      <c r="L544" s="4">
        <v>26.4975</v>
      </c>
      <c r="M544" s="4" t="s">
        <v>13</v>
      </c>
      <c r="N544" s="1">
        <v>21.8612687074993</v>
      </c>
      <c r="O544" s="4">
        <v>4.853731292500701</v>
      </c>
      <c r="V544" s="5">
        <v>136.791</v>
      </c>
      <c r="W544" s="6">
        <v>2.715</v>
      </c>
      <c r="Z544" s="4">
        <f>IFERROR(__xludf.DUMMYFUNCTION("""COMPUTED_VALUE"""),2.595)</f>
        <v>2.595</v>
      </c>
      <c r="AA544" s="4">
        <v>130.708</v>
      </c>
      <c r="AB544" s="4" t="s">
        <v>13</v>
      </c>
      <c r="AC544" s="1">
        <v>112.818510391519</v>
      </c>
      <c r="AD544" s="4">
        <v>23.972489608481</v>
      </c>
    </row>
    <row r="545">
      <c r="G545" s="5">
        <v>26.7115</v>
      </c>
      <c r="H545" s="6">
        <v>2.72</v>
      </c>
      <c r="K545" s="4">
        <f>IFERROR(__xludf.DUMMYFUNCTION("""COMPUTED_VALUE"""),2.6)</f>
        <v>2.6</v>
      </c>
      <c r="L545" s="4">
        <v>26.5217</v>
      </c>
      <c r="M545" s="4" t="s">
        <v>13</v>
      </c>
      <c r="N545" s="1">
        <v>22.8478938829543</v>
      </c>
      <c r="O545" s="4">
        <v>3.863606117045702</v>
      </c>
      <c r="V545" s="5">
        <v>136.968</v>
      </c>
      <c r="W545" s="6">
        <v>2.72</v>
      </c>
      <c r="Z545" s="4">
        <f>IFERROR(__xludf.DUMMYFUNCTION("""COMPUTED_VALUE"""),2.6)</f>
        <v>2.6</v>
      </c>
      <c r="AA545" s="4">
        <v>131.025</v>
      </c>
      <c r="AB545" s="4" t="s">
        <v>13</v>
      </c>
      <c r="AC545" s="1">
        <v>113.453259159514</v>
      </c>
      <c r="AD545" s="4">
        <v>23.514740840485985</v>
      </c>
    </row>
    <row r="546">
      <c r="G546" s="5">
        <v>26.7074</v>
      </c>
      <c r="H546" s="6">
        <v>2.725</v>
      </c>
      <c r="K546" s="4">
        <f>IFERROR(__xludf.DUMMYFUNCTION("""COMPUTED_VALUE"""),2.605)</f>
        <v>2.605</v>
      </c>
      <c r="L546" s="4">
        <v>26.5443</v>
      </c>
      <c r="M546" s="4" t="s">
        <v>13</v>
      </c>
      <c r="N546" s="1">
        <v>23.8839390311928</v>
      </c>
      <c r="O546" s="4">
        <v>2.8234609688072005</v>
      </c>
      <c r="V546" s="5">
        <v>137.139</v>
      </c>
      <c r="W546" s="6">
        <v>2.725</v>
      </c>
      <c r="Z546" s="4">
        <f>IFERROR(__xludf.DUMMYFUNCTION("""COMPUTED_VALUE"""),2.605)</f>
        <v>2.605</v>
      </c>
      <c r="AA546" s="4">
        <v>131.337</v>
      </c>
      <c r="AB546" s="4" t="s">
        <v>13</v>
      </c>
      <c r="AC546" s="1">
        <v>114.139387984192</v>
      </c>
      <c r="AD546" s="4">
        <v>22.99961201580801</v>
      </c>
    </row>
    <row r="547">
      <c r="G547" s="5">
        <v>26.7026</v>
      </c>
      <c r="H547" s="6">
        <v>2.73</v>
      </c>
      <c r="K547" s="4">
        <f>IFERROR(__xludf.DUMMYFUNCTION("""COMPUTED_VALUE"""),2.61)</f>
        <v>2.61</v>
      </c>
      <c r="L547" s="4">
        <v>26.5654</v>
      </c>
      <c r="M547" s="4" t="s">
        <v>13</v>
      </c>
      <c r="N547" s="1">
        <v>24.9390260922039</v>
      </c>
      <c r="O547" s="4">
        <v>1.7635739077961006</v>
      </c>
      <c r="V547" s="5">
        <v>137.304</v>
      </c>
      <c r="W547" s="6">
        <v>2.73</v>
      </c>
      <c r="Z547" s="4">
        <f>IFERROR(__xludf.DUMMYFUNCTION("""COMPUTED_VALUE"""),2.61)</f>
        <v>2.61</v>
      </c>
      <c r="AA547" s="4">
        <v>131.643</v>
      </c>
      <c r="AB547" s="4" t="s">
        <v>13</v>
      </c>
      <c r="AC547" s="1">
        <v>114.86279330302</v>
      </c>
      <c r="AD547" s="4">
        <v>22.441206696980004</v>
      </c>
    </row>
    <row r="548">
      <c r="G548" s="5">
        <v>26.6973</v>
      </c>
      <c r="H548" s="6">
        <v>2.735</v>
      </c>
      <c r="K548" s="4">
        <f>IFERROR(__xludf.DUMMYFUNCTION("""COMPUTED_VALUE"""),2.615)</f>
        <v>2.615</v>
      </c>
      <c r="L548" s="4">
        <v>26.5849</v>
      </c>
      <c r="M548" s="4" t="s">
        <v>13</v>
      </c>
      <c r="N548" s="1">
        <v>25.9827770059766</v>
      </c>
      <c r="O548" s="4">
        <v>0.7145229940233975</v>
      </c>
      <c r="V548" s="5">
        <v>137.462</v>
      </c>
      <c r="W548" s="6">
        <v>2.735</v>
      </c>
      <c r="Z548" s="4">
        <f>IFERROR(__xludf.DUMMYFUNCTION("""COMPUTED_VALUE"""),2.615)</f>
        <v>2.615</v>
      </c>
      <c r="AA548" s="4">
        <v>131.945</v>
      </c>
      <c r="AB548" s="4" t="s">
        <v>13</v>
      </c>
      <c r="AC548" s="1">
        <v>115.60937155346</v>
      </c>
      <c r="AD548" s="4">
        <v>21.852628446539995</v>
      </c>
    </row>
    <row r="549">
      <c r="G549" s="5">
        <v>26.6915</v>
      </c>
      <c r="H549" s="6">
        <v>2.74</v>
      </c>
      <c r="K549" s="4">
        <f>IFERROR(__xludf.DUMMYFUNCTION("""COMPUTED_VALUE"""),2.62)</f>
        <v>2.62</v>
      </c>
      <c r="L549" s="4">
        <v>26.6031</v>
      </c>
      <c r="M549" s="4" t="s">
        <v>13</v>
      </c>
      <c r="N549" s="1">
        <v>26.9848137124998</v>
      </c>
      <c r="O549" s="4">
        <v>-0.2933137124997991</v>
      </c>
      <c r="V549" s="5">
        <v>137.614</v>
      </c>
      <c r="W549" s="6">
        <v>2.74</v>
      </c>
      <c r="Z549" s="4">
        <f>IFERROR(__xludf.DUMMYFUNCTION("""COMPUTED_VALUE"""),2.62)</f>
        <v>2.62</v>
      </c>
      <c r="AA549" s="4">
        <v>132.242</v>
      </c>
      <c r="AB549" s="4" t="s">
        <v>13</v>
      </c>
      <c r="AC549" s="1">
        <v>116.365019172978</v>
      </c>
      <c r="AD549" s="4">
        <v>21.24898082702201</v>
      </c>
    </row>
    <row r="550">
      <c r="G550" s="5">
        <v>26.6852</v>
      </c>
      <c r="H550" s="6">
        <v>2.745</v>
      </c>
      <c r="K550" s="4">
        <f>IFERROR(__xludf.DUMMYFUNCTION("""COMPUTED_VALUE"""),2.625)</f>
        <v>2.625</v>
      </c>
      <c r="L550" s="4">
        <v>26.6197</v>
      </c>
      <c r="M550" s="4" t="s">
        <v>13</v>
      </c>
      <c r="N550" s="1">
        <v>27.9147581517624</v>
      </c>
      <c r="O550" s="4">
        <v>-1.2295581517624008</v>
      </c>
      <c r="V550" s="5">
        <v>137.759</v>
      </c>
      <c r="W550" s="6">
        <v>2.745</v>
      </c>
      <c r="Z550" s="4">
        <f>IFERROR(__xludf.DUMMYFUNCTION("""COMPUTED_VALUE"""),2.625)</f>
        <v>2.625</v>
      </c>
      <c r="AA550" s="4">
        <v>132.533</v>
      </c>
      <c r="AB550" s="4" t="s">
        <v>13</v>
      </c>
      <c r="AC550" s="1">
        <v>117.115632599039</v>
      </c>
      <c r="AD550" s="4">
        <v>20.643367400960983</v>
      </c>
    </row>
    <row r="551">
      <c r="G551" s="5">
        <v>26.6786</v>
      </c>
      <c r="H551" s="6">
        <v>2.75</v>
      </c>
      <c r="K551" s="4">
        <f>IFERROR(__xludf.DUMMYFUNCTION("""COMPUTED_VALUE"""),2.63)</f>
        <v>2.63</v>
      </c>
      <c r="L551" s="4">
        <v>26.635</v>
      </c>
      <c r="M551" s="4" t="s">
        <v>13</v>
      </c>
      <c r="N551" s="1">
        <v>28.7422322637533</v>
      </c>
      <c r="O551" s="4">
        <v>-2.063632263753302</v>
      </c>
      <c r="V551" s="5">
        <v>137.898</v>
      </c>
      <c r="W551" s="6">
        <v>2.75</v>
      </c>
      <c r="Z551" s="4">
        <f>IFERROR(__xludf.DUMMYFUNCTION("""COMPUTED_VALUE"""),2.63)</f>
        <v>2.63</v>
      </c>
      <c r="AA551" s="4">
        <v>132.819</v>
      </c>
      <c r="AB551" s="4" t="s">
        <v>13</v>
      </c>
      <c r="AC551" s="1">
        <v>117.847108269107</v>
      </c>
      <c r="AD551" s="4">
        <v>20.050891730893</v>
      </c>
    </row>
    <row r="552">
      <c r="G552" s="5">
        <v>26.6715</v>
      </c>
      <c r="H552" s="6">
        <v>2.755</v>
      </c>
      <c r="K552" s="4">
        <f>IFERROR(__xludf.DUMMYFUNCTION("""COMPUTED_VALUE"""),2.635)</f>
        <v>2.635</v>
      </c>
      <c r="L552" s="4">
        <v>26.6489</v>
      </c>
      <c r="M552" s="4" t="s">
        <v>13</v>
      </c>
      <c r="N552" s="1">
        <v>29.4368579884615</v>
      </c>
      <c r="O552" s="4">
        <v>-2.765357988461499</v>
      </c>
      <c r="V552" s="5">
        <v>138.031</v>
      </c>
      <c r="W552" s="6">
        <v>2.755</v>
      </c>
      <c r="Z552" s="4">
        <f>IFERROR(__xludf.DUMMYFUNCTION("""COMPUTED_VALUE"""),2.635)</f>
        <v>2.635</v>
      </c>
      <c r="AA552" s="4">
        <v>133.1</v>
      </c>
      <c r="AB552" s="4" t="s">
        <v>13</v>
      </c>
      <c r="AC552" s="1">
        <v>118.545342620646</v>
      </c>
      <c r="AD552" s="4">
        <v>19.48565737935401</v>
      </c>
    </row>
    <row r="553">
      <c r="G553" s="5">
        <v>26.6641</v>
      </c>
      <c r="H553" s="6">
        <v>2.76</v>
      </c>
      <c r="K553" s="4">
        <f>IFERROR(__xludf.DUMMYFUNCTION("""COMPUTED_VALUE"""),2.64)</f>
        <v>2.64</v>
      </c>
      <c r="L553" s="4">
        <v>26.6615</v>
      </c>
      <c r="M553" s="4" t="s">
        <v>13</v>
      </c>
      <c r="N553" s="1">
        <v>29.9682572658759</v>
      </c>
      <c r="O553" s="4">
        <v>-3.3041572658758973</v>
      </c>
      <c r="V553" s="5">
        <v>138.158</v>
      </c>
      <c r="W553" s="6">
        <v>2.76</v>
      </c>
      <c r="Z553" s="4">
        <f>IFERROR(__xludf.DUMMYFUNCTION("""COMPUTED_VALUE"""),2.64)</f>
        <v>2.64</v>
      </c>
      <c r="AA553" s="4">
        <v>133.375</v>
      </c>
      <c r="AB553" s="4" t="s">
        <v>13</v>
      </c>
      <c r="AC553" s="1">
        <v>119.196232091122</v>
      </c>
      <c r="AD553" s="4">
        <v>18.961767908877988</v>
      </c>
    </row>
    <row r="554">
      <c r="G554" s="5">
        <v>26.6564</v>
      </c>
      <c r="H554" s="6">
        <v>2.765</v>
      </c>
      <c r="K554" s="4">
        <f>IFERROR(__xludf.DUMMYFUNCTION("""COMPUTED_VALUE"""),2.645)</f>
        <v>2.645</v>
      </c>
      <c r="L554" s="4">
        <v>26.6727</v>
      </c>
      <c r="M554" s="4" t="s">
        <v>13</v>
      </c>
      <c r="N554" s="1">
        <v>30.3060520359856</v>
      </c>
      <c r="O554" s="4">
        <v>-3.6496520359856</v>
      </c>
      <c r="V554" s="5">
        <v>138.278</v>
      </c>
      <c r="W554" s="6">
        <v>2.765</v>
      </c>
      <c r="Z554" s="4">
        <f>IFERROR(__xludf.DUMMYFUNCTION("""COMPUTED_VALUE"""),2.645)</f>
        <v>2.645</v>
      </c>
      <c r="AA554" s="4">
        <v>133.645</v>
      </c>
      <c r="AB554" s="4" t="s">
        <v>13</v>
      </c>
      <c r="AC554" s="1">
        <v>119.785673117998</v>
      </c>
      <c r="AD554" s="4">
        <v>18.49232688200199</v>
      </c>
    </row>
    <row r="555">
      <c r="G555" s="5">
        <v>26.6485</v>
      </c>
      <c r="H555" s="6">
        <v>2.77</v>
      </c>
      <c r="K555" s="4">
        <f>IFERROR(__xludf.DUMMYFUNCTION("""COMPUTED_VALUE"""),2.65)</f>
        <v>2.65</v>
      </c>
      <c r="L555" s="4">
        <v>26.6827</v>
      </c>
      <c r="M555" s="4" t="s">
        <v>13</v>
      </c>
      <c r="N555" s="1">
        <v>30.4199698513049</v>
      </c>
      <c r="O555" s="4">
        <v>-3.7714698513049</v>
      </c>
      <c r="V555" s="5">
        <v>138.393</v>
      </c>
      <c r="W555" s="6">
        <v>2.77</v>
      </c>
      <c r="Z555" s="4">
        <f>IFERROR(__xludf.DUMMYFUNCTION("""COMPUTED_VALUE"""),2.65)</f>
        <v>2.65</v>
      </c>
      <c r="AA555" s="4">
        <v>133.909</v>
      </c>
      <c r="AB555" s="4" t="s">
        <v>13</v>
      </c>
      <c r="AC555" s="1">
        <v>120.299627782443</v>
      </c>
      <c r="AD555" s="4">
        <v>18.093372217557004</v>
      </c>
    </row>
    <row r="556">
      <c r="G556" s="5">
        <v>26.6403</v>
      </c>
      <c r="H556" s="6">
        <v>2.775</v>
      </c>
      <c r="K556" s="4">
        <f>IFERROR(__xludf.DUMMYFUNCTION("""COMPUTED_VALUE"""),2.655)</f>
        <v>2.655</v>
      </c>
      <c r="L556" s="4">
        <v>26.6914</v>
      </c>
      <c r="M556" s="4" t="s">
        <v>13</v>
      </c>
      <c r="N556" s="1">
        <v>30.3911585526867</v>
      </c>
      <c r="O556" s="4">
        <v>-3.750858552686701</v>
      </c>
      <c r="V556" s="5">
        <v>138.502</v>
      </c>
      <c r="W556" s="6">
        <v>2.775</v>
      </c>
      <c r="Z556" s="4">
        <f>IFERROR(__xludf.DUMMYFUNCTION("""COMPUTED_VALUE"""),2.655)</f>
        <v>2.655</v>
      </c>
      <c r="AA556" s="4">
        <v>134.167</v>
      </c>
      <c r="AB556" s="4" t="s">
        <v>13</v>
      </c>
      <c r="AC556" s="1">
        <v>120.790399225344</v>
      </c>
      <c r="AD556" s="4">
        <v>17.711600774656006</v>
      </c>
    </row>
    <row r="557">
      <c r="G557" s="5">
        <v>26.6319</v>
      </c>
      <c r="H557" s="6">
        <v>2.78</v>
      </c>
      <c r="K557" s="4">
        <f>IFERROR(__xludf.DUMMYFUNCTION("""COMPUTED_VALUE"""),2.66)</f>
        <v>2.66</v>
      </c>
      <c r="L557" s="4">
        <v>26.699</v>
      </c>
      <c r="M557" s="4" t="s">
        <v>13</v>
      </c>
      <c r="N557" s="1">
        <v>30.3129143656481</v>
      </c>
      <c r="O557" s="4">
        <v>-3.6810143656480996</v>
      </c>
      <c r="V557" s="5">
        <v>138.605</v>
      </c>
      <c r="W557" s="6">
        <v>2.78</v>
      </c>
      <c r="Z557" s="4">
        <f>IFERROR(__xludf.DUMMYFUNCTION("""COMPUTED_VALUE"""),2.66)</f>
        <v>2.66</v>
      </c>
      <c r="AA557" s="4">
        <v>134.419</v>
      </c>
      <c r="AB557" s="4" t="s">
        <v>13</v>
      </c>
      <c r="AC557" s="1">
        <v>121.306923813095</v>
      </c>
      <c r="AD557" s="4">
        <v>17.298076186904993</v>
      </c>
    </row>
    <row r="558">
      <c r="G558" s="5">
        <v>26.6234</v>
      </c>
      <c r="H558" s="6">
        <v>2.785</v>
      </c>
      <c r="K558" s="4">
        <f>IFERROR(__xludf.DUMMYFUNCTION("""COMPUTED_VALUE"""),2.665)</f>
        <v>2.665</v>
      </c>
      <c r="L558" s="4">
        <v>26.7054</v>
      </c>
      <c r="M558" s="4" t="s">
        <v>13</v>
      </c>
      <c r="N558" s="1">
        <v>30.1919961021805</v>
      </c>
      <c r="O558" s="4">
        <v>-3.5685961021805</v>
      </c>
      <c r="V558" s="5">
        <v>138.702</v>
      </c>
      <c r="W558" s="6">
        <v>2.785</v>
      </c>
      <c r="Z558" s="4">
        <f>IFERROR(__xludf.DUMMYFUNCTION("""COMPUTED_VALUE"""),2.665)</f>
        <v>2.665</v>
      </c>
      <c r="AA558" s="4">
        <v>134.666</v>
      </c>
      <c r="AB558" s="4" t="s">
        <v>13</v>
      </c>
      <c r="AC558" s="1">
        <v>121.841795275858</v>
      </c>
      <c r="AD558" s="4">
        <v>16.860204724141994</v>
      </c>
    </row>
    <row r="559">
      <c r="G559" s="5">
        <v>26.6147</v>
      </c>
      <c r="H559" s="6">
        <v>2.79</v>
      </c>
      <c r="K559" s="4">
        <f>IFERROR(__xludf.DUMMYFUNCTION("""COMPUTED_VALUE"""),2.67)</f>
        <v>2.67</v>
      </c>
      <c r="L559" s="4">
        <v>26.7107</v>
      </c>
      <c r="M559" s="4" t="s">
        <v>13</v>
      </c>
      <c r="N559" s="1">
        <v>30.0351625742754</v>
      </c>
      <c r="O559" s="4">
        <v>-3.420462574275401</v>
      </c>
      <c r="V559" s="5">
        <v>138.794</v>
      </c>
      <c r="W559" s="6">
        <v>2.79</v>
      </c>
      <c r="Z559" s="4">
        <f>IFERROR(__xludf.DUMMYFUNCTION("""COMPUTED_VALUE"""),2.67)</f>
        <v>2.67</v>
      </c>
      <c r="AA559" s="4">
        <v>134.907</v>
      </c>
      <c r="AB559" s="4" t="s">
        <v>13</v>
      </c>
      <c r="AC559" s="1">
        <v>122.387607343794</v>
      </c>
      <c r="AD559" s="4">
        <v>16.40639265620601</v>
      </c>
    </row>
    <row r="560">
      <c r="G560" s="5">
        <v>26.6059</v>
      </c>
      <c r="H560" s="6">
        <v>2.795</v>
      </c>
      <c r="K560" s="4">
        <f>IFERROR(__xludf.DUMMYFUNCTION("""COMPUTED_VALUE"""),2.675)</f>
        <v>2.675</v>
      </c>
      <c r="L560" s="4">
        <v>26.7149</v>
      </c>
      <c r="M560" s="4" t="s">
        <v>13</v>
      </c>
      <c r="N560" s="1">
        <v>29.8491725939243</v>
      </c>
      <c r="O560" s="4">
        <v>-3.243272593924303</v>
      </c>
      <c r="V560" s="5">
        <v>138.88</v>
      </c>
      <c r="W560" s="6">
        <v>2.795</v>
      </c>
      <c r="Z560" s="4">
        <f>IFERROR(__xludf.DUMMYFUNCTION("""COMPUTED_VALUE"""),2.675)</f>
        <v>2.675</v>
      </c>
      <c r="AA560" s="4">
        <v>135.141</v>
      </c>
      <c r="AB560" s="4" t="s">
        <v>13</v>
      </c>
      <c r="AC560" s="1">
        <v>122.936953747068</v>
      </c>
      <c r="AD560" s="4">
        <v>15.943046252931993</v>
      </c>
    </row>
    <row r="561">
      <c r="G561" s="5">
        <v>26.5971</v>
      </c>
      <c r="H561" s="6">
        <v>2.8</v>
      </c>
      <c r="K561" s="4">
        <f>IFERROR(__xludf.DUMMYFUNCTION("""COMPUTED_VALUE"""),2.68)</f>
        <v>2.68</v>
      </c>
      <c r="L561" s="4">
        <v>26.718</v>
      </c>
      <c r="M561" s="4" t="s">
        <v>13</v>
      </c>
      <c r="N561" s="1">
        <v>29.6407849731186</v>
      </c>
      <c r="O561" s="4">
        <v>-3.043684973118598</v>
      </c>
      <c r="V561" s="5">
        <v>138.961</v>
      </c>
      <c r="W561" s="6">
        <v>2.8</v>
      </c>
      <c r="Z561" s="4">
        <f>IFERROR(__xludf.DUMMYFUNCTION("""COMPUTED_VALUE"""),2.68)</f>
        <v>2.68</v>
      </c>
      <c r="AA561" s="4">
        <v>135.369</v>
      </c>
      <c r="AB561" s="4" t="s">
        <v>13</v>
      </c>
      <c r="AC561" s="1">
        <v>123.482428215842</v>
      </c>
      <c r="AD561" s="4">
        <v>15.478571784158007</v>
      </c>
    </row>
    <row r="562">
      <c r="G562" s="5">
        <v>26.5883</v>
      </c>
      <c r="H562" s="6">
        <v>2.805</v>
      </c>
      <c r="K562" s="4">
        <f>IFERROR(__xludf.DUMMYFUNCTION("""COMPUTED_VALUE"""),2.685)</f>
        <v>2.685</v>
      </c>
      <c r="L562" s="4">
        <v>26.7202</v>
      </c>
      <c r="M562" s="4" t="s">
        <v>13</v>
      </c>
      <c r="N562" s="1">
        <v>29.4167585238499</v>
      </c>
      <c r="O562" s="4">
        <v>-2.8284585238499</v>
      </c>
      <c r="V562" s="5">
        <v>139.037</v>
      </c>
      <c r="W562" s="6">
        <v>2.805</v>
      </c>
      <c r="Z562" s="4">
        <f>IFERROR(__xludf.DUMMYFUNCTION("""COMPUTED_VALUE"""),2.685)</f>
        <v>2.685</v>
      </c>
      <c r="AA562" s="4">
        <v>135.591</v>
      </c>
      <c r="AB562" s="4" t="s">
        <v>13</v>
      </c>
      <c r="AC562" s="1">
        <v>124.016624480278</v>
      </c>
      <c r="AD562" s="4">
        <v>15.020375519722009</v>
      </c>
    </row>
    <row r="563">
      <c r="G563" s="5">
        <v>26.5794</v>
      </c>
      <c r="H563" s="6">
        <v>2.81</v>
      </c>
      <c r="K563" s="4">
        <f>IFERROR(__xludf.DUMMYFUNCTION("""COMPUTED_VALUE"""),2.686431885)</f>
        <v>2.686431885</v>
      </c>
      <c r="L563" s="4" t="s">
        <v>13</v>
      </c>
      <c r="M563" s="4">
        <v>18.67</v>
      </c>
      <c r="N563" s="1">
        <v>29.1838520581096</v>
      </c>
      <c r="O563" s="4">
        <v>-2.604452058109601</v>
      </c>
      <c r="V563" s="5">
        <v>139.109</v>
      </c>
      <c r="W563" s="6">
        <v>2.81</v>
      </c>
      <c r="Z563" s="4">
        <f>IFERROR(__xludf.DUMMYFUNCTION("""COMPUTED_VALUE"""),2.686431885)</f>
        <v>2.686431885</v>
      </c>
      <c r="AA563" s="4" t="s">
        <v>13</v>
      </c>
      <c r="AB563" s="4">
        <v>110.872753650028</v>
      </c>
      <c r="AC563" s="1">
        <v>124.532136270539</v>
      </c>
      <c r="AD563" s="4">
        <v>14.57686372946101</v>
      </c>
    </row>
    <row r="564">
      <c r="G564" s="5">
        <v>26.5705</v>
      </c>
      <c r="H564" s="6">
        <v>2.815</v>
      </c>
      <c r="K564" s="4">
        <f>IFERROR(__xludf.DUMMYFUNCTION("""COMPUTED_VALUE"""),2.69)</f>
        <v>2.69</v>
      </c>
      <c r="L564" s="4">
        <v>26.7215</v>
      </c>
      <c r="M564" s="4" t="s">
        <v>13</v>
      </c>
      <c r="N564" s="1">
        <v>28.9488243878892</v>
      </c>
      <c r="O564" s="4">
        <v>-2.378324387889201</v>
      </c>
      <c r="V564" s="5">
        <v>139.175</v>
      </c>
      <c r="W564" s="6">
        <v>2.815</v>
      </c>
      <c r="Z564" s="4">
        <f>IFERROR(__xludf.DUMMYFUNCTION("""COMPUTED_VALUE"""),2.69)</f>
        <v>2.69</v>
      </c>
      <c r="AA564" s="4">
        <v>135.807</v>
      </c>
      <c r="AB564" s="4" t="s">
        <v>13</v>
      </c>
      <c r="AC564" s="1">
        <v>125.021557316787</v>
      </c>
      <c r="AD564" s="4">
        <v>14.153442683213015</v>
      </c>
    </row>
    <row r="565">
      <c r="G565" s="5">
        <v>26.5617</v>
      </c>
      <c r="H565" s="6">
        <v>2.82</v>
      </c>
      <c r="K565" s="4">
        <f>IFERROR(__xludf.DUMMYFUNCTION("""COMPUTED_VALUE"""),2.695)</f>
        <v>2.695</v>
      </c>
      <c r="L565" s="4">
        <v>26.7218</v>
      </c>
      <c r="M565" s="4" t="s">
        <v>13</v>
      </c>
      <c r="N565" s="1">
        <v>28.7184343251803</v>
      </c>
      <c r="O565" s="4">
        <v>-2.1567343251803024</v>
      </c>
      <c r="V565" s="5">
        <v>139.237</v>
      </c>
      <c r="W565" s="6">
        <v>2.82</v>
      </c>
      <c r="Z565" s="4">
        <f>IFERROR(__xludf.DUMMYFUNCTION("""COMPUTED_VALUE"""),2.695)</f>
        <v>2.695</v>
      </c>
      <c r="AA565" s="4">
        <v>136.017</v>
      </c>
      <c r="AB565" s="4" t="s">
        <v>13</v>
      </c>
      <c r="AC565" s="1">
        <v>125.477481349185</v>
      </c>
      <c r="AD565" s="4">
        <v>13.759518650814996</v>
      </c>
    </row>
    <row r="566">
      <c r="G566" s="5">
        <v>26.5529</v>
      </c>
      <c r="H566" s="6">
        <v>2.825</v>
      </c>
      <c r="K566" s="4">
        <f>IFERROR(__xludf.DUMMYFUNCTION("""COMPUTED_VALUE"""),2.7)</f>
        <v>2.7</v>
      </c>
      <c r="L566" s="4">
        <v>26.7213</v>
      </c>
      <c r="M566" s="4" t="s">
        <v>13</v>
      </c>
      <c r="N566" s="1">
        <v>28.4994406819742</v>
      </c>
      <c r="O566" s="4">
        <v>-1.9465406819741986</v>
      </c>
      <c r="V566" s="5">
        <v>139.294</v>
      </c>
      <c r="W566" s="6">
        <v>2.825</v>
      </c>
      <c r="Z566" s="4">
        <f>IFERROR(__xludf.DUMMYFUNCTION("""COMPUTED_VALUE"""),2.7)</f>
        <v>2.7</v>
      </c>
      <c r="AA566" s="4">
        <v>136.22</v>
      </c>
      <c r="AB566" s="4" t="s">
        <v>13</v>
      </c>
      <c r="AC566" s="1">
        <v>125.892502097895</v>
      </c>
      <c r="AD566" s="4">
        <v>13.401497902105007</v>
      </c>
    </row>
    <row r="567">
      <c r="G567" s="5">
        <v>26.5442</v>
      </c>
      <c r="H567" s="6">
        <v>2.83</v>
      </c>
      <c r="K567" s="4">
        <f>IFERROR(__xludf.DUMMYFUNCTION("""COMPUTED_VALUE"""),2.705)</f>
        <v>2.705</v>
      </c>
      <c r="L567" s="4">
        <v>26.72</v>
      </c>
      <c r="M567" s="4" t="s">
        <v>13</v>
      </c>
      <c r="N567" s="1">
        <v>28.2986022702625</v>
      </c>
      <c r="O567" s="4">
        <v>-1.7544022702624993</v>
      </c>
      <c r="V567" s="5">
        <v>139.347</v>
      </c>
      <c r="W567" s="6">
        <v>2.83</v>
      </c>
      <c r="Z567" s="4">
        <f>IFERROR(__xludf.DUMMYFUNCTION("""COMPUTED_VALUE"""),2.705)</f>
        <v>2.705</v>
      </c>
      <c r="AA567" s="4">
        <v>136.417</v>
      </c>
      <c r="AB567" s="4" t="s">
        <v>13</v>
      </c>
      <c r="AC567" s="1">
        <v>126.259213293081</v>
      </c>
      <c r="AD567" s="4">
        <v>13.087786706919005</v>
      </c>
    </row>
    <row r="568">
      <c r="G568" s="5">
        <v>26.5356</v>
      </c>
      <c r="H568" s="6">
        <v>2.835</v>
      </c>
      <c r="K568" s="4">
        <f>IFERROR(__xludf.DUMMYFUNCTION("""COMPUTED_VALUE"""),2.71)</f>
        <v>2.71</v>
      </c>
      <c r="L568" s="4">
        <v>26.7179</v>
      </c>
      <c r="M568" s="4" t="s">
        <v>13</v>
      </c>
      <c r="N568" s="1">
        <v>28.1226779020366</v>
      </c>
      <c r="O568" s="4">
        <v>-1.5870779020366008</v>
      </c>
      <c r="V568" s="5">
        <v>139.396</v>
      </c>
      <c r="W568" s="6">
        <v>2.835</v>
      </c>
      <c r="Z568" s="4">
        <f>IFERROR(__xludf.DUMMYFUNCTION("""COMPUTED_VALUE"""),2.71)</f>
        <v>2.71</v>
      </c>
      <c r="AA568" s="4">
        <v>136.607</v>
      </c>
      <c r="AB568" s="4" t="s">
        <v>13</v>
      </c>
      <c r="AC568" s="1">
        <v>126.570208664904</v>
      </c>
      <c r="AD568" s="4">
        <v>12.825791335095985</v>
      </c>
    </row>
    <row r="569">
      <c r="G569" s="5">
        <v>26.5271</v>
      </c>
      <c r="H569" s="6">
        <v>2.84</v>
      </c>
      <c r="K569" s="4">
        <f>IFERROR(__xludf.DUMMYFUNCTION("""COMPUTED_VALUE"""),2.715)</f>
        <v>2.715</v>
      </c>
      <c r="L569" s="4">
        <v>26.715</v>
      </c>
      <c r="M569" s="4" t="s">
        <v>13</v>
      </c>
      <c r="N569" s="1">
        <v>27.9784263892881</v>
      </c>
      <c r="O569" s="4">
        <v>-1.4513263892880985</v>
      </c>
      <c r="V569" s="5">
        <v>139.441</v>
      </c>
      <c r="W569" s="6">
        <v>2.84</v>
      </c>
      <c r="Z569" s="4">
        <f>IFERROR(__xludf.DUMMYFUNCTION("""COMPUTED_VALUE"""),2.715)</f>
        <v>2.715</v>
      </c>
      <c r="AA569" s="4">
        <v>136.791</v>
      </c>
      <c r="AB569" s="4" t="s">
        <v>13</v>
      </c>
      <c r="AC569" s="1">
        <v>126.818081943527</v>
      </c>
      <c r="AD569" s="4">
        <v>12.622918056472997</v>
      </c>
    </row>
    <row r="570">
      <c r="G570" s="5">
        <v>26.5187</v>
      </c>
      <c r="H570" s="6">
        <v>2.845</v>
      </c>
      <c r="K570" s="4">
        <f>IFERROR(__xludf.DUMMYFUNCTION("""COMPUTED_VALUE"""),2.72)</f>
        <v>2.72</v>
      </c>
      <c r="L570" s="4">
        <v>26.7115</v>
      </c>
      <c r="M570" s="4" t="s">
        <v>13</v>
      </c>
      <c r="N570" s="1">
        <v>27.8726065440085</v>
      </c>
      <c r="O570" s="4">
        <v>-1.3539065440085025</v>
      </c>
      <c r="V570" s="5">
        <v>139.482</v>
      </c>
      <c r="W570" s="6">
        <v>2.845</v>
      </c>
      <c r="Z570" s="4">
        <f>IFERROR(__xludf.DUMMYFUNCTION("""COMPUTED_VALUE"""),2.72)</f>
        <v>2.72</v>
      </c>
      <c r="AA570" s="4">
        <v>136.968</v>
      </c>
      <c r="AB570" s="4" t="s">
        <v>13</v>
      </c>
      <c r="AC570" s="1">
        <v>126.995426859114</v>
      </c>
      <c r="AD570" s="4">
        <v>12.486573140885994</v>
      </c>
    </row>
    <row r="571">
      <c r="G571" s="5">
        <v>26.5104</v>
      </c>
      <c r="H571" s="6">
        <v>2.85</v>
      </c>
      <c r="K571" s="4">
        <f>IFERROR(__xludf.DUMMYFUNCTION("""COMPUTED_VALUE"""),2.725)</f>
        <v>2.725</v>
      </c>
      <c r="L571" s="4">
        <v>26.7074</v>
      </c>
      <c r="M571" s="4" t="s">
        <v>13</v>
      </c>
      <c r="N571" s="1">
        <v>27.8119771781891</v>
      </c>
      <c r="O571" s="4">
        <v>-1.301577178189099</v>
      </c>
      <c r="V571" s="5">
        <v>139.52</v>
      </c>
      <c r="W571" s="6">
        <v>2.85</v>
      </c>
      <c r="Z571" s="4">
        <f>IFERROR(__xludf.DUMMYFUNCTION("""COMPUTED_VALUE"""),2.725)</f>
        <v>2.725</v>
      </c>
      <c r="AA571" s="4">
        <v>137.139</v>
      </c>
      <c r="AB571" s="4" t="s">
        <v>13</v>
      </c>
      <c r="AC571" s="1">
        <v>127.094837141826</v>
      </c>
      <c r="AD571" s="4">
        <v>12.425162858174005</v>
      </c>
    </row>
    <row r="572">
      <c r="G572" s="5">
        <v>26.5023</v>
      </c>
      <c r="H572" s="6">
        <v>2.855</v>
      </c>
      <c r="K572" s="4">
        <f>IFERROR(__xludf.DUMMYFUNCTION("""COMPUTED_VALUE"""),2.73)</f>
        <v>2.73</v>
      </c>
      <c r="L572" s="4">
        <v>26.7026</v>
      </c>
      <c r="M572" s="4" t="s">
        <v>13</v>
      </c>
      <c r="N572" s="1">
        <v>27.8002961784998</v>
      </c>
      <c r="O572" s="4">
        <v>-1.2979961784997975</v>
      </c>
      <c r="V572" s="5">
        <v>139.554</v>
      </c>
      <c r="W572" s="6">
        <v>2.855</v>
      </c>
      <c r="Z572" s="4">
        <f>IFERROR(__xludf.DUMMYFUNCTION("""COMPUTED_VALUE"""),2.73)</f>
        <v>2.73</v>
      </c>
      <c r="AA572" s="4">
        <v>137.304</v>
      </c>
      <c r="AB572" s="4" t="s">
        <v>13</v>
      </c>
      <c r="AC572" s="1">
        <v>127.113503736136</v>
      </c>
      <c r="AD572" s="4">
        <v>12.440496263864006</v>
      </c>
    </row>
    <row r="573">
      <c r="G573" s="5">
        <v>26.4943</v>
      </c>
      <c r="H573" s="6">
        <v>2.86</v>
      </c>
      <c r="K573" s="4">
        <f>IFERROR(__xludf.DUMMYFUNCTION("""COMPUTED_VALUE"""),2.735)</f>
        <v>2.735</v>
      </c>
      <c r="L573" s="4">
        <v>26.6973</v>
      </c>
      <c r="M573" s="4" t="s">
        <v>13</v>
      </c>
      <c r="N573" s="1">
        <v>27.804515913601</v>
      </c>
      <c r="O573" s="4">
        <v>-1.3102159136010023</v>
      </c>
      <c r="V573" s="5">
        <v>139.585</v>
      </c>
      <c r="W573" s="6">
        <v>2.86</v>
      </c>
      <c r="Z573" s="4">
        <f>IFERROR(__xludf.DUMMYFUNCTION("""COMPUTED_VALUE"""),2.735)</f>
        <v>2.735</v>
      </c>
      <c r="AA573" s="4">
        <v>137.462</v>
      </c>
      <c r="AB573" s="4" t="s">
        <v>13</v>
      </c>
      <c r="AC573" s="1">
        <v>127.104154996406</v>
      </c>
      <c r="AD573" s="4">
        <v>12.480845003594013</v>
      </c>
    </row>
    <row r="574">
      <c r="G574" s="5">
        <v>26.4864</v>
      </c>
      <c r="H574" s="6">
        <v>2.865</v>
      </c>
      <c r="K574" s="4">
        <f>IFERROR(__xludf.DUMMYFUNCTION("""COMPUTED_VALUE"""),2.74)</f>
        <v>2.74</v>
      </c>
      <c r="L574" s="4">
        <v>26.6915</v>
      </c>
      <c r="M574" s="4" t="s">
        <v>13</v>
      </c>
      <c r="N574" s="1">
        <v>27.8134918687093</v>
      </c>
      <c r="O574" s="4">
        <v>-1.3270918687092994</v>
      </c>
      <c r="V574" s="5">
        <v>139.613</v>
      </c>
      <c r="W574" s="6">
        <v>2.865</v>
      </c>
      <c r="Z574" s="4">
        <f>IFERROR(__xludf.DUMMYFUNCTION("""COMPUTED_VALUE"""),2.74)</f>
        <v>2.74</v>
      </c>
      <c r="AA574" s="4">
        <v>137.614</v>
      </c>
      <c r="AB574" s="4" t="s">
        <v>13</v>
      </c>
      <c r="AC574" s="1">
        <v>127.084187875303</v>
      </c>
      <c r="AD574" s="4">
        <v>12.528812124696998</v>
      </c>
    </row>
    <row r="575">
      <c r="G575" s="5">
        <v>26.4787</v>
      </c>
      <c r="H575" s="6">
        <v>2.87</v>
      </c>
      <c r="K575" s="4">
        <f>IFERROR(__xludf.DUMMYFUNCTION("""COMPUTED_VALUE"""),2.745)</f>
        <v>2.745</v>
      </c>
      <c r="L575" s="4">
        <v>26.6852</v>
      </c>
      <c r="M575" s="4" t="s">
        <v>13</v>
      </c>
      <c r="N575" s="1">
        <v>27.8269141401111</v>
      </c>
      <c r="O575" s="4">
        <v>-1.3482141401111</v>
      </c>
      <c r="V575" s="5">
        <v>139.638</v>
      </c>
      <c r="W575" s="6">
        <v>2.87</v>
      </c>
      <c r="Z575" s="4">
        <f>IFERROR(__xludf.DUMMYFUNCTION("""COMPUTED_VALUE"""),2.745)</f>
        <v>2.745</v>
      </c>
      <c r="AA575" s="4">
        <v>137.759</v>
      </c>
      <c r="AB575" s="4" t="s">
        <v>13</v>
      </c>
      <c r="AC575" s="1">
        <v>127.054195793068</v>
      </c>
      <c r="AD575" s="4">
        <v>12.583804206932001</v>
      </c>
    </row>
    <row r="576">
      <c r="G576" s="5">
        <v>26.4711</v>
      </c>
      <c r="H576" s="6">
        <v>2.875</v>
      </c>
      <c r="K576" s="4">
        <f>IFERROR(__xludf.DUMMYFUNCTION("""COMPUTED_VALUE"""),2.75)</f>
        <v>2.75</v>
      </c>
      <c r="L576" s="4">
        <v>26.6786</v>
      </c>
      <c r="M576" s="4" t="s">
        <v>13</v>
      </c>
      <c r="N576" s="1">
        <v>27.8444728240924</v>
      </c>
      <c r="O576" s="4">
        <v>-1.3733728240923995</v>
      </c>
      <c r="V576" s="5">
        <v>139.661</v>
      </c>
      <c r="W576" s="6">
        <v>2.875</v>
      </c>
      <c r="Z576" s="4">
        <f>IFERROR(__xludf.DUMMYFUNCTION("""COMPUTED_VALUE"""),2.75)</f>
        <v>2.75</v>
      </c>
      <c r="AA576" s="4">
        <v>137.898</v>
      </c>
      <c r="AB576" s="4" t="s">
        <v>13</v>
      </c>
      <c r="AC576" s="1">
        <v>127.014772169944</v>
      </c>
      <c r="AD576" s="4">
        <v>12.646227830056006</v>
      </c>
    </row>
    <row r="577">
      <c r="G577" s="5">
        <v>26.4637</v>
      </c>
      <c r="H577" s="6">
        <v>2.88</v>
      </c>
      <c r="K577" s="4">
        <f>IFERROR(__xludf.DUMMYFUNCTION("""COMPUTED_VALUE"""),2.755)</f>
        <v>2.755</v>
      </c>
      <c r="L577" s="4">
        <v>26.6715</v>
      </c>
      <c r="M577" s="4" t="s">
        <v>13</v>
      </c>
      <c r="N577" s="1">
        <v>27.8658580169394</v>
      </c>
      <c r="O577" s="4">
        <v>-1.4021580169393992</v>
      </c>
      <c r="V577" s="5">
        <v>139.681</v>
      </c>
      <c r="W577" s="6">
        <v>2.88</v>
      </c>
      <c r="Z577" s="4">
        <f>IFERROR(__xludf.DUMMYFUNCTION("""COMPUTED_VALUE"""),2.755)</f>
        <v>2.755</v>
      </c>
      <c r="AA577" s="4">
        <v>138.031</v>
      </c>
      <c r="AB577" s="4" t="s">
        <v>13</v>
      </c>
      <c r="AC577" s="1">
        <v>126.966510426172</v>
      </c>
      <c r="AD577" s="4">
        <v>12.714489573828018</v>
      </c>
    </row>
    <row r="578">
      <c r="G578" s="5">
        <v>26.4564</v>
      </c>
      <c r="H578" s="6">
        <v>2.885</v>
      </c>
      <c r="K578" s="4">
        <f>IFERROR(__xludf.DUMMYFUNCTION("""COMPUTED_VALUE"""),2.76)</f>
        <v>2.76</v>
      </c>
      <c r="L578" s="4">
        <v>26.6641</v>
      </c>
      <c r="M578" s="4" t="s">
        <v>13</v>
      </c>
      <c r="N578" s="1">
        <v>27.8907598149384</v>
      </c>
      <c r="O578" s="4">
        <v>-1.4343598149384</v>
      </c>
      <c r="V578" s="5">
        <v>139.698</v>
      </c>
      <c r="W578" s="6">
        <v>2.885</v>
      </c>
      <c r="Z578" s="4">
        <f>IFERROR(__xludf.DUMMYFUNCTION("""COMPUTED_VALUE"""),2.76)</f>
        <v>2.76</v>
      </c>
      <c r="AA578" s="4">
        <v>138.158</v>
      </c>
      <c r="AB578" s="4" t="s">
        <v>13</v>
      </c>
      <c r="AC578" s="1">
        <v>126.910003981995</v>
      </c>
      <c r="AD578" s="4">
        <v>12.787996018005003</v>
      </c>
    </row>
    <row r="579">
      <c r="G579" s="5">
        <v>26.4493</v>
      </c>
      <c r="H579" s="6">
        <v>2.89</v>
      </c>
      <c r="K579" s="4">
        <f>IFERROR(__xludf.DUMMYFUNCTION("""COMPUTED_VALUE"""),2.765)</f>
        <v>2.765</v>
      </c>
      <c r="L579" s="4">
        <v>26.6564</v>
      </c>
      <c r="M579" s="4" t="s">
        <v>13</v>
      </c>
      <c r="N579" s="1">
        <v>27.9188683143755</v>
      </c>
      <c r="O579" s="4">
        <v>-1.4695683143755005</v>
      </c>
      <c r="V579" s="5">
        <v>139.714</v>
      </c>
      <c r="W579" s="6">
        <v>2.89</v>
      </c>
      <c r="Z579" s="4">
        <f>IFERROR(__xludf.DUMMYFUNCTION("""COMPUTED_VALUE"""),2.765)</f>
        <v>2.765</v>
      </c>
      <c r="AA579" s="4">
        <v>138.278</v>
      </c>
      <c r="AB579" s="4" t="s">
        <v>13</v>
      </c>
      <c r="AC579" s="1">
        <v>126.845846257655</v>
      </c>
      <c r="AD579" s="4">
        <v>12.868153742345001</v>
      </c>
    </row>
    <row r="580">
      <c r="G580" s="5">
        <v>26.4423</v>
      </c>
      <c r="H580" s="6">
        <v>2.895</v>
      </c>
      <c r="K580" s="4">
        <f>IFERROR(__xludf.DUMMYFUNCTION("""COMPUTED_VALUE"""),2.769836426)</f>
        <v>2.769836426</v>
      </c>
      <c r="L580" s="4" t="s">
        <v>13</v>
      </c>
      <c r="M580" s="4">
        <v>30.42</v>
      </c>
      <c r="N580" s="1">
        <v>27.949873611537</v>
      </c>
      <c r="O580" s="4">
        <v>-1.5075736115370013</v>
      </c>
      <c r="V580" s="5">
        <v>139.727</v>
      </c>
      <c r="W580" s="6">
        <v>2.895</v>
      </c>
      <c r="Z580" s="4">
        <f>IFERROR(__xludf.DUMMYFUNCTION("""COMPUTED_VALUE"""),2.769836426)</f>
        <v>2.769836426</v>
      </c>
      <c r="AA580" s="4" t="s">
        <v>13</v>
      </c>
      <c r="AB580" s="4">
        <v>120.284092136069</v>
      </c>
      <c r="AC580" s="1">
        <v>126.774630673393</v>
      </c>
      <c r="AD580" s="4">
        <v>12.952369326606998</v>
      </c>
    </row>
    <row r="581">
      <c r="G581" s="5">
        <v>26.4355</v>
      </c>
      <c r="H581" s="6">
        <v>2.9</v>
      </c>
      <c r="K581" s="4">
        <f>IFERROR(__xludf.DUMMYFUNCTION("""COMPUTED_VALUE"""),2.77)</f>
        <v>2.77</v>
      </c>
      <c r="L581" s="4">
        <v>26.6485</v>
      </c>
      <c r="M581" s="4" t="s">
        <v>13</v>
      </c>
      <c r="N581" s="1">
        <v>27.9834658027089</v>
      </c>
      <c r="O581" s="4">
        <v>-1.547965802708898</v>
      </c>
      <c r="V581" s="5">
        <v>139.739</v>
      </c>
      <c r="W581" s="6">
        <v>2.9</v>
      </c>
      <c r="Z581" s="4">
        <f>IFERROR(__xludf.DUMMYFUNCTION("""COMPUTED_VALUE"""),2.77)</f>
        <v>2.77</v>
      </c>
      <c r="AA581" s="4">
        <v>138.393</v>
      </c>
      <c r="AB581" s="4" t="s">
        <v>13</v>
      </c>
      <c r="AC581" s="1">
        <v>126.696950649452</v>
      </c>
      <c r="AD581" s="4">
        <v>13.042049350547998</v>
      </c>
    </row>
    <row r="582">
      <c r="G582" s="5">
        <v>26.4289</v>
      </c>
      <c r="H582" s="6">
        <v>2.905</v>
      </c>
      <c r="K582" s="4">
        <f>IFERROR(__xludf.DUMMYFUNCTION("""COMPUTED_VALUE"""),2.775)</f>
        <v>2.775</v>
      </c>
      <c r="L582" s="4">
        <v>26.6403</v>
      </c>
      <c r="M582" s="4" t="s">
        <v>13</v>
      </c>
      <c r="N582" s="1">
        <v>28.0193349841775</v>
      </c>
      <c r="O582" s="4">
        <v>-1.5904349841775023</v>
      </c>
      <c r="V582" s="5">
        <v>139.749</v>
      </c>
      <c r="W582" s="6">
        <v>2.905</v>
      </c>
      <c r="Z582" s="4">
        <f>IFERROR(__xludf.DUMMYFUNCTION("""COMPUTED_VALUE"""),2.775)</f>
        <v>2.775</v>
      </c>
      <c r="AA582" s="4">
        <v>138.502</v>
      </c>
      <c r="AB582" s="4" t="s">
        <v>13</v>
      </c>
      <c r="AC582" s="1">
        <v>126.613399606074</v>
      </c>
      <c r="AD582" s="4">
        <v>13.135600393925998</v>
      </c>
    </row>
    <row r="583">
      <c r="G583" s="5">
        <v>26.4223</v>
      </c>
      <c r="H583" s="6">
        <v>2.91</v>
      </c>
      <c r="K583" s="4">
        <f>IFERROR(__xludf.DUMMYFUNCTION("""COMPUTED_VALUE"""),2.78)</f>
        <v>2.78</v>
      </c>
      <c r="L583" s="4">
        <v>26.6319</v>
      </c>
      <c r="M583" s="4" t="s">
        <v>13</v>
      </c>
      <c r="N583" s="1">
        <v>28.0571712522291</v>
      </c>
      <c r="O583" s="4">
        <v>-1.6348712522291002</v>
      </c>
      <c r="V583" s="5">
        <v>139.757</v>
      </c>
      <c r="W583" s="6">
        <v>2.91</v>
      </c>
      <c r="Z583" s="4">
        <f>IFERROR(__xludf.DUMMYFUNCTION("""COMPUTED_VALUE"""),2.78)</f>
        <v>2.78</v>
      </c>
      <c r="AA583" s="4">
        <v>138.605</v>
      </c>
      <c r="AB583" s="4" t="s">
        <v>13</v>
      </c>
      <c r="AC583" s="1">
        <v>126.524570963501</v>
      </c>
      <c r="AD583" s="4">
        <v>13.232429036499</v>
      </c>
    </row>
    <row r="584">
      <c r="G584" s="5">
        <v>26.4159</v>
      </c>
      <c r="H584" s="6">
        <v>2.915</v>
      </c>
      <c r="K584" s="4">
        <f>IFERROR(__xludf.DUMMYFUNCTION("""COMPUTED_VALUE"""),2.785)</f>
        <v>2.785</v>
      </c>
      <c r="L584" s="4">
        <v>26.6234</v>
      </c>
      <c r="M584" s="4" t="s">
        <v>13</v>
      </c>
      <c r="N584" s="1">
        <v>28.0966647031497</v>
      </c>
      <c r="O584" s="4">
        <v>-1.6807647031496984</v>
      </c>
      <c r="V584" s="5">
        <v>139.764</v>
      </c>
      <c r="W584" s="6">
        <v>2.915</v>
      </c>
      <c r="Z584" s="4">
        <f>IFERROR(__xludf.DUMMYFUNCTION("""COMPUTED_VALUE"""),2.785)</f>
        <v>2.785</v>
      </c>
      <c r="AA584" s="4">
        <v>138.702</v>
      </c>
      <c r="AB584" s="4" t="s">
        <v>13</v>
      </c>
      <c r="AC584" s="1">
        <v>126.431058141974</v>
      </c>
      <c r="AD584" s="4">
        <v>13.332941858026004</v>
      </c>
    </row>
    <row r="585">
      <c r="G585" s="5">
        <v>26.4097</v>
      </c>
      <c r="H585" s="6">
        <v>2.92</v>
      </c>
      <c r="K585" s="4">
        <f>IFERROR(__xludf.DUMMYFUNCTION("""COMPUTED_VALUE"""),2.79)</f>
        <v>2.79</v>
      </c>
      <c r="L585" s="4">
        <v>26.6147</v>
      </c>
      <c r="M585" s="4" t="s">
        <v>13</v>
      </c>
      <c r="N585" s="1">
        <v>28.1375054332255</v>
      </c>
      <c r="O585" s="4">
        <v>-1.7278054332254982</v>
      </c>
      <c r="V585" s="5">
        <v>139.77</v>
      </c>
      <c r="W585" s="6">
        <v>2.92</v>
      </c>
      <c r="Z585" s="4">
        <f>IFERROR(__xludf.DUMMYFUNCTION("""COMPUTED_VALUE"""),2.79)</f>
        <v>2.79</v>
      </c>
      <c r="AA585" s="4">
        <v>138.794</v>
      </c>
      <c r="AB585" s="4" t="s">
        <v>13</v>
      </c>
      <c r="AC585" s="1">
        <v>126.333454561736</v>
      </c>
      <c r="AD585" s="4">
        <v>13.436545438264005</v>
      </c>
    </row>
    <row r="586">
      <c r="G586" s="5">
        <v>26.4035</v>
      </c>
      <c r="H586" s="6">
        <v>2.925</v>
      </c>
      <c r="K586" s="4">
        <f>IFERROR(__xludf.DUMMYFUNCTION("""COMPUTED_VALUE"""),2.795)</f>
        <v>2.795</v>
      </c>
      <c r="L586" s="4">
        <v>26.6059</v>
      </c>
      <c r="M586" s="4" t="s">
        <v>13</v>
      </c>
      <c r="N586" s="1">
        <v>28.1793835387428</v>
      </c>
      <c r="O586" s="4">
        <v>-1.7758835387428</v>
      </c>
      <c r="V586" s="5">
        <v>139.774</v>
      </c>
      <c r="W586" s="6">
        <v>2.925</v>
      </c>
      <c r="Z586" s="4">
        <f>IFERROR(__xludf.DUMMYFUNCTION("""COMPUTED_VALUE"""),2.795)</f>
        <v>2.795</v>
      </c>
      <c r="AA586" s="4">
        <v>138.88</v>
      </c>
      <c r="AB586" s="4" t="s">
        <v>13</v>
      </c>
      <c r="AC586" s="1">
        <v>126.23235364303</v>
      </c>
      <c r="AD586" s="4">
        <v>13.541646356970006</v>
      </c>
    </row>
    <row r="587">
      <c r="G587" s="5">
        <v>26.3975</v>
      </c>
      <c r="H587" s="6">
        <v>2.93</v>
      </c>
      <c r="K587" s="4">
        <f>IFERROR(__xludf.DUMMYFUNCTION("""COMPUTED_VALUE"""),2.8)</f>
        <v>2.8</v>
      </c>
      <c r="L587" s="4">
        <v>26.5971</v>
      </c>
      <c r="M587" s="4" t="s">
        <v>13</v>
      </c>
      <c r="N587" s="1">
        <v>28.2219891159877</v>
      </c>
      <c r="O587" s="4">
        <v>-1.8244891159876993</v>
      </c>
      <c r="V587" s="5">
        <v>139.778</v>
      </c>
      <c r="W587" s="6">
        <v>2.93</v>
      </c>
      <c r="Z587" s="4">
        <f>IFERROR(__xludf.DUMMYFUNCTION("""COMPUTED_VALUE"""),2.8)</f>
        <v>2.8</v>
      </c>
      <c r="AA587" s="4">
        <v>138.961</v>
      </c>
      <c r="AB587" s="4" t="s">
        <v>13</v>
      </c>
      <c r="AC587" s="1">
        <v>126.128348806096</v>
      </c>
      <c r="AD587" s="4">
        <v>13.649651193903992</v>
      </c>
    </row>
    <row r="588">
      <c r="G588" s="5">
        <v>26.3916</v>
      </c>
      <c r="H588" s="6">
        <v>2.935</v>
      </c>
      <c r="K588" s="4">
        <f>IFERROR(__xludf.DUMMYFUNCTION("""COMPUTED_VALUE"""),2.805)</f>
        <v>2.805</v>
      </c>
      <c r="L588" s="4">
        <v>26.5883</v>
      </c>
      <c r="M588" s="4" t="s">
        <v>13</v>
      </c>
      <c r="N588" s="1">
        <v>28.2650122612465</v>
      </c>
      <c r="O588" s="4">
        <v>-1.8734122612465</v>
      </c>
      <c r="V588" s="5">
        <v>139.78</v>
      </c>
      <c r="W588" s="6">
        <v>2.935</v>
      </c>
      <c r="Z588" s="4">
        <f>IFERROR(__xludf.DUMMYFUNCTION("""COMPUTED_VALUE"""),2.805)</f>
        <v>2.805</v>
      </c>
      <c r="AA588" s="4">
        <v>139.037</v>
      </c>
      <c r="AB588" s="4" t="s">
        <v>13</v>
      </c>
      <c r="AC588" s="1">
        <v>126.022033471176</v>
      </c>
      <c r="AD588" s="4">
        <v>13.757966528824</v>
      </c>
    </row>
    <row r="589">
      <c r="G589" s="5">
        <v>26.3858</v>
      </c>
      <c r="H589" s="6">
        <v>2.94</v>
      </c>
      <c r="K589" s="4">
        <f>IFERROR(__xludf.DUMMYFUNCTION("""COMPUTED_VALUE"""),2.81)</f>
        <v>2.81</v>
      </c>
      <c r="L589" s="4">
        <v>26.5794</v>
      </c>
      <c r="M589" s="4" t="s">
        <v>13</v>
      </c>
      <c r="N589" s="1">
        <v>28.3081430708053</v>
      </c>
      <c r="O589" s="4">
        <v>-1.9223430708053009</v>
      </c>
      <c r="V589" s="5">
        <v>139.782</v>
      </c>
      <c r="W589" s="6">
        <v>2.94</v>
      </c>
      <c r="Z589" s="4">
        <f>IFERROR(__xludf.DUMMYFUNCTION("""COMPUTED_VALUE"""),2.81)</f>
        <v>2.81</v>
      </c>
      <c r="AA589" s="4">
        <v>139.109</v>
      </c>
      <c r="AB589" s="4" t="s">
        <v>13</v>
      </c>
      <c r="AC589" s="1">
        <v>125.914001058514</v>
      </c>
      <c r="AD589" s="4">
        <v>13.867998941486007</v>
      </c>
    </row>
    <row r="590">
      <c r="G590" s="5">
        <v>26.3801</v>
      </c>
      <c r="H590" s="6">
        <v>2.945</v>
      </c>
      <c r="K590" s="4">
        <f>IFERROR(__xludf.DUMMYFUNCTION("""COMPUTED_VALUE"""),2.815)</f>
        <v>2.815</v>
      </c>
      <c r="L590" s="4">
        <v>26.5705</v>
      </c>
      <c r="M590" s="4" t="s">
        <v>13</v>
      </c>
      <c r="N590" s="1">
        <v>28.3510716409502</v>
      </c>
      <c r="O590" s="4">
        <v>-1.9709716409502</v>
      </c>
      <c r="V590" s="5">
        <v>139.783</v>
      </c>
      <c r="W590" s="6">
        <v>2.945</v>
      </c>
      <c r="Z590" s="4">
        <f>IFERROR(__xludf.DUMMYFUNCTION("""COMPUTED_VALUE"""),2.815)</f>
        <v>2.815</v>
      </c>
      <c r="AA590" s="4">
        <v>139.175</v>
      </c>
      <c r="AB590" s="4" t="s">
        <v>13</v>
      </c>
      <c r="AC590" s="1">
        <v>125.804844988351</v>
      </c>
      <c r="AD590" s="4">
        <v>13.978155011648994</v>
      </c>
    </row>
    <row r="591">
      <c r="G591" s="5">
        <v>26.3744</v>
      </c>
      <c r="H591" s="6">
        <v>2.95</v>
      </c>
      <c r="K591" s="4">
        <f>IFERROR(__xludf.DUMMYFUNCTION("""COMPUTED_VALUE"""),2.82)</f>
        <v>2.82</v>
      </c>
      <c r="L591" s="4">
        <v>26.5617</v>
      </c>
      <c r="M591" s="4" t="s">
        <v>13</v>
      </c>
      <c r="N591" s="1">
        <v>28.3934880679676</v>
      </c>
      <c r="O591" s="4">
        <v>-2.0190880679675978</v>
      </c>
      <c r="V591" s="5">
        <v>139.783</v>
      </c>
      <c r="W591" s="6">
        <v>2.95</v>
      </c>
      <c r="Z591" s="4">
        <f>IFERROR(__xludf.DUMMYFUNCTION("""COMPUTED_VALUE"""),2.82)</f>
        <v>2.82</v>
      </c>
      <c r="AA591" s="4">
        <v>139.237</v>
      </c>
      <c r="AB591" s="4" t="s">
        <v>13</v>
      </c>
      <c r="AC591" s="1">
        <v>125.695158680929</v>
      </c>
      <c r="AD591" s="4">
        <v>14.08784131907099</v>
      </c>
    </row>
    <row r="592">
      <c r="G592" s="5">
        <v>26.3689</v>
      </c>
      <c r="H592" s="6">
        <v>2.955</v>
      </c>
      <c r="K592" s="4">
        <f>IFERROR(__xludf.DUMMYFUNCTION("""COMPUTED_VALUE"""),2.825)</f>
        <v>2.825</v>
      </c>
      <c r="L592" s="4">
        <v>26.5529</v>
      </c>
      <c r="M592" s="4" t="s">
        <v>13</v>
      </c>
      <c r="N592" s="1">
        <v>28.4350824481435</v>
      </c>
      <c r="O592" s="4">
        <v>-2.0661824481435005</v>
      </c>
      <c r="V592" s="5">
        <v>139.782</v>
      </c>
      <c r="W592" s="6">
        <v>2.955</v>
      </c>
      <c r="Z592" s="4">
        <f>IFERROR(__xludf.DUMMYFUNCTION("""COMPUTED_VALUE"""),2.825)</f>
        <v>2.825</v>
      </c>
      <c r="AA592" s="4">
        <v>139.294</v>
      </c>
      <c r="AB592" s="4" t="s">
        <v>13</v>
      </c>
      <c r="AC592" s="1">
        <v>125.58553555649</v>
      </c>
      <c r="AD592" s="4">
        <v>14.19646444351001</v>
      </c>
    </row>
    <row r="593">
      <c r="G593" s="5">
        <v>26.3635</v>
      </c>
      <c r="H593" s="6">
        <v>2.96</v>
      </c>
      <c r="K593" s="4">
        <f>IFERROR(__xludf.DUMMYFUNCTION("""COMPUTED_VALUE"""),2.83)</f>
        <v>2.83</v>
      </c>
      <c r="L593" s="4">
        <v>26.5442</v>
      </c>
      <c r="M593" s="4" t="s">
        <v>13</v>
      </c>
      <c r="N593" s="1">
        <v>28.4755448777642</v>
      </c>
      <c r="O593" s="4">
        <v>-2.112044877764202</v>
      </c>
      <c r="V593" s="5">
        <v>139.781</v>
      </c>
      <c r="W593" s="6">
        <v>2.96</v>
      </c>
      <c r="Z593" s="4">
        <f>IFERROR(__xludf.DUMMYFUNCTION("""COMPUTED_VALUE"""),2.83)</f>
        <v>2.83</v>
      </c>
      <c r="AA593" s="4">
        <v>139.347</v>
      </c>
      <c r="AB593" s="4" t="s">
        <v>13</v>
      </c>
      <c r="AC593" s="1">
        <v>125.476569035276</v>
      </c>
      <c r="AD593" s="4">
        <v>14.304430964724006</v>
      </c>
    </row>
    <row r="594">
      <c r="G594" s="5">
        <v>26.3581</v>
      </c>
      <c r="H594" s="6">
        <v>2.965</v>
      </c>
      <c r="K594" s="4">
        <f>IFERROR(__xludf.DUMMYFUNCTION("""COMPUTED_VALUE"""),2.835)</f>
        <v>2.835</v>
      </c>
      <c r="L594" s="4">
        <v>26.5356</v>
      </c>
      <c r="M594" s="4" t="s">
        <v>13</v>
      </c>
      <c r="N594" s="1">
        <v>28.5145654531159</v>
      </c>
      <c r="O594" s="4">
        <v>-2.1564654531158993</v>
      </c>
      <c r="V594" s="5">
        <v>139.78</v>
      </c>
      <c r="W594" s="6">
        <v>2.965</v>
      </c>
      <c r="Z594" s="4">
        <f>IFERROR(__xludf.DUMMYFUNCTION("""COMPUTED_VALUE"""),2.835)</f>
        <v>2.835</v>
      </c>
      <c r="AA594" s="4">
        <v>139.396</v>
      </c>
      <c r="AB594" s="4" t="s">
        <v>13</v>
      </c>
      <c r="AC594" s="1">
        <v>125.368852537529</v>
      </c>
      <c r="AD594" s="4">
        <v>14.411147462471007</v>
      </c>
    </row>
    <row r="595">
      <c r="G595" s="5">
        <v>26.3527</v>
      </c>
      <c r="H595" s="6">
        <v>2.97</v>
      </c>
      <c r="K595" s="4">
        <f>IFERROR(__xludf.DUMMYFUNCTION("""COMPUTED_VALUE"""),2.84)</f>
        <v>2.84</v>
      </c>
      <c r="L595" s="4">
        <v>26.5271</v>
      </c>
      <c r="M595" s="4" t="s">
        <v>13</v>
      </c>
      <c r="N595" s="1">
        <v>28.5518342704847</v>
      </c>
      <c r="O595" s="4">
        <v>-2.199134270484702</v>
      </c>
      <c r="V595" s="5">
        <v>139.778</v>
      </c>
      <c r="W595" s="6">
        <v>2.97</v>
      </c>
      <c r="Z595" s="4">
        <f>IFERROR(__xludf.DUMMYFUNCTION("""COMPUTED_VALUE"""),2.84)</f>
        <v>2.84</v>
      </c>
      <c r="AA595" s="4">
        <v>139.441</v>
      </c>
      <c r="AB595" s="4" t="s">
        <v>13</v>
      </c>
      <c r="AC595" s="1">
        <v>125.262979483492</v>
      </c>
      <c r="AD595" s="4">
        <v>14.515020516507988</v>
      </c>
    </row>
    <row r="596">
      <c r="G596" s="5">
        <v>26.3475</v>
      </c>
      <c r="H596" s="6">
        <v>2.975</v>
      </c>
      <c r="K596" s="4">
        <f>IFERROR(__xludf.DUMMYFUNCTION("""COMPUTED_VALUE"""),2.845)</f>
        <v>2.845</v>
      </c>
      <c r="L596" s="4">
        <v>26.5187</v>
      </c>
      <c r="M596" s="4" t="s">
        <v>13</v>
      </c>
      <c r="N596" s="1">
        <v>28.5870414261568</v>
      </c>
      <c r="O596" s="4">
        <v>-2.2395414261568014</v>
      </c>
      <c r="V596" s="5">
        <v>139.775</v>
      </c>
      <c r="W596" s="6">
        <v>2.975</v>
      </c>
      <c r="Z596" s="4">
        <f>IFERROR(__xludf.DUMMYFUNCTION("""COMPUTED_VALUE"""),2.845)</f>
        <v>2.845</v>
      </c>
      <c r="AA596" s="4">
        <v>139.482</v>
      </c>
      <c r="AB596" s="4" t="s">
        <v>13</v>
      </c>
      <c r="AC596" s="1">
        <v>125.159543293405</v>
      </c>
      <c r="AD596" s="4">
        <v>14.615456706595012</v>
      </c>
    </row>
    <row r="597">
      <c r="G597" s="5">
        <v>26.3422</v>
      </c>
      <c r="H597" s="6">
        <v>2.98</v>
      </c>
      <c r="K597" s="4">
        <f>IFERROR(__xludf.DUMMYFUNCTION("""COMPUTED_VALUE"""),2.85)</f>
        <v>2.85</v>
      </c>
      <c r="L597" s="4">
        <v>26.5104</v>
      </c>
      <c r="M597" s="4" t="s">
        <v>13</v>
      </c>
      <c r="N597" s="1">
        <v>28.6198770164185</v>
      </c>
      <c r="O597" s="4">
        <v>-2.277677016418501</v>
      </c>
      <c r="V597" s="5">
        <v>139.772</v>
      </c>
      <c r="W597" s="6">
        <v>2.98</v>
      </c>
      <c r="Z597" s="4">
        <f>IFERROR(__xludf.DUMMYFUNCTION("""COMPUTED_VALUE"""),2.85)</f>
        <v>2.85</v>
      </c>
      <c r="AA597" s="4">
        <v>139.52</v>
      </c>
      <c r="AB597" s="4" t="s">
        <v>13</v>
      </c>
      <c r="AC597" s="1">
        <v>125.059137387512</v>
      </c>
      <c r="AD597" s="4">
        <v>14.712862612487996</v>
      </c>
    </row>
    <row r="598">
      <c r="G598" s="5">
        <v>26.3371</v>
      </c>
      <c r="H598" s="6">
        <v>2.985</v>
      </c>
      <c r="K598" s="4">
        <f>IFERROR(__xludf.DUMMYFUNCTION("""COMPUTED_VALUE"""),2.853302002)</f>
        <v>2.853302002</v>
      </c>
      <c r="L598" s="4" t="s">
        <v>13</v>
      </c>
      <c r="M598" s="4">
        <v>27.8</v>
      </c>
      <c r="N598" s="1">
        <v>28.6500311375559</v>
      </c>
      <c r="O598" s="4">
        <v>-2.3129311375559</v>
      </c>
      <c r="V598" s="5">
        <v>139.768</v>
      </c>
      <c r="W598" s="6">
        <v>2.985</v>
      </c>
      <c r="Z598" s="4">
        <f>IFERROR(__xludf.DUMMYFUNCTION("""COMPUTED_VALUE"""),2.853302002)</f>
        <v>2.853302002</v>
      </c>
      <c r="AA598" s="4" t="s">
        <v>13</v>
      </c>
      <c r="AB598" s="4">
        <v>127.11415801049</v>
      </c>
      <c r="AC598" s="1">
        <v>124.962355186054</v>
      </c>
      <c r="AD598" s="4">
        <v>14.805644813946003</v>
      </c>
    </row>
    <row r="599">
      <c r="G599" s="5">
        <v>26.3319</v>
      </c>
      <c r="H599" s="6">
        <v>2.99</v>
      </c>
      <c r="K599" s="4">
        <f>IFERROR(__xludf.DUMMYFUNCTION("""COMPUTED_VALUE"""),2.855)</f>
        <v>2.855</v>
      </c>
      <c r="L599" s="4">
        <v>26.5023</v>
      </c>
      <c r="M599" s="4" t="s">
        <v>13</v>
      </c>
      <c r="N599" s="1">
        <v>28.6771938858551</v>
      </c>
      <c r="O599" s="4">
        <v>-2.3452938858550993</v>
      </c>
      <c r="V599" s="5">
        <v>139.764</v>
      </c>
      <c r="W599" s="6">
        <v>2.99</v>
      </c>
      <c r="Z599" s="4">
        <f>IFERROR(__xludf.DUMMYFUNCTION("""COMPUTED_VALUE"""),2.855)</f>
        <v>2.855</v>
      </c>
      <c r="AA599" s="4">
        <v>139.554</v>
      </c>
      <c r="AB599" s="4" t="s">
        <v>13</v>
      </c>
      <c r="AC599" s="1">
        <v>124.869790109274</v>
      </c>
      <c r="AD599" s="4">
        <v>14.894209890726003</v>
      </c>
    </row>
    <row r="600">
      <c r="G600" s="5">
        <v>26.3268</v>
      </c>
      <c r="H600" s="6">
        <v>2.995</v>
      </c>
      <c r="K600" s="4">
        <f>IFERROR(__xludf.DUMMYFUNCTION("""COMPUTED_VALUE"""),2.86)</f>
        <v>2.86</v>
      </c>
      <c r="L600" s="4">
        <v>26.4943</v>
      </c>
      <c r="M600" s="4" t="s">
        <v>13</v>
      </c>
      <c r="N600" s="1">
        <v>28.7010553576025</v>
      </c>
      <c r="O600" s="4">
        <v>-2.3742553576025003</v>
      </c>
      <c r="V600" s="5">
        <v>139.758</v>
      </c>
      <c r="W600" s="6">
        <v>2.995</v>
      </c>
      <c r="Z600" s="4">
        <f>IFERROR(__xludf.DUMMYFUNCTION("""COMPUTED_VALUE"""),2.86)</f>
        <v>2.86</v>
      </c>
      <c r="AA600" s="4">
        <v>139.585</v>
      </c>
      <c r="AB600" s="4" t="s">
        <v>13</v>
      </c>
      <c r="AC600" s="1">
        <v>124.782035577412</v>
      </c>
      <c r="AD600" s="4">
        <v>14.975964422588007</v>
      </c>
    </row>
    <row r="601">
      <c r="G601" s="5">
        <v>26.3218</v>
      </c>
      <c r="H601" s="6">
        <v>3.0</v>
      </c>
      <c r="K601" s="4">
        <f>IFERROR(__xludf.DUMMYFUNCTION("""COMPUTED_VALUE"""),2.865)</f>
        <v>2.865</v>
      </c>
      <c r="L601" s="4">
        <v>26.4864</v>
      </c>
      <c r="M601" s="4" t="s">
        <v>13</v>
      </c>
      <c r="N601" s="1">
        <v>28.7213056490841</v>
      </c>
      <c r="O601" s="4">
        <v>-2.3995056490841016</v>
      </c>
      <c r="V601" s="5">
        <v>139.753</v>
      </c>
      <c r="W601" s="6">
        <v>3.0</v>
      </c>
      <c r="Z601" s="4">
        <f>IFERROR(__xludf.DUMMYFUNCTION("""COMPUTED_VALUE"""),2.865)</f>
        <v>2.865</v>
      </c>
      <c r="AA601" s="4">
        <v>139.613</v>
      </c>
      <c r="AB601" s="4" t="s">
        <v>13</v>
      </c>
      <c r="AC601" s="1">
        <v>124.699685010712</v>
      </c>
      <c r="AD601" s="4">
        <v>15.053314989287983</v>
      </c>
    </row>
    <row r="602">
      <c r="G602" s="5">
        <v>26.3167</v>
      </c>
      <c r="H602" s="6">
        <v>3.005</v>
      </c>
      <c r="K602" s="4">
        <f>IFERROR(__xludf.DUMMYFUNCTION("""COMPUTED_VALUE"""),2.87)</f>
        <v>2.87</v>
      </c>
      <c r="L602" s="4">
        <v>26.4787</v>
      </c>
      <c r="M602" s="4" t="s">
        <v>13</v>
      </c>
      <c r="N602" s="1">
        <v>28.7376348565862</v>
      </c>
      <c r="O602" s="4">
        <v>-2.4209348565862</v>
      </c>
      <c r="V602" s="5">
        <v>139.746</v>
      </c>
      <c r="W602" s="6">
        <v>3.005</v>
      </c>
      <c r="Z602" s="4">
        <f>IFERROR(__xludf.DUMMYFUNCTION("""COMPUTED_VALUE"""),2.87)</f>
        <v>2.87</v>
      </c>
      <c r="AA602" s="4">
        <v>139.638</v>
      </c>
      <c r="AB602" s="4" t="s">
        <v>13</v>
      </c>
      <c r="AC602" s="1">
        <v>124.623331829416</v>
      </c>
      <c r="AD602" s="4">
        <v>15.122668170584006</v>
      </c>
    </row>
    <row r="603">
      <c r="G603" s="5">
        <v>26.3117</v>
      </c>
      <c r="H603" s="6">
        <v>3.01</v>
      </c>
      <c r="K603" s="4">
        <f>IFERROR(__xludf.DUMMYFUNCTION("""COMPUTED_VALUE"""),2.875)</f>
        <v>2.875</v>
      </c>
      <c r="L603" s="4">
        <v>26.4711</v>
      </c>
      <c r="M603" s="4" t="s">
        <v>13</v>
      </c>
      <c r="N603" s="1">
        <v>28.749733076395</v>
      </c>
      <c r="O603" s="4">
        <v>-2.4380330763950013</v>
      </c>
      <c r="V603" s="5">
        <v>139.739</v>
      </c>
      <c r="W603" s="6">
        <v>3.01</v>
      </c>
      <c r="Z603" s="4">
        <f>IFERROR(__xludf.DUMMYFUNCTION("""COMPUTED_VALUE"""),2.875)</f>
        <v>2.875</v>
      </c>
      <c r="AA603" s="4">
        <v>139.661</v>
      </c>
      <c r="AB603" s="4" t="s">
        <v>13</v>
      </c>
      <c r="AC603" s="1">
        <v>124.553569453764</v>
      </c>
      <c r="AD603" s="4">
        <v>15.185430546236006</v>
      </c>
    </row>
    <row r="604">
      <c r="G604" s="5">
        <v>26.3067</v>
      </c>
      <c r="H604" s="6">
        <v>3.015</v>
      </c>
      <c r="K604" s="4">
        <f>IFERROR(__xludf.DUMMYFUNCTION("""COMPUTED_VALUE"""),2.88)</f>
        <v>2.88</v>
      </c>
      <c r="L604" s="4">
        <v>26.4637</v>
      </c>
      <c r="M604" s="4" t="s">
        <v>13</v>
      </c>
      <c r="N604" s="1">
        <v>28.7572904047965</v>
      </c>
      <c r="O604" s="4">
        <v>-2.4505904047965004</v>
      </c>
      <c r="V604" s="5">
        <v>139.731</v>
      </c>
      <c r="W604" s="6">
        <v>3.015</v>
      </c>
      <c r="Z604" s="4">
        <f>IFERROR(__xludf.DUMMYFUNCTION("""COMPUTED_VALUE"""),2.88)</f>
        <v>2.88</v>
      </c>
      <c r="AA604" s="4">
        <v>139.681</v>
      </c>
      <c r="AB604" s="4" t="s">
        <v>13</v>
      </c>
      <c r="AC604" s="1">
        <v>124.490991304001</v>
      </c>
      <c r="AD604" s="4">
        <v>15.240008695998995</v>
      </c>
    </row>
    <row r="605">
      <c r="G605" s="5">
        <v>26.3017</v>
      </c>
      <c r="H605" s="6">
        <v>3.02</v>
      </c>
      <c r="K605" s="4">
        <f>IFERROR(__xludf.DUMMYFUNCTION("""COMPUTED_VALUE"""),2.885)</f>
        <v>2.885</v>
      </c>
      <c r="L605" s="4">
        <v>26.4564</v>
      </c>
      <c r="M605" s="4" t="s">
        <v>13</v>
      </c>
      <c r="N605" s="1">
        <v>28.7599969380772</v>
      </c>
      <c r="O605" s="4">
        <v>-2.4582969380772006</v>
      </c>
      <c r="V605" s="5">
        <v>139.721</v>
      </c>
      <c r="W605" s="6">
        <v>3.02</v>
      </c>
      <c r="Z605" s="4">
        <f>IFERROR(__xludf.DUMMYFUNCTION("""COMPUTED_VALUE"""),2.885)</f>
        <v>2.885</v>
      </c>
      <c r="AA605" s="4">
        <v>139.698</v>
      </c>
      <c r="AB605" s="4" t="s">
        <v>13</v>
      </c>
      <c r="AC605" s="1">
        <v>124.436190800366</v>
      </c>
      <c r="AD605" s="4">
        <v>15.284809199633997</v>
      </c>
    </row>
    <row r="606">
      <c r="G606" s="5">
        <v>26.2967</v>
      </c>
      <c r="H606" s="6">
        <v>3.025</v>
      </c>
      <c r="K606" s="4">
        <f>IFERROR(__xludf.DUMMYFUNCTION("""COMPUTED_VALUE"""),2.89)</f>
        <v>2.89</v>
      </c>
      <c r="L606" s="4">
        <v>26.4493</v>
      </c>
      <c r="M606" s="4" t="s">
        <v>13</v>
      </c>
      <c r="N606" s="1">
        <v>28.7575883125719</v>
      </c>
      <c r="O606" s="4">
        <v>-2.4608883125718997</v>
      </c>
      <c r="V606" s="5">
        <v>139.711</v>
      </c>
      <c r="W606" s="6">
        <v>3.025</v>
      </c>
      <c r="Z606" s="4">
        <f>IFERROR(__xludf.DUMMYFUNCTION("""COMPUTED_VALUE"""),2.89)</f>
        <v>2.89</v>
      </c>
      <c r="AA606" s="4">
        <v>139.714</v>
      </c>
      <c r="AB606" s="4" t="s">
        <v>13</v>
      </c>
      <c r="AC606" s="1">
        <v>124.387041555212</v>
      </c>
      <c r="AD606" s="4">
        <v>15.323958444788019</v>
      </c>
    </row>
    <row r="607">
      <c r="G607" s="5">
        <v>26.2917</v>
      </c>
      <c r="H607" s="6">
        <v>3.03</v>
      </c>
      <c r="K607" s="4">
        <f>IFERROR(__xludf.DUMMYFUNCTION("""COMPUTED_VALUE"""),2.895)</f>
        <v>2.895</v>
      </c>
      <c r="L607" s="4">
        <v>26.4423</v>
      </c>
      <c r="M607" s="4" t="s">
        <v>13</v>
      </c>
      <c r="N607" s="1">
        <v>28.7502619360904</v>
      </c>
      <c r="O607" s="4">
        <v>-2.458561936090401</v>
      </c>
      <c r="V607" s="5">
        <v>139.699</v>
      </c>
      <c r="W607" s="6">
        <v>3.03</v>
      </c>
      <c r="Z607" s="4">
        <f>IFERROR(__xludf.DUMMYFUNCTION("""COMPUTED_VALUE"""),2.895)</f>
        <v>2.895</v>
      </c>
      <c r="AA607" s="4">
        <v>139.727</v>
      </c>
      <c r="AB607" s="4" t="s">
        <v>13</v>
      </c>
      <c r="AC607" s="1">
        <v>124.340510272507</v>
      </c>
      <c r="AD607" s="4">
        <v>15.358489727493009</v>
      </c>
    </row>
    <row r="608">
      <c r="G608" s="5">
        <v>26.2867</v>
      </c>
      <c r="H608" s="6">
        <v>3.035</v>
      </c>
      <c r="K608" s="4">
        <f>IFERROR(__xludf.DUMMYFUNCTION("""COMPUTED_VALUE"""),2.9)</f>
        <v>2.9</v>
      </c>
      <c r="L608" s="4">
        <v>26.4355</v>
      </c>
      <c r="M608" s="4" t="s">
        <v>13</v>
      </c>
      <c r="N608" s="1">
        <v>28.7384147789328</v>
      </c>
      <c r="O608" s="4">
        <v>-2.4517147789328</v>
      </c>
      <c r="V608" s="5">
        <v>139.685</v>
      </c>
      <c r="W608" s="6">
        <v>3.035</v>
      </c>
      <c r="Z608" s="4">
        <f>IFERROR(__xludf.DUMMYFUNCTION("""COMPUTED_VALUE"""),2.9)</f>
        <v>2.9</v>
      </c>
      <c r="AA608" s="4">
        <v>139.739</v>
      </c>
      <c r="AB608" s="4" t="s">
        <v>13</v>
      </c>
      <c r="AC608" s="1">
        <v>124.296386353842</v>
      </c>
      <c r="AD608" s="4">
        <v>15.388613646158007</v>
      </c>
    </row>
    <row r="609">
      <c r="G609" s="5">
        <v>26.2817</v>
      </c>
      <c r="H609" s="6">
        <v>3.04</v>
      </c>
      <c r="K609" s="4">
        <f>IFERROR(__xludf.DUMMYFUNCTION("""COMPUTED_VALUE"""),2.905)</f>
        <v>2.905</v>
      </c>
      <c r="L609" s="4">
        <v>26.4289</v>
      </c>
      <c r="M609" s="4" t="s">
        <v>13</v>
      </c>
      <c r="N609" s="1">
        <v>28.7224438931417</v>
      </c>
      <c r="O609" s="4">
        <v>-2.4407438931417005</v>
      </c>
      <c r="V609" s="5">
        <v>139.67</v>
      </c>
      <c r="W609" s="6">
        <v>3.04</v>
      </c>
      <c r="Z609" s="4">
        <f>IFERROR(__xludf.DUMMYFUNCTION("""COMPUTED_VALUE"""),2.905)</f>
        <v>2.905</v>
      </c>
      <c r="AA609" s="4">
        <v>139.749</v>
      </c>
      <c r="AB609" s="4" t="s">
        <v>13</v>
      </c>
      <c r="AC609" s="1">
        <v>124.254462499533</v>
      </c>
      <c r="AD609" s="4">
        <v>15.415537500466982</v>
      </c>
    </row>
    <row r="610">
      <c r="G610" s="5">
        <v>26.2767</v>
      </c>
      <c r="H610" s="6">
        <v>3.045</v>
      </c>
      <c r="K610" s="4">
        <f>IFERROR(__xludf.DUMMYFUNCTION("""COMPUTED_VALUE"""),2.91)</f>
        <v>2.91</v>
      </c>
      <c r="L610" s="4">
        <v>26.4223</v>
      </c>
      <c r="M610" s="4" t="s">
        <v>13</v>
      </c>
      <c r="N610" s="1">
        <v>28.7027463307596</v>
      </c>
      <c r="O610" s="4">
        <v>-2.426046330759597</v>
      </c>
      <c r="V610" s="5">
        <v>139.653</v>
      </c>
      <c r="W610" s="6">
        <v>3.045</v>
      </c>
      <c r="Z610" s="4">
        <f>IFERROR(__xludf.DUMMYFUNCTION("""COMPUTED_VALUE"""),2.91)</f>
        <v>2.91</v>
      </c>
      <c r="AA610" s="4">
        <v>139.757</v>
      </c>
      <c r="AB610" s="4" t="s">
        <v>13</v>
      </c>
      <c r="AC610" s="1">
        <v>124.214531409893</v>
      </c>
      <c r="AD610" s="4">
        <v>15.438468590106993</v>
      </c>
    </row>
    <row r="611">
      <c r="G611" s="5">
        <v>26.2717</v>
      </c>
      <c r="H611" s="6">
        <v>3.05</v>
      </c>
      <c r="K611" s="4">
        <f>IFERROR(__xludf.DUMMYFUNCTION("""COMPUTED_VALUE"""),2.915)</f>
        <v>2.915</v>
      </c>
      <c r="L611" s="4">
        <v>26.4159</v>
      </c>
      <c r="M611" s="4" t="s">
        <v>13</v>
      </c>
      <c r="N611" s="1">
        <v>28.679719143829</v>
      </c>
      <c r="O611" s="4">
        <v>-2.4080191438290015</v>
      </c>
      <c r="V611" s="5">
        <v>139.634</v>
      </c>
      <c r="W611" s="6">
        <v>3.05</v>
      </c>
      <c r="Z611" s="4">
        <f>IFERROR(__xludf.DUMMYFUNCTION("""COMPUTED_VALUE"""),2.915)</f>
        <v>2.915</v>
      </c>
      <c r="AA611" s="4">
        <v>139.764</v>
      </c>
      <c r="AB611" s="4" t="s">
        <v>13</v>
      </c>
      <c r="AC611" s="1">
        <v>124.17638578524</v>
      </c>
      <c r="AD611" s="4">
        <v>15.457614214759985</v>
      </c>
    </row>
    <row r="612">
      <c r="G612" s="5">
        <v>26.2667</v>
      </c>
      <c r="H612" s="6">
        <v>3.055</v>
      </c>
      <c r="K612" s="4">
        <f>IFERROR(__xludf.DUMMYFUNCTION("""COMPUTED_VALUE"""),2.92)</f>
        <v>2.92</v>
      </c>
      <c r="L612" s="4">
        <v>26.4097</v>
      </c>
      <c r="M612" s="4" t="s">
        <v>13</v>
      </c>
      <c r="N612" s="1">
        <v>28.6537593843924</v>
      </c>
      <c r="O612" s="4">
        <v>-2.3870593843924013</v>
      </c>
      <c r="V612" s="5">
        <v>139.613</v>
      </c>
      <c r="W612" s="6">
        <v>3.055</v>
      </c>
      <c r="Z612" s="4">
        <f>IFERROR(__xludf.DUMMYFUNCTION("""COMPUTED_VALUE"""),2.92)</f>
        <v>2.92</v>
      </c>
      <c r="AA612" s="4">
        <v>139.77</v>
      </c>
      <c r="AB612" s="4" t="s">
        <v>13</v>
      </c>
      <c r="AC612" s="1">
        <v>124.139818325887</v>
      </c>
      <c r="AD612" s="4">
        <v>15.473181674112993</v>
      </c>
    </row>
    <row r="613">
      <c r="G613" s="5">
        <v>26.2617</v>
      </c>
      <c r="H613" s="6">
        <v>3.06</v>
      </c>
      <c r="K613" s="4">
        <f>IFERROR(__xludf.DUMMYFUNCTION("""COMPUTED_VALUE"""),2.925)</f>
        <v>2.925</v>
      </c>
      <c r="L613" s="4">
        <v>26.4035</v>
      </c>
      <c r="M613" s="4" t="s">
        <v>13</v>
      </c>
      <c r="N613" s="1">
        <v>28.6252641044923</v>
      </c>
      <c r="O613" s="4">
        <v>-2.3635641044922977</v>
      </c>
      <c r="V613" s="5">
        <v>139.589</v>
      </c>
      <c r="W613" s="6">
        <v>3.06</v>
      </c>
      <c r="Z613" s="4">
        <f>IFERROR(__xludf.DUMMYFUNCTION("""COMPUTED_VALUE"""),2.925)</f>
        <v>2.925</v>
      </c>
      <c r="AA613" s="4">
        <v>139.774</v>
      </c>
      <c r="AB613" s="4" t="s">
        <v>13</v>
      </c>
      <c r="AC613" s="1">
        <v>124.10462173215</v>
      </c>
      <c r="AD613" s="4">
        <v>15.484378267850005</v>
      </c>
    </row>
    <row r="614">
      <c r="G614" s="5">
        <v>26.2566</v>
      </c>
      <c r="H614" s="6">
        <v>3.065</v>
      </c>
      <c r="K614" s="4">
        <f>IFERROR(__xludf.DUMMYFUNCTION("""COMPUTED_VALUE"""),2.93)</f>
        <v>2.93</v>
      </c>
      <c r="L614" s="4">
        <v>26.3975</v>
      </c>
      <c r="M614" s="4" t="s">
        <v>13</v>
      </c>
      <c r="N614" s="1">
        <v>28.5946303561712</v>
      </c>
      <c r="O614" s="4">
        <v>-2.3380303561712026</v>
      </c>
      <c r="V614" s="5">
        <v>139.562</v>
      </c>
      <c r="W614" s="6">
        <v>3.065</v>
      </c>
      <c r="Z614" s="4">
        <f>IFERROR(__xludf.DUMMYFUNCTION("""COMPUTED_VALUE"""),2.93)</f>
        <v>2.93</v>
      </c>
      <c r="AA614" s="4">
        <v>139.778</v>
      </c>
      <c r="AB614" s="4" t="s">
        <v>13</v>
      </c>
      <c r="AC614" s="1">
        <v>124.070588704346</v>
      </c>
      <c r="AD614" s="4">
        <v>15.491411295654018</v>
      </c>
    </row>
    <row r="615">
      <c r="G615" s="5">
        <v>26.2516</v>
      </c>
      <c r="H615" s="6">
        <v>3.07</v>
      </c>
      <c r="K615" s="4">
        <f>IFERROR(__xludf.DUMMYFUNCTION("""COMPUTED_VALUE"""),2.935)</f>
        <v>2.935</v>
      </c>
      <c r="L615" s="4">
        <v>26.3916</v>
      </c>
      <c r="M615" s="4" t="s">
        <v>13</v>
      </c>
      <c r="N615" s="1">
        <v>28.5622551914717</v>
      </c>
      <c r="O615" s="4">
        <v>-2.3106551914716995</v>
      </c>
      <c r="V615" s="5">
        <v>139.532</v>
      </c>
      <c r="W615" s="6">
        <v>3.07</v>
      </c>
      <c r="Z615" s="4">
        <f>IFERROR(__xludf.DUMMYFUNCTION("""COMPUTED_VALUE"""),2.935)</f>
        <v>2.935</v>
      </c>
      <c r="AA615" s="4">
        <v>139.78</v>
      </c>
      <c r="AB615" s="4" t="s">
        <v>13</v>
      </c>
      <c r="AC615" s="1">
        <v>124.037511942788</v>
      </c>
      <c r="AD615" s="4">
        <v>15.49448805721201</v>
      </c>
    </row>
    <row r="616">
      <c r="G616" s="5">
        <v>26.2464</v>
      </c>
      <c r="H616" s="6">
        <v>3.075</v>
      </c>
      <c r="K616" s="4">
        <f>IFERROR(__xludf.DUMMYFUNCTION("""COMPUTED_VALUE"""),2.94)</f>
        <v>2.94</v>
      </c>
      <c r="L616" s="4">
        <v>26.3858</v>
      </c>
      <c r="M616" s="4" t="s">
        <v>13</v>
      </c>
      <c r="N616" s="1">
        <v>28.5285356624361</v>
      </c>
      <c r="O616" s="4">
        <v>-2.2821356624360973</v>
      </c>
      <c r="V616" s="5">
        <v>139.499</v>
      </c>
      <c r="W616" s="6">
        <v>3.075</v>
      </c>
      <c r="Z616" s="4">
        <f>IFERROR(__xludf.DUMMYFUNCTION("""COMPUTED_VALUE"""),2.94)</f>
        <v>2.94</v>
      </c>
      <c r="AA616" s="4">
        <v>139.782</v>
      </c>
      <c r="AB616" s="4" t="s">
        <v>13</v>
      </c>
      <c r="AC616" s="1">
        <v>124.005184147792</v>
      </c>
      <c r="AD616" s="4">
        <v>15.493815852208002</v>
      </c>
    </row>
    <row r="617">
      <c r="G617" s="5">
        <v>26.2413</v>
      </c>
      <c r="H617" s="6">
        <v>3.08</v>
      </c>
      <c r="K617" s="4">
        <f>IFERROR(__xludf.DUMMYFUNCTION("""COMPUTED_VALUE"""),2.945)</f>
        <v>2.945</v>
      </c>
      <c r="L617" s="4">
        <v>26.3801</v>
      </c>
      <c r="M617" s="4" t="s">
        <v>13</v>
      </c>
      <c r="N617" s="1">
        <v>28.4938688211071</v>
      </c>
      <c r="O617" s="4">
        <v>-2.2525688211071007</v>
      </c>
      <c r="V617" s="5">
        <v>139.462</v>
      </c>
      <c r="W617" s="6">
        <v>3.08</v>
      </c>
      <c r="Z617" s="4">
        <f>IFERROR(__xludf.DUMMYFUNCTION("""COMPUTED_VALUE"""),2.945)</f>
        <v>2.945</v>
      </c>
      <c r="AA617" s="4">
        <v>139.783</v>
      </c>
      <c r="AB617" s="4" t="s">
        <v>13</v>
      </c>
      <c r="AC617" s="1">
        <v>123.973398019674</v>
      </c>
      <c r="AD617" s="4">
        <v>15.488601980325996</v>
      </c>
    </row>
    <row r="618">
      <c r="G618" s="5">
        <v>26.2362</v>
      </c>
      <c r="H618" s="6">
        <v>3.085</v>
      </c>
      <c r="K618" s="4">
        <f>IFERROR(__xludf.DUMMYFUNCTION("""COMPUTED_VALUE"""),2.95)</f>
        <v>2.95</v>
      </c>
      <c r="L618" s="4">
        <v>26.3744</v>
      </c>
      <c r="M618" s="4" t="s">
        <v>13</v>
      </c>
      <c r="N618" s="1">
        <v>28.4586517195272</v>
      </c>
      <c r="O618" s="4">
        <v>-2.2224517195272</v>
      </c>
      <c r="V618" s="5">
        <v>139.422</v>
      </c>
      <c r="W618" s="6">
        <v>3.085</v>
      </c>
      <c r="Z618" s="4">
        <f>IFERROR(__xludf.DUMMYFUNCTION("""COMPUTED_VALUE"""),2.95)</f>
        <v>2.95</v>
      </c>
      <c r="AA618" s="4">
        <v>139.783</v>
      </c>
      <c r="AB618" s="4" t="s">
        <v>13</v>
      </c>
      <c r="AC618" s="1">
        <v>123.941946258749</v>
      </c>
      <c r="AD618" s="4">
        <v>15.480053741250998</v>
      </c>
    </row>
    <row r="619">
      <c r="G619" s="5">
        <v>26.231</v>
      </c>
      <c r="H619" s="6">
        <v>3.09</v>
      </c>
      <c r="K619" s="4">
        <f>IFERROR(__xludf.DUMMYFUNCTION("""COMPUTED_VALUE"""),2.955)</f>
        <v>2.955</v>
      </c>
      <c r="L619" s="4">
        <v>26.3689</v>
      </c>
      <c r="M619" s="4" t="s">
        <v>13</v>
      </c>
      <c r="N619" s="1">
        <v>28.4232814097388</v>
      </c>
      <c r="O619" s="4">
        <v>-2.192281409738797</v>
      </c>
      <c r="V619" s="5">
        <v>139.377</v>
      </c>
      <c r="W619" s="6">
        <v>3.09</v>
      </c>
      <c r="Z619" s="4">
        <f>IFERROR(__xludf.DUMMYFUNCTION("""COMPUTED_VALUE"""),2.955)</f>
        <v>2.955</v>
      </c>
      <c r="AA619" s="4">
        <v>139.782</v>
      </c>
      <c r="AB619" s="4" t="s">
        <v>13</v>
      </c>
      <c r="AC619" s="1">
        <v>123.910621565332</v>
      </c>
      <c r="AD619" s="4">
        <v>15.466378434668016</v>
      </c>
    </row>
    <row r="620">
      <c r="G620" s="5">
        <v>26.2258</v>
      </c>
      <c r="H620" s="6">
        <v>3.095</v>
      </c>
      <c r="K620" s="4">
        <f>IFERROR(__xludf.DUMMYFUNCTION("""COMPUTED_VALUE"""),2.96)</f>
        <v>2.96</v>
      </c>
      <c r="L620" s="4">
        <v>26.3635</v>
      </c>
      <c r="M620" s="4" t="s">
        <v>13</v>
      </c>
      <c r="N620" s="1">
        <v>28.3881549437845</v>
      </c>
      <c r="O620" s="4">
        <v>-2.1623549437845</v>
      </c>
      <c r="V620" s="5">
        <v>139.328</v>
      </c>
      <c r="W620" s="6">
        <v>3.095</v>
      </c>
      <c r="Z620" s="4">
        <f>IFERROR(__xludf.DUMMYFUNCTION("""COMPUTED_VALUE"""),2.96)</f>
        <v>2.96</v>
      </c>
      <c r="AA620" s="4">
        <v>139.781</v>
      </c>
      <c r="AB620" s="4" t="s">
        <v>13</v>
      </c>
      <c r="AC620" s="1">
        <v>123.879216639739</v>
      </c>
      <c r="AD620" s="4">
        <v>15.448783360261004</v>
      </c>
    </row>
    <row r="621">
      <c r="G621" s="5">
        <v>26.2206</v>
      </c>
      <c r="H621" s="6">
        <v>3.1</v>
      </c>
      <c r="K621" s="4">
        <f>IFERROR(__xludf.DUMMYFUNCTION("""COMPUTED_VALUE"""),2.965)</f>
        <v>2.965</v>
      </c>
      <c r="L621" s="4">
        <v>26.3581</v>
      </c>
      <c r="M621" s="4" t="s">
        <v>13</v>
      </c>
      <c r="N621" s="1">
        <v>28.3536693737068</v>
      </c>
      <c r="O621" s="4">
        <v>-2.1330693737067996</v>
      </c>
      <c r="V621" s="5">
        <v>139.275</v>
      </c>
      <c r="W621" s="6">
        <v>3.1</v>
      </c>
      <c r="Z621" s="4">
        <f>IFERROR(__xludf.DUMMYFUNCTION("""COMPUTED_VALUE"""),2.965)</f>
        <v>2.965</v>
      </c>
      <c r="AA621" s="4">
        <v>139.78</v>
      </c>
      <c r="AB621" s="4" t="s">
        <v>13</v>
      </c>
      <c r="AC621" s="1">
        <v>123.847524182285</v>
      </c>
      <c r="AD621" s="4">
        <v>15.427475817715006</v>
      </c>
    </row>
    <row r="622">
      <c r="G622" s="5">
        <v>26.2153</v>
      </c>
      <c r="H622" s="6">
        <v>3.105</v>
      </c>
      <c r="K622" s="4">
        <f>IFERROR(__xludf.DUMMYFUNCTION("""COMPUTED_VALUE"""),2.97)</f>
        <v>2.97</v>
      </c>
      <c r="L622" s="4">
        <v>26.3527</v>
      </c>
      <c r="M622" s="4" t="s">
        <v>13</v>
      </c>
      <c r="N622" s="1">
        <v>28.3202217515481</v>
      </c>
      <c r="O622" s="4">
        <v>-2.104921751548101</v>
      </c>
      <c r="V622" s="5">
        <v>139.216</v>
      </c>
      <c r="W622" s="6">
        <v>3.105</v>
      </c>
      <c r="Z622" s="4">
        <f>IFERROR(__xludf.DUMMYFUNCTION("""COMPUTED_VALUE"""),2.97)</f>
        <v>2.97</v>
      </c>
      <c r="AA622" s="4">
        <v>139.778</v>
      </c>
      <c r="AB622" s="4" t="s">
        <v>13</v>
      </c>
      <c r="AC622" s="1">
        <v>123.815336893285</v>
      </c>
      <c r="AD622" s="4">
        <v>15.400663106715015</v>
      </c>
    </row>
    <row r="623">
      <c r="G623" s="5">
        <v>26.21</v>
      </c>
      <c r="H623" s="6">
        <v>3.11</v>
      </c>
      <c r="K623" s="4">
        <f>IFERROR(__xludf.DUMMYFUNCTION("""COMPUTED_VALUE"""),2.975)</f>
        <v>2.975</v>
      </c>
      <c r="L623" s="4">
        <v>26.3475</v>
      </c>
      <c r="M623" s="4" t="s">
        <v>13</v>
      </c>
      <c r="N623" s="1">
        <v>28.288209129351</v>
      </c>
      <c r="O623" s="4">
        <v>-2.0782091293509986</v>
      </c>
      <c r="V623" s="5">
        <v>139.152</v>
      </c>
      <c r="W623" s="6">
        <v>3.11</v>
      </c>
      <c r="Z623" s="4">
        <f>IFERROR(__xludf.DUMMYFUNCTION("""COMPUTED_VALUE"""),2.975)</f>
        <v>2.975</v>
      </c>
      <c r="AA623" s="4">
        <v>139.775</v>
      </c>
      <c r="AB623" s="4" t="s">
        <v>13</v>
      </c>
      <c r="AC623" s="1">
        <v>123.782447473054</v>
      </c>
      <c r="AD623" s="4">
        <v>15.36955252694598</v>
      </c>
    </row>
    <row r="624">
      <c r="G624" s="5">
        <v>26.2046</v>
      </c>
      <c r="H624" s="6">
        <v>3.115</v>
      </c>
      <c r="K624" s="4">
        <f>IFERROR(__xludf.DUMMYFUNCTION("""COMPUTED_VALUE"""),2.98)</f>
        <v>2.98</v>
      </c>
      <c r="L624" s="4">
        <v>26.3422</v>
      </c>
      <c r="M624" s="4" t="s">
        <v>13</v>
      </c>
      <c r="N624" s="1">
        <v>28.258028559158</v>
      </c>
      <c r="O624" s="4">
        <v>-2.053428559158</v>
      </c>
      <c r="V624" s="5">
        <v>139.083</v>
      </c>
      <c r="W624" s="6">
        <v>3.115</v>
      </c>
      <c r="Z624" s="4">
        <f>IFERROR(__xludf.DUMMYFUNCTION("""COMPUTED_VALUE"""),2.98)</f>
        <v>2.98</v>
      </c>
      <c r="AA624" s="4">
        <v>139.772</v>
      </c>
      <c r="AB624" s="4" t="s">
        <v>13</v>
      </c>
      <c r="AC624" s="1">
        <v>123.748648621909</v>
      </c>
      <c r="AD624" s="4">
        <v>15.334351378091</v>
      </c>
    </row>
    <row r="625">
      <c r="G625" s="5">
        <v>26.1992</v>
      </c>
      <c r="H625" s="6">
        <v>3.12</v>
      </c>
      <c r="K625" s="4">
        <f>IFERROR(__xludf.DUMMYFUNCTION("""COMPUTED_VALUE"""),2.985)</f>
        <v>2.985</v>
      </c>
      <c r="L625" s="4">
        <v>26.3371</v>
      </c>
      <c r="M625" s="4" t="s">
        <v>13</v>
      </c>
      <c r="N625" s="1">
        <v>28.2300770930116</v>
      </c>
      <c r="O625" s="4">
        <v>-2.0308770930116005</v>
      </c>
      <c r="V625" s="5">
        <v>139.007</v>
      </c>
      <c r="W625" s="6">
        <v>3.12</v>
      </c>
      <c r="Z625" s="4">
        <f>IFERROR(__xludf.DUMMYFUNCTION("""COMPUTED_VALUE"""),2.985)</f>
        <v>2.985</v>
      </c>
      <c r="AA625" s="4">
        <v>139.768</v>
      </c>
      <c r="AB625" s="4" t="s">
        <v>13</v>
      </c>
      <c r="AC625" s="1">
        <v>123.713733040164</v>
      </c>
      <c r="AD625" s="4">
        <v>15.293266959836004</v>
      </c>
    </row>
    <row r="626">
      <c r="G626" s="5">
        <v>26.1938</v>
      </c>
      <c r="H626" s="6">
        <v>3.125</v>
      </c>
      <c r="K626" s="4">
        <f>IFERROR(__xludf.DUMMYFUNCTION("""COMPUTED_VALUE"""),2.99)</f>
        <v>2.99</v>
      </c>
      <c r="L626" s="4">
        <v>26.3319</v>
      </c>
      <c r="M626" s="4" t="s">
        <v>13</v>
      </c>
      <c r="N626" s="1">
        <v>28.2047517829543</v>
      </c>
      <c r="O626" s="4">
        <v>-2.010951782954301</v>
      </c>
      <c r="V626" s="5">
        <v>138.926</v>
      </c>
      <c r="W626" s="6">
        <v>3.125</v>
      </c>
      <c r="Z626" s="4">
        <f>IFERROR(__xludf.DUMMYFUNCTION("""COMPUTED_VALUE"""),2.99)</f>
        <v>2.99</v>
      </c>
      <c r="AA626" s="4">
        <v>139.764</v>
      </c>
      <c r="AB626" s="4" t="s">
        <v>13</v>
      </c>
      <c r="AC626" s="1">
        <v>123.677493428134</v>
      </c>
      <c r="AD626" s="4">
        <v>15.248506571865988</v>
      </c>
    </row>
    <row r="627">
      <c r="G627" s="5">
        <v>26.1883</v>
      </c>
      <c r="H627" s="6">
        <v>3.13</v>
      </c>
      <c r="K627" s="4">
        <f>IFERROR(__xludf.DUMMYFUNCTION("""COMPUTED_VALUE"""),2.995)</f>
        <v>2.995</v>
      </c>
      <c r="L627" s="4">
        <v>26.3268</v>
      </c>
      <c r="M627" s="4" t="s">
        <v>13</v>
      </c>
      <c r="N627" s="1">
        <v>28.1824496810286</v>
      </c>
      <c r="O627" s="4">
        <v>-1.994149681028599</v>
      </c>
      <c r="V627" s="5">
        <v>138.837</v>
      </c>
      <c r="W627" s="6">
        <v>3.13</v>
      </c>
      <c r="Z627" s="4">
        <f>IFERROR(__xludf.DUMMYFUNCTION("""COMPUTED_VALUE"""),2.995)</f>
        <v>2.995</v>
      </c>
      <c r="AA627" s="4">
        <v>139.758</v>
      </c>
      <c r="AB627" s="4" t="s">
        <v>13</v>
      </c>
      <c r="AC627" s="1">
        <v>123.639722486135</v>
      </c>
      <c r="AD627" s="4">
        <v>15.19727751386499</v>
      </c>
    </row>
    <row r="628">
      <c r="G628" s="5">
        <v>26.1828</v>
      </c>
      <c r="H628" s="6">
        <v>3.135</v>
      </c>
      <c r="K628" s="4">
        <f>IFERROR(__xludf.DUMMYFUNCTION("""COMPUTED_VALUE"""),3.0)</f>
        <v>3</v>
      </c>
      <c r="L628" s="4">
        <v>26.3218</v>
      </c>
      <c r="M628" s="4" t="s">
        <v>13</v>
      </c>
      <c r="N628" s="1">
        <v>28.1635678392771</v>
      </c>
      <c r="O628" s="4">
        <v>-1.9807678392770995</v>
      </c>
      <c r="V628" s="5">
        <v>138.743</v>
      </c>
      <c r="W628" s="6">
        <v>3.135</v>
      </c>
      <c r="Z628" s="4">
        <f>IFERROR(__xludf.DUMMYFUNCTION("""COMPUTED_VALUE"""),3.0)</f>
        <v>3</v>
      </c>
      <c r="AA628" s="4">
        <v>139.753</v>
      </c>
      <c r="AB628" s="4" t="s">
        <v>13</v>
      </c>
      <c r="AC628" s="1">
        <v>123.600212914482</v>
      </c>
      <c r="AD628" s="4">
        <v>15.142787085517995</v>
      </c>
    </row>
    <row r="629">
      <c r="G629" s="5">
        <v>26.1772</v>
      </c>
      <c r="H629" s="6">
        <v>3.14</v>
      </c>
      <c r="K629" s="4">
        <f>IFERROR(__xludf.DUMMYFUNCTION("""COMPUTED_VALUE"""),3.005)</f>
        <v>3.005</v>
      </c>
      <c r="L629" s="4">
        <v>26.3167</v>
      </c>
      <c r="M629" s="4" t="s">
        <v>13</v>
      </c>
      <c r="N629" s="1">
        <v>28.1485033097421</v>
      </c>
      <c r="O629" s="4">
        <v>-1.971303309742101</v>
      </c>
      <c r="V629" s="5">
        <v>138.641</v>
      </c>
      <c r="W629" s="6">
        <v>3.14</v>
      </c>
      <c r="Z629" s="4">
        <f>IFERROR(__xludf.DUMMYFUNCTION("""COMPUTED_VALUE"""),3.005)</f>
        <v>3.005</v>
      </c>
      <c r="AA629" s="4">
        <v>139.746</v>
      </c>
      <c r="AB629" s="4" t="s">
        <v>13</v>
      </c>
      <c r="AC629" s="1">
        <v>123.558757413491</v>
      </c>
      <c r="AD629" s="4">
        <v>15.082242586508997</v>
      </c>
    </row>
    <row r="630">
      <c r="G630" s="5">
        <v>26.1716</v>
      </c>
      <c r="H630" s="6">
        <v>3.145</v>
      </c>
      <c r="K630" s="4">
        <f>IFERROR(__xludf.DUMMYFUNCTION("""COMPUTED_VALUE"""),3.01)</f>
        <v>3.01</v>
      </c>
      <c r="L630" s="4">
        <v>26.3117</v>
      </c>
      <c r="M630" s="4" t="s">
        <v>13</v>
      </c>
      <c r="N630" s="1">
        <v>28.1376531444664</v>
      </c>
      <c r="O630" s="4">
        <v>-1.9660531444664002</v>
      </c>
      <c r="V630" s="5">
        <v>138.531</v>
      </c>
      <c r="W630" s="6">
        <v>3.145</v>
      </c>
      <c r="Z630" s="4">
        <f>IFERROR(__xludf.DUMMYFUNCTION("""COMPUTED_VALUE"""),3.01)</f>
        <v>3.01</v>
      </c>
      <c r="AA630" s="4">
        <v>139.739</v>
      </c>
      <c r="AB630" s="4" t="s">
        <v>13</v>
      </c>
      <c r="AC630" s="1">
        <v>123.515148683476</v>
      </c>
      <c r="AD630" s="4">
        <v>15.015851316524007</v>
      </c>
    </row>
    <row r="631">
      <c r="G631" s="5">
        <v>26.1659</v>
      </c>
      <c r="H631" s="6">
        <v>3.15</v>
      </c>
      <c r="K631" s="4">
        <f>IFERROR(__xludf.DUMMYFUNCTION("""COMPUTED_VALUE"""),3.015)</f>
        <v>3.015</v>
      </c>
      <c r="L631" s="4">
        <v>26.3067</v>
      </c>
      <c r="M631" s="4" t="s">
        <v>13</v>
      </c>
      <c r="N631" s="1">
        <v>28.1314143954922</v>
      </c>
      <c r="O631" s="4">
        <v>-1.9655143954921996</v>
      </c>
      <c r="V631" s="5">
        <v>138.415</v>
      </c>
      <c r="W631" s="6">
        <v>3.15</v>
      </c>
      <c r="Z631" s="4">
        <f>IFERROR(__xludf.DUMMYFUNCTION("""COMPUTED_VALUE"""),3.015)</f>
        <v>3.015</v>
      </c>
      <c r="AA631" s="4">
        <v>139.731</v>
      </c>
      <c r="AB631" s="4" t="s">
        <v>13</v>
      </c>
      <c r="AC631" s="1">
        <v>123.469179424754</v>
      </c>
      <c r="AD631" s="4">
        <v>14.945820575245989</v>
      </c>
    </row>
    <row r="632">
      <c r="G632" s="5">
        <v>26.1602</v>
      </c>
      <c r="H632" s="6">
        <v>3.155</v>
      </c>
      <c r="K632" s="4">
        <f>IFERROR(__xludf.DUMMYFUNCTION("""COMPUTED_VALUE"""),3.02)</f>
        <v>3.02</v>
      </c>
      <c r="L632" s="4">
        <v>26.3017</v>
      </c>
      <c r="M632" s="4" t="s">
        <v>13</v>
      </c>
      <c r="N632" s="1">
        <v>28.130649893102</v>
      </c>
      <c r="O632" s="4">
        <v>-1.9704498931019998</v>
      </c>
      <c r="V632" s="5">
        <v>138.29</v>
      </c>
      <c r="W632" s="6">
        <v>3.155</v>
      </c>
      <c r="Z632" s="4">
        <f>IFERROR(__xludf.DUMMYFUNCTION("""COMPUTED_VALUE"""),3.02)</f>
        <v>3.02</v>
      </c>
      <c r="AA632" s="4">
        <v>139.721</v>
      </c>
      <c r="AB632" s="4" t="s">
        <v>13</v>
      </c>
      <c r="AC632" s="1">
        <v>123.420370236016</v>
      </c>
      <c r="AD632" s="4">
        <v>14.869629763983994</v>
      </c>
    </row>
    <row r="633">
      <c r="G633" s="5">
        <v>26.1544</v>
      </c>
      <c r="H633" s="6">
        <v>3.16</v>
      </c>
      <c r="K633" s="4">
        <f>IFERROR(__xludf.DUMMYFUNCTION("""COMPUTED_VALUE"""),3.02017211899999)</f>
        <v>3.020172119</v>
      </c>
      <c r="L633" s="4" t="s">
        <v>13</v>
      </c>
      <c r="M633" s="4">
        <v>28.76</v>
      </c>
      <c r="N633" s="1">
        <v>28.1445110439538</v>
      </c>
      <c r="O633" s="4">
        <v>-1.9901110439537995</v>
      </c>
      <c r="V633" s="5">
        <v>138.157</v>
      </c>
      <c r="W633" s="6">
        <v>3.16</v>
      </c>
      <c r="Z633" s="4">
        <f>IFERROR(__xludf.DUMMYFUNCTION("""COMPUTED_VALUE"""),3.02017211899999)</f>
        <v>3.020172119</v>
      </c>
      <c r="AA633" s="4" t="s">
        <v>13</v>
      </c>
      <c r="AB633" s="4">
        <v>124.434450011228</v>
      </c>
      <c r="AC633" s="1">
        <v>123.363448690833</v>
      </c>
      <c r="AD633" s="4">
        <v>14.793551309167015</v>
      </c>
    </row>
    <row r="634">
      <c r="G634" s="5">
        <v>26.1485</v>
      </c>
      <c r="H634" s="6">
        <v>3.165</v>
      </c>
      <c r="K634" s="4">
        <f>IFERROR(__xludf.DUMMYFUNCTION("""COMPUTED_VALUE"""),3.025)</f>
        <v>3.025</v>
      </c>
      <c r="L634" s="4">
        <v>26.2967</v>
      </c>
      <c r="M634" s="4" t="s">
        <v>13</v>
      </c>
      <c r="N634" s="1">
        <v>28.1749772456489</v>
      </c>
      <c r="O634" s="4">
        <v>-2.026477245648902</v>
      </c>
      <c r="V634" s="5">
        <v>138.015</v>
      </c>
      <c r="W634" s="6">
        <v>3.165</v>
      </c>
      <c r="Z634" s="4">
        <f>IFERROR(__xludf.DUMMYFUNCTION("""COMPUTED_VALUE"""),3.025)</f>
        <v>3.025</v>
      </c>
      <c r="AA634" s="4">
        <v>139.711</v>
      </c>
      <c r="AB634" s="4" t="s">
        <v>13</v>
      </c>
      <c r="AC634" s="1">
        <v>123.29745097718</v>
      </c>
      <c r="AD634" s="4">
        <v>14.71754902281998</v>
      </c>
    </row>
    <row r="635">
      <c r="G635" s="5">
        <v>26.1426</v>
      </c>
      <c r="H635" s="6">
        <v>3.17</v>
      </c>
      <c r="K635" s="4">
        <f>IFERROR(__xludf.DUMMYFUNCTION("""COMPUTED_VALUE"""),3.03)</f>
        <v>3.03</v>
      </c>
      <c r="L635" s="4">
        <v>26.2917</v>
      </c>
      <c r="M635" s="4" t="s">
        <v>13</v>
      </c>
      <c r="N635" s="1">
        <v>28.2201508045935</v>
      </c>
      <c r="O635" s="4">
        <v>-2.0775508045935</v>
      </c>
      <c r="V635" s="5">
        <v>137.865</v>
      </c>
      <c r="W635" s="6">
        <v>3.17</v>
      </c>
      <c r="Z635" s="4">
        <f>IFERROR(__xludf.DUMMYFUNCTION("""COMPUTED_VALUE"""),3.03)</f>
        <v>3.03</v>
      </c>
      <c r="AA635" s="4">
        <v>139.699</v>
      </c>
      <c r="AB635" s="4" t="s">
        <v>13</v>
      </c>
      <c r="AC635" s="1">
        <v>123.22369495477</v>
      </c>
      <c r="AD635" s="4">
        <v>14.641305045230013</v>
      </c>
    </row>
    <row r="636">
      <c r="G636" s="5">
        <v>26.1366</v>
      </c>
      <c r="H636" s="6">
        <v>3.175</v>
      </c>
      <c r="K636" s="4">
        <f>IFERROR(__xludf.DUMMYFUNCTION("""COMPUTED_VALUE"""),3.035)</f>
        <v>3.035</v>
      </c>
      <c r="L636" s="4">
        <v>26.2867</v>
      </c>
      <c r="M636" s="4" t="s">
        <v>13</v>
      </c>
      <c r="N636" s="1">
        <v>28.2781340271939</v>
      </c>
      <c r="O636" s="4">
        <v>-2.1415340271938987</v>
      </c>
      <c r="V636" s="5">
        <v>137.706</v>
      </c>
      <c r="W636" s="6">
        <v>3.175</v>
      </c>
      <c r="Z636" s="4">
        <f>IFERROR(__xludf.DUMMYFUNCTION("""COMPUTED_VALUE"""),3.035)</f>
        <v>3.035</v>
      </c>
      <c r="AA636" s="4">
        <v>139.685</v>
      </c>
      <c r="AB636" s="4" t="s">
        <v>13</v>
      </c>
      <c r="AC636" s="1">
        <v>123.143498483311</v>
      </c>
      <c r="AD636" s="4">
        <v>14.562501516688982</v>
      </c>
    </row>
    <row r="637">
      <c r="G637" s="5">
        <v>26.1306</v>
      </c>
      <c r="H637" s="6">
        <v>3.18</v>
      </c>
      <c r="K637" s="4">
        <f>IFERROR(__xludf.DUMMYFUNCTION("""COMPUTED_VALUE"""),3.04)</f>
        <v>3.04</v>
      </c>
      <c r="L637" s="4">
        <v>26.2817</v>
      </c>
      <c r="M637" s="4" t="s">
        <v>13</v>
      </c>
      <c r="N637" s="1">
        <v>28.3470292198564</v>
      </c>
      <c r="O637" s="4">
        <v>-2.2164292198563977</v>
      </c>
      <c r="V637" s="5">
        <v>137.538</v>
      </c>
      <c r="W637" s="6">
        <v>3.18</v>
      </c>
      <c r="Z637" s="4">
        <f>IFERROR(__xludf.DUMMYFUNCTION("""COMPUTED_VALUE"""),3.04)</f>
        <v>3.04</v>
      </c>
      <c r="AA637" s="4">
        <v>139.67</v>
      </c>
      <c r="AB637" s="4" t="s">
        <v>13</v>
      </c>
      <c r="AC637" s="1">
        <v>123.058179422517</v>
      </c>
      <c r="AD637" s="4">
        <v>14.47982057748301</v>
      </c>
    </row>
    <row r="638">
      <c r="G638" s="5">
        <v>26.1244</v>
      </c>
      <c r="H638" s="6">
        <v>3.185</v>
      </c>
      <c r="K638" s="4">
        <f>IFERROR(__xludf.DUMMYFUNCTION("""COMPUTED_VALUE"""),3.045)</f>
        <v>3.045</v>
      </c>
      <c r="L638" s="4">
        <v>26.2767</v>
      </c>
      <c r="M638" s="4" t="s">
        <v>13</v>
      </c>
      <c r="N638" s="1">
        <v>28.4249386889872</v>
      </c>
      <c r="O638" s="4">
        <v>-2.3005386889871993</v>
      </c>
      <c r="V638" s="5">
        <v>137.361</v>
      </c>
      <c r="W638" s="6">
        <v>3.185</v>
      </c>
      <c r="Z638" s="4">
        <f>IFERROR(__xludf.DUMMYFUNCTION("""COMPUTED_VALUE"""),3.045)</f>
        <v>3.045</v>
      </c>
      <c r="AA638" s="4">
        <v>139.653</v>
      </c>
      <c r="AB638" s="4" t="s">
        <v>13</v>
      </c>
      <c r="AC638" s="1">
        <v>122.969055632097</v>
      </c>
      <c r="AD638" s="4">
        <v>14.391944367902994</v>
      </c>
    </row>
    <row r="639">
      <c r="G639" s="5">
        <v>26.1182</v>
      </c>
      <c r="H639" s="6">
        <v>3.19</v>
      </c>
      <c r="K639" s="4">
        <f>IFERROR(__xludf.DUMMYFUNCTION("""COMPUTED_VALUE"""),3.05)</f>
        <v>3.05</v>
      </c>
      <c r="L639" s="4">
        <v>26.2717</v>
      </c>
      <c r="M639" s="4" t="s">
        <v>13</v>
      </c>
      <c r="N639" s="1">
        <v>28.5099647409926</v>
      </c>
      <c r="O639" s="4">
        <v>-2.391764740992599</v>
      </c>
      <c r="V639" s="5">
        <v>137.174</v>
      </c>
      <c r="W639" s="6">
        <v>3.19</v>
      </c>
      <c r="Z639" s="4">
        <f>IFERROR(__xludf.DUMMYFUNCTION("""COMPUTED_VALUE"""),3.05)</f>
        <v>3.05</v>
      </c>
      <c r="AA639" s="4">
        <v>139.634</v>
      </c>
      <c r="AB639" s="4" t="s">
        <v>13</v>
      </c>
      <c r="AC639" s="1">
        <v>122.877444971764</v>
      </c>
      <c r="AD639" s="4">
        <v>14.296555028236</v>
      </c>
    </row>
    <row r="640">
      <c r="G640" s="5">
        <v>26.1119</v>
      </c>
      <c r="H640" s="6">
        <v>3.195</v>
      </c>
      <c r="K640" s="4">
        <f>IFERROR(__xludf.DUMMYFUNCTION("""COMPUTED_VALUE"""),3.055)</f>
        <v>3.055</v>
      </c>
      <c r="L640" s="4">
        <v>26.2667</v>
      </c>
      <c r="M640" s="4" t="s">
        <v>13</v>
      </c>
      <c r="N640" s="1">
        <v>28.6002096822789</v>
      </c>
      <c r="O640" s="4">
        <v>-2.488309682278903</v>
      </c>
      <c r="V640" s="5">
        <v>136.977</v>
      </c>
      <c r="W640" s="6">
        <v>3.195</v>
      </c>
      <c r="Z640" s="4">
        <f>IFERROR(__xludf.DUMMYFUNCTION("""COMPUTED_VALUE"""),3.055)</f>
        <v>3.055</v>
      </c>
      <c r="AA640" s="4">
        <v>139.613</v>
      </c>
      <c r="AB640" s="4" t="s">
        <v>13</v>
      </c>
      <c r="AC640" s="1">
        <v>122.784665301227</v>
      </c>
      <c r="AD640" s="4">
        <v>14.19233469877301</v>
      </c>
    </row>
    <row r="641">
      <c r="G641" s="5">
        <v>26.1055</v>
      </c>
      <c r="H641" s="6">
        <v>3.2</v>
      </c>
      <c r="K641" s="4">
        <f>IFERROR(__xludf.DUMMYFUNCTION("""COMPUTED_VALUE"""),3.06)</f>
        <v>3.06</v>
      </c>
      <c r="L641" s="4">
        <v>26.2617</v>
      </c>
      <c r="M641" s="4" t="s">
        <v>13</v>
      </c>
      <c r="N641" s="1">
        <v>28.6937758192524</v>
      </c>
      <c r="O641" s="4">
        <v>-2.5882758192524022</v>
      </c>
      <c r="V641" s="5">
        <v>136.77</v>
      </c>
      <c r="W641" s="6">
        <v>3.2</v>
      </c>
      <c r="Z641" s="4">
        <f>IFERROR(__xludf.DUMMYFUNCTION("""COMPUTED_VALUE"""),3.06)</f>
        <v>3.06</v>
      </c>
      <c r="AA641" s="4">
        <v>139.589</v>
      </c>
      <c r="AB641" s="4" t="s">
        <v>13</v>
      </c>
      <c r="AC641" s="1">
        <v>122.692034480199</v>
      </c>
      <c r="AD641" s="4">
        <v>14.077965519801012</v>
      </c>
    </row>
    <row r="642">
      <c r="G642" s="5">
        <v>26.099</v>
      </c>
      <c r="H642" s="6">
        <v>3.205</v>
      </c>
      <c r="K642" s="4">
        <f>IFERROR(__xludf.DUMMYFUNCTION("""COMPUTED_VALUE"""),3.065)</f>
        <v>3.065</v>
      </c>
      <c r="L642" s="4">
        <v>26.2566</v>
      </c>
      <c r="M642" s="4" t="s">
        <v>13</v>
      </c>
      <c r="N642" s="1">
        <v>28.7887654583193</v>
      </c>
      <c r="O642" s="4">
        <v>-2.6897654583193003</v>
      </c>
      <c r="V642" s="5">
        <v>136.553</v>
      </c>
      <c r="W642" s="6">
        <v>3.205</v>
      </c>
      <c r="Z642" s="4">
        <f>IFERROR(__xludf.DUMMYFUNCTION("""COMPUTED_VALUE"""),3.065)</f>
        <v>3.065</v>
      </c>
      <c r="AA642" s="4">
        <v>139.562</v>
      </c>
      <c r="AB642" s="4" t="s">
        <v>13</v>
      </c>
      <c r="AC642" s="1">
        <v>122.60087036839</v>
      </c>
      <c r="AD642" s="4">
        <v>13.952129631609992</v>
      </c>
    </row>
    <row r="643">
      <c r="G643" s="5">
        <v>26.0924</v>
      </c>
      <c r="H643" s="6">
        <v>3.21</v>
      </c>
      <c r="K643" s="4">
        <f>IFERROR(__xludf.DUMMYFUNCTION("""COMPUTED_VALUE"""),3.07)</f>
        <v>3.07</v>
      </c>
      <c r="L643" s="4">
        <v>26.2516</v>
      </c>
      <c r="M643" s="4" t="s">
        <v>13</v>
      </c>
      <c r="N643" s="1">
        <v>28.883280905886</v>
      </c>
      <c r="O643" s="4">
        <v>-2.7908809058859987</v>
      </c>
      <c r="V643" s="5">
        <v>136.326</v>
      </c>
      <c r="W643" s="6">
        <v>3.21</v>
      </c>
      <c r="Z643" s="4">
        <f>IFERROR(__xludf.DUMMYFUNCTION("""COMPUTED_VALUE"""),3.07)</f>
        <v>3.07</v>
      </c>
      <c r="AA643" s="4">
        <v>139.532</v>
      </c>
      <c r="AB643" s="4" t="s">
        <v>13</v>
      </c>
      <c r="AC643" s="1">
        <v>122.512490825511</v>
      </c>
      <c r="AD643" s="4">
        <v>13.813509174488999</v>
      </c>
    </row>
    <row r="644">
      <c r="G644" s="5">
        <v>26.0856</v>
      </c>
      <c r="H644" s="6">
        <v>3.215</v>
      </c>
      <c r="K644" s="4">
        <f>IFERROR(__xludf.DUMMYFUNCTION("""COMPUTED_VALUE"""),3.075)</f>
        <v>3.075</v>
      </c>
      <c r="L644" s="4">
        <v>26.2464</v>
      </c>
      <c r="M644" s="4" t="s">
        <v>13</v>
      </c>
      <c r="N644" s="1">
        <v>28.9754244683587</v>
      </c>
      <c r="O644" s="4">
        <v>-2.8898244683587</v>
      </c>
      <c r="V644" s="5">
        <v>136.089</v>
      </c>
      <c r="W644" s="6">
        <v>3.215</v>
      </c>
      <c r="Z644" s="4">
        <f>IFERROR(__xludf.DUMMYFUNCTION("""COMPUTED_VALUE"""),3.075)</f>
        <v>3.075</v>
      </c>
      <c r="AA644" s="4">
        <v>139.499</v>
      </c>
      <c r="AB644" s="4" t="s">
        <v>13</v>
      </c>
      <c r="AC644" s="1">
        <v>122.428213711274</v>
      </c>
      <c r="AD644" s="4">
        <v>13.660786288726001</v>
      </c>
    </row>
    <row r="645">
      <c r="G645" s="5">
        <v>26.0788</v>
      </c>
      <c r="H645" s="6">
        <v>3.22</v>
      </c>
      <c r="K645" s="4">
        <f>IFERROR(__xludf.DUMMYFUNCTION("""COMPUTED_VALUE"""),3.08)</f>
        <v>3.08</v>
      </c>
      <c r="L645" s="4">
        <v>26.2413</v>
      </c>
      <c r="M645" s="4" t="s">
        <v>13</v>
      </c>
      <c r="N645" s="1">
        <v>29.0632984521436</v>
      </c>
      <c r="O645" s="4">
        <v>-2.9844984521435975</v>
      </c>
      <c r="V645" s="5">
        <v>135.841</v>
      </c>
      <c r="W645" s="6">
        <v>3.22</v>
      </c>
      <c r="Z645" s="4">
        <f>IFERROR(__xludf.DUMMYFUNCTION("""COMPUTED_VALUE"""),3.08)</f>
        <v>3.08</v>
      </c>
      <c r="AA645" s="4">
        <v>139.462</v>
      </c>
      <c r="AB645" s="4" t="s">
        <v>13</v>
      </c>
      <c r="AC645" s="1">
        <v>122.349356885389</v>
      </c>
      <c r="AD645" s="4">
        <v>13.491643114611009</v>
      </c>
    </row>
    <row r="646">
      <c r="G646" s="5">
        <v>26.0718</v>
      </c>
      <c r="H646" s="6">
        <v>3.225</v>
      </c>
      <c r="K646" s="4">
        <f>IFERROR(__xludf.DUMMYFUNCTION("""COMPUTED_VALUE"""),3.085)</f>
        <v>3.085</v>
      </c>
      <c r="L646" s="4">
        <v>26.2362</v>
      </c>
      <c r="M646" s="4" t="s">
        <v>13</v>
      </c>
      <c r="N646" s="1">
        <v>29.1450051636471</v>
      </c>
      <c r="O646" s="4">
        <v>-3.073205163647099</v>
      </c>
      <c r="V646" s="5">
        <v>135.582</v>
      </c>
      <c r="W646" s="6">
        <v>3.225</v>
      </c>
      <c r="Z646" s="4">
        <f>IFERROR(__xludf.DUMMYFUNCTION("""COMPUTED_VALUE"""),3.085)</f>
        <v>3.085</v>
      </c>
      <c r="AA646" s="4">
        <v>139.422</v>
      </c>
      <c r="AB646" s="4" t="s">
        <v>13</v>
      </c>
      <c r="AC646" s="1">
        <v>122.277238207568</v>
      </c>
      <c r="AD646" s="4">
        <v>13.30476179243199</v>
      </c>
    </row>
    <row r="647">
      <c r="G647" s="5">
        <v>26.0646</v>
      </c>
      <c r="H647" s="6">
        <v>3.23</v>
      </c>
      <c r="K647" s="4">
        <f>IFERROR(__xludf.DUMMYFUNCTION("""COMPUTED_VALUE"""),3.09)</f>
        <v>3.09</v>
      </c>
      <c r="L647" s="4">
        <v>26.231</v>
      </c>
      <c r="M647" s="4" t="s">
        <v>13</v>
      </c>
      <c r="N647" s="1">
        <v>29.2186469092754</v>
      </c>
      <c r="O647" s="4">
        <v>-3.154046909275401</v>
      </c>
      <c r="V647" s="5">
        <v>135.313</v>
      </c>
      <c r="W647" s="6">
        <v>3.23</v>
      </c>
      <c r="Z647" s="4">
        <f>IFERROR(__xludf.DUMMYFUNCTION("""COMPUTED_VALUE"""),3.09)</f>
        <v>3.09</v>
      </c>
      <c r="AA647" s="4">
        <v>139.377</v>
      </c>
      <c r="AB647" s="4" t="s">
        <v>13</v>
      </c>
      <c r="AC647" s="1">
        <v>122.213175537521</v>
      </c>
      <c r="AD647" s="4">
        <v>13.099824462478992</v>
      </c>
    </row>
    <row r="648">
      <c r="G648" s="5">
        <v>26.0572</v>
      </c>
      <c r="H648" s="6">
        <v>3.235</v>
      </c>
      <c r="K648" s="4">
        <f>IFERROR(__xludf.DUMMYFUNCTION("""COMPUTED_VALUE"""),3.095)</f>
        <v>3.095</v>
      </c>
      <c r="L648" s="4">
        <v>26.2258</v>
      </c>
      <c r="M648" s="4" t="s">
        <v>13</v>
      </c>
      <c r="N648" s="1">
        <v>29.2823259954349</v>
      </c>
      <c r="O648" s="4">
        <v>-3.2251259954348974</v>
      </c>
      <c r="V648" s="5">
        <v>135.033</v>
      </c>
      <c r="W648" s="6">
        <v>3.235</v>
      </c>
      <c r="Z648" s="4">
        <f>IFERROR(__xludf.DUMMYFUNCTION("""COMPUTED_VALUE"""),3.095)</f>
        <v>3.095</v>
      </c>
      <c r="AA648" s="4">
        <v>139.328</v>
      </c>
      <c r="AB648" s="4" t="s">
        <v>13</v>
      </c>
      <c r="AC648" s="1">
        <v>122.15848673496</v>
      </c>
      <c r="AD648" s="4">
        <v>12.874513265039994</v>
      </c>
    </row>
    <row r="649">
      <c r="G649" s="5">
        <v>26.0497</v>
      </c>
      <c r="H649" s="6">
        <v>3.24</v>
      </c>
      <c r="K649" s="4">
        <f>IFERROR(__xludf.DUMMYFUNCTION("""COMPUTED_VALUE"""),3.1)</f>
        <v>3.1</v>
      </c>
      <c r="L649" s="4">
        <v>26.2206</v>
      </c>
      <c r="M649" s="4" t="s">
        <v>13</v>
      </c>
      <c r="N649" s="1">
        <v>29.3341447285317</v>
      </c>
      <c r="O649" s="4">
        <v>-3.2844447285316996</v>
      </c>
      <c r="V649" s="5">
        <v>134.743</v>
      </c>
      <c r="W649" s="6">
        <v>3.24</v>
      </c>
      <c r="Z649" s="4">
        <f>IFERROR(__xludf.DUMMYFUNCTION("""COMPUTED_VALUE"""),3.1)</f>
        <v>3.1</v>
      </c>
      <c r="AA649" s="4">
        <v>139.275</v>
      </c>
      <c r="AB649" s="4" t="s">
        <v>13</v>
      </c>
      <c r="AC649" s="1">
        <v>122.114489659596</v>
      </c>
      <c r="AD649" s="4">
        <v>12.628510340403992</v>
      </c>
    </row>
    <row r="650">
      <c r="G650" s="5">
        <v>26.042</v>
      </c>
      <c r="H650" s="6">
        <v>3.245</v>
      </c>
      <c r="K650" s="4">
        <f>IFERROR(__xludf.DUMMYFUNCTION("""COMPUTED_VALUE"""),3.105)</f>
        <v>3.105</v>
      </c>
      <c r="L650" s="4">
        <v>26.2153</v>
      </c>
      <c r="M650" s="4" t="s">
        <v>13</v>
      </c>
      <c r="N650" s="1">
        <v>29.3722054149722</v>
      </c>
      <c r="O650" s="4">
        <v>-3.3302054149721982</v>
      </c>
      <c r="V650" s="5">
        <v>134.442</v>
      </c>
      <c r="W650" s="6">
        <v>3.245</v>
      </c>
      <c r="Z650" s="4">
        <f>IFERROR(__xludf.DUMMYFUNCTION("""COMPUTED_VALUE"""),3.105)</f>
        <v>3.105</v>
      </c>
      <c r="AA650" s="4">
        <v>139.216</v>
      </c>
      <c r="AB650" s="4" t="s">
        <v>13</v>
      </c>
      <c r="AC650" s="1">
        <v>122.08250217114</v>
      </c>
      <c r="AD650" s="4">
        <v>12.35949782886</v>
      </c>
    </row>
    <row r="651">
      <c r="G651" s="5">
        <v>26.034</v>
      </c>
      <c r="H651" s="6">
        <v>3.25</v>
      </c>
      <c r="K651" s="4">
        <f>IFERROR(__xludf.DUMMYFUNCTION("""COMPUTED_VALUE"""),3.11)</f>
        <v>3.11</v>
      </c>
      <c r="L651" s="4">
        <v>26.21</v>
      </c>
      <c r="M651" s="4" t="s">
        <v>13</v>
      </c>
      <c r="N651" s="1">
        <v>29.3946103611626</v>
      </c>
      <c r="O651" s="4">
        <v>-3.3606103611625997</v>
      </c>
      <c r="V651" s="5">
        <v>134.129</v>
      </c>
      <c r="W651" s="6">
        <v>3.25</v>
      </c>
      <c r="Z651" s="4">
        <f>IFERROR(__xludf.DUMMYFUNCTION("""COMPUTED_VALUE"""),3.11)</f>
        <v>3.11</v>
      </c>
      <c r="AA651" s="4">
        <v>139.152</v>
      </c>
      <c r="AB651" s="4" t="s">
        <v>13</v>
      </c>
      <c r="AC651" s="1">
        <v>122.063842129303</v>
      </c>
      <c r="AD651" s="4">
        <v>12.065157870696993</v>
      </c>
    </row>
    <row r="652">
      <c r="G652" s="5">
        <v>26.0258</v>
      </c>
      <c r="H652" s="6">
        <v>3.255</v>
      </c>
      <c r="K652" s="4">
        <f>IFERROR(__xludf.DUMMYFUNCTION("""COMPUTED_VALUE"""),3.115)</f>
        <v>3.115</v>
      </c>
      <c r="L652" s="4">
        <v>26.2046</v>
      </c>
      <c r="M652" s="4" t="s">
        <v>13</v>
      </c>
      <c r="N652" s="1">
        <v>29.3989792893146</v>
      </c>
      <c r="O652" s="4">
        <v>-3.3731792893145993</v>
      </c>
      <c r="V652" s="5">
        <v>133.806</v>
      </c>
      <c r="W652" s="6">
        <v>3.255</v>
      </c>
      <c r="Z652" s="4">
        <f>IFERROR(__xludf.DUMMYFUNCTION("""COMPUTED_VALUE"""),3.115)</f>
        <v>3.115</v>
      </c>
      <c r="AA652" s="4">
        <v>139.083</v>
      </c>
      <c r="AB652" s="4" t="s">
        <v>13</v>
      </c>
      <c r="AC652" s="1">
        <v>122.059948471037</v>
      </c>
      <c r="AD652" s="4">
        <v>11.746051528963008</v>
      </c>
    </row>
    <row r="653">
      <c r="G653" s="5">
        <v>26.0174</v>
      </c>
      <c r="H653" s="6">
        <v>3.26</v>
      </c>
      <c r="K653" s="4">
        <f>IFERROR(__xludf.DUMMYFUNCTION("""COMPUTED_VALUE"""),3.12)</f>
        <v>3.12</v>
      </c>
      <c r="L653" s="4">
        <v>26.1992</v>
      </c>
      <c r="M653" s="4" t="s">
        <v>13</v>
      </c>
      <c r="N653" s="1">
        <v>29.3728472339056</v>
      </c>
      <c r="O653" s="4">
        <v>-3.3554472339056005</v>
      </c>
      <c r="V653" s="5">
        <v>133.473</v>
      </c>
      <c r="W653" s="6">
        <v>3.26</v>
      </c>
      <c r="Z653" s="4">
        <f>IFERROR(__xludf.DUMMYFUNCTION("""COMPUTED_VALUE"""),3.12)</f>
        <v>3.12</v>
      </c>
      <c r="AA653" s="4">
        <v>139.007</v>
      </c>
      <c r="AB653" s="4" t="s">
        <v>13</v>
      </c>
      <c r="AC653" s="1">
        <v>122.074118243258</v>
      </c>
      <c r="AD653" s="4">
        <v>11.398881756742014</v>
      </c>
    </row>
    <row r="654">
      <c r="G654" s="5">
        <v>26.0086</v>
      </c>
      <c r="H654" s="6">
        <v>3.265</v>
      </c>
      <c r="K654" s="4">
        <f>IFERROR(__xludf.DUMMYFUNCTION("""COMPUTED_VALUE"""),3.125)</f>
        <v>3.125</v>
      </c>
      <c r="L654" s="4">
        <v>26.1938</v>
      </c>
      <c r="M654" s="4" t="s">
        <v>13</v>
      </c>
      <c r="N654" s="1">
        <v>29.3133053492402</v>
      </c>
      <c r="O654" s="4">
        <v>-3.304705349240198</v>
      </c>
      <c r="V654" s="5">
        <v>133.128</v>
      </c>
      <c r="W654" s="6">
        <v>3.265</v>
      </c>
      <c r="Z654" s="4">
        <f>IFERROR(__xludf.DUMMYFUNCTION("""COMPUTED_VALUE"""),3.125)</f>
        <v>3.125</v>
      </c>
      <c r="AA654" s="4">
        <v>138.926</v>
      </c>
      <c r="AB654" s="4" t="s">
        <v>13</v>
      </c>
      <c r="AC654" s="1">
        <v>122.105543598165</v>
      </c>
      <c r="AD654" s="4">
        <v>11.022456401834987</v>
      </c>
    </row>
    <row r="655">
      <c r="G655" s="5">
        <v>25.9996</v>
      </c>
      <c r="H655" s="6">
        <v>3.27</v>
      </c>
      <c r="K655" s="4">
        <f>IFERROR(__xludf.DUMMYFUNCTION("""COMPUTED_VALUE"""),3.13)</f>
        <v>3.13</v>
      </c>
      <c r="L655" s="4">
        <v>26.1883</v>
      </c>
      <c r="M655" s="4" t="s">
        <v>13</v>
      </c>
      <c r="N655" s="1">
        <v>29.2228716170269</v>
      </c>
      <c r="O655" s="4">
        <v>-3.2232716170268993</v>
      </c>
      <c r="V655" s="5">
        <v>132.773</v>
      </c>
      <c r="W655" s="6">
        <v>3.27</v>
      </c>
      <c r="Z655" s="4">
        <f>IFERROR(__xludf.DUMMYFUNCTION("""COMPUTED_VALUE"""),3.13)</f>
        <v>3.13</v>
      </c>
      <c r="AA655" s="4">
        <v>138.837</v>
      </c>
      <c r="AB655" s="4" t="s">
        <v>13</v>
      </c>
      <c r="AC655" s="1">
        <v>122.151799500486</v>
      </c>
      <c r="AD655" s="4">
        <v>10.62120049951399</v>
      </c>
    </row>
    <row r="656">
      <c r="G656" s="5">
        <v>25.9902</v>
      </c>
      <c r="H656" s="6">
        <v>3.275</v>
      </c>
      <c r="K656" s="4">
        <f>IFERROR(__xludf.DUMMYFUNCTION("""COMPUTED_VALUE"""),3.135)</f>
        <v>3.135</v>
      </c>
      <c r="L656" s="4">
        <v>26.1828</v>
      </c>
      <c r="M656" s="4" t="s">
        <v>13</v>
      </c>
      <c r="N656" s="1">
        <v>29.1040640189739</v>
      </c>
      <c r="O656" s="4">
        <v>-3.1138640189738993</v>
      </c>
      <c r="V656" s="5">
        <v>132.408</v>
      </c>
      <c r="W656" s="6">
        <v>3.275</v>
      </c>
      <c r="Z656" s="4">
        <f>IFERROR(__xludf.DUMMYFUNCTION("""COMPUTED_VALUE"""),3.135)</f>
        <v>3.135</v>
      </c>
      <c r="AA656" s="4">
        <v>138.743</v>
      </c>
      <c r="AB656" s="4" t="s">
        <v>13</v>
      </c>
      <c r="AC656" s="1">
        <v>122.210460914947</v>
      </c>
      <c r="AD656" s="4">
        <v>10.19753908505298</v>
      </c>
    </row>
    <row r="657">
      <c r="G657" s="5">
        <v>25.9805</v>
      </c>
      <c r="H657" s="6">
        <v>3.28</v>
      </c>
      <c r="K657" s="4">
        <f>IFERROR(__xludf.DUMMYFUNCTION("""COMPUTED_VALUE"""),3.14)</f>
        <v>3.14</v>
      </c>
      <c r="L657" s="4">
        <v>26.1772</v>
      </c>
      <c r="M657" s="4" t="s">
        <v>13</v>
      </c>
      <c r="N657" s="1">
        <v>28.9594005367898</v>
      </c>
      <c r="O657" s="4">
        <v>-2.9789005367898014</v>
      </c>
      <c r="V657" s="5">
        <v>132.032</v>
      </c>
      <c r="W657" s="6">
        <v>3.28</v>
      </c>
      <c r="Z657" s="4">
        <f>IFERROR(__xludf.DUMMYFUNCTION("""COMPUTED_VALUE"""),3.14)</f>
        <v>3.14</v>
      </c>
      <c r="AA657" s="4">
        <v>138.641</v>
      </c>
      <c r="AB657" s="4" t="s">
        <v>13</v>
      </c>
      <c r="AC657" s="1">
        <v>122.279102806276</v>
      </c>
      <c r="AD657" s="4">
        <v>9.75289719372401</v>
      </c>
    </row>
    <row r="658">
      <c r="G658" s="5">
        <v>25.9703</v>
      </c>
      <c r="H658" s="6">
        <v>3.285</v>
      </c>
      <c r="K658" s="4">
        <f>IFERROR(__xludf.DUMMYFUNCTION("""COMPUTED_VALUE"""),3.145)</f>
        <v>3.145</v>
      </c>
      <c r="L658" s="4">
        <v>26.1716</v>
      </c>
      <c r="M658" s="4" t="s">
        <v>13</v>
      </c>
      <c r="N658" s="1">
        <v>28.7913991521828</v>
      </c>
      <c r="O658" s="4">
        <v>-2.8210991521828</v>
      </c>
      <c r="V658" s="5">
        <v>131.646</v>
      </c>
      <c r="W658" s="6">
        <v>3.285</v>
      </c>
      <c r="Z658" s="4">
        <f>IFERROR(__xludf.DUMMYFUNCTION("""COMPUTED_VALUE"""),3.145)</f>
        <v>3.145</v>
      </c>
      <c r="AA658" s="4">
        <v>138.531</v>
      </c>
      <c r="AB658" s="4" t="s">
        <v>13</v>
      </c>
      <c r="AC658" s="1">
        <v>122.355300139198</v>
      </c>
      <c r="AD658" s="4">
        <v>9.290699860801993</v>
      </c>
    </row>
    <row r="659">
      <c r="G659" s="5">
        <v>25.9598</v>
      </c>
      <c r="H659" s="6">
        <v>3.29</v>
      </c>
      <c r="K659" s="4">
        <f>IFERROR(__xludf.DUMMYFUNCTION("""COMPUTED_VALUE"""),3.15)</f>
        <v>3.15</v>
      </c>
      <c r="L659" s="4">
        <v>26.1659</v>
      </c>
      <c r="M659" s="4" t="s">
        <v>13</v>
      </c>
      <c r="N659" s="1">
        <v>28.6025778468613</v>
      </c>
      <c r="O659" s="4">
        <v>-2.6427778468613</v>
      </c>
      <c r="V659" s="5">
        <v>131.249</v>
      </c>
      <c r="W659" s="6">
        <v>3.29</v>
      </c>
      <c r="Z659" s="4">
        <f>IFERROR(__xludf.DUMMYFUNCTION("""COMPUTED_VALUE"""),3.15)</f>
        <v>3.15</v>
      </c>
      <c r="AA659" s="4">
        <v>138.415</v>
      </c>
      <c r="AB659" s="4" t="s">
        <v>13</v>
      </c>
      <c r="AC659" s="1">
        <v>122.436627878442</v>
      </c>
      <c r="AD659" s="4">
        <v>8.812372121557999</v>
      </c>
    </row>
    <row r="660">
      <c r="G660" s="5">
        <v>25.9488</v>
      </c>
      <c r="H660" s="6">
        <v>3.295</v>
      </c>
      <c r="K660" s="4">
        <f>IFERROR(__xludf.DUMMYFUNCTION("""COMPUTED_VALUE"""),3.153686524)</f>
        <v>3.153686524</v>
      </c>
      <c r="L660" s="4" t="s">
        <v>13</v>
      </c>
      <c r="M660" s="4">
        <v>28.13</v>
      </c>
      <c r="N660" s="1">
        <v>28.3954546025338</v>
      </c>
      <c r="O660" s="4">
        <v>-2.446654602533801</v>
      </c>
      <c r="V660" s="5">
        <v>130.843</v>
      </c>
      <c r="W660" s="6">
        <v>3.295</v>
      </c>
      <c r="Z660" s="4">
        <f>IFERROR(__xludf.DUMMYFUNCTION("""COMPUTED_VALUE"""),3.153686524)</f>
        <v>3.153686524</v>
      </c>
      <c r="AA660" s="4" t="s">
        <v>13</v>
      </c>
      <c r="AB660" s="4">
        <v>123.433653107898</v>
      </c>
      <c r="AC660" s="1">
        <v>122.520660988734</v>
      </c>
      <c r="AD660" s="4">
        <v>8.322339011265996</v>
      </c>
    </row>
    <row r="661">
      <c r="G661" s="5">
        <v>25.9373</v>
      </c>
      <c r="H661" s="6">
        <v>3.3</v>
      </c>
      <c r="K661" s="4">
        <f>IFERROR(__xludf.DUMMYFUNCTION("""COMPUTED_VALUE"""),3.155)</f>
        <v>3.155</v>
      </c>
      <c r="L661" s="4">
        <v>26.1602</v>
      </c>
      <c r="M661" s="4" t="s">
        <v>13</v>
      </c>
      <c r="N661" s="1">
        <v>28.1725474009085</v>
      </c>
      <c r="O661" s="4">
        <v>-2.2352474009084986</v>
      </c>
      <c r="V661" s="5">
        <v>130.427</v>
      </c>
      <c r="W661" s="6">
        <v>3.3</v>
      </c>
      <c r="Z661" s="4">
        <f>IFERROR(__xludf.DUMMYFUNCTION("""COMPUTED_VALUE"""),3.155)</f>
        <v>3.155</v>
      </c>
      <c r="AA661" s="4">
        <v>138.29</v>
      </c>
      <c r="AB661" s="4" t="s">
        <v>13</v>
      </c>
      <c r="AC661" s="1">
        <v>122.604974434801</v>
      </c>
      <c r="AD661" s="4">
        <v>7.822025565198999</v>
      </c>
    </row>
    <row r="662">
      <c r="G662" s="5">
        <v>25.9253</v>
      </c>
      <c r="H662" s="6">
        <v>3.305</v>
      </c>
      <c r="K662" s="4">
        <f>IFERROR(__xludf.DUMMYFUNCTION("""COMPUTED_VALUE"""),3.16)</f>
        <v>3.16</v>
      </c>
      <c r="L662" s="4">
        <v>26.1544</v>
      </c>
      <c r="M662" s="4" t="s">
        <v>13</v>
      </c>
      <c r="N662" s="1">
        <v>27.9363742236939</v>
      </c>
      <c r="O662" s="4">
        <v>-2.0110742236938997</v>
      </c>
      <c r="V662" s="5">
        <v>130.001</v>
      </c>
      <c r="W662" s="6">
        <v>3.305</v>
      </c>
      <c r="Z662" s="4">
        <f>IFERROR(__xludf.DUMMYFUNCTION("""COMPUTED_VALUE"""),3.16)</f>
        <v>3.16</v>
      </c>
      <c r="AA662" s="4">
        <v>138.157</v>
      </c>
      <c r="AB662" s="4" t="s">
        <v>13</v>
      </c>
      <c r="AC662" s="1">
        <v>122.68714318137</v>
      </c>
      <c r="AD662" s="4">
        <v>7.313856818630001</v>
      </c>
    </row>
    <row r="663">
      <c r="G663" s="5">
        <v>25.9128</v>
      </c>
      <c r="H663" s="6">
        <v>3.31</v>
      </c>
      <c r="K663" s="4">
        <f>IFERROR(__xludf.DUMMYFUNCTION("""COMPUTED_VALUE"""),3.165)</f>
        <v>3.165</v>
      </c>
      <c r="L663" s="4">
        <v>26.1485</v>
      </c>
      <c r="M663" s="4" t="s">
        <v>13</v>
      </c>
      <c r="N663" s="1">
        <v>27.6894530525984</v>
      </c>
      <c r="O663" s="4">
        <v>-1.7766530525983981</v>
      </c>
      <c r="V663" s="5">
        <v>129.566</v>
      </c>
      <c r="W663" s="6">
        <v>3.31</v>
      </c>
      <c r="Z663" s="4">
        <f>IFERROR(__xludf.DUMMYFUNCTION("""COMPUTED_VALUE"""),3.165)</f>
        <v>3.165</v>
      </c>
      <c r="AA663" s="4">
        <v>138.015</v>
      </c>
      <c r="AB663" s="4" t="s">
        <v>13</v>
      </c>
      <c r="AC663" s="1">
        <v>122.764742193167</v>
      </c>
      <c r="AD663" s="4">
        <v>6.801257806833007</v>
      </c>
    </row>
    <row r="664">
      <c r="G664" s="5">
        <v>25.8996</v>
      </c>
      <c r="H664" s="6">
        <v>3.315</v>
      </c>
      <c r="K664" s="4">
        <f>IFERROR(__xludf.DUMMYFUNCTION("""COMPUTED_VALUE"""),3.17)</f>
        <v>3.17</v>
      </c>
      <c r="L664" s="4">
        <v>26.1426</v>
      </c>
      <c r="M664" s="4" t="s">
        <v>13</v>
      </c>
      <c r="N664" s="1">
        <v>27.4343018693303</v>
      </c>
      <c r="O664" s="4">
        <v>-1.534701869330302</v>
      </c>
      <c r="V664" s="5">
        <v>129.122</v>
      </c>
      <c r="W664" s="6">
        <v>3.315</v>
      </c>
      <c r="Z664" s="4">
        <f>IFERROR(__xludf.DUMMYFUNCTION("""COMPUTED_VALUE"""),3.17)</f>
        <v>3.17</v>
      </c>
      <c r="AA664" s="4">
        <v>137.865</v>
      </c>
      <c r="AB664" s="4" t="s">
        <v>13</v>
      </c>
      <c r="AC664" s="1">
        <v>122.835346434921</v>
      </c>
      <c r="AD664" s="4">
        <v>6.286653565079021</v>
      </c>
    </row>
    <row r="665">
      <c r="G665" s="5">
        <v>25.8859</v>
      </c>
      <c r="H665" s="6">
        <v>3.32</v>
      </c>
      <c r="K665" s="4">
        <f>IFERROR(__xludf.DUMMYFUNCTION("""COMPUTED_VALUE"""),3.175)</f>
        <v>3.175</v>
      </c>
      <c r="L665" s="4">
        <v>26.1366</v>
      </c>
      <c r="M665" s="4" t="s">
        <v>13</v>
      </c>
      <c r="N665" s="1">
        <v>27.173438655598</v>
      </c>
      <c r="O665" s="4">
        <v>-1.2875386555980022</v>
      </c>
      <c r="V665" s="5">
        <v>128.668</v>
      </c>
      <c r="W665" s="6">
        <v>3.32</v>
      </c>
      <c r="Z665" s="4">
        <f>IFERROR(__xludf.DUMMYFUNCTION("""COMPUTED_VALUE"""),3.175)</f>
        <v>3.175</v>
      </c>
      <c r="AA665" s="4">
        <v>137.706</v>
      </c>
      <c r="AB665" s="4" t="s">
        <v>13</v>
      </c>
      <c r="AC665" s="1">
        <v>122.896530871358</v>
      </c>
      <c r="AD665" s="4">
        <v>5.771469128642011</v>
      </c>
    </row>
    <row r="666">
      <c r="G666" s="5">
        <v>25.8715</v>
      </c>
      <c r="H666" s="6">
        <v>3.325</v>
      </c>
      <c r="K666" s="4">
        <f>IFERROR(__xludf.DUMMYFUNCTION("""COMPUTED_VALUE"""),3.18)</f>
        <v>3.18</v>
      </c>
      <c r="L666" s="4">
        <v>26.1306</v>
      </c>
      <c r="M666" s="4" t="s">
        <v>13</v>
      </c>
      <c r="N666" s="1">
        <v>26.9093813931099</v>
      </c>
      <c r="O666" s="4">
        <v>-1.037881393109899</v>
      </c>
      <c r="V666" s="5">
        <v>128.207</v>
      </c>
      <c r="W666" s="6">
        <v>3.325</v>
      </c>
      <c r="Z666" s="4">
        <f>IFERROR(__xludf.DUMMYFUNCTION("""COMPUTED_VALUE"""),3.18)</f>
        <v>3.18</v>
      </c>
      <c r="AA666" s="4">
        <v>137.538</v>
      </c>
      <c r="AB666" s="4" t="s">
        <v>13</v>
      </c>
      <c r="AC666" s="1">
        <v>122.945870467205</v>
      </c>
      <c r="AD666" s="4">
        <v>5.261129532794996</v>
      </c>
    </row>
    <row r="667">
      <c r="G667" s="5">
        <v>25.8564</v>
      </c>
      <c r="H667" s="6">
        <v>3.33</v>
      </c>
      <c r="K667" s="4">
        <f>IFERROR(__xludf.DUMMYFUNCTION("""COMPUTED_VALUE"""),3.185)</f>
        <v>3.185</v>
      </c>
      <c r="L667" s="4">
        <v>26.1244</v>
      </c>
      <c r="M667" s="4" t="s">
        <v>13</v>
      </c>
      <c r="N667" s="1">
        <v>26.6446480635743</v>
      </c>
      <c r="O667" s="4">
        <v>-0.7882480635743008</v>
      </c>
      <c r="V667" s="5">
        <v>127.736</v>
      </c>
      <c r="W667" s="6">
        <v>3.33</v>
      </c>
      <c r="Z667" s="4">
        <f>IFERROR(__xludf.DUMMYFUNCTION("""COMPUTED_VALUE"""),3.185)</f>
        <v>3.185</v>
      </c>
      <c r="AA667" s="4">
        <v>137.361</v>
      </c>
      <c r="AB667" s="4" t="s">
        <v>13</v>
      </c>
      <c r="AC667" s="1">
        <v>122.980940187189</v>
      </c>
      <c r="AD667" s="4">
        <v>4.755059812810998</v>
      </c>
    </row>
    <row r="668">
      <c r="G668" s="5">
        <v>25.8405</v>
      </c>
      <c r="H668" s="6">
        <v>3.335</v>
      </c>
      <c r="K668" s="4">
        <f>IFERROR(__xludf.DUMMYFUNCTION("""COMPUTED_VALUE"""),3.19)</f>
        <v>3.19</v>
      </c>
      <c r="L668" s="4">
        <v>26.1182</v>
      </c>
      <c r="M668" s="4" t="s">
        <v>13</v>
      </c>
      <c r="N668" s="1">
        <v>26.3817566486997</v>
      </c>
      <c r="O668" s="4">
        <v>-0.5412566486997008</v>
      </c>
      <c r="V668" s="5">
        <v>127.258</v>
      </c>
      <c r="W668" s="6">
        <v>3.335</v>
      </c>
      <c r="Z668" s="4">
        <f>IFERROR(__xludf.DUMMYFUNCTION("""COMPUTED_VALUE"""),3.19)</f>
        <v>3.19</v>
      </c>
      <c r="AA668" s="4">
        <v>137.174</v>
      </c>
      <c r="AB668" s="4" t="s">
        <v>13</v>
      </c>
      <c r="AC668" s="1">
        <v>122.999314996036</v>
      </c>
      <c r="AD668" s="4">
        <v>4.25868500396399</v>
      </c>
    </row>
    <row r="669">
      <c r="G669" s="5">
        <v>25.8239</v>
      </c>
      <c r="H669" s="6">
        <v>3.34</v>
      </c>
      <c r="K669" s="4">
        <f>IFERROR(__xludf.DUMMYFUNCTION("""COMPUTED_VALUE"""),3.195)</f>
        <v>3.195</v>
      </c>
      <c r="L669" s="4">
        <v>26.1119</v>
      </c>
      <c r="M669" s="4" t="s">
        <v>13</v>
      </c>
      <c r="N669" s="1">
        <v>26.1181161563505</v>
      </c>
      <c r="O669" s="4">
        <v>-0.294216156350501</v>
      </c>
      <c r="V669" s="5">
        <v>126.772</v>
      </c>
      <c r="W669" s="6">
        <v>3.34</v>
      </c>
      <c r="Z669" s="4">
        <f>IFERROR(__xludf.DUMMYFUNCTION("""COMPUTED_VALUE"""),3.195)</f>
        <v>3.195</v>
      </c>
      <c r="AA669" s="4">
        <v>136.977</v>
      </c>
      <c r="AB669" s="4" t="s">
        <v>13</v>
      </c>
      <c r="AC669" s="1">
        <v>123.001297024165</v>
      </c>
      <c r="AD669" s="4">
        <v>3.7707029758350075</v>
      </c>
    </row>
    <row r="670">
      <c r="G670" s="5">
        <v>25.8065</v>
      </c>
      <c r="H670" s="6">
        <v>3.345</v>
      </c>
      <c r="K670" s="4">
        <f>IFERROR(__xludf.DUMMYFUNCTION("""COMPUTED_VALUE"""),3.2)</f>
        <v>3.2</v>
      </c>
      <c r="L670" s="4">
        <v>26.1055</v>
      </c>
      <c r="M670" s="4" t="s">
        <v>13</v>
      </c>
      <c r="N670" s="1">
        <v>25.8290202986272</v>
      </c>
      <c r="O670" s="4">
        <v>-0.02252029862719951</v>
      </c>
      <c r="V670" s="5">
        <v>126.278</v>
      </c>
      <c r="W670" s="6">
        <v>3.345</v>
      </c>
      <c r="Z670" s="4">
        <f>IFERROR(__xludf.DUMMYFUNCTION("""COMPUTED_VALUE"""),3.2)</f>
        <v>3.2</v>
      </c>
      <c r="AA670" s="4">
        <v>136.77</v>
      </c>
      <c r="AB670" s="4" t="s">
        <v>13</v>
      </c>
      <c r="AC670" s="1">
        <v>122.999865841265</v>
      </c>
      <c r="AD670" s="4">
        <v>3.278134158735</v>
      </c>
    </row>
    <row r="671">
      <c r="G671" s="5">
        <v>25.7882</v>
      </c>
      <c r="H671" s="6">
        <v>3.35</v>
      </c>
      <c r="K671" s="4">
        <f>IFERROR(__xludf.DUMMYFUNCTION("""COMPUTED_VALUE"""),3.205)</f>
        <v>3.205</v>
      </c>
      <c r="L671" s="4">
        <v>26.099</v>
      </c>
      <c r="M671" s="4" t="s">
        <v>13</v>
      </c>
      <c r="N671" s="1">
        <v>25.5126383906993</v>
      </c>
      <c r="O671" s="4">
        <v>0.2755616093006985</v>
      </c>
      <c r="V671" s="5">
        <v>125.777</v>
      </c>
      <c r="W671" s="6">
        <v>3.35</v>
      </c>
      <c r="Z671" s="4">
        <f>IFERROR(__xludf.DUMMYFUNCTION("""COMPUTED_VALUE"""),3.205)</f>
        <v>3.205</v>
      </c>
      <c r="AA671" s="4">
        <v>136.553</v>
      </c>
      <c r="AB671" s="4" t="s">
        <v>13</v>
      </c>
      <c r="AC671" s="1">
        <v>122.997066974472</v>
      </c>
      <c r="AD671" s="4">
        <v>2.7799330255279955</v>
      </c>
    </row>
    <row r="672">
      <c r="G672" s="5">
        <v>25.7691</v>
      </c>
      <c r="H672" s="6">
        <v>3.355</v>
      </c>
      <c r="K672" s="4">
        <f>IFERROR(__xludf.DUMMYFUNCTION("""COMPUTED_VALUE"""),3.21)</f>
        <v>3.21</v>
      </c>
      <c r="L672" s="4">
        <v>26.0924</v>
      </c>
      <c r="M672" s="4" t="s">
        <v>13</v>
      </c>
      <c r="N672" s="1">
        <v>25.1710870900343</v>
      </c>
      <c r="O672" s="4">
        <v>0.5980129099657034</v>
      </c>
      <c r="V672" s="5">
        <v>125.269</v>
      </c>
      <c r="W672" s="6">
        <v>3.355</v>
      </c>
      <c r="Z672" s="4">
        <f>IFERROR(__xludf.DUMMYFUNCTION("""COMPUTED_VALUE"""),3.21)</f>
        <v>3.21</v>
      </c>
      <c r="AA672" s="4">
        <v>136.326</v>
      </c>
      <c r="AB672" s="4" t="s">
        <v>13</v>
      </c>
      <c r="AC672" s="1">
        <v>122.992920386325</v>
      </c>
      <c r="AD672" s="4">
        <v>2.2760796136750088</v>
      </c>
    </row>
    <row r="673">
      <c r="G673" s="5">
        <v>25.749</v>
      </c>
      <c r="H673" s="6">
        <v>3.36</v>
      </c>
      <c r="K673" s="4">
        <f>IFERROR(__xludf.DUMMYFUNCTION("""COMPUTED_VALUE"""),3.215)</f>
        <v>3.215</v>
      </c>
      <c r="L673" s="4">
        <v>26.0856</v>
      </c>
      <c r="M673" s="4" t="s">
        <v>13</v>
      </c>
      <c r="N673" s="1">
        <v>24.8064830540997</v>
      </c>
      <c r="O673" s="4">
        <v>0.942516945900298</v>
      </c>
      <c r="V673" s="5">
        <v>124.754</v>
      </c>
      <c r="W673" s="6">
        <v>3.36</v>
      </c>
      <c r="Z673" s="4">
        <f>IFERROR(__xludf.DUMMYFUNCTION("""COMPUTED_VALUE"""),3.215)</f>
        <v>3.215</v>
      </c>
      <c r="AA673" s="4">
        <v>136.089</v>
      </c>
      <c r="AB673" s="4" t="s">
        <v>13</v>
      </c>
      <c r="AC673" s="1">
        <v>122.987446039361</v>
      </c>
      <c r="AD673" s="4">
        <v>1.7665539606390013</v>
      </c>
    </row>
    <row r="674">
      <c r="G674" s="5">
        <v>25.728</v>
      </c>
      <c r="H674" s="6">
        <v>3.365</v>
      </c>
      <c r="K674" s="4">
        <f>IFERROR(__xludf.DUMMYFUNCTION("""COMPUTED_VALUE"""),3.22)</f>
        <v>3.22</v>
      </c>
      <c r="L674" s="4">
        <v>26.0788</v>
      </c>
      <c r="M674" s="4" t="s">
        <v>13</v>
      </c>
      <c r="N674" s="1">
        <v>24.4209429403629</v>
      </c>
      <c r="O674" s="4">
        <v>1.3070570596371027</v>
      </c>
      <c r="V674" s="5">
        <v>124.233</v>
      </c>
      <c r="W674" s="6">
        <v>3.365</v>
      </c>
      <c r="Z674" s="4">
        <f>IFERROR(__xludf.DUMMYFUNCTION("""COMPUTED_VALUE"""),3.22)</f>
        <v>3.22</v>
      </c>
      <c r="AA674" s="4">
        <v>135.841</v>
      </c>
      <c r="AB674" s="4" t="s">
        <v>13</v>
      </c>
      <c r="AC674" s="1">
        <v>122.980663896119</v>
      </c>
      <c r="AD674" s="4">
        <v>1.2523361038810066</v>
      </c>
    </row>
    <row r="675">
      <c r="G675" s="5">
        <v>25.7059</v>
      </c>
      <c r="H675" s="6">
        <v>3.37</v>
      </c>
      <c r="K675" s="4">
        <f>IFERROR(__xludf.DUMMYFUNCTION("""COMPUTED_VALUE"""),3.225)</f>
        <v>3.225</v>
      </c>
      <c r="L675" s="4">
        <v>26.0718</v>
      </c>
      <c r="M675" s="4" t="s">
        <v>13</v>
      </c>
      <c r="N675" s="1">
        <v>24.0165834062916</v>
      </c>
      <c r="O675" s="4">
        <v>1.6893165937084014</v>
      </c>
      <c r="V675" s="5">
        <v>123.706</v>
      </c>
      <c r="W675" s="6">
        <v>3.37</v>
      </c>
      <c r="Z675" s="4">
        <f>IFERROR(__xludf.DUMMYFUNCTION("""COMPUTED_VALUE"""),3.225)</f>
        <v>3.225</v>
      </c>
      <c r="AA675" s="4">
        <v>135.582</v>
      </c>
      <c r="AB675" s="4" t="s">
        <v>13</v>
      </c>
      <c r="AC675" s="1">
        <v>122.972593919138</v>
      </c>
      <c r="AD675" s="4">
        <v>0.7334060808619967</v>
      </c>
    </row>
    <row r="676">
      <c r="G676" s="5">
        <v>25.6828</v>
      </c>
      <c r="H676" s="6">
        <v>3.375</v>
      </c>
      <c r="K676" s="4">
        <f>IFERROR(__xludf.DUMMYFUNCTION("""COMPUTED_VALUE"""),3.23)</f>
        <v>3.23</v>
      </c>
      <c r="L676" s="4">
        <v>26.0646</v>
      </c>
      <c r="M676" s="4" t="s">
        <v>13</v>
      </c>
      <c r="N676" s="1">
        <v>23.5955211093532</v>
      </c>
      <c r="O676" s="4">
        <v>2.0872788906468003</v>
      </c>
      <c r="V676" s="5">
        <v>123.173</v>
      </c>
      <c r="W676" s="6">
        <v>3.375</v>
      </c>
      <c r="Z676" s="4">
        <f>IFERROR(__xludf.DUMMYFUNCTION("""COMPUTED_VALUE"""),3.23)</f>
        <v>3.23</v>
      </c>
      <c r="AA676" s="4">
        <v>135.313</v>
      </c>
      <c r="AB676" s="4" t="s">
        <v>13</v>
      </c>
      <c r="AC676" s="1">
        <v>122.963256070955</v>
      </c>
      <c r="AD676" s="4">
        <v>0.20974392904500405</v>
      </c>
    </row>
    <row r="677">
      <c r="G677" s="5">
        <v>25.6587</v>
      </c>
      <c r="H677" s="6">
        <v>3.38</v>
      </c>
      <c r="K677" s="4">
        <f>IFERROR(__xludf.DUMMYFUNCTION("""COMPUTED_VALUE"""),3.235)</f>
        <v>3.235</v>
      </c>
      <c r="L677" s="4">
        <v>26.0572</v>
      </c>
      <c r="M677" s="4" t="s">
        <v>13</v>
      </c>
      <c r="N677" s="1">
        <v>23.1598727070151</v>
      </c>
      <c r="O677" s="4">
        <v>2.498827292984899</v>
      </c>
      <c r="V677" s="5">
        <v>122.635</v>
      </c>
      <c r="W677" s="6">
        <v>3.38</v>
      </c>
      <c r="Z677" s="4">
        <f>IFERROR(__xludf.DUMMYFUNCTION("""COMPUTED_VALUE"""),3.235)</f>
        <v>3.235</v>
      </c>
      <c r="AA677" s="4">
        <v>135.033</v>
      </c>
      <c r="AB677" s="4" t="s">
        <v>13</v>
      </c>
      <c r="AC677" s="1">
        <v>122.952670314108</v>
      </c>
      <c r="AD677" s="4">
        <v>-0.31767031410799973</v>
      </c>
    </row>
    <row r="678">
      <c r="G678" s="5">
        <v>25.6335</v>
      </c>
      <c r="H678" s="6">
        <v>3.385</v>
      </c>
      <c r="K678" s="4">
        <f>IFERROR(__xludf.DUMMYFUNCTION("""COMPUTED_VALUE"""),3.24)</f>
        <v>3.24</v>
      </c>
      <c r="L678" s="4">
        <v>26.0497</v>
      </c>
      <c r="M678" s="4" t="s">
        <v>13</v>
      </c>
      <c r="N678" s="1">
        <v>22.7117548567449</v>
      </c>
      <c r="O678" s="4">
        <v>2.9217451432551016</v>
      </c>
      <c r="V678" s="5">
        <v>122.091</v>
      </c>
      <c r="W678" s="6">
        <v>3.385</v>
      </c>
      <c r="Z678" s="4">
        <f>IFERROR(__xludf.DUMMYFUNCTION("""COMPUTED_VALUE"""),3.24)</f>
        <v>3.24</v>
      </c>
      <c r="AA678" s="4">
        <v>134.743</v>
      </c>
      <c r="AB678" s="4" t="s">
        <v>13</v>
      </c>
      <c r="AC678" s="1">
        <v>122.940856611135</v>
      </c>
      <c r="AD678" s="4">
        <v>-0.8498566111350101</v>
      </c>
    </row>
    <row r="679">
      <c r="G679" s="5">
        <v>25.6071</v>
      </c>
      <c r="H679" s="6">
        <v>3.39</v>
      </c>
      <c r="K679" s="4">
        <f>IFERROR(__xludf.DUMMYFUNCTION("""COMPUTED_VALUE"""),3.245)</f>
        <v>3.245</v>
      </c>
      <c r="L679" s="4">
        <v>26.042</v>
      </c>
      <c r="M679" s="4" t="s">
        <v>13</v>
      </c>
      <c r="N679" s="1">
        <v>22.2532842160101</v>
      </c>
      <c r="O679" s="4">
        <v>3.353815783989898</v>
      </c>
      <c r="V679" s="5">
        <v>121.542</v>
      </c>
      <c r="W679" s="6">
        <v>3.39</v>
      </c>
      <c r="Z679" s="4">
        <f>IFERROR(__xludf.DUMMYFUNCTION("""COMPUTED_VALUE"""),3.245)</f>
        <v>3.245</v>
      </c>
      <c r="AA679" s="4">
        <v>134.442</v>
      </c>
      <c r="AB679" s="4" t="s">
        <v>13</v>
      </c>
      <c r="AC679" s="1">
        <v>122.927834924576</v>
      </c>
      <c r="AD679" s="4">
        <v>-1.3858349245760024</v>
      </c>
    </row>
    <row r="680">
      <c r="G680" s="5">
        <v>25.5796</v>
      </c>
      <c r="H680" s="6">
        <v>3.395</v>
      </c>
      <c r="K680" s="4">
        <f>IFERROR(__xludf.DUMMYFUNCTION("""COMPUTED_VALUE"""),3.25)</f>
        <v>3.25</v>
      </c>
      <c r="L680" s="4">
        <v>26.034</v>
      </c>
      <c r="M680" s="4" t="s">
        <v>13</v>
      </c>
      <c r="N680" s="1">
        <v>21.7865774422781</v>
      </c>
      <c r="O680" s="4">
        <v>3.7930225577218977</v>
      </c>
      <c r="V680" s="5">
        <v>120.989</v>
      </c>
      <c r="W680" s="6">
        <v>3.395</v>
      </c>
      <c r="Z680" s="4">
        <f>IFERROR(__xludf.DUMMYFUNCTION("""COMPUTED_VALUE"""),3.25)</f>
        <v>3.25</v>
      </c>
      <c r="AA680" s="4">
        <v>134.129</v>
      </c>
      <c r="AB680" s="4" t="s">
        <v>13</v>
      </c>
      <c r="AC680" s="1">
        <v>122.913625216968</v>
      </c>
      <c r="AD680" s="4">
        <v>-1.9246252169679963</v>
      </c>
    </row>
    <row r="681">
      <c r="G681" s="5">
        <v>25.5508</v>
      </c>
      <c r="H681" s="6">
        <v>3.4</v>
      </c>
      <c r="K681" s="4">
        <f>IFERROR(__xludf.DUMMYFUNCTION("""COMPUTED_VALUE"""),3.253814698)</f>
        <v>3.253814698</v>
      </c>
      <c r="L681" s="4" t="s">
        <v>13</v>
      </c>
      <c r="M681" s="4">
        <v>29.4</v>
      </c>
      <c r="N681" s="1">
        <v>21.3137511930166</v>
      </c>
      <c r="O681" s="4">
        <v>4.237048806983399</v>
      </c>
      <c r="V681" s="5">
        <v>120.431</v>
      </c>
      <c r="W681" s="6">
        <v>3.4</v>
      </c>
      <c r="Z681" s="4">
        <f>IFERROR(__xludf.DUMMYFUNCTION("""COMPUTED_VALUE"""),3.253814698)</f>
        <v>3.253814698</v>
      </c>
      <c r="AA681" s="4" t="s">
        <v>13</v>
      </c>
      <c r="AB681" s="4">
        <v>122.059384659776</v>
      </c>
      <c r="AC681" s="1">
        <v>122.898247450849</v>
      </c>
      <c r="AD681" s="4">
        <v>-2.467247450849001</v>
      </c>
    </row>
    <row r="682">
      <c r="G682" s="5">
        <v>25.5209</v>
      </c>
      <c r="H682" s="6">
        <v>3.405</v>
      </c>
      <c r="K682" s="4">
        <f>IFERROR(__xludf.DUMMYFUNCTION("""COMPUTED_VALUE"""),3.255)</f>
        <v>3.255</v>
      </c>
      <c r="L682" s="4">
        <v>26.0258</v>
      </c>
      <c r="M682" s="4" t="s">
        <v>13</v>
      </c>
      <c r="N682" s="1">
        <v>20.8369221256929</v>
      </c>
      <c r="O682" s="4">
        <v>4.6839778743071</v>
      </c>
      <c r="V682" s="5">
        <v>119.869</v>
      </c>
      <c r="W682" s="6">
        <v>3.405</v>
      </c>
      <c r="Z682" s="4">
        <f>IFERROR(__xludf.DUMMYFUNCTION("""COMPUTED_VALUE"""),3.255)</f>
        <v>3.255</v>
      </c>
      <c r="AA682" s="4">
        <v>133.806</v>
      </c>
      <c r="AB682" s="4" t="s">
        <v>13</v>
      </c>
      <c r="AC682" s="1">
        <v>122.881721588757</v>
      </c>
      <c r="AD682" s="4">
        <v>-3.012721588757003</v>
      </c>
    </row>
    <row r="683">
      <c r="G683" s="5">
        <v>25.4896</v>
      </c>
      <c r="H683" s="6">
        <v>3.41</v>
      </c>
      <c r="K683" s="4">
        <f>IFERROR(__xludf.DUMMYFUNCTION("""COMPUTED_VALUE"""),3.26)</f>
        <v>3.26</v>
      </c>
      <c r="L683" s="4">
        <v>26.0174</v>
      </c>
      <c r="M683" s="4" t="s">
        <v>13</v>
      </c>
      <c r="N683" s="1">
        <v>20.3582068977745</v>
      </c>
      <c r="O683" s="4">
        <v>5.131393102225498</v>
      </c>
      <c r="V683" s="5">
        <v>119.304</v>
      </c>
      <c r="W683" s="6">
        <v>3.41</v>
      </c>
      <c r="Z683" s="4">
        <f>IFERROR(__xludf.DUMMYFUNCTION("""COMPUTED_VALUE"""),3.26)</f>
        <v>3.26</v>
      </c>
      <c r="AA683" s="4">
        <v>133.473</v>
      </c>
      <c r="AB683" s="4" t="s">
        <v>13</v>
      </c>
      <c r="AC683" s="1">
        <v>122.864067593231</v>
      </c>
      <c r="AD683" s="4">
        <v>-3.560067593230997</v>
      </c>
    </row>
    <row r="684">
      <c r="G684" s="5">
        <v>25.4572</v>
      </c>
      <c r="H684" s="6">
        <v>3.415</v>
      </c>
      <c r="K684" s="4">
        <f>IFERROR(__xludf.DUMMYFUNCTION("""COMPUTED_VALUE"""),3.265)</f>
        <v>3.265</v>
      </c>
      <c r="L684" s="4">
        <v>26.0086</v>
      </c>
      <c r="M684" s="4" t="s">
        <v>13</v>
      </c>
      <c r="N684" s="1">
        <v>19.879722166729</v>
      </c>
      <c r="O684" s="4">
        <v>5.577477833271001</v>
      </c>
      <c r="V684" s="5">
        <v>118.734</v>
      </c>
      <c r="W684" s="6">
        <v>3.415</v>
      </c>
      <c r="Z684" s="4">
        <f>IFERROR(__xludf.DUMMYFUNCTION("""COMPUTED_VALUE"""),3.265)</f>
        <v>3.265</v>
      </c>
      <c r="AA684" s="4">
        <v>133.128</v>
      </c>
      <c r="AB684" s="4" t="s">
        <v>13</v>
      </c>
      <c r="AC684" s="1">
        <v>122.845305426809</v>
      </c>
      <c r="AD684" s="4">
        <v>-4.111305426809011</v>
      </c>
    </row>
    <row r="685">
      <c r="G685" s="5">
        <v>25.4234</v>
      </c>
      <c r="H685" s="6">
        <v>3.42</v>
      </c>
      <c r="K685" s="4">
        <f>IFERROR(__xludf.DUMMYFUNCTION("""COMPUTED_VALUE"""),3.27)</f>
        <v>3.27</v>
      </c>
      <c r="L685" s="4">
        <v>25.9996</v>
      </c>
      <c r="M685" s="4" t="s">
        <v>13</v>
      </c>
      <c r="N685" s="1">
        <v>19.4035845900239</v>
      </c>
      <c r="O685" s="4">
        <v>6.0198154099761005</v>
      </c>
      <c r="V685" s="5">
        <v>118.161</v>
      </c>
      <c r="W685" s="6">
        <v>3.42</v>
      </c>
      <c r="Z685" s="4">
        <f>IFERROR(__xludf.DUMMYFUNCTION("""COMPUTED_VALUE"""),3.27)</f>
        <v>3.27</v>
      </c>
      <c r="AA685" s="4">
        <v>132.773</v>
      </c>
      <c r="AB685" s="4" t="s">
        <v>13</v>
      </c>
      <c r="AC685" s="1">
        <v>122.825455052028</v>
      </c>
      <c r="AD685" s="4">
        <v>-4.6644550520280035</v>
      </c>
    </row>
    <row r="686">
      <c r="G686" s="5">
        <v>25.3883</v>
      </c>
      <c r="H686" s="6">
        <v>3.425</v>
      </c>
      <c r="K686" s="4">
        <f>IFERROR(__xludf.DUMMYFUNCTION("""COMPUTED_VALUE"""),3.275)</f>
        <v>3.275</v>
      </c>
      <c r="L686" s="4">
        <v>25.9902</v>
      </c>
      <c r="M686" s="4" t="s">
        <v>13</v>
      </c>
      <c r="N686" s="1">
        <v>18.9052050857608</v>
      </c>
      <c r="O686" s="4">
        <v>6.483094914239199</v>
      </c>
      <c r="V686" s="5">
        <v>117.585</v>
      </c>
      <c r="W686" s="6">
        <v>3.425</v>
      </c>
      <c r="Z686" s="4">
        <f>IFERROR(__xludf.DUMMYFUNCTION("""COMPUTED_VALUE"""),3.275)</f>
        <v>3.275</v>
      </c>
      <c r="AA686" s="4">
        <v>132.408</v>
      </c>
      <c r="AB686" s="4" t="s">
        <v>13</v>
      </c>
      <c r="AC686" s="1">
        <v>122.749974213054</v>
      </c>
      <c r="AD686" s="4">
        <v>-5.164974213054009</v>
      </c>
    </row>
    <row r="687">
      <c r="G687" s="5">
        <v>25.3518</v>
      </c>
      <c r="H687" s="6">
        <v>3.43</v>
      </c>
      <c r="K687" s="4">
        <f>IFERROR(__xludf.DUMMYFUNCTION("""COMPUTED_VALUE"""),3.28)</f>
        <v>3.28</v>
      </c>
      <c r="L687" s="4">
        <v>25.9805</v>
      </c>
      <c r="M687" s="4" t="s">
        <v>13</v>
      </c>
      <c r="N687" s="1">
        <v>18.3436849633909</v>
      </c>
      <c r="O687" s="4">
        <v>7.008115036609102</v>
      </c>
      <c r="V687" s="5">
        <v>117.005</v>
      </c>
      <c r="W687" s="6">
        <v>3.43</v>
      </c>
      <c r="Z687" s="4">
        <f>IFERROR(__xludf.DUMMYFUNCTION("""COMPUTED_VALUE"""),3.28)</f>
        <v>3.28</v>
      </c>
      <c r="AA687" s="4">
        <v>132.032</v>
      </c>
      <c r="AB687" s="4" t="s">
        <v>13</v>
      </c>
      <c r="AC687" s="1">
        <v>122.529961812443</v>
      </c>
      <c r="AD687" s="4">
        <v>-5.52496181244301</v>
      </c>
    </row>
    <row r="688">
      <c r="G688" s="5">
        <v>25.314</v>
      </c>
      <c r="H688" s="6">
        <v>3.435</v>
      </c>
      <c r="K688" s="4">
        <f>IFERROR(__xludf.DUMMYFUNCTION("""COMPUTED_VALUE"""),3.285)</f>
        <v>3.285</v>
      </c>
      <c r="L688" s="4">
        <v>25.9703</v>
      </c>
      <c r="M688" s="4" t="s">
        <v>13</v>
      </c>
      <c r="N688" s="1">
        <v>17.727663829187</v>
      </c>
      <c r="O688" s="4">
        <v>7.586336170812999</v>
      </c>
      <c r="V688" s="5">
        <v>116.423</v>
      </c>
      <c r="W688" s="6">
        <v>3.435</v>
      </c>
      <c r="Z688" s="4">
        <f>IFERROR(__xludf.DUMMYFUNCTION("""COMPUTED_VALUE"""),3.285)</f>
        <v>3.285</v>
      </c>
      <c r="AA688" s="4">
        <v>131.646</v>
      </c>
      <c r="AB688" s="4" t="s">
        <v>13</v>
      </c>
      <c r="AC688" s="1">
        <v>122.176944014368</v>
      </c>
      <c r="AD688" s="4">
        <v>-5.7539440143680025</v>
      </c>
    </row>
    <row r="689">
      <c r="G689" s="5">
        <v>25.2748</v>
      </c>
      <c r="H689" s="6">
        <v>3.44</v>
      </c>
      <c r="K689" s="4">
        <f>IFERROR(__xludf.DUMMYFUNCTION("""COMPUTED_VALUE"""),3.29)</f>
        <v>3.29</v>
      </c>
      <c r="L689" s="4">
        <v>25.9598</v>
      </c>
      <c r="M689" s="4" t="s">
        <v>13</v>
      </c>
      <c r="N689" s="1">
        <v>17.0667135789085</v>
      </c>
      <c r="O689" s="4">
        <v>8.208086421091497</v>
      </c>
      <c r="V689" s="5">
        <v>115.837</v>
      </c>
      <c r="W689" s="6">
        <v>3.44</v>
      </c>
      <c r="Z689" s="4">
        <f>IFERROR(__xludf.DUMMYFUNCTION("""COMPUTED_VALUE"""),3.29)</f>
        <v>3.29</v>
      </c>
      <c r="AA689" s="4">
        <v>131.249</v>
      </c>
      <c r="AB689" s="4" t="s">
        <v>13</v>
      </c>
      <c r="AC689" s="1">
        <v>121.704344388043</v>
      </c>
      <c r="AD689" s="4">
        <v>-5.867344388042994</v>
      </c>
    </row>
    <row r="690">
      <c r="G690" s="5">
        <v>25.2341</v>
      </c>
      <c r="H690" s="6">
        <v>3.445</v>
      </c>
      <c r="K690" s="4">
        <f>IFERROR(__xludf.DUMMYFUNCTION("""COMPUTED_VALUE"""),3.295)</f>
        <v>3.295</v>
      </c>
      <c r="L690" s="4">
        <v>25.9488</v>
      </c>
      <c r="M690" s="4" t="s">
        <v>13</v>
      </c>
      <c r="N690" s="1">
        <v>16.3704061083151</v>
      </c>
      <c r="O690" s="4">
        <v>8.863693891684903</v>
      </c>
      <c r="V690" s="5">
        <v>115.249</v>
      </c>
      <c r="W690" s="6">
        <v>3.445</v>
      </c>
      <c r="Z690" s="4">
        <f>IFERROR(__xludf.DUMMYFUNCTION("""COMPUTED_VALUE"""),3.295)</f>
        <v>3.295</v>
      </c>
      <c r="AA690" s="4">
        <v>130.843</v>
      </c>
      <c r="AB690" s="4" t="s">
        <v>13</v>
      </c>
      <c r="AC690" s="1">
        <v>121.125586502682</v>
      </c>
      <c r="AD690" s="4">
        <v>-5.876586502682002</v>
      </c>
    </row>
    <row r="691">
      <c r="G691" s="5">
        <v>25.1922</v>
      </c>
      <c r="H691" s="6">
        <v>3.45</v>
      </c>
      <c r="K691" s="4">
        <f>IFERROR(__xludf.DUMMYFUNCTION("""COMPUTED_VALUE"""),3.3)</f>
        <v>3.3</v>
      </c>
      <c r="L691" s="4">
        <v>25.9373</v>
      </c>
      <c r="M691" s="4" t="s">
        <v>13</v>
      </c>
      <c r="N691" s="1">
        <v>15.6483133131661</v>
      </c>
      <c r="O691" s="4">
        <v>9.5438866868339</v>
      </c>
      <c r="V691" s="5">
        <v>114.659</v>
      </c>
      <c r="W691" s="6">
        <v>3.45</v>
      </c>
      <c r="Z691" s="4">
        <f>IFERROR(__xludf.DUMMYFUNCTION("""COMPUTED_VALUE"""),3.3)</f>
        <v>3.3</v>
      </c>
      <c r="AA691" s="4">
        <v>130.427</v>
      </c>
      <c r="AB691" s="4" t="s">
        <v>13</v>
      </c>
      <c r="AC691" s="1">
        <v>120.454093927498</v>
      </c>
      <c r="AD691" s="4">
        <v>-5.795093927497987</v>
      </c>
    </row>
    <row r="692">
      <c r="G692" s="5">
        <v>25.1487</v>
      </c>
      <c r="H692" s="6">
        <v>3.455</v>
      </c>
      <c r="K692" s="4">
        <f>IFERROR(__xludf.DUMMYFUNCTION("""COMPUTED_VALUE"""),3.305)</f>
        <v>3.305</v>
      </c>
      <c r="L692" s="4">
        <v>25.9253</v>
      </c>
      <c r="M692" s="4" t="s">
        <v>13</v>
      </c>
      <c r="N692" s="1">
        <v>14.9100070892213</v>
      </c>
      <c r="O692" s="4">
        <v>10.2386929107787</v>
      </c>
      <c r="V692" s="5">
        <v>114.066</v>
      </c>
      <c r="W692" s="6">
        <v>3.455</v>
      </c>
      <c r="Z692" s="4">
        <f>IFERROR(__xludf.DUMMYFUNCTION("""COMPUTED_VALUE"""),3.305)</f>
        <v>3.305</v>
      </c>
      <c r="AA692" s="4">
        <v>130.001</v>
      </c>
      <c r="AB692" s="4" t="s">
        <v>13</v>
      </c>
      <c r="AC692" s="1">
        <v>119.703290231706</v>
      </c>
      <c r="AD692" s="4">
        <v>-5.637290231706004</v>
      </c>
    </row>
    <row r="693">
      <c r="G693" s="5">
        <v>25.1039</v>
      </c>
      <c r="H693" s="6">
        <v>3.46</v>
      </c>
      <c r="K693" s="4">
        <f>IFERROR(__xludf.DUMMYFUNCTION("""COMPUTED_VALUE"""),3.31)</f>
        <v>3.31</v>
      </c>
      <c r="L693" s="4">
        <v>25.9128</v>
      </c>
      <c r="M693" s="4" t="s">
        <v>13</v>
      </c>
      <c r="N693" s="1">
        <v>14.16505933224</v>
      </c>
      <c r="O693" s="4">
        <v>10.93884066776</v>
      </c>
      <c r="V693" s="5">
        <v>113.47</v>
      </c>
      <c r="W693" s="6">
        <v>3.46</v>
      </c>
      <c r="Z693" s="4">
        <f>IFERROR(__xludf.DUMMYFUNCTION("""COMPUTED_VALUE"""),3.31)</f>
        <v>3.31</v>
      </c>
      <c r="AA693" s="4">
        <v>129.566</v>
      </c>
      <c r="AB693" s="4" t="s">
        <v>13</v>
      </c>
      <c r="AC693" s="1">
        <v>118.886598984518</v>
      </c>
      <c r="AD693" s="4">
        <v>-5.416598984518004</v>
      </c>
    </row>
    <row r="694">
      <c r="G694" s="5">
        <v>25.0575</v>
      </c>
      <c r="H694" s="6">
        <v>3.465</v>
      </c>
      <c r="K694" s="4">
        <f>IFERROR(__xludf.DUMMYFUNCTION("""COMPUTED_VALUE"""),3.315)</f>
        <v>3.315</v>
      </c>
      <c r="L694" s="4">
        <v>25.8996</v>
      </c>
      <c r="M694" s="4" t="s">
        <v>13</v>
      </c>
      <c r="N694" s="1">
        <v>13.4230419379819</v>
      </c>
      <c r="O694" s="4">
        <v>11.634458062018101</v>
      </c>
      <c r="V694" s="5">
        <v>112.873</v>
      </c>
      <c r="W694" s="6">
        <v>3.465</v>
      </c>
      <c r="Z694" s="4">
        <f>IFERROR(__xludf.DUMMYFUNCTION("""COMPUTED_VALUE"""),3.315)</f>
        <v>3.315</v>
      </c>
      <c r="AA694" s="4">
        <v>129.122</v>
      </c>
      <c r="AB694" s="4" t="s">
        <v>13</v>
      </c>
      <c r="AC694" s="1">
        <v>118.017443755148</v>
      </c>
      <c r="AD694" s="4">
        <v>-5.144443755147989</v>
      </c>
    </row>
    <row r="695">
      <c r="G695" s="5">
        <v>25.0098</v>
      </c>
      <c r="H695" s="6">
        <v>3.47</v>
      </c>
      <c r="K695" s="4">
        <f>IFERROR(__xludf.DUMMYFUNCTION("""COMPUTED_VALUE"""),3.32)</f>
        <v>3.32</v>
      </c>
      <c r="L695" s="4">
        <v>25.8859</v>
      </c>
      <c r="M695" s="4" t="s">
        <v>13</v>
      </c>
      <c r="N695" s="1">
        <v>12.6935268022063</v>
      </c>
      <c r="O695" s="4">
        <v>12.316273197793699</v>
      </c>
      <c r="V695" s="5">
        <v>112.273</v>
      </c>
      <c r="W695" s="6">
        <v>3.47</v>
      </c>
      <c r="Z695" s="4">
        <f>IFERROR(__xludf.DUMMYFUNCTION("""COMPUTED_VALUE"""),3.32)</f>
        <v>3.32</v>
      </c>
      <c r="AA695" s="4">
        <v>128.668</v>
      </c>
      <c r="AB695" s="4" t="s">
        <v>13</v>
      </c>
      <c r="AC695" s="1">
        <v>117.109248112811</v>
      </c>
      <c r="AD695" s="4">
        <v>-4.836248112811006</v>
      </c>
    </row>
    <row r="696">
      <c r="G696" s="5">
        <v>24.9606</v>
      </c>
      <c r="H696" s="6">
        <v>3.475</v>
      </c>
      <c r="K696" s="4">
        <f>IFERROR(__xludf.DUMMYFUNCTION("""COMPUTED_VALUE"""),3.325)</f>
        <v>3.325</v>
      </c>
      <c r="L696" s="4">
        <v>25.8715</v>
      </c>
      <c r="M696" s="4" t="s">
        <v>13</v>
      </c>
      <c r="N696" s="1">
        <v>11.986085820673</v>
      </c>
      <c r="O696" s="4">
        <v>12.974514179326999</v>
      </c>
      <c r="V696" s="5">
        <v>111.671</v>
      </c>
      <c r="W696" s="6">
        <v>3.475</v>
      </c>
      <c r="Z696" s="4">
        <f>IFERROR(__xludf.DUMMYFUNCTION("""COMPUTED_VALUE"""),3.325)</f>
        <v>3.325</v>
      </c>
      <c r="AA696" s="4">
        <v>128.207</v>
      </c>
      <c r="AB696" s="4" t="s">
        <v>13</v>
      </c>
      <c r="AC696" s="1">
        <v>116.175435626719</v>
      </c>
      <c r="AD696" s="4">
        <v>-4.504435626718987</v>
      </c>
    </row>
    <row r="697">
      <c r="G697" s="5">
        <v>24.9099</v>
      </c>
      <c r="H697" s="6">
        <v>3.48</v>
      </c>
      <c r="K697" s="4">
        <f>IFERROR(__xludf.DUMMYFUNCTION("""COMPUTED_VALUE"""),3.33)</f>
        <v>3.33</v>
      </c>
      <c r="L697" s="4">
        <v>25.8564</v>
      </c>
      <c r="M697" s="4" t="s">
        <v>13</v>
      </c>
      <c r="N697" s="1">
        <v>11.3102908891414</v>
      </c>
      <c r="O697" s="4">
        <v>13.5996091108586</v>
      </c>
      <c r="V697" s="5">
        <v>111.067</v>
      </c>
      <c r="W697" s="6">
        <v>3.48</v>
      </c>
      <c r="Z697" s="4">
        <f>IFERROR(__xludf.DUMMYFUNCTION("""COMPUTED_VALUE"""),3.33)</f>
        <v>3.33</v>
      </c>
      <c r="AA697" s="4">
        <v>127.736</v>
      </c>
      <c r="AB697" s="4" t="s">
        <v>13</v>
      </c>
      <c r="AC697" s="1">
        <v>115.229429866087</v>
      </c>
      <c r="AD697" s="4">
        <v>-4.16242986608701</v>
      </c>
    </row>
    <row r="698">
      <c r="G698" s="5">
        <v>24.8577</v>
      </c>
      <c r="H698" s="6">
        <v>3.485</v>
      </c>
      <c r="K698" s="4">
        <f>IFERROR(__xludf.DUMMYFUNCTION("""COMPUTED_VALUE"""),3.335)</f>
        <v>3.335</v>
      </c>
      <c r="L698" s="4">
        <v>25.8405</v>
      </c>
      <c r="M698" s="4" t="s">
        <v>13</v>
      </c>
      <c r="N698" s="1">
        <v>10.6757139033709</v>
      </c>
      <c r="O698" s="4">
        <v>14.181986096629101</v>
      </c>
      <c r="V698" s="5">
        <v>110.461</v>
      </c>
      <c r="W698" s="6">
        <v>3.485</v>
      </c>
      <c r="Z698" s="4">
        <f>IFERROR(__xludf.DUMMYFUNCTION("""COMPUTED_VALUE"""),3.335)</f>
        <v>3.335</v>
      </c>
      <c r="AA698" s="4">
        <v>127.258</v>
      </c>
      <c r="AB698" s="4" t="s">
        <v>13</v>
      </c>
      <c r="AC698" s="1">
        <v>114.284654400127</v>
      </c>
      <c r="AD698" s="4">
        <v>-3.8236544001269976</v>
      </c>
    </row>
    <row r="699">
      <c r="G699" s="5">
        <v>24.8041</v>
      </c>
      <c r="H699" s="6">
        <v>3.49</v>
      </c>
      <c r="K699" s="4">
        <f>IFERROR(__xludf.DUMMYFUNCTION("""COMPUTED_VALUE"""),3.337341309)</f>
        <v>3.337341309</v>
      </c>
      <c r="L699" s="4" t="s">
        <v>13</v>
      </c>
      <c r="M699" s="4">
        <v>26.26</v>
      </c>
      <c r="N699" s="1">
        <v>10.0919267591212</v>
      </c>
      <c r="O699" s="4">
        <v>14.712173240878798</v>
      </c>
      <c r="V699" s="5">
        <v>109.853</v>
      </c>
      <c r="W699" s="6">
        <v>3.49</v>
      </c>
      <c r="Z699" s="4">
        <f>IFERROR(__xludf.DUMMYFUNCTION("""COMPUTED_VALUE"""),3.337341309)</f>
        <v>3.337341309</v>
      </c>
      <c r="AA699" s="4" t="s">
        <v>13</v>
      </c>
      <c r="AB699" s="4">
        <v>123.001494206042</v>
      </c>
      <c r="AC699" s="1">
        <v>113.354532798054</v>
      </c>
      <c r="AD699" s="4">
        <v>-3.5015327980540008</v>
      </c>
    </row>
    <row r="700">
      <c r="G700" s="5">
        <v>24.749</v>
      </c>
      <c r="H700" s="6">
        <v>3.495</v>
      </c>
      <c r="K700" s="4">
        <f>IFERROR(__xludf.DUMMYFUNCTION("""COMPUTED_VALUE"""),3.34)</f>
        <v>3.34</v>
      </c>
      <c r="L700" s="4">
        <v>25.8239</v>
      </c>
      <c r="M700" s="4" t="s">
        <v>13</v>
      </c>
      <c r="N700" s="1">
        <v>9.56850135215187</v>
      </c>
      <c r="O700" s="4">
        <v>15.180498647848129</v>
      </c>
      <c r="V700" s="5">
        <v>109.243</v>
      </c>
      <c r="W700" s="6">
        <v>3.495</v>
      </c>
      <c r="Z700" s="4">
        <f>IFERROR(__xludf.DUMMYFUNCTION("""COMPUTED_VALUE"""),3.34)</f>
        <v>3.34</v>
      </c>
      <c r="AA700" s="4">
        <v>126.772</v>
      </c>
      <c r="AB700" s="4" t="s">
        <v>13</v>
      </c>
      <c r="AC700" s="1">
        <v>112.452488629081</v>
      </c>
      <c r="AD700" s="4">
        <v>-3.209488629081008</v>
      </c>
    </row>
    <row r="701">
      <c r="G701" s="5">
        <v>24.6925</v>
      </c>
      <c r="H701" s="6">
        <v>3.5</v>
      </c>
      <c r="K701" s="4">
        <f>IFERROR(__xludf.DUMMYFUNCTION("""COMPUTED_VALUE"""),3.345)</f>
        <v>3.345</v>
      </c>
      <c r="L701" s="4">
        <v>25.8065</v>
      </c>
      <c r="M701" s="4" t="s">
        <v>13</v>
      </c>
      <c r="N701" s="1">
        <v>9.11500957822227</v>
      </c>
      <c r="O701" s="4">
        <v>15.577490421777728</v>
      </c>
      <c r="V701" s="5">
        <v>108.631</v>
      </c>
      <c r="W701" s="6">
        <v>3.5</v>
      </c>
      <c r="Z701" s="4">
        <f>IFERROR(__xludf.DUMMYFUNCTION("""COMPUTED_VALUE"""),3.345)</f>
        <v>3.345</v>
      </c>
      <c r="AA701" s="4">
        <v>126.278</v>
      </c>
      <c r="AB701" s="4" t="s">
        <v>13</v>
      </c>
      <c r="AC701" s="1">
        <v>111.591945462422</v>
      </c>
      <c r="AD701" s="4">
        <v>-2.9609454624220035</v>
      </c>
    </row>
    <row r="702">
      <c r="G702" s="5">
        <v>24.6345</v>
      </c>
      <c r="H702" s="6">
        <v>3.505</v>
      </c>
      <c r="K702" s="4">
        <f>IFERROR(__xludf.DUMMYFUNCTION("""COMPUTED_VALUE"""),3.35)</f>
        <v>3.35</v>
      </c>
      <c r="L702" s="4">
        <v>25.7882</v>
      </c>
      <c r="M702" s="4" t="s">
        <v>13</v>
      </c>
      <c r="N702" s="1">
        <v>8.741023333092</v>
      </c>
      <c r="O702" s="4">
        <v>15.893476666907999</v>
      </c>
      <c r="V702" s="5">
        <v>108.017</v>
      </c>
      <c r="W702" s="6">
        <v>3.505</v>
      </c>
      <c r="Z702" s="4">
        <f>IFERROR(__xludf.DUMMYFUNCTION("""COMPUTED_VALUE"""),3.35)</f>
        <v>3.35</v>
      </c>
      <c r="AA702" s="4">
        <v>125.777</v>
      </c>
      <c r="AB702" s="4" t="s">
        <v>13</v>
      </c>
      <c r="AC702" s="1">
        <v>110.78632686729</v>
      </c>
      <c r="AD702" s="4">
        <v>-2.7693268672900047</v>
      </c>
    </row>
    <row r="703">
      <c r="G703" s="5">
        <v>24.575</v>
      </c>
      <c r="H703" s="6">
        <v>3.51</v>
      </c>
      <c r="K703" s="4">
        <f>IFERROR(__xludf.DUMMYFUNCTION("""COMPUTED_VALUE"""),3.355)</f>
        <v>3.355</v>
      </c>
      <c r="L703" s="4">
        <v>25.7691</v>
      </c>
      <c r="M703" s="4" t="s">
        <v>13</v>
      </c>
      <c r="N703" s="1">
        <v>8.45611451252058</v>
      </c>
      <c r="O703" s="4">
        <v>16.118885487479417</v>
      </c>
      <c r="V703" s="5">
        <v>107.401</v>
      </c>
      <c r="W703" s="6">
        <v>3.51</v>
      </c>
      <c r="Z703" s="4">
        <f>IFERROR(__xludf.DUMMYFUNCTION("""COMPUTED_VALUE"""),3.355)</f>
        <v>3.355</v>
      </c>
      <c r="AA703" s="4">
        <v>125.269</v>
      </c>
      <c r="AB703" s="4" t="s">
        <v>13</v>
      </c>
      <c r="AC703" s="1">
        <v>110.049056412899</v>
      </c>
      <c r="AD703" s="4">
        <v>-2.6480564128990096</v>
      </c>
    </row>
    <row r="704">
      <c r="G704" s="5">
        <v>24.514</v>
      </c>
      <c r="H704" s="6">
        <v>3.515</v>
      </c>
      <c r="K704" s="4">
        <f>IFERROR(__xludf.DUMMYFUNCTION("""COMPUTED_VALUE"""),3.36)</f>
        <v>3.36</v>
      </c>
      <c r="L704" s="4">
        <v>25.749</v>
      </c>
      <c r="M704" s="4" t="s">
        <v>13</v>
      </c>
      <c r="N704" s="1">
        <v>8.26985501226753</v>
      </c>
      <c r="O704" s="4">
        <v>16.24414498773247</v>
      </c>
      <c r="V704" s="5">
        <v>106.783</v>
      </c>
      <c r="W704" s="6">
        <v>3.515</v>
      </c>
      <c r="Z704" s="4">
        <f>IFERROR(__xludf.DUMMYFUNCTION("""COMPUTED_VALUE"""),3.36)</f>
        <v>3.36</v>
      </c>
      <c r="AA704" s="4">
        <v>124.754</v>
      </c>
      <c r="AB704" s="4" t="s">
        <v>13</v>
      </c>
      <c r="AC704" s="1">
        <v>109.393557668463</v>
      </c>
      <c r="AD704" s="4">
        <v>-2.6105576684630023</v>
      </c>
    </row>
    <row r="705">
      <c r="G705" s="5">
        <v>24.4516</v>
      </c>
      <c r="H705" s="6">
        <v>3.52</v>
      </c>
      <c r="K705" s="4">
        <f>IFERROR(__xludf.DUMMYFUNCTION("""COMPUTED_VALUE"""),3.365)</f>
        <v>3.365</v>
      </c>
      <c r="L705" s="4">
        <v>25.728</v>
      </c>
      <c r="M705" s="4" t="s">
        <v>13</v>
      </c>
      <c r="N705" s="1">
        <v>8.1918167280924</v>
      </c>
      <c r="O705" s="4">
        <v>16.2597832719076</v>
      </c>
      <c r="V705" s="5">
        <v>106.163</v>
      </c>
      <c r="W705" s="6">
        <v>3.52</v>
      </c>
      <c r="Z705" s="4">
        <f>IFERROR(__xludf.DUMMYFUNCTION("""COMPUTED_VALUE"""),3.365)</f>
        <v>3.365</v>
      </c>
      <c r="AA705" s="4">
        <v>124.233</v>
      </c>
      <c r="AB705" s="4" t="s">
        <v>13</v>
      </c>
      <c r="AC705" s="1">
        <v>108.833254203196</v>
      </c>
      <c r="AD705" s="4">
        <v>-2.6702542031960093</v>
      </c>
    </row>
    <row r="706">
      <c r="G706" s="5">
        <v>24.3877</v>
      </c>
      <c r="H706" s="6">
        <v>3.525</v>
      </c>
      <c r="K706" s="4">
        <f>IFERROR(__xludf.DUMMYFUNCTION("""COMPUTED_VALUE"""),3.37)</f>
        <v>3.37</v>
      </c>
      <c r="L706" s="4">
        <v>25.7059</v>
      </c>
      <c r="M706" s="4" t="s">
        <v>13</v>
      </c>
      <c r="N706" s="1">
        <v>8.19227003791641</v>
      </c>
      <c r="O706" s="4">
        <v>16.195429962083587</v>
      </c>
      <c r="V706" s="5">
        <v>105.541</v>
      </c>
      <c r="W706" s="6">
        <v>3.525</v>
      </c>
      <c r="Z706" s="4">
        <f>IFERROR(__xludf.DUMMYFUNCTION("""COMPUTED_VALUE"""),3.37)</f>
        <v>3.37</v>
      </c>
      <c r="AA706" s="4">
        <v>123.706</v>
      </c>
      <c r="AB706" s="4" t="s">
        <v>13</v>
      </c>
      <c r="AC706" s="1">
        <v>108.350831970079</v>
      </c>
      <c r="AD706" s="4">
        <v>-2.809831970079003</v>
      </c>
    </row>
    <row r="707">
      <c r="G707" s="5">
        <v>24.3223</v>
      </c>
      <c r="H707" s="6">
        <v>3.53</v>
      </c>
      <c r="K707" s="4">
        <f>IFERROR(__xludf.DUMMYFUNCTION("""COMPUTED_VALUE"""),3.375)</f>
        <v>3.375</v>
      </c>
      <c r="L707" s="4">
        <v>25.6828</v>
      </c>
      <c r="M707" s="4" t="s">
        <v>13</v>
      </c>
      <c r="N707" s="1">
        <v>8.20090073840613</v>
      </c>
      <c r="O707" s="4">
        <v>16.12139926159387</v>
      </c>
      <c r="V707" s="5">
        <v>104.917</v>
      </c>
      <c r="W707" s="6">
        <v>3.53</v>
      </c>
      <c r="Z707" s="4">
        <f>IFERROR(__xludf.DUMMYFUNCTION("""COMPUTED_VALUE"""),3.375)</f>
        <v>3.375</v>
      </c>
      <c r="AA707" s="4">
        <v>123.173</v>
      </c>
      <c r="AB707" s="4" t="s">
        <v>13</v>
      </c>
      <c r="AC707" s="1">
        <v>107.893302199917</v>
      </c>
      <c r="AD707" s="4">
        <v>-2.9763021999170007</v>
      </c>
    </row>
    <row r="708">
      <c r="G708" s="5">
        <v>24.2555</v>
      </c>
      <c r="H708" s="6">
        <v>3.535</v>
      </c>
      <c r="K708" s="4">
        <f>IFERROR(__xludf.DUMMYFUNCTION("""COMPUTED_VALUE"""),3.38)</f>
        <v>3.38</v>
      </c>
      <c r="L708" s="4">
        <v>25.6587</v>
      </c>
      <c r="M708" s="4" t="s">
        <v>13</v>
      </c>
      <c r="N708" s="1">
        <v>8.21562704209801</v>
      </c>
      <c r="O708" s="4">
        <v>16.03987295790199</v>
      </c>
      <c r="V708" s="5">
        <v>104.29</v>
      </c>
      <c r="W708" s="6">
        <v>3.535</v>
      </c>
      <c r="Z708" s="4">
        <f>IFERROR(__xludf.DUMMYFUNCTION("""COMPUTED_VALUE"""),3.38)</f>
        <v>3.38</v>
      </c>
      <c r="AA708" s="4">
        <v>122.635</v>
      </c>
      <c r="AB708" s="4" t="s">
        <v>13</v>
      </c>
      <c r="AC708" s="1">
        <v>107.45792545981</v>
      </c>
      <c r="AD708" s="4">
        <v>-3.167925459809993</v>
      </c>
    </row>
    <row r="709">
      <c r="G709" s="5">
        <v>24.1872</v>
      </c>
      <c r="H709" s="6">
        <v>3.54</v>
      </c>
      <c r="K709" s="4">
        <f>IFERROR(__xludf.DUMMYFUNCTION("""COMPUTED_VALUE"""),3.385)</f>
        <v>3.385</v>
      </c>
      <c r="L709" s="4">
        <v>25.6335</v>
      </c>
      <c r="M709" s="4" t="s">
        <v>13</v>
      </c>
      <c r="N709" s="1">
        <v>8.23608014604781</v>
      </c>
      <c r="O709" s="4">
        <v>15.951119853952191</v>
      </c>
      <c r="V709" s="5">
        <v>103.662</v>
      </c>
      <c r="W709" s="6">
        <v>3.54</v>
      </c>
      <c r="Z709" s="4">
        <f>IFERROR(__xludf.DUMMYFUNCTION("""COMPUTED_VALUE"""),3.385)</f>
        <v>3.385</v>
      </c>
      <c r="AA709" s="4">
        <v>122.091</v>
      </c>
      <c r="AB709" s="4" t="s">
        <v>13</v>
      </c>
      <c r="AC709" s="1">
        <v>107.043265956449</v>
      </c>
      <c r="AD709" s="4">
        <v>-3.381265956448999</v>
      </c>
    </row>
    <row r="710">
      <c r="G710" s="5">
        <v>24.1174</v>
      </c>
      <c r="H710" s="6">
        <v>3.545</v>
      </c>
      <c r="K710" s="4">
        <f>IFERROR(__xludf.DUMMYFUNCTION("""COMPUTED_VALUE"""),3.39)</f>
        <v>3.39</v>
      </c>
      <c r="L710" s="4">
        <v>25.6071</v>
      </c>
      <c r="M710" s="4" t="s">
        <v>13</v>
      </c>
      <c r="N710" s="1">
        <v>8.26189124731128</v>
      </c>
      <c r="O710" s="4">
        <v>15.85550875268872</v>
      </c>
      <c r="V710" s="5">
        <v>103.032</v>
      </c>
      <c r="W710" s="6">
        <v>3.545</v>
      </c>
      <c r="Z710" s="4">
        <f>IFERROR(__xludf.DUMMYFUNCTION("""COMPUTED_VALUE"""),3.39)</f>
        <v>3.39</v>
      </c>
      <c r="AA710" s="4">
        <v>121.542</v>
      </c>
      <c r="AB710" s="4" t="s">
        <v>13</v>
      </c>
      <c r="AC710" s="1">
        <v>106.647887896522</v>
      </c>
      <c r="AD710" s="4">
        <v>-3.615887896521997</v>
      </c>
    </row>
    <row r="711">
      <c r="G711" s="5">
        <v>24.0461</v>
      </c>
      <c r="H711" s="6">
        <v>3.55</v>
      </c>
      <c r="K711" s="4">
        <f>IFERROR(__xludf.DUMMYFUNCTION("""COMPUTED_VALUE"""),3.395)</f>
        <v>3.395</v>
      </c>
      <c r="L711" s="4">
        <v>25.5796</v>
      </c>
      <c r="M711" s="4" t="s">
        <v>13</v>
      </c>
      <c r="N711" s="1">
        <v>8.29269154294418</v>
      </c>
      <c r="O711" s="4">
        <v>15.75340845705582</v>
      </c>
      <c r="V711" s="5">
        <v>102.399</v>
      </c>
      <c r="W711" s="6">
        <v>3.55</v>
      </c>
      <c r="Z711" s="4">
        <f>IFERROR(__xludf.DUMMYFUNCTION("""COMPUTED_VALUE"""),3.395)</f>
        <v>3.395</v>
      </c>
      <c r="AA711" s="4">
        <v>120.989</v>
      </c>
      <c r="AB711" s="4" t="s">
        <v>13</v>
      </c>
      <c r="AC711" s="1">
        <v>106.270355486719</v>
      </c>
      <c r="AD711" s="4">
        <v>-3.871355486718997</v>
      </c>
    </row>
    <row r="712">
      <c r="G712" s="5">
        <v>23.9734</v>
      </c>
      <c r="H712" s="6">
        <v>3.555</v>
      </c>
      <c r="K712" s="4">
        <f>IFERROR(__xludf.DUMMYFUNCTION("""COMPUTED_VALUE"""),3.4)</f>
        <v>3.4</v>
      </c>
      <c r="L712" s="4">
        <v>25.5508</v>
      </c>
      <c r="M712" s="4" t="s">
        <v>13</v>
      </c>
      <c r="N712" s="1">
        <v>8.32811223000227</v>
      </c>
      <c r="O712" s="4">
        <v>15.645287769997731</v>
      </c>
      <c r="V712" s="5">
        <v>101.765</v>
      </c>
      <c r="W712" s="6">
        <v>3.555</v>
      </c>
      <c r="Z712" s="4">
        <f>IFERROR(__xludf.DUMMYFUNCTION("""COMPUTED_VALUE"""),3.4)</f>
        <v>3.4</v>
      </c>
      <c r="AA712" s="4">
        <v>120.431</v>
      </c>
      <c r="AB712" s="4" t="s">
        <v>13</v>
      </c>
      <c r="AC712" s="1">
        <v>105.909232933729</v>
      </c>
      <c r="AD712" s="4">
        <v>-4.1442329337290005</v>
      </c>
    </row>
    <row r="713">
      <c r="G713" s="5">
        <v>23.8992</v>
      </c>
      <c r="H713" s="6">
        <v>3.56</v>
      </c>
      <c r="K713" s="4">
        <f>IFERROR(__xludf.DUMMYFUNCTION("""COMPUTED_VALUE"""),3.405)</f>
        <v>3.405</v>
      </c>
      <c r="L713" s="4">
        <v>25.5209</v>
      </c>
      <c r="M713" s="4" t="s">
        <v>13</v>
      </c>
      <c r="N713" s="1">
        <v>8.36778450554128</v>
      </c>
      <c r="O713" s="4">
        <v>15.53141549445872</v>
      </c>
      <c r="V713" s="5">
        <v>101.128</v>
      </c>
      <c r="W713" s="6">
        <v>3.56</v>
      </c>
      <c r="Z713" s="4">
        <f>IFERROR(__xludf.DUMMYFUNCTION("""COMPUTED_VALUE"""),3.405)</f>
        <v>3.405</v>
      </c>
      <c r="AA713" s="4">
        <v>119.869</v>
      </c>
      <c r="AB713" s="4" t="s">
        <v>13</v>
      </c>
      <c r="AC713" s="1">
        <v>105.563084444242</v>
      </c>
      <c r="AD713" s="4">
        <v>-4.435084444241994</v>
      </c>
    </row>
    <row r="714">
      <c r="G714" s="5">
        <v>23.8235</v>
      </c>
      <c r="H714" s="6">
        <v>3.565</v>
      </c>
      <c r="K714" s="4">
        <f>IFERROR(__xludf.DUMMYFUNCTION("""COMPUTED_VALUE"""),3.41)</f>
        <v>3.41</v>
      </c>
      <c r="L714" s="4">
        <v>25.4896</v>
      </c>
      <c r="M714" s="4" t="s">
        <v>13</v>
      </c>
      <c r="N714" s="1">
        <v>8.41133956661698</v>
      </c>
      <c r="O714" s="4">
        <v>15.412160433383018</v>
      </c>
      <c r="V714" s="5">
        <v>100.489</v>
      </c>
      <c r="W714" s="6">
        <v>3.565</v>
      </c>
      <c r="Z714" s="4">
        <f>IFERROR(__xludf.DUMMYFUNCTION("""COMPUTED_VALUE"""),3.41)</f>
        <v>3.41</v>
      </c>
      <c r="AA714" s="4">
        <v>119.304</v>
      </c>
      <c r="AB714" s="4" t="s">
        <v>13</v>
      </c>
      <c r="AC714" s="1">
        <v>105.230474224947</v>
      </c>
      <c r="AD714" s="4">
        <v>-4.741474224946998</v>
      </c>
    </row>
    <row r="715">
      <c r="G715" s="5">
        <v>23.7463</v>
      </c>
      <c r="H715" s="6">
        <v>3.57</v>
      </c>
      <c r="K715" s="4">
        <f>IFERROR(__xludf.DUMMYFUNCTION("""COMPUTED_VALUE"""),3.415)</f>
        <v>3.415</v>
      </c>
      <c r="L715" s="4">
        <v>25.4572</v>
      </c>
      <c r="M715" s="4" t="s">
        <v>13</v>
      </c>
      <c r="N715" s="1">
        <v>8.45840861028513</v>
      </c>
      <c r="O715" s="4">
        <v>15.287891389714872</v>
      </c>
      <c r="V715" s="5">
        <v>99.8483</v>
      </c>
      <c r="W715" s="6">
        <v>3.57</v>
      </c>
      <c r="Z715" s="4">
        <f>IFERROR(__xludf.DUMMYFUNCTION("""COMPUTED_VALUE"""),3.415)</f>
        <v>3.415</v>
      </c>
      <c r="AA715" s="4">
        <v>118.734</v>
      </c>
      <c r="AB715" s="4" t="s">
        <v>13</v>
      </c>
      <c r="AC715" s="1">
        <v>104.909966482533</v>
      </c>
      <c r="AD715" s="4">
        <v>-5.061666482532999</v>
      </c>
    </row>
    <row r="716">
      <c r="G716" s="5">
        <v>23.6677</v>
      </c>
      <c r="H716" s="6">
        <v>3.575</v>
      </c>
      <c r="K716" s="4">
        <f>IFERROR(__xludf.DUMMYFUNCTION("""COMPUTED_VALUE"""),3.42)</f>
        <v>3.42</v>
      </c>
      <c r="L716" s="4">
        <v>25.4234</v>
      </c>
      <c r="M716" s="4" t="s">
        <v>13</v>
      </c>
      <c r="N716" s="1">
        <v>8.50862283360147</v>
      </c>
      <c r="O716" s="4">
        <v>15.15907716639853</v>
      </c>
      <c r="V716" s="5">
        <v>99.2052</v>
      </c>
      <c r="W716" s="6">
        <v>3.575</v>
      </c>
      <c r="Z716" s="4">
        <f>IFERROR(__xludf.DUMMYFUNCTION("""COMPUTED_VALUE"""),3.42)</f>
        <v>3.42</v>
      </c>
      <c r="AA716" s="4">
        <v>118.161</v>
      </c>
      <c r="AB716" s="4" t="s">
        <v>13</v>
      </c>
      <c r="AC716" s="1">
        <v>104.60012542369</v>
      </c>
      <c r="AD716" s="4">
        <v>-5.3949254236899975</v>
      </c>
    </row>
    <row r="717">
      <c r="G717" s="5">
        <v>23.5875</v>
      </c>
      <c r="H717" s="6">
        <v>3.58</v>
      </c>
      <c r="K717" s="4">
        <f>IFERROR(__xludf.DUMMYFUNCTION("""COMPUTED_VALUE"""),3.420776367)</f>
        <v>3.420776367</v>
      </c>
      <c r="L717" s="4" t="s">
        <v>13</v>
      </c>
      <c r="M717" s="4">
        <v>19.33</v>
      </c>
      <c r="N717" s="1">
        <v>8.56161343362176</v>
      </c>
      <c r="O717" s="4">
        <v>15.025886566378238</v>
      </c>
      <c r="V717" s="5">
        <v>98.5602</v>
      </c>
      <c r="W717" s="6">
        <v>3.58</v>
      </c>
      <c r="Z717" s="4">
        <f>IFERROR(__xludf.DUMMYFUNCTION("""COMPUTED_VALUE"""),3.420776367)</f>
        <v>3.420776367</v>
      </c>
      <c r="AA717" s="4" t="s">
        <v>13</v>
      </c>
      <c r="AB717" s="4">
        <v>122.822276457937</v>
      </c>
      <c r="AC717" s="1">
        <v>104.299515255107</v>
      </c>
      <c r="AD717" s="4">
        <v>-5.739315255107002</v>
      </c>
    </row>
    <row r="718">
      <c r="G718" s="5">
        <v>23.5059</v>
      </c>
      <c r="H718" s="6">
        <v>3.585</v>
      </c>
      <c r="K718" s="4">
        <f>IFERROR(__xludf.DUMMYFUNCTION("""COMPUTED_VALUE"""),3.425)</f>
        <v>3.425</v>
      </c>
      <c r="L718" s="4">
        <v>25.3883</v>
      </c>
      <c r="M718" s="4" t="s">
        <v>13</v>
      </c>
      <c r="N718" s="1">
        <v>8.61701160740175</v>
      </c>
      <c r="O718" s="4">
        <v>14.88888839259825</v>
      </c>
      <c r="V718" s="5">
        <v>97.9131</v>
      </c>
      <c r="W718" s="6">
        <v>3.585</v>
      </c>
      <c r="Z718" s="4">
        <f>IFERROR(__xludf.DUMMYFUNCTION("""COMPUTED_VALUE"""),3.425)</f>
        <v>3.425</v>
      </c>
      <c r="AA718" s="4">
        <v>117.585</v>
      </c>
      <c r="AB718" s="4" t="s">
        <v>13</v>
      </c>
      <c r="AC718" s="1">
        <v>104.006700183473</v>
      </c>
      <c r="AD718" s="4">
        <v>-6.093600183473001</v>
      </c>
    </row>
    <row r="719">
      <c r="G719" s="5">
        <v>23.4227</v>
      </c>
      <c r="H719" s="6">
        <v>3.59</v>
      </c>
      <c r="K719" s="4">
        <f>IFERROR(__xludf.DUMMYFUNCTION("""COMPUTED_VALUE"""),3.43)</f>
        <v>3.43</v>
      </c>
      <c r="L719" s="4">
        <v>25.3518</v>
      </c>
      <c r="M719" s="4" t="s">
        <v>13</v>
      </c>
      <c r="N719" s="1">
        <v>8.6744485519972</v>
      </c>
      <c r="O719" s="4">
        <v>14.748251448002799</v>
      </c>
      <c r="V719" s="5">
        <v>97.264</v>
      </c>
      <c r="W719" s="6">
        <v>3.59</v>
      </c>
      <c r="Z719" s="4">
        <f>IFERROR(__xludf.DUMMYFUNCTION("""COMPUTED_VALUE"""),3.43)</f>
        <v>3.43</v>
      </c>
      <c r="AA719" s="4">
        <v>117.005</v>
      </c>
      <c r="AB719" s="4" t="s">
        <v>13</v>
      </c>
      <c r="AC719" s="1">
        <v>103.720244415478</v>
      </c>
      <c r="AD719" s="4">
        <v>-6.456244415478011</v>
      </c>
    </row>
    <row r="720">
      <c r="G720" s="5">
        <v>23.338</v>
      </c>
      <c r="H720" s="6">
        <v>3.595</v>
      </c>
      <c r="K720" s="4">
        <f>IFERROR(__xludf.DUMMYFUNCTION("""COMPUTED_VALUE"""),3.435)</f>
        <v>3.435</v>
      </c>
      <c r="L720" s="4">
        <v>25.314</v>
      </c>
      <c r="M720" s="4" t="s">
        <v>13</v>
      </c>
      <c r="N720" s="1">
        <v>8.73355546446386</v>
      </c>
      <c r="O720" s="4">
        <v>14.60444453553614</v>
      </c>
      <c r="V720" s="5">
        <v>96.6129</v>
      </c>
      <c r="W720" s="6">
        <v>3.595</v>
      </c>
      <c r="Z720" s="4">
        <f>IFERROR(__xludf.DUMMYFUNCTION("""COMPUTED_VALUE"""),3.435)</f>
        <v>3.435</v>
      </c>
      <c r="AA720" s="4">
        <v>116.423</v>
      </c>
      <c r="AB720" s="4" t="s">
        <v>13</v>
      </c>
      <c r="AC720" s="1">
        <v>103.438712157811</v>
      </c>
      <c r="AD720" s="4">
        <v>-6.825812157811001</v>
      </c>
    </row>
    <row r="721">
      <c r="G721" s="5">
        <v>23.2517</v>
      </c>
      <c r="H721" s="6">
        <v>3.6</v>
      </c>
      <c r="K721" s="4">
        <f>IFERROR(__xludf.DUMMYFUNCTION("""COMPUTED_VALUE"""),3.44)</f>
        <v>3.44</v>
      </c>
      <c r="L721" s="4">
        <v>25.2748</v>
      </c>
      <c r="M721" s="4" t="s">
        <v>13</v>
      </c>
      <c r="N721" s="1">
        <v>8.79396354185749</v>
      </c>
      <c r="O721" s="4">
        <v>14.45773645814251</v>
      </c>
      <c r="V721" s="5">
        <v>95.96</v>
      </c>
      <c r="W721" s="6">
        <v>3.6</v>
      </c>
      <c r="Z721" s="4">
        <f>IFERROR(__xludf.DUMMYFUNCTION("""COMPUTED_VALUE"""),3.44)</f>
        <v>3.44</v>
      </c>
      <c r="AA721" s="4">
        <v>115.837</v>
      </c>
      <c r="AB721" s="4" t="s">
        <v>13</v>
      </c>
      <c r="AC721" s="1">
        <v>103.160667617162</v>
      </c>
      <c r="AD721" s="4">
        <v>-7.200667617162011</v>
      </c>
    </row>
    <row r="722">
      <c r="G722" s="5">
        <v>23.164</v>
      </c>
      <c r="H722" s="6">
        <v>3.605</v>
      </c>
      <c r="K722" s="4">
        <f>IFERROR(__xludf.DUMMYFUNCTION("""COMPUTED_VALUE"""),3.445)</f>
        <v>3.445</v>
      </c>
      <c r="L722" s="4">
        <v>25.2341</v>
      </c>
      <c r="M722" s="4" t="s">
        <v>13</v>
      </c>
      <c r="N722" s="1">
        <v>8.85530398123383</v>
      </c>
      <c r="O722" s="4">
        <v>14.308696018766172</v>
      </c>
      <c r="V722" s="5">
        <v>95.3052</v>
      </c>
      <c r="W722" s="6">
        <v>3.605</v>
      </c>
      <c r="Z722" s="4">
        <f>IFERROR(__xludf.DUMMYFUNCTION("""COMPUTED_VALUE"""),3.445)</f>
        <v>3.445</v>
      </c>
      <c r="AA722" s="4">
        <v>115.249</v>
      </c>
      <c r="AB722" s="4" t="s">
        <v>13</v>
      </c>
      <c r="AC722" s="1">
        <v>102.88467500022</v>
      </c>
      <c r="AD722" s="4">
        <v>-7.57947500022</v>
      </c>
    </row>
    <row r="723">
      <c r="G723" s="5">
        <v>23.0746</v>
      </c>
      <c r="H723" s="6">
        <v>3.61</v>
      </c>
      <c r="K723" s="4">
        <f>IFERROR(__xludf.DUMMYFUNCTION("""COMPUTED_VALUE"""),3.45)</f>
        <v>3.45</v>
      </c>
      <c r="L723" s="4">
        <v>25.1922</v>
      </c>
      <c r="M723" s="4" t="s">
        <v>13</v>
      </c>
      <c r="N723" s="1">
        <v>8.91720797964865</v>
      </c>
      <c r="O723" s="4">
        <v>14.15739202035135</v>
      </c>
      <c r="V723" s="5">
        <v>94.6486</v>
      </c>
      <c r="W723" s="6">
        <v>3.61</v>
      </c>
      <c r="Z723" s="4">
        <f>IFERROR(__xludf.DUMMYFUNCTION("""COMPUTED_VALUE"""),3.45)</f>
        <v>3.45</v>
      </c>
      <c r="AA723" s="4">
        <v>114.659</v>
      </c>
      <c r="AB723" s="4" t="s">
        <v>13</v>
      </c>
      <c r="AC723" s="1">
        <v>102.609298513674</v>
      </c>
      <c r="AD723" s="4">
        <v>-7.960698513674004</v>
      </c>
    </row>
    <row r="724">
      <c r="G724" s="5">
        <v>22.9837</v>
      </c>
      <c r="H724" s="6">
        <v>3.615</v>
      </c>
      <c r="K724" s="4">
        <f>IFERROR(__xludf.DUMMYFUNCTION("""COMPUTED_VALUE"""),3.455)</f>
        <v>3.455</v>
      </c>
      <c r="L724" s="4">
        <v>25.1487</v>
      </c>
      <c r="M724" s="4" t="s">
        <v>13</v>
      </c>
      <c r="N724" s="1">
        <v>8.9793067341577</v>
      </c>
      <c r="O724" s="4">
        <v>14.0043932658423</v>
      </c>
      <c r="V724" s="5">
        <v>93.9904</v>
      </c>
      <c r="W724" s="6">
        <v>3.615</v>
      </c>
      <c r="Z724" s="4">
        <f>IFERROR(__xludf.DUMMYFUNCTION("""COMPUTED_VALUE"""),3.455)</f>
        <v>3.455</v>
      </c>
      <c r="AA724" s="4">
        <v>114.066</v>
      </c>
      <c r="AB724" s="4" t="s">
        <v>13</v>
      </c>
      <c r="AC724" s="1">
        <v>102.333102364214</v>
      </c>
      <c r="AD724" s="4">
        <v>-8.342702364214006</v>
      </c>
    </row>
    <row r="725">
      <c r="G725" s="5">
        <v>22.8911</v>
      </c>
      <c r="H725" s="6">
        <v>3.62</v>
      </c>
      <c r="K725" s="4">
        <f>IFERROR(__xludf.DUMMYFUNCTION("""COMPUTED_VALUE"""),3.46)</f>
        <v>3.46</v>
      </c>
      <c r="L725" s="4">
        <v>25.1039</v>
      </c>
      <c r="M725" s="4" t="s">
        <v>13</v>
      </c>
      <c r="N725" s="1">
        <v>9.04123144181672</v>
      </c>
      <c r="O725" s="4">
        <v>13.849868558183282</v>
      </c>
      <c r="V725" s="5">
        <v>93.3305</v>
      </c>
      <c r="W725" s="6">
        <v>3.62</v>
      </c>
      <c r="Z725" s="4">
        <f>IFERROR(__xludf.DUMMYFUNCTION("""COMPUTED_VALUE"""),3.46)</f>
        <v>3.46</v>
      </c>
      <c r="AA725" s="4">
        <v>113.47</v>
      </c>
      <c r="AB725" s="4" t="s">
        <v>13</v>
      </c>
      <c r="AC725" s="1">
        <v>102.054650758528</v>
      </c>
      <c r="AD725" s="4">
        <v>-8.724150758527998</v>
      </c>
    </row>
    <row r="726">
      <c r="G726" s="5">
        <v>22.7969</v>
      </c>
      <c r="H726" s="6">
        <v>3.625</v>
      </c>
      <c r="K726" s="4">
        <f>IFERROR(__xludf.DUMMYFUNCTION("""COMPUTED_VALUE"""),3.465)</f>
        <v>3.465</v>
      </c>
      <c r="L726" s="4">
        <v>25.0575</v>
      </c>
      <c r="M726" s="4" t="s">
        <v>13</v>
      </c>
      <c r="N726" s="1">
        <v>9.10261329968148</v>
      </c>
      <c r="O726" s="4">
        <v>13.694286700318521</v>
      </c>
      <c r="V726" s="5">
        <v>92.6692</v>
      </c>
      <c r="W726" s="6">
        <v>3.625</v>
      </c>
      <c r="Z726" s="4">
        <f>IFERROR(__xludf.DUMMYFUNCTION("""COMPUTED_VALUE"""),3.465)</f>
        <v>3.465</v>
      </c>
      <c r="AA726" s="4">
        <v>112.873</v>
      </c>
      <c r="AB726" s="4" t="s">
        <v>13</v>
      </c>
      <c r="AC726" s="1">
        <v>101.772507903307</v>
      </c>
      <c r="AD726" s="4">
        <v>-9.103307903306998</v>
      </c>
    </row>
    <row r="727">
      <c r="G727" s="5">
        <v>22.7011</v>
      </c>
      <c r="H727" s="6">
        <v>3.63</v>
      </c>
      <c r="K727" s="4">
        <f>IFERROR(__xludf.DUMMYFUNCTION("""COMPUTED_VALUE"""),3.47)</f>
        <v>3.47</v>
      </c>
      <c r="L727" s="4">
        <v>25.0098</v>
      </c>
      <c r="M727" s="4" t="s">
        <v>13</v>
      </c>
      <c r="N727" s="1">
        <v>9.16308350480773</v>
      </c>
      <c r="O727" s="4">
        <v>13.53801649519227</v>
      </c>
      <c r="V727" s="5">
        <v>92.0064</v>
      </c>
      <c r="W727" s="6">
        <v>3.63</v>
      </c>
      <c r="Z727" s="4">
        <f>IFERROR(__xludf.DUMMYFUNCTION("""COMPUTED_VALUE"""),3.47)</f>
        <v>3.47</v>
      </c>
      <c r="AA727" s="4">
        <v>112.273</v>
      </c>
      <c r="AB727" s="4" t="s">
        <v>13</v>
      </c>
      <c r="AC727" s="1">
        <v>101.48523800524</v>
      </c>
      <c r="AD727" s="4">
        <v>-9.478838005240007</v>
      </c>
    </row>
    <row r="728">
      <c r="G728" s="5">
        <v>22.6036</v>
      </c>
      <c r="H728" s="6">
        <v>3.635</v>
      </c>
      <c r="K728" s="4">
        <f>IFERROR(__xludf.DUMMYFUNCTION("""COMPUTED_VALUE"""),3.475)</f>
        <v>3.475</v>
      </c>
      <c r="L728" s="4">
        <v>24.9606</v>
      </c>
      <c r="M728" s="4" t="s">
        <v>13</v>
      </c>
      <c r="N728" s="1">
        <v>9.22227325425122</v>
      </c>
      <c r="O728" s="4">
        <v>13.38132674574878</v>
      </c>
      <c r="V728" s="5">
        <v>91.3424</v>
      </c>
      <c r="W728" s="6">
        <v>3.635</v>
      </c>
      <c r="Z728" s="4">
        <f>IFERROR(__xludf.DUMMYFUNCTION("""COMPUTED_VALUE"""),3.475)</f>
        <v>3.475</v>
      </c>
      <c r="AA728" s="4">
        <v>111.671</v>
      </c>
      <c r="AB728" s="4" t="s">
        <v>13</v>
      </c>
      <c r="AC728" s="1">
        <v>101.191405271016</v>
      </c>
      <c r="AD728" s="4">
        <v>-9.849005271015997</v>
      </c>
    </row>
    <row r="729">
      <c r="G729" s="5">
        <v>22.5045</v>
      </c>
      <c r="H729" s="6">
        <v>3.64</v>
      </c>
      <c r="K729" s="4">
        <f>IFERROR(__xludf.DUMMYFUNCTION("""COMPUTED_VALUE"""),3.48)</f>
        <v>3.48</v>
      </c>
      <c r="L729" s="4">
        <v>24.9099</v>
      </c>
      <c r="M729" s="4" t="s">
        <v>13</v>
      </c>
      <c r="N729" s="1">
        <v>9.27981374506771</v>
      </c>
      <c r="O729" s="4">
        <v>13.22468625493229</v>
      </c>
      <c r="V729" s="5">
        <v>90.6772</v>
      </c>
      <c r="W729" s="6">
        <v>3.64</v>
      </c>
      <c r="Z729" s="4">
        <f>IFERROR(__xludf.DUMMYFUNCTION("""COMPUTED_VALUE"""),3.48)</f>
        <v>3.48</v>
      </c>
      <c r="AA729" s="4">
        <v>111.067</v>
      </c>
      <c r="AB729" s="4" t="s">
        <v>13</v>
      </c>
      <c r="AC729" s="1">
        <v>100.889573907324</v>
      </c>
      <c r="AD729" s="4">
        <v>-10.212373907324007</v>
      </c>
    </row>
    <row r="730">
      <c r="G730" s="5">
        <v>22.4036</v>
      </c>
      <c r="H730" s="6">
        <v>3.645</v>
      </c>
      <c r="K730" s="4">
        <f>IFERROR(__xludf.DUMMYFUNCTION("""COMPUTED_VALUE"""),3.485)</f>
        <v>3.485</v>
      </c>
      <c r="L730" s="4">
        <v>24.8577</v>
      </c>
      <c r="M730" s="4" t="s">
        <v>13</v>
      </c>
      <c r="N730" s="1">
        <v>9.33533617431294</v>
      </c>
      <c r="O730" s="4">
        <v>13.06826382568706</v>
      </c>
      <c r="V730" s="5">
        <v>90.011</v>
      </c>
      <c r="W730" s="6">
        <v>3.645</v>
      </c>
      <c r="Z730" s="4">
        <f>IFERROR(__xludf.DUMMYFUNCTION("""COMPUTED_VALUE"""),3.485)</f>
        <v>3.485</v>
      </c>
      <c r="AA730" s="4">
        <v>110.461</v>
      </c>
      <c r="AB730" s="4" t="s">
        <v>13</v>
      </c>
      <c r="AC730" s="1">
        <v>100.578308120854</v>
      </c>
      <c r="AD730" s="4">
        <v>-10.567308120854008</v>
      </c>
    </row>
    <row r="731">
      <c r="G731" s="5">
        <v>22.301</v>
      </c>
      <c r="H731" s="6">
        <v>3.65</v>
      </c>
      <c r="K731" s="4">
        <f>IFERROR(__xludf.DUMMYFUNCTION("""COMPUTED_VALUE"""),3.49)</f>
        <v>3.49</v>
      </c>
      <c r="L731" s="4">
        <v>24.8041</v>
      </c>
      <c r="M731" s="4" t="s">
        <v>13</v>
      </c>
      <c r="N731" s="1">
        <v>9.38847173904268</v>
      </c>
      <c r="O731" s="4">
        <v>12.912528260957318</v>
      </c>
      <c r="V731" s="5">
        <v>89.3439</v>
      </c>
      <c r="W731" s="6">
        <v>3.65</v>
      </c>
      <c r="Z731" s="4">
        <f>IFERROR(__xludf.DUMMYFUNCTION("""COMPUTED_VALUE"""),3.49)</f>
        <v>3.49</v>
      </c>
      <c r="AA731" s="4">
        <v>109.853</v>
      </c>
      <c r="AB731" s="4" t="s">
        <v>13</v>
      </c>
      <c r="AC731" s="1">
        <v>100.256172118295</v>
      </c>
      <c r="AD731" s="4">
        <v>-10.912272118294993</v>
      </c>
    </row>
    <row r="732">
      <c r="G732" s="5">
        <v>22.1966</v>
      </c>
      <c r="H732" s="6">
        <v>3.655</v>
      </c>
      <c r="K732" s="4">
        <f>IFERROR(__xludf.DUMMYFUNCTION("""COMPUTED_VALUE"""),3.495)</f>
        <v>3.495</v>
      </c>
      <c r="L732" s="4">
        <v>24.749</v>
      </c>
      <c r="M732" s="4" t="s">
        <v>13</v>
      </c>
      <c r="N732" s="1">
        <v>9.43885163631267</v>
      </c>
      <c r="O732" s="4">
        <v>12.75774836368733</v>
      </c>
      <c r="V732" s="5">
        <v>88.676</v>
      </c>
      <c r="W732" s="6">
        <v>3.655</v>
      </c>
      <c r="Z732" s="4">
        <f>IFERROR(__xludf.DUMMYFUNCTION("""COMPUTED_VALUE"""),3.495)</f>
        <v>3.495</v>
      </c>
      <c r="AA732" s="4">
        <v>109.243</v>
      </c>
      <c r="AB732" s="4" t="s">
        <v>13</v>
      </c>
      <c r="AC732" s="1">
        <v>99.9217301063378</v>
      </c>
      <c r="AD732" s="4">
        <v>-11.245730106337803</v>
      </c>
    </row>
    <row r="733">
      <c r="G733" s="5">
        <v>22.0904</v>
      </c>
      <c r="H733" s="6">
        <v>3.66</v>
      </c>
      <c r="K733" s="4">
        <f>IFERROR(__xludf.DUMMYFUNCTION("""COMPUTED_VALUE"""),3.5)</f>
        <v>3.5</v>
      </c>
      <c r="L733" s="4">
        <v>24.6925</v>
      </c>
      <c r="M733" s="4" t="s">
        <v>13</v>
      </c>
      <c r="N733" s="1">
        <v>9.48610706317869</v>
      </c>
      <c r="O733" s="4">
        <v>12.60429293682131</v>
      </c>
      <c r="V733" s="5">
        <v>88.0075</v>
      </c>
      <c r="W733" s="6">
        <v>3.66</v>
      </c>
      <c r="Z733" s="4">
        <f>IFERROR(__xludf.DUMMYFUNCTION("""COMPUTED_VALUE"""),3.5)</f>
        <v>3.5</v>
      </c>
      <c r="AA733" s="4">
        <v>108.631</v>
      </c>
      <c r="AB733" s="4" t="s">
        <v>13</v>
      </c>
      <c r="AC733" s="1">
        <v>99.5735462916696</v>
      </c>
      <c r="AD733" s="4">
        <v>-11.566046291669608</v>
      </c>
    </row>
    <row r="734">
      <c r="G734" s="5">
        <v>21.9824</v>
      </c>
      <c r="H734" s="6">
        <v>3.665</v>
      </c>
      <c r="K734" s="4">
        <f>IFERROR(__xludf.DUMMYFUNCTION("""COMPUTED_VALUE"""),3.505)</f>
        <v>3.505</v>
      </c>
      <c r="L734" s="4">
        <v>24.6345</v>
      </c>
      <c r="M734" s="4" t="s">
        <v>13</v>
      </c>
      <c r="N734" s="1">
        <v>9.52986921669646</v>
      </c>
      <c r="O734" s="4">
        <v>12.452530783303539</v>
      </c>
      <c r="V734" s="5">
        <v>87.3385</v>
      </c>
      <c r="W734" s="6">
        <v>3.665</v>
      </c>
      <c r="Z734" s="4">
        <f>IFERROR(__xludf.DUMMYFUNCTION("""COMPUTED_VALUE"""),3.505)</f>
        <v>3.505</v>
      </c>
      <c r="AA734" s="4">
        <v>108.017</v>
      </c>
      <c r="AB734" s="4" t="s">
        <v>13</v>
      </c>
      <c r="AC734" s="1">
        <v>99.2101848809807</v>
      </c>
      <c r="AD734" s="4">
        <v>-11.871684880980709</v>
      </c>
    </row>
    <row r="735">
      <c r="G735" s="5">
        <v>21.8726</v>
      </c>
      <c r="H735" s="6">
        <v>3.67</v>
      </c>
      <c r="K735" s="4">
        <f>IFERROR(__xludf.DUMMYFUNCTION("""COMPUTED_VALUE"""),3.51)</f>
        <v>3.51</v>
      </c>
      <c r="L735" s="4">
        <v>24.575</v>
      </c>
      <c r="M735" s="4" t="s">
        <v>13</v>
      </c>
      <c r="N735" s="1">
        <v>9.56976929392175</v>
      </c>
      <c r="O735" s="4">
        <v>12.302830706078248</v>
      </c>
      <c r="V735" s="5">
        <v>86.6693</v>
      </c>
      <c r="W735" s="6">
        <v>3.67</v>
      </c>
      <c r="Z735" s="4">
        <f>IFERROR(__xludf.DUMMYFUNCTION("""COMPUTED_VALUE"""),3.51)</f>
        <v>3.51</v>
      </c>
      <c r="AA735" s="4">
        <v>107.401</v>
      </c>
      <c r="AB735" s="4" t="s">
        <v>13</v>
      </c>
      <c r="AC735" s="1">
        <v>98.8302100809605</v>
      </c>
      <c r="AD735" s="4">
        <v>-12.160910080960491</v>
      </c>
    </row>
    <row r="736">
      <c r="G736" s="5">
        <v>21.7608</v>
      </c>
      <c r="H736" s="6">
        <v>3.675</v>
      </c>
      <c r="K736" s="4">
        <f>IFERROR(__xludf.DUMMYFUNCTION("""COMPUTED_VALUE"""),3.515)</f>
        <v>3.515</v>
      </c>
      <c r="L736" s="4">
        <v>24.514</v>
      </c>
      <c r="M736" s="4" t="s">
        <v>13</v>
      </c>
      <c r="N736" s="1">
        <v>9.60543849191031</v>
      </c>
      <c r="O736" s="4">
        <v>12.15536150808969</v>
      </c>
      <c r="V736" s="5">
        <v>86.0</v>
      </c>
      <c r="W736" s="6">
        <v>3.675</v>
      </c>
      <c r="Z736" s="4">
        <f>IFERROR(__xludf.DUMMYFUNCTION("""COMPUTED_VALUE"""),3.515)</f>
        <v>3.515</v>
      </c>
      <c r="AA736" s="4">
        <v>106.783</v>
      </c>
      <c r="AB736" s="4" t="s">
        <v>13</v>
      </c>
      <c r="AC736" s="1">
        <v>98.4321860982984</v>
      </c>
      <c r="AD736" s="4">
        <v>-12.432186098298402</v>
      </c>
    </row>
    <row r="737">
      <c r="G737" s="5">
        <v>21.6473</v>
      </c>
      <c r="H737" s="6">
        <v>3.68</v>
      </c>
      <c r="K737" s="4">
        <f>IFERROR(__xludf.DUMMYFUNCTION("""COMPUTED_VALUE"""),3.52)</f>
        <v>3.52</v>
      </c>
      <c r="L737" s="4">
        <v>24.4516</v>
      </c>
      <c r="M737" s="4" t="s">
        <v>13</v>
      </c>
      <c r="N737" s="1">
        <v>9.63650800771791</v>
      </c>
      <c r="O737" s="4">
        <v>12.01079199228209</v>
      </c>
      <c r="V737" s="5">
        <v>85.3306</v>
      </c>
      <c r="W737" s="6">
        <v>3.68</v>
      </c>
      <c r="Z737" s="4">
        <f>IFERROR(__xludf.DUMMYFUNCTION("""COMPUTED_VALUE"""),3.52)</f>
        <v>3.52</v>
      </c>
      <c r="AA737" s="4">
        <v>106.163</v>
      </c>
      <c r="AB737" s="4" t="s">
        <v>13</v>
      </c>
      <c r="AC737" s="1">
        <v>98.0146771396836</v>
      </c>
      <c r="AD737" s="4">
        <v>-12.684077139683595</v>
      </c>
    </row>
    <row r="738">
      <c r="G738" s="5">
        <v>21.5317</v>
      </c>
      <c r="H738" s="6">
        <v>3.685</v>
      </c>
      <c r="K738" s="4">
        <f>IFERROR(__xludf.DUMMYFUNCTION("""COMPUTED_VALUE"""),3.520874024)</f>
        <v>3.520874024</v>
      </c>
      <c r="L738" s="4" t="s">
        <v>13</v>
      </c>
      <c r="M738" s="4">
        <v>8.19</v>
      </c>
      <c r="N738" s="1">
        <v>9.66260903840028</v>
      </c>
      <c r="O738" s="4">
        <v>11.86909096159972</v>
      </c>
      <c r="V738" s="5">
        <v>84.6615</v>
      </c>
      <c r="W738" s="6">
        <v>3.685</v>
      </c>
      <c r="Z738" s="4">
        <f>IFERROR(__xludf.DUMMYFUNCTION("""COMPUTED_VALUE"""),3.520874024)</f>
        <v>3.520874024</v>
      </c>
      <c r="AA738" s="4" t="s">
        <v>13</v>
      </c>
      <c r="AB738" s="4">
        <v>108.746084449483</v>
      </c>
      <c r="AC738" s="1">
        <v>97.5762474118056</v>
      </c>
      <c r="AD738" s="4">
        <v>-12.914747411805592</v>
      </c>
    </row>
    <row r="739">
      <c r="G739" s="5">
        <v>21.4142</v>
      </c>
      <c r="H739" s="6">
        <v>3.69</v>
      </c>
      <c r="K739" s="4">
        <f>IFERROR(__xludf.DUMMYFUNCTION("""COMPUTED_VALUE"""),3.525)</f>
        <v>3.525</v>
      </c>
      <c r="L739" s="4">
        <v>24.3877</v>
      </c>
      <c r="M739" s="4" t="s">
        <v>13</v>
      </c>
      <c r="N739" s="1">
        <v>9.68337278101318</v>
      </c>
      <c r="O739" s="4">
        <v>11.730827218986821</v>
      </c>
      <c r="V739" s="5">
        <v>83.9929</v>
      </c>
      <c r="W739" s="6">
        <v>3.69</v>
      </c>
      <c r="Z739" s="4">
        <f>IFERROR(__xludf.DUMMYFUNCTION("""COMPUTED_VALUE"""),3.525)</f>
        <v>3.525</v>
      </c>
      <c r="AA739" s="4">
        <v>105.541</v>
      </c>
      <c r="AB739" s="4" t="s">
        <v>13</v>
      </c>
      <c r="AC739" s="1">
        <v>97.1154611213537</v>
      </c>
      <c r="AD739" s="4">
        <v>-13.122561121353698</v>
      </c>
    </row>
    <row r="740">
      <c r="G740" s="5">
        <v>21.2948</v>
      </c>
      <c r="H740" s="6">
        <v>3.695</v>
      </c>
      <c r="K740" s="4">
        <f>IFERROR(__xludf.DUMMYFUNCTION("""COMPUTED_VALUE"""),3.53)</f>
        <v>3.53</v>
      </c>
      <c r="L740" s="4">
        <v>24.3223</v>
      </c>
      <c r="M740" s="4" t="s">
        <v>13</v>
      </c>
      <c r="N740" s="1">
        <v>9.69843043261238</v>
      </c>
      <c r="O740" s="4">
        <v>11.596369567387619</v>
      </c>
      <c r="V740" s="5">
        <v>83.3248</v>
      </c>
      <c r="W740" s="6">
        <v>3.695</v>
      </c>
      <c r="Z740" s="4">
        <f>IFERROR(__xludf.DUMMYFUNCTION("""COMPUTED_VALUE"""),3.53)</f>
        <v>3.53</v>
      </c>
      <c r="AA740" s="4">
        <v>104.917</v>
      </c>
      <c r="AB740" s="4" t="s">
        <v>13</v>
      </c>
      <c r="AC740" s="1">
        <v>96.6308824750174</v>
      </c>
      <c r="AD740" s="4">
        <v>-13.306082475017405</v>
      </c>
    </row>
    <row r="741">
      <c r="G741" s="5">
        <v>21.1733</v>
      </c>
      <c r="H741" s="6">
        <v>3.7</v>
      </c>
      <c r="K741" s="4">
        <f>IFERROR(__xludf.DUMMYFUNCTION("""COMPUTED_VALUE"""),3.535)</f>
        <v>3.535</v>
      </c>
      <c r="L741" s="4">
        <v>24.2555</v>
      </c>
      <c r="M741" s="4" t="s">
        <v>13</v>
      </c>
      <c r="N741" s="1">
        <v>9.70741319025362</v>
      </c>
      <c r="O741" s="4">
        <v>11.465886809746381</v>
      </c>
      <c r="V741" s="5">
        <v>82.6576</v>
      </c>
      <c r="W741" s="6">
        <v>3.7</v>
      </c>
      <c r="Z741" s="4">
        <f>IFERROR(__xludf.DUMMYFUNCTION("""COMPUTED_VALUE"""),3.535)</f>
        <v>3.535</v>
      </c>
      <c r="AA741" s="4">
        <v>104.29</v>
      </c>
      <c r="AB741" s="4" t="s">
        <v>13</v>
      </c>
      <c r="AC741" s="1">
        <v>96.1210756794859</v>
      </c>
      <c r="AD741" s="4">
        <v>-13.463475679485896</v>
      </c>
    </row>
    <row r="742">
      <c r="G742" s="5">
        <v>21.0498</v>
      </c>
      <c r="H742" s="6">
        <v>3.705</v>
      </c>
      <c r="K742" s="4">
        <f>IFERROR(__xludf.DUMMYFUNCTION("""COMPUTED_VALUE"""),3.54)</f>
        <v>3.54</v>
      </c>
      <c r="L742" s="4">
        <v>24.1872</v>
      </c>
      <c r="M742" s="4" t="s">
        <v>13</v>
      </c>
      <c r="N742" s="1">
        <v>9.70989300054219</v>
      </c>
      <c r="O742" s="4">
        <v>11.339906999457812</v>
      </c>
      <c r="V742" s="5">
        <v>81.9913</v>
      </c>
      <c r="W742" s="6">
        <v>3.705</v>
      </c>
      <c r="Z742" s="4">
        <f>IFERROR(__xludf.DUMMYFUNCTION("""COMPUTED_VALUE"""),3.54)</f>
        <v>3.54</v>
      </c>
      <c r="AA742" s="4">
        <v>103.662</v>
      </c>
      <c r="AB742" s="4" t="s">
        <v>13</v>
      </c>
      <c r="AC742" s="1">
        <v>95.5839154239714</v>
      </c>
      <c r="AD742" s="4">
        <v>-13.59261542397141</v>
      </c>
    </row>
    <row r="743">
      <c r="G743" s="5">
        <v>20.9243</v>
      </c>
      <c r="H743" s="6">
        <v>3.71</v>
      </c>
      <c r="K743" s="4">
        <f>IFERROR(__xludf.DUMMYFUNCTION("""COMPUTED_VALUE"""),3.545)</f>
        <v>3.545</v>
      </c>
      <c r="L743" s="4">
        <v>24.1174</v>
      </c>
      <c r="M743" s="4" t="s">
        <v>13</v>
      </c>
      <c r="N743" s="1">
        <v>9.70080701084511</v>
      </c>
      <c r="O743" s="4">
        <v>11.223492989154888</v>
      </c>
      <c r="V743" s="5">
        <v>81.3263</v>
      </c>
      <c r="W743" s="6">
        <v>3.71</v>
      </c>
      <c r="Z743" s="4">
        <f>IFERROR(__xludf.DUMMYFUNCTION("""COMPUTED_VALUE"""),3.545)</f>
        <v>3.545</v>
      </c>
      <c r="AA743" s="4">
        <v>103.032</v>
      </c>
      <c r="AB743" s="4" t="s">
        <v>13</v>
      </c>
      <c r="AC743" s="1">
        <v>94.961665813351</v>
      </c>
      <c r="AD743" s="4">
        <v>-13.635365813351001</v>
      </c>
    </row>
    <row r="744">
      <c r="G744" s="5">
        <v>20.7967</v>
      </c>
      <c r="H744" s="6">
        <v>3.715</v>
      </c>
      <c r="K744" s="4">
        <f>IFERROR(__xludf.DUMMYFUNCTION("""COMPUTED_VALUE"""),3.55)</f>
        <v>3.55</v>
      </c>
      <c r="L744" s="4">
        <v>24.0461</v>
      </c>
      <c r="M744" s="4" t="s">
        <v>13</v>
      </c>
      <c r="N744" s="1">
        <v>9.67816514032106</v>
      </c>
      <c r="O744" s="4">
        <v>11.118534859678942</v>
      </c>
      <c r="V744" s="5">
        <v>80.6626</v>
      </c>
      <c r="W744" s="6">
        <v>3.715</v>
      </c>
      <c r="Z744" s="4">
        <f>IFERROR(__xludf.DUMMYFUNCTION("""COMPUTED_VALUE"""),3.55)</f>
        <v>3.55</v>
      </c>
      <c r="AA744" s="4">
        <v>102.399</v>
      </c>
      <c r="AB744" s="4" t="s">
        <v>13</v>
      </c>
      <c r="AC744" s="1">
        <v>94.2270370563358</v>
      </c>
      <c r="AD744" s="4">
        <v>-13.564437056335805</v>
      </c>
    </row>
    <row r="745">
      <c r="G745" s="5">
        <v>20.667</v>
      </c>
      <c r="H745" s="6">
        <v>3.72</v>
      </c>
      <c r="K745" s="4">
        <f>IFERROR(__xludf.DUMMYFUNCTION("""COMPUTED_VALUE"""),3.555)</f>
        <v>3.555</v>
      </c>
      <c r="L745" s="4">
        <v>23.9734</v>
      </c>
      <c r="M745" s="4" t="s">
        <v>13</v>
      </c>
      <c r="N745" s="1">
        <v>9.64349152087839</v>
      </c>
      <c r="O745" s="4">
        <v>11.023508479121611</v>
      </c>
      <c r="V745" s="5">
        <v>80.0006</v>
      </c>
      <c r="W745" s="6">
        <v>3.72</v>
      </c>
      <c r="Z745" s="4">
        <f>IFERROR(__xludf.DUMMYFUNCTION("""COMPUTED_VALUE"""),3.555)</f>
        <v>3.555</v>
      </c>
      <c r="AA745" s="4">
        <v>101.765</v>
      </c>
      <c r="AB745" s="4" t="s">
        <v>13</v>
      </c>
      <c r="AC745" s="1">
        <v>93.392596420038</v>
      </c>
      <c r="AD745" s="4">
        <v>-13.391996420037998</v>
      </c>
    </row>
    <row r="746">
      <c r="G746" s="5">
        <v>20.5351</v>
      </c>
      <c r="H746" s="6">
        <v>3.725</v>
      </c>
      <c r="K746" s="4">
        <f>IFERROR(__xludf.DUMMYFUNCTION("""COMPUTED_VALUE"""),3.56)</f>
        <v>3.56</v>
      </c>
      <c r="L746" s="4">
        <v>23.8992</v>
      </c>
      <c r="M746" s="4" t="s">
        <v>13</v>
      </c>
      <c r="N746" s="1">
        <v>9.59831028442544</v>
      </c>
      <c r="O746" s="4">
        <v>10.93678971557456</v>
      </c>
      <c r="V746" s="5">
        <v>79.3404</v>
      </c>
      <c r="W746" s="6">
        <v>3.725</v>
      </c>
      <c r="Z746" s="4">
        <f>IFERROR(__xludf.DUMMYFUNCTION("""COMPUTED_VALUE"""),3.56)</f>
        <v>3.56</v>
      </c>
      <c r="AA746" s="4">
        <v>101.128</v>
      </c>
      <c r="AB746" s="4" t="s">
        <v>13</v>
      </c>
      <c r="AC746" s="1">
        <v>92.4709111715697</v>
      </c>
      <c r="AD746" s="4">
        <v>-13.130511171569694</v>
      </c>
    </row>
    <row r="747">
      <c r="G747" s="5">
        <v>20.4012</v>
      </c>
      <c r="H747" s="6">
        <v>3.73</v>
      </c>
      <c r="K747" s="4">
        <f>IFERROR(__xludf.DUMMYFUNCTION("""COMPUTED_VALUE"""),3.565)</f>
        <v>3.565</v>
      </c>
      <c r="L747" s="4">
        <v>23.8235</v>
      </c>
      <c r="M747" s="4" t="s">
        <v>13</v>
      </c>
      <c r="N747" s="1">
        <v>9.54414556287055</v>
      </c>
      <c r="O747" s="4">
        <v>10.857054437129449</v>
      </c>
      <c r="V747" s="5">
        <v>78.6823</v>
      </c>
      <c r="W747" s="6">
        <v>3.73</v>
      </c>
      <c r="Z747" s="4">
        <f>IFERROR(__xludf.DUMMYFUNCTION("""COMPUTED_VALUE"""),3.565)</f>
        <v>3.565</v>
      </c>
      <c r="AA747" s="4">
        <v>100.489</v>
      </c>
      <c r="AB747" s="4" t="s">
        <v>13</v>
      </c>
      <c r="AC747" s="1">
        <v>91.4745485780429</v>
      </c>
      <c r="AD747" s="4">
        <v>-12.792248578042901</v>
      </c>
    </row>
    <row r="748">
      <c r="G748" s="5">
        <v>20.2651</v>
      </c>
      <c r="H748" s="6">
        <v>3.735</v>
      </c>
      <c r="K748" s="4">
        <f>IFERROR(__xludf.DUMMYFUNCTION("""COMPUTED_VALUE"""),3.57)</f>
        <v>3.57</v>
      </c>
      <c r="L748" s="4">
        <v>23.7463</v>
      </c>
      <c r="M748" s="4" t="s">
        <v>13</v>
      </c>
      <c r="N748" s="1">
        <v>9.48252148812207</v>
      </c>
      <c r="O748" s="4">
        <v>10.782578511877931</v>
      </c>
      <c r="V748" s="5">
        <v>78.0264</v>
      </c>
      <c r="W748" s="6">
        <v>3.735</v>
      </c>
      <c r="Z748" s="4">
        <f>IFERROR(__xludf.DUMMYFUNCTION("""COMPUTED_VALUE"""),3.57)</f>
        <v>3.57</v>
      </c>
      <c r="AA748" s="4">
        <v>99.8483</v>
      </c>
      <c r="AB748" s="4" t="s">
        <v>13</v>
      </c>
      <c r="AC748" s="1">
        <v>90.4160759065696</v>
      </c>
      <c r="AD748" s="4">
        <v>-12.389675906569607</v>
      </c>
    </row>
    <row r="749">
      <c r="G749" s="5">
        <v>20.1268</v>
      </c>
      <c r="H749" s="6">
        <v>3.74</v>
      </c>
      <c r="K749" s="4">
        <f>IFERROR(__xludf.DUMMYFUNCTION("""COMPUTED_VALUE"""),3.575)</f>
        <v>3.575</v>
      </c>
      <c r="L749" s="4">
        <v>23.6677</v>
      </c>
      <c r="M749" s="4" t="s">
        <v>13</v>
      </c>
      <c r="N749" s="1">
        <v>9.41496219208832</v>
      </c>
      <c r="O749" s="4">
        <v>10.71183780791168</v>
      </c>
      <c r="V749" s="5">
        <v>77.3729</v>
      </c>
      <c r="W749" s="6">
        <v>3.74</v>
      </c>
      <c r="Z749" s="4">
        <f>IFERROR(__xludf.DUMMYFUNCTION("""COMPUTED_VALUE"""),3.575)</f>
        <v>3.575</v>
      </c>
      <c r="AA749" s="4">
        <v>99.2052</v>
      </c>
      <c r="AB749" s="4" t="s">
        <v>13</v>
      </c>
      <c r="AC749" s="1">
        <v>89.3080604242619</v>
      </c>
      <c r="AD749" s="4">
        <v>-11.935160424261895</v>
      </c>
    </row>
    <row r="750">
      <c r="G750" s="5">
        <v>19.9863</v>
      </c>
      <c r="H750" s="6">
        <v>3.745</v>
      </c>
      <c r="K750" s="4">
        <f>IFERROR(__xludf.DUMMYFUNCTION("""COMPUTED_VALUE"""),3.58)</f>
        <v>3.58</v>
      </c>
      <c r="L750" s="4">
        <v>23.5875</v>
      </c>
      <c r="M750" s="4" t="s">
        <v>13</v>
      </c>
      <c r="N750" s="1">
        <v>9.34299180667765</v>
      </c>
      <c r="O750" s="4">
        <v>10.64330819332235</v>
      </c>
      <c r="V750" s="5">
        <v>76.7222</v>
      </c>
      <c r="W750" s="6">
        <v>3.745</v>
      </c>
      <c r="Z750" s="4">
        <f>IFERROR(__xludf.DUMMYFUNCTION("""COMPUTED_VALUE"""),3.58)</f>
        <v>3.58</v>
      </c>
      <c r="AA750" s="4">
        <v>98.5602</v>
      </c>
      <c r="AB750" s="4" t="s">
        <v>13</v>
      </c>
      <c r="AC750" s="1">
        <v>88.1630693982319</v>
      </c>
      <c r="AD750" s="4">
        <v>-11.440869398231897</v>
      </c>
    </row>
    <row r="751">
      <c r="G751" s="5">
        <v>19.8437</v>
      </c>
      <c r="H751" s="6">
        <v>3.75</v>
      </c>
      <c r="K751" s="4">
        <f>IFERROR(__xludf.DUMMYFUNCTION("""COMPUTED_VALUE"""),3.585)</f>
        <v>3.585</v>
      </c>
      <c r="L751" s="4">
        <v>23.5059</v>
      </c>
      <c r="M751" s="4" t="s">
        <v>13</v>
      </c>
      <c r="N751" s="1">
        <v>9.26813446379842</v>
      </c>
      <c r="O751" s="4">
        <v>10.575565536201578</v>
      </c>
      <c r="V751" s="5">
        <v>76.0743</v>
      </c>
      <c r="W751" s="6">
        <v>3.75</v>
      </c>
      <c r="Z751" s="4">
        <f>IFERROR(__xludf.DUMMYFUNCTION("""COMPUTED_VALUE"""),3.585)</f>
        <v>3.585</v>
      </c>
      <c r="AA751" s="4">
        <v>97.9131</v>
      </c>
      <c r="AB751" s="4" t="s">
        <v>13</v>
      </c>
      <c r="AC751" s="1">
        <v>86.9936700955916</v>
      </c>
      <c r="AD751" s="4">
        <v>-10.919370095591603</v>
      </c>
    </row>
    <row r="752">
      <c r="G752" s="5">
        <v>19.6989</v>
      </c>
      <c r="H752" s="6">
        <v>3.755</v>
      </c>
      <c r="K752" s="4">
        <f>IFERROR(__xludf.DUMMYFUNCTION("""COMPUTED_VALUE"""),3.59)</f>
        <v>3.59</v>
      </c>
      <c r="L752" s="4">
        <v>23.4227</v>
      </c>
      <c r="M752" s="4" t="s">
        <v>13</v>
      </c>
      <c r="N752" s="1">
        <v>9.19191429535894</v>
      </c>
      <c r="O752" s="4">
        <v>10.506985704641059</v>
      </c>
      <c r="V752" s="5">
        <v>75.4296</v>
      </c>
      <c r="W752" s="6">
        <v>3.755</v>
      </c>
      <c r="Z752" s="4">
        <f>IFERROR(__xludf.DUMMYFUNCTION("""COMPUTED_VALUE"""),3.59)</f>
        <v>3.59</v>
      </c>
      <c r="AA752" s="4">
        <v>97.264</v>
      </c>
      <c r="AB752" s="4" t="s">
        <v>13</v>
      </c>
      <c r="AC752" s="1">
        <v>85.8124297834531</v>
      </c>
      <c r="AD752" s="4">
        <v>-10.382829783453104</v>
      </c>
    </row>
    <row r="753">
      <c r="G753" s="5">
        <v>19.5519</v>
      </c>
      <c r="H753" s="6">
        <v>3.76</v>
      </c>
      <c r="K753" s="4">
        <f>IFERROR(__xludf.DUMMYFUNCTION("""COMPUTED_VALUE"""),3.595)</f>
        <v>3.595</v>
      </c>
      <c r="L753" s="4">
        <v>23.338</v>
      </c>
      <c r="M753" s="4" t="s">
        <v>13</v>
      </c>
      <c r="N753" s="1">
        <v>9.11585543326758</v>
      </c>
      <c r="O753" s="4">
        <v>10.43604456673242</v>
      </c>
      <c r="V753" s="5">
        <v>74.7881</v>
      </c>
      <c r="W753" s="6">
        <v>3.76</v>
      </c>
      <c r="Z753" s="4">
        <f>IFERROR(__xludf.DUMMYFUNCTION("""COMPUTED_VALUE"""),3.595)</f>
        <v>3.595</v>
      </c>
      <c r="AA753" s="4">
        <v>96.6129</v>
      </c>
      <c r="AB753" s="4" t="s">
        <v>13</v>
      </c>
      <c r="AC753" s="1">
        <v>84.6319157289284</v>
      </c>
      <c r="AD753" s="4">
        <v>-9.843815728928405</v>
      </c>
    </row>
    <row r="754">
      <c r="G754" s="5">
        <v>19.4026</v>
      </c>
      <c r="H754" s="6">
        <v>3.765</v>
      </c>
      <c r="K754" s="4">
        <f>IFERROR(__xludf.DUMMYFUNCTION("""COMPUTED_VALUE"""),3.6)</f>
        <v>3.6</v>
      </c>
      <c r="L754" s="4">
        <v>23.2517</v>
      </c>
      <c r="M754" s="4" t="s">
        <v>13</v>
      </c>
      <c r="N754" s="1">
        <v>9.04148200943265</v>
      </c>
      <c r="O754" s="4">
        <v>10.36111799056735</v>
      </c>
      <c r="V754" s="5">
        <v>74.1502</v>
      </c>
      <c r="W754" s="6">
        <v>3.765</v>
      </c>
      <c r="Z754" s="4">
        <f>IFERROR(__xludf.DUMMYFUNCTION("""COMPUTED_VALUE"""),3.6)</f>
        <v>3.6</v>
      </c>
      <c r="AA754" s="4">
        <v>95.96</v>
      </c>
      <c r="AB754" s="4" t="s">
        <v>13</v>
      </c>
      <c r="AC754" s="1">
        <v>83.4646951991295</v>
      </c>
      <c r="AD754" s="4">
        <v>-9.314495199129496</v>
      </c>
    </row>
    <row r="755">
      <c r="G755" s="5">
        <v>19.2512</v>
      </c>
      <c r="H755" s="6">
        <v>3.77</v>
      </c>
      <c r="K755" s="4">
        <f>IFERROR(__xludf.DUMMYFUNCTION("""COMPUTED_VALUE"""),3.605)</f>
        <v>3.605</v>
      </c>
      <c r="L755" s="4">
        <v>23.164</v>
      </c>
      <c r="M755" s="4" t="s">
        <v>13</v>
      </c>
      <c r="N755" s="1">
        <v>8.97031815576252</v>
      </c>
      <c r="O755" s="4">
        <v>10.28088184423748</v>
      </c>
      <c r="V755" s="5">
        <v>73.516</v>
      </c>
      <c r="W755" s="6">
        <v>3.77</v>
      </c>
      <c r="Z755" s="4">
        <f>IFERROR(__xludf.DUMMYFUNCTION("""COMPUTED_VALUE"""),3.605)</f>
        <v>3.605</v>
      </c>
      <c r="AA755" s="4">
        <v>95.3052</v>
      </c>
      <c r="AB755" s="4" t="s">
        <v>13</v>
      </c>
      <c r="AC755" s="1">
        <v>82.3233354611686</v>
      </c>
      <c r="AD755" s="4">
        <v>-8.807335461168591</v>
      </c>
    </row>
    <row r="756">
      <c r="G756" s="5">
        <v>19.0976</v>
      </c>
      <c r="H756" s="6">
        <v>3.775</v>
      </c>
      <c r="K756" s="4">
        <f>IFERROR(__xludf.DUMMYFUNCTION("""COMPUTED_VALUE"""),3.61)</f>
        <v>3.61</v>
      </c>
      <c r="L756" s="4">
        <v>23.0746</v>
      </c>
      <c r="M756" s="4" t="s">
        <v>13</v>
      </c>
      <c r="N756" s="1">
        <v>8.90388800416552</v>
      </c>
      <c r="O756" s="4">
        <v>10.19371199583448</v>
      </c>
      <c r="V756" s="5">
        <v>72.8857</v>
      </c>
      <c r="W756" s="6">
        <v>3.775</v>
      </c>
      <c r="Z756" s="4">
        <f>IFERROR(__xludf.DUMMYFUNCTION("""COMPUTED_VALUE"""),3.61)</f>
        <v>3.61</v>
      </c>
      <c r="AA756" s="4">
        <v>94.6486</v>
      </c>
      <c r="AB756" s="4" t="s">
        <v>13</v>
      </c>
      <c r="AC756" s="1">
        <v>81.2204037821577</v>
      </c>
      <c r="AD756" s="4">
        <v>-8.334703782157703</v>
      </c>
    </row>
    <row r="757">
      <c r="G757" s="5">
        <v>18.9418</v>
      </c>
      <c r="H757" s="6">
        <v>3.78</v>
      </c>
      <c r="K757" s="4">
        <f>IFERROR(__xludf.DUMMYFUNCTION("""COMPUTED_VALUE"""),3.615)</f>
        <v>3.615</v>
      </c>
      <c r="L757" s="4">
        <v>22.9837</v>
      </c>
      <c r="M757" s="4" t="s">
        <v>13</v>
      </c>
      <c r="N757" s="1">
        <v>8.84371568654999</v>
      </c>
      <c r="O757" s="4">
        <v>10.098084313450011</v>
      </c>
      <c r="V757" s="5">
        <v>72.2595</v>
      </c>
      <c r="W757" s="6">
        <v>3.78</v>
      </c>
      <c r="Z757" s="4">
        <f>IFERROR(__xludf.DUMMYFUNCTION("""COMPUTED_VALUE"""),3.615)</f>
        <v>3.615</v>
      </c>
      <c r="AA757" s="4">
        <v>93.9904</v>
      </c>
      <c r="AB757" s="4" t="s">
        <v>13</v>
      </c>
      <c r="AC757" s="1">
        <v>80.1684674292089</v>
      </c>
      <c r="AD757" s="4">
        <v>-7.9089674292089</v>
      </c>
    </row>
    <row r="758">
      <c r="G758" s="5">
        <v>18.7839</v>
      </c>
      <c r="H758" s="6">
        <v>3.785</v>
      </c>
      <c r="K758" s="4">
        <f>IFERROR(__xludf.DUMMYFUNCTION("""COMPUTED_VALUE"""),3.62)</f>
        <v>3.62</v>
      </c>
      <c r="L758" s="4">
        <v>22.8911</v>
      </c>
      <c r="M758" s="4" t="s">
        <v>13</v>
      </c>
      <c r="N758" s="1">
        <v>8.79132533482426</v>
      </c>
      <c r="O758" s="4">
        <v>9.99257466517574</v>
      </c>
      <c r="V758" s="5">
        <v>71.6376</v>
      </c>
      <c r="W758" s="6">
        <v>3.785</v>
      </c>
      <c r="Z758" s="4">
        <f>IFERROR(__xludf.DUMMYFUNCTION("""COMPUTED_VALUE"""),3.62)</f>
        <v>3.62</v>
      </c>
      <c r="AA758" s="4">
        <v>93.3305</v>
      </c>
      <c r="AB758" s="4" t="s">
        <v>13</v>
      </c>
      <c r="AC758" s="1">
        <v>79.1800936694341</v>
      </c>
      <c r="AD758" s="4">
        <v>-7.542493669434094</v>
      </c>
    </row>
    <row r="759">
      <c r="G759" s="5">
        <v>18.6238</v>
      </c>
      <c r="H759" s="6">
        <v>3.79</v>
      </c>
      <c r="K759" s="4">
        <f>IFERROR(__xludf.DUMMYFUNCTION("""COMPUTED_VALUE"""),3.625)</f>
        <v>3.625</v>
      </c>
      <c r="L759" s="4">
        <v>22.7969</v>
      </c>
      <c r="M759" s="4" t="s">
        <v>13</v>
      </c>
      <c r="N759" s="1">
        <v>8.74824108089669</v>
      </c>
      <c r="O759" s="4">
        <v>9.875558919103309</v>
      </c>
      <c r="V759" s="5">
        <v>71.0202</v>
      </c>
      <c r="W759" s="6">
        <v>3.79</v>
      </c>
      <c r="Z759" s="4">
        <f>IFERROR(__xludf.DUMMYFUNCTION("""COMPUTED_VALUE"""),3.625)</f>
        <v>3.625</v>
      </c>
      <c r="AA759" s="4">
        <v>92.6692</v>
      </c>
      <c r="AB759" s="4" t="s">
        <v>13</v>
      </c>
      <c r="AC759" s="1">
        <v>78.2678497699456</v>
      </c>
      <c r="AD759" s="4">
        <v>-7.247649769945596</v>
      </c>
    </row>
    <row r="760">
      <c r="G760" s="5">
        <v>18.4615</v>
      </c>
      <c r="H760" s="6">
        <v>3.795</v>
      </c>
      <c r="K760" s="4">
        <f>IFERROR(__xludf.DUMMYFUNCTION("""COMPUTED_VALUE"""),3.63)</f>
        <v>3.63</v>
      </c>
      <c r="L760" s="4">
        <v>22.7011</v>
      </c>
      <c r="M760" s="4" t="s">
        <v>13</v>
      </c>
      <c r="N760" s="1">
        <v>8.71598705667561</v>
      </c>
      <c r="O760" s="4">
        <v>9.74551294332439</v>
      </c>
      <c r="V760" s="5">
        <v>70.4074</v>
      </c>
      <c r="W760" s="6">
        <v>3.795</v>
      </c>
      <c r="Z760" s="4">
        <f>IFERROR(__xludf.DUMMYFUNCTION("""COMPUTED_VALUE"""),3.63)</f>
        <v>3.63</v>
      </c>
      <c r="AA760" s="4">
        <v>92.0064</v>
      </c>
      <c r="AB760" s="4" t="s">
        <v>13</v>
      </c>
      <c r="AC760" s="1">
        <v>77.4443029978552</v>
      </c>
      <c r="AD760" s="4">
        <v>-7.036902997855208</v>
      </c>
    </row>
    <row r="761">
      <c r="G761" s="5">
        <v>18.2971</v>
      </c>
      <c r="H761" s="6">
        <v>3.8</v>
      </c>
      <c r="K761" s="4">
        <f>IFERROR(__xludf.DUMMYFUNCTION("""COMPUTED_VALUE"""),3.635)</f>
        <v>3.635</v>
      </c>
      <c r="L761" s="4">
        <v>22.6036</v>
      </c>
      <c r="M761" s="4" t="s">
        <v>13</v>
      </c>
      <c r="N761" s="1">
        <v>8.69608739406937</v>
      </c>
      <c r="O761" s="4">
        <v>9.60101260593063</v>
      </c>
      <c r="V761" s="5">
        <v>69.7994</v>
      </c>
      <c r="W761" s="6">
        <v>3.8</v>
      </c>
      <c r="Z761" s="4">
        <f>IFERROR(__xludf.DUMMYFUNCTION("""COMPUTED_VALUE"""),3.635)</f>
        <v>3.635</v>
      </c>
      <c r="AA761" s="4">
        <v>91.3424</v>
      </c>
      <c r="AB761" s="4" t="s">
        <v>13</v>
      </c>
      <c r="AC761" s="1">
        <v>76.7220206202751</v>
      </c>
      <c r="AD761" s="4">
        <v>-6.922620620275097</v>
      </c>
    </row>
    <row r="762">
      <c r="G762" s="5">
        <v>18.1306</v>
      </c>
      <c r="H762" s="6">
        <v>3.805</v>
      </c>
      <c r="K762" s="4">
        <f>IFERROR(__xludf.DUMMYFUNCTION("""COMPUTED_VALUE"""),3.64)</f>
        <v>3.64</v>
      </c>
      <c r="L762" s="4">
        <v>22.5045</v>
      </c>
      <c r="M762" s="4" t="s">
        <v>13</v>
      </c>
      <c r="N762" s="1">
        <v>8.69000178239531</v>
      </c>
      <c r="O762" s="4">
        <v>9.440598217604691</v>
      </c>
      <c r="V762" s="5">
        <v>69.1963</v>
      </c>
      <c r="W762" s="6">
        <v>3.805</v>
      </c>
      <c r="Z762" s="4">
        <f>IFERROR(__xludf.DUMMYFUNCTION("""COMPUTED_VALUE"""),3.64)</f>
        <v>3.64</v>
      </c>
      <c r="AA762" s="4">
        <v>90.6772</v>
      </c>
      <c r="AB762" s="4" t="s">
        <v>13</v>
      </c>
      <c r="AC762" s="1">
        <v>76.1131428746336</v>
      </c>
      <c r="AD762" s="4">
        <v>-6.916842874633602</v>
      </c>
    </row>
    <row r="763">
      <c r="G763" s="5">
        <v>17.962</v>
      </c>
      <c r="H763" s="6">
        <v>3.81</v>
      </c>
      <c r="K763" s="4">
        <f>IFERROR(__xludf.DUMMYFUNCTION("""COMPUTED_VALUE"""),3.645)</f>
        <v>3.645</v>
      </c>
      <c r="L763" s="4">
        <v>22.4036</v>
      </c>
      <c r="M763" s="4" t="s">
        <v>13</v>
      </c>
      <c r="N763" s="1">
        <v>8.69024441933258</v>
      </c>
      <c r="O763" s="4">
        <v>9.27175558066742</v>
      </c>
      <c r="V763" s="5">
        <v>68.5985</v>
      </c>
      <c r="W763" s="6">
        <v>3.81</v>
      </c>
      <c r="Z763" s="4">
        <f>IFERROR(__xludf.DUMMYFUNCTION("""COMPUTED_VALUE"""),3.645)</f>
        <v>3.645</v>
      </c>
      <c r="AA763" s="4">
        <v>90.011</v>
      </c>
      <c r="AB763" s="4" t="s">
        <v>13</v>
      </c>
      <c r="AC763" s="1">
        <v>75.5697479888654</v>
      </c>
      <c r="AD763" s="4">
        <v>-6.9712479888654</v>
      </c>
    </row>
    <row r="764">
      <c r="G764" s="5">
        <v>17.7913</v>
      </c>
      <c r="H764" s="6">
        <v>3.815</v>
      </c>
      <c r="K764" s="4">
        <f>IFERROR(__xludf.DUMMYFUNCTION("""COMPUTED_VALUE"""),3.65)</f>
        <v>3.65</v>
      </c>
      <c r="L764" s="4">
        <v>22.301</v>
      </c>
      <c r="M764" s="4" t="s">
        <v>13</v>
      </c>
      <c r="N764" s="1">
        <v>8.69089004858389</v>
      </c>
      <c r="O764" s="4">
        <v>9.10040995141611</v>
      </c>
      <c r="V764" s="5">
        <v>68.0058</v>
      </c>
      <c r="W764" s="6">
        <v>3.815</v>
      </c>
      <c r="Z764" s="4">
        <f>IFERROR(__xludf.DUMMYFUNCTION("""COMPUTED_VALUE"""),3.65)</f>
        <v>3.65</v>
      </c>
      <c r="AA764" s="4">
        <v>89.3439</v>
      </c>
      <c r="AB764" s="4" t="s">
        <v>13</v>
      </c>
      <c r="AC764" s="1">
        <v>75.0516396027799</v>
      </c>
      <c r="AD764" s="4">
        <v>-7.045839602779907</v>
      </c>
    </row>
    <row r="765">
      <c r="G765" s="5">
        <v>17.6186</v>
      </c>
      <c r="H765" s="6">
        <v>3.82</v>
      </c>
      <c r="K765" s="4">
        <f>IFERROR(__xludf.DUMMYFUNCTION("""COMPUTED_VALUE"""),3.655)</f>
        <v>3.655</v>
      </c>
      <c r="L765" s="4">
        <v>22.1966</v>
      </c>
      <c r="M765" s="4" t="s">
        <v>13</v>
      </c>
      <c r="N765" s="1">
        <v>8.69193018257788</v>
      </c>
      <c r="O765" s="4">
        <v>8.926669817422122</v>
      </c>
      <c r="V765" s="5">
        <v>67.4186</v>
      </c>
      <c r="W765" s="6">
        <v>3.82</v>
      </c>
      <c r="Z765" s="4">
        <f>IFERROR(__xludf.DUMMYFUNCTION("""COMPUTED_VALUE"""),3.655)</f>
        <v>3.655</v>
      </c>
      <c r="AA765" s="4">
        <v>88.676</v>
      </c>
      <c r="AB765" s="4" t="s">
        <v>13</v>
      </c>
      <c r="AC765" s="1">
        <v>74.5572886629239</v>
      </c>
      <c r="AD765" s="4">
        <v>-7.138688662923897</v>
      </c>
    </row>
    <row r="766">
      <c r="G766" s="5">
        <v>17.4439</v>
      </c>
      <c r="H766" s="6">
        <v>3.825</v>
      </c>
      <c r="K766" s="4">
        <f>IFERROR(__xludf.DUMMYFUNCTION("""COMPUTED_VALUE"""),3.66)</f>
        <v>3.66</v>
      </c>
      <c r="L766" s="4">
        <v>22.0904</v>
      </c>
      <c r="M766" s="4" t="s">
        <v>13</v>
      </c>
      <c r="N766" s="1">
        <v>8.69335633374316</v>
      </c>
      <c r="O766" s="4">
        <v>8.750543666256839</v>
      </c>
      <c r="V766" s="5">
        <v>66.8369</v>
      </c>
      <c r="W766" s="6">
        <v>3.825</v>
      </c>
      <c r="Z766" s="4">
        <f>IFERROR(__xludf.DUMMYFUNCTION("""COMPUTED_VALUE"""),3.66)</f>
        <v>3.66</v>
      </c>
      <c r="AA766" s="4">
        <v>88.0075</v>
      </c>
      <c r="AB766" s="4" t="s">
        <v>13</v>
      </c>
      <c r="AC766" s="1">
        <v>74.0851661158439</v>
      </c>
      <c r="AD766" s="4">
        <v>-7.248266115843904</v>
      </c>
    </row>
    <row r="767">
      <c r="G767" s="5">
        <v>17.2672</v>
      </c>
      <c r="H767" s="6">
        <v>3.83</v>
      </c>
      <c r="K767" s="4">
        <f>IFERROR(__xludf.DUMMYFUNCTION("""COMPUTED_VALUE"""),3.665)</f>
        <v>3.665</v>
      </c>
      <c r="L767" s="4">
        <v>21.9824</v>
      </c>
      <c r="M767" s="4" t="s">
        <v>13</v>
      </c>
      <c r="N767" s="1">
        <v>8.69516001450836</v>
      </c>
      <c r="O767" s="4">
        <v>8.572039985491639</v>
      </c>
      <c r="V767" s="5">
        <v>66.2608</v>
      </c>
      <c r="W767" s="6">
        <v>3.83</v>
      </c>
      <c r="Z767" s="4">
        <f>IFERROR(__xludf.DUMMYFUNCTION("""COMPUTED_VALUE"""),3.665)</f>
        <v>3.665</v>
      </c>
      <c r="AA767" s="4">
        <v>87.3385</v>
      </c>
      <c r="AB767" s="4" t="s">
        <v>13</v>
      </c>
      <c r="AC767" s="1">
        <v>73.6337429080869</v>
      </c>
      <c r="AD767" s="4">
        <v>-7.372942908086898</v>
      </c>
    </row>
    <row r="768">
      <c r="G768" s="5">
        <v>17.0886</v>
      </c>
      <c r="H768" s="6">
        <v>3.835</v>
      </c>
      <c r="K768" s="4">
        <f>IFERROR(__xludf.DUMMYFUNCTION("""COMPUTED_VALUE"""),3.67)</f>
        <v>3.67</v>
      </c>
      <c r="L768" s="4">
        <v>21.8726</v>
      </c>
      <c r="M768" s="4" t="s">
        <v>13</v>
      </c>
      <c r="N768" s="1">
        <v>8.6973327373021</v>
      </c>
      <c r="O768" s="4">
        <v>8.3912672626979</v>
      </c>
      <c r="V768" s="5">
        <v>65.6906</v>
      </c>
      <c r="W768" s="6">
        <v>3.835</v>
      </c>
      <c r="Z768" s="4">
        <f>IFERROR(__xludf.DUMMYFUNCTION("""COMPUTED_VALUE"""),3.67)</f>
        <v>3.67</v>
      </c>
      <c r="AA768" s="4">
        <v>86.6693</v>
      </c>
      <c r="AB768" s="4" t="s">
        <v>13</v>
      </c>
      <c r="AC768" s="1">
        <v>73.2014899861995</v>
      </c>
      <c r="AD768" s="4">
        <v>-7.510889986199501</v>
      </c>
    </row>
    <row r="769">
      <c r="G769" s="5">
        <v>16.9081</v>
      </c>
      <c r="H769" s="6">
        <v>3.84</v>
      </c>
      <c r="K769" s="4">
        <f>IFERROR(__xludf.DUMMYFUNCTION("""COMPUTED_VALUE"""),3.675)</f>
        <v>3.675</v>
      </c>
      <c r="L769" s="4">
        <v>21.7608</v>
      </c>
      <c r="M769" s="4" t="s">
        <v>13</v>
      </c>
      <c r="N769" s="1">
        <v>8.69986601455301</v>
      </c>
      <c r="O769" s="4">
        <v>8.208233985446991</v>
      </c>
      <c r="V769" s="5">
        <v>65.1262</v>
      </c>
      <c r="W769" s="6">
        <v>3.84</v>
      </c>
      <c r="Z769" s="4">
        <f>IFERROR(__xludf.DUMMYFUNCTION("""COMPUTED_VALUE"""),3.675)</f>
        <v>3.675</v>
      </c>
      <c r="AA769" s="4">
        <v>86.0</v>
      </c>
      <c r="AB769" s="4" t="s">
        <v>13</v>
      </c>
      <c r="AC769" s="1">
        <v>72.7868782967284</v>
      </c>
      <c r="AD769" s="4">
        <v>-7.660678296728406</v>
      </c>
    </row>
    <row r="770">
      <c r="G770" s="5">
        <v>16.7257</v>
      </c>
      <c r="H770" s="6">
        <v>3.845</v>
      </c>
      <c r="K770" s="4">
        <f>IFERROR(__xludf.DUMMYFUNCTION("""COMPUTED_VALUE"""),3.68)</f>
        <v>3.68</v>
      </c>
      <c r="L770" s="4">
        <v>21.6473</v>
      </c>
      <c r="M770" s="4" t="s">
        <v>13</v>
      </c>
      <c r="N770" s="1">
        <v>8.70275135868971</v>
      </c>
      <c r="O770" s="4">
        <v>8.02294864131029</v>
      </c>
      <c r="V770" s="5">
        <v>64.5678</v>
      </c>
      <c r="W770" s="6">
        <v>3.845</v>
      </c>
      <c r="Z770" s="4">
        <f>IFERROR(__xludf.DUMMYFUNCTION("""COMPUTED_VALUE"""),3.68)</f>
        <v>3.68</v>
      </c>
      <c r="AA770" s="4">
        <v>85.3306</v>
      </c>
      <c r="AB770" s="4" t="s">
        <v>13</v>
      </c>
      <c r="AC770" s="1">
        <v>72.3883787862202</v>
      </c>
      <c r="AD770" s="4">
        <v>-7.820578786220196</v>
      </c>
    </row>
    <row r="771">
      <c r="G771" s="5">
        <v>16.5416</v>
      </c>
      <c r="H771" s="6">
        <v>3.85</v>
      </c>
      <c r="K771" s="4">
        <f>IFERROR(__xludf.DUMMYFUNCTION("""COMPUTED_VALUE"""),3.685)</f>
        <v>3.685</v>
      </c>
      <c r="L771" s="4">
        <v>21.5317</v>
      </c>
      <c r="M771" s="4" t="s">
        <v>13</v>
      </c>
      <c r="N771" s="1">
        <v>8.70598028214082</v>
      </c>
      <c r="O771" s="4">
        <v>7.8356197178591795</v>
      </c>
      <c r="V771" s="5">
        <v>64.0154</v>
      </c>
      <c r="W771" s="6">
        <v>3.85</v>
      </c>
      <c r="Z771" s="4">
        <f>IFERROR(__xludf.DUMMYFUNCTION("""COMPUTED_VALUE"""),3.685)</f>
        <v>3.685</v>
      </c>
      <c r="AA771" s="4">
        <v>84.6615</v>
      </c>
      <c r="AB771" s="4" t="s">
        <v>13</v>
      </c>
      <c r="AC771" s="1">
        <v>72.0044624012219</v>
      </c>
      <c r="AD771" s="4">
        <v>-7.989062401221901</v>
      </c>
    </row>
    <row r="772">
      <c r="G772" s="5">
        <v>16.3556</v>
      </c>
      <c r="H772" s="6">
        <v>3.855</v>
      </c>
      <c r="K772" s="4">
        <f>IFERROR(__xludf.DUMMYFUNCTION("""COMPUTED_VALUE"""),3.69)</f>
        <v>3.69</v>
      </c>
      <c r="L772" s="4">
        <v>21.4142</v>
      </c>
      <c r="M772" s="4" t="s">
        <v>13</v>
      </c>
      <c r="N772" s="1">
        <v>8.70954429733497</v>
      </c>
      <c r="O772" s="4">
        <v>7.646055702665029</v>
      </c>
      <c r="V772" s="5">
        <v>63.4692</v>
      </c>
      <c r="W772" s="6">
        <v>3.855</v>
      </c>
      <c r="Z772" s="4">
        <f>IFERROR(__xludf.DUMMYFUNCTION("""COMPUTED_VALUE"""),3.69)</f>
        <v>3.69</v>
      </c>
      <c r="AA772" s="4">
        <v>83.9929</v>
      </c>
      <c r="AB772" s="4" t="s">
        <v>13</v>
      </c>
      <c r="AC772" s="1">
        <v>71.63360008828</v>
      </c>
      <c r="AD772" s="4">
        <v>-8.164400088280004</v>
      </c>
    </row>
    <row r="773">
      <c r="G773" s="5">
        <v>16.168</v>
      </c>
      <c r="H773" s="6">
        <v>3.86</v>
      </c>
      <c r="K773" s="4">
        <f>IFERROR(__xludf.DUMMYFUNCTION("""COMPUTED_VALUE"""),3.695)</f>
        <v>3.695</v>
      </c>
      <c r="L773" s="4">
        <v>21.2948</v>
      </c>
      <c r="M773" s="4" t="s">
        <v>13</v>
      </c>
      <c r="N773" s="1">
        <v>8.71343491670079</v>
      </c>
      <c r="O773" s="4">
        <v>7.45456508329921</v>
      </c>
      <c r="V773" s="5">
        <v>62.9292</v>
      </c>
      <c r="W773" s="6">
        <v>3.86</v>
      </c>
      <c r="Z773" s="4">
        <f>IFERROR(__xludf.DUMMYFUNCTION("""COMPUTED_VALUE"""),3.695)</f>
        <v>3.695</v>
      </c>
      <c r="AA773" s="4">
        <v>83.3248</v>
      </c>
      <c r="AB773" s="4" t="s">
        <v>13</v>
      </c>
      <c r="AC773" s="1">
        <v>71.2742627939414</v>
      </c>
      <c r="AD773" s="4">
        <v>-8.345062793941402</v>
      </c>
    </row>
    <row r="774">
      <c r="G774" s="5">
        <v>15.9786</v>
      </c>
      <c r="H774" s="6">
        <v>3.865</v>
      </c>
      <c r="K774" s="4">
        <f>IFERROR(__xludf.DUMMYFUNCTION("""COMPUTED_VALUE"""),3.7)</f>
        <v>3.7</v>
      </c>
      <c r="L774" s="4">
        <v>21.1733</v>
      </c>
      <c r="M774" s="4" t="s">
        <v>13</v>
      </c>
      <c r="N774" s="1">
        <v>8.71764365266689</v>
      </c>
      <c r="O774" s="4">
        <v>7.26095634733311</v>
      </c>
      <c r="V774" s="5">
        <v>62.3956</v>
      </c>
      <c r="W774" s="6">
        <v>3.865</v>
      </c>
      <c r="Z774" s="4">
        <f>IFERROR(__xludf.DUMMYFUNCTION("""COMPUTED_VALUE"""),3.7)</f>
        <v>3.7</v>
      </c>
      <c r="AA774" s="4">
        <v>82.6576</v>
      </c>
      <c r="AB774" s="4" t="s">
        <v>13</v>
      </c>
      <c r="AC774" s="1">
        <v>70.9249214647526</v>
      </c>
      <c r="AD774" s="4">
        <v>-8.529321464752599</v>
      </c>
    </row>
    <row r="775">
      <c r="G775" s="5">
        <v>15.7876</v>
      </c>
      <c r="H775" s="6">
        <v>3.87</v>
      </c>
      <c r="K775" s="4">
        <f>IFERROR(__xludf.DUMMYFUNCTION("""COMPUTED_VALUE"""),3.704406739)</f>
        <v>3.704406739</v>
      </c>
      <c r="L775" s="4" t="s">
        <v>13</v>
      </c>
      <c r="M775" s="4">
        <v>9.71</v>
      </c>
      <c r="N775" s="1">
        <v>8.7221620176619</v>
      </c>
      <c r="O775" s="4">
        <v>7.0654379823381</v>
      </c>
      <c r="V775" s="5">
        <v>61.8683</v>
      </c>
      <c r="W775" s="6">
        <v>3.87</v>
      </c>
      <c r="Z775" s="4">
        <f>IFERROR(__xludf.DUMMYFUNCTION("""COMPUTED_VALUE"""),3.704406739)</f>
        <v>3.704406739</v>
      </c>
      <c r="AA775" s="4" t="s">
        <v>13</v>
      </c>
      <c r="AB775" s="4">
        <v>95.6496996325554</v>
      </c>
      <c r="AC775" s="1">
        <v>70.5840470472605</v>
      </c>
      <c r="AD775" s="4">
        <v>-8.7157470472605</v>
      </c>
    </row>
    <row r="776">
      <c r="G776" s="5">
        <v>15.595</v>
      </c>
      <c r="H776" s="6">
        <v>3.875</v>
      </c>
      <c r="K776" s="4">
        <f>IFERROR(__xludf.DUMMYFUNCTION("""COMPUTED_VALUE"""),3.705)</f>
        <v>3.705</v>
      </c>
      <c r="L776" s="4">
        <v>21.0498</v>
      </c>
      <c r="M776" s="4" t="s">
        <v>13</v>
      </c>
      <c r="N776" s="1">
        <v>8.72698152411445</v>
      </c>
      <c r="O776" s="4">
        <v>6.868018475885551</v>
      </c>
      <c r="V776" s="5">
        <v>61.3474</v>
      </c>
      <c r="W776" s="6">
        <v>3.875</v>
      </c>
      <c r="Z776" s="4">
        <f>IFERROR(__xludf.DUMMYFUNCTION("""COMPUTED_VALUE"""),3.705)</f>
        <v>3.705</v>
      </c>
      <c r="AA776" s="4">
        <v>81.9913</v>
      </c>
      <c r="AB776" s="4" t="s">
        <v>13</v>
      </c>
      <c r="AC776" s="1">
        <v>70.2501104880117</v>
      </c>
      <c r="AD776" s="4">
        <v>-8.9027104880117</v>
      </c>
    </row>
    <row r="777">
      <c r="G777" s="5">
        <v>15.4009</v>
      </c>
      <c r="H777" s="6">
        <v>3.88</v>
      </c>
      <c r="K777" s="4">
        <f>IFERROR(__xludf.DUMMYFUNCTION("""COMPUTED_VALUE"""),3.71)</f>
        <v>3.71</v>
      </c>
      <c r="L777" s="4">
        <v>20.9243</v>
      </c>
      <c r="M777" s="4" t="s">
        <v>13</v>
      </c>
      <c r="N777" s="1">
        <v>8.73209368445315</v>
      </c>
      <c r="O777" s="4">
        <v>6.668806315546851</v>
      </c>
      <c r="V777" s="5">
        <v>60.8329</v>
      </c>
      <c r="W777" s="6">
        <v>3.88</v>
      </c>
      <c r="Z777" s="4">
        <f>IFERROR(__xludf.DUMMYFUNCTION("""COMPUTED_VALUE"""),3.71)</f>
        <v>3.71</v>
      </c>
      <c r="AA777" s="4">
        <v>81.3263</v>
      </c>
      <c r="AB777" s="4" t="s">
        <v>13</v>
      </c>
      <c r="AC777" s="1">
        <v>69.921582733553</v>
      </c>
      <c r="AD777" s="4">
        <v>-9.088682733552993</v>
      </c>
    </row>
    <row r="778">
      <c r="G778" s="5">
        <v>15.2053</v>
      </c>
      <c r="H778" s="6">
        <v>3.885</v>
      </c>
      <c r="K778" s="4">
        <f>IFERROR(__xludf.DUMMYFUNCTION("""COMPUTED_VALUE"""),3.715)</f>
        <v>3.715</v>
      </c>
      <c r="L778" s="4">
        <v>20.7967</v>
      </c>
      <c r="M778" s="4" t="s">
        <v>13</v>
      </c>
      <c r="N778" s="1">
        <v>8.73749001110664</v>
      </c>
      <c r="O778" s="4">
        <v>6.467809988893359</v>
      </c>
      <c r="V778" s="5">
        <v>60.325</v>
      </c>
      <c r="W778" s="6">
        <v>3.885</v>
      </c>
      <c r="Z778" s="4">
        <f>IFERROR(__xludf.DUMMYFUNCTION("""COMPUTED_VALUE"""),3.715)</f>
        <v>3.715</v>
      </c>
      <c r="AA778" s="4">
        <v>80.6626</v>
      </c>
      <c r="AB778" s="4" t="s">
        <v>13</v>
      </c>
      <c r="AC778" s="1">
        <v>69.5969347304311</v>
      </c>
      <c r="AD778" s="4">
        <v>-9.271934730431099</v>
      </c>
    </row>
    <row r="779">
      <c r="G779" s="5">
        <v>15.0083</v>
      </c>
      <c r="H779" s="6">
        <v>3.89</v>
      </c>
      <c r="K779" s="4">
        <f>IFERROR(__xludf.DUMMYFUNCTION("""COMPUTED_VALUE"""),3.72)</f>
        <v>3.72</v>
      </c>
      <c r="L779" s="4">
        <v>20.667</v>
      </c>
      <c r="M779" s="4" t="s">
        <v>13</v>
      </c>
      <c r="N779" s="1">
        <v>8.74316201650353</v>
      </c>
      <c r="O779" s="4">
        <v>6.265137983496469</v>
      </c>
      <c r="V779" s="5">
        <v>59.8235</v>
      </c>
      <c r="W779" s="6">
        <v>3.89</v>
      </c>
      <c r="Z779" s="4">
        <f>IFERROR(__xludf.DUMMYFUNCTION("""COMPUTED_VALUE"""),3.72)</f>
        <v>3.72</v>
      </c>
      <c r="AA779" s="4">
        <v>80.0006</v>
      </c>
      <c r="AB779" s="4" t="s">
        <v>13</v>
      </c>
      <c r="AC779" s="1">
        <v>69.2746374251927</v>
      </c>
      <c r="AD779" s="4">
        <v>-9.451137425192691</v>
      </c>
    </row>
    <row r="780">
      <c r="G780" s="5">
        <v>14.8099</v>
      </c>
      <c r="H780" s="6">
        <v>3.895</v>
      </c>
      <c r="K780" s="4">
        <f>IFERROR(__xludf.DUMMYFUNCTION("""COMPUTED_VALUE"""),3.725)</f>
        <v>3.725</v>
      </c>
      <c r="L780" s="4">
        <v>20.5351</v>
      </c>
      <c r="M780" s="4" t="s">
        <v>13</v>
      </c>
      <c r="N780" s="1">
        <v>8.74910121307245</v>
      </c>
      <c r="O780" s="4">
        <v>6.060798786927551</v>
      </c>
      <c r="V780" s="5">
        <v>59.3287</v>
      </c>
      <c r="W780" s="6">
        <v>3.895</v>
      </c>
      <c r="Z780" s="4">
        <f>IFERROR(__xludf.DUMMYFUNCTION("""COMPUTED_VALUE"""),3.725)</f>
        <v>3.725</v>
      </c>
      <c r="AA780" s="4">
        <v>79.3404</v>
      </c>
      <c r="AB780" s="4" t="s">
        <v>13</v>
      </c>
      <c r="AC780" s="1">
        <v>68.9531617643846</v>
      </c>
      <c r="AD780" s="4">
        <v>-9.624461764384606</v>
      </c>
    </row>
    <row r="781">
      <c r="G781" s="5">
        <v>14.6101</v>
      </c>
      <c r="H781" s="6">
        <v>3.9</v>
      </c>
      <c r="K781" s="4">
        <f>IFERROR(__xludf.DUMMYFUNCTION("""COMPUTED_VALUE"""),3.73)</f>
        <v>3.73</v>
      </c>
      <c r="L781" s="4">
        <v>20.4012</v>
      </c>
      <c r="M781" s="4" t="s">
        <v>13</v>
      </c>
      <c r="N781" s="1">
        <v>8.75529911324202</v>
      </c>
      <c r="O781" s="4">
        <v>5.85480088675798</v>
      </c>
      <c r="V781" s="5">
        <v>58.8404</v>
      </c>
      <c r="W781" s="6">
        <v>3.9</v>
      </c>
      <c r="Z781" s="4">
        <f>IFERROR(__xludf.DUMMYFUNCTION("""COMPUTED_VALUE"""),3.73)</f>
        <v>3.73</v>
      </c>
      <c r="AA781" s="4">
        <v>78.6823</v>
      </c>
      <c r="AB781" s="4" t="s">
        <v>13</v>
      </c>
      <c r="AC781" s="1">
        <v>68.6309786945534</v>
      </c>
      <c r="AD781" s="4">
        <v>-9.790578694553403</v>
      </c>
    </row>
    <row r="782">
      <c r="G782" s="5">
        <v>14.4091</v>
      </c>
      <c r="H782" s="6">
        <v>3.905</v>
      </c>
      <c r="K782" s="4">
        <f>IFERROR(__xludf.DUMMYFUNCTION("""COMPUTED_VALUE"""),3.735)</f>
        <v>3.735</v>
      </c>
      <c r="L782" s="4">
        <v>20.2651</v>
      </c>
      <c r="M782" s="4" t="s">
        <v>13</v>
      </c>
      <c r="N782" s="1">
        <v>8.76174722944088</v>
      </c>
      <c r="O782" s="4">
        <v>5.64735277055912</v>
      </c>
      <c r="V782" s="5">
        <v>58.3587</v>
      </c>
      <c r="W782" s="6">
        <v>3.905</v>
      </c>
      <c r="Z782" s="4">
        <f>IFERROR(__xludf.DUMMYFUNCTION("""COMPUTED_VALUE"""),3.735)</f>
        <v>3.735</v>
      </c>
      <c r="AA782" s="4">
        <v>78.0264</v>
      </c>
      <c r="AB782" s="4" t="s">
        <v>13</v>
      </c>
      <c r="AC782" s="1">
        <v>68.3065591622459</v>
      </c>
      <c r="AD782" s="4">
        <v>-9.947859162245905</v>
      </c>
    </row>
    <row r="783">
      <c r="G783" s="5">
        <v>14.2069</v>
      </c>
      <c r="H783" s="6">
        <v>3.91</v>
      </c>
      <c r="K783" s="4">
        <f>IFERROR(__xludf.DUMMYFUNCTION("""COMPUTED_VALUE"""),3.74)</f>
        <v>3.74</v>
      </c>
      <c r="L783" s="4">
        <v>20.1268</v>
      </c>
      <c r="M783" s="4" t="s">
        <v>13</v>
      </c>
      <c r="N783" s="1">
        <v>8.76843707409763</v>
      </c>
      <c r="O783" s="4">
        <v>5.438462925902369</v>
      </c>
      <c r="V783" s="5">
        <v>57.8836</v>
      </c>
      <c r="W783" s="6">
        <v>3.91</v>
      </c>
      <c r="Z783" s="4">
        <f>IFERROR(__xludf.DUMMYFUNCTION("""COMPUTED_VALUE"""),3.74)</f>
        <v>3.74</v>
      </c>
      <c r="AA783" s="4">
        <v>77.3729</v>
      </c>
      <c r="AB783" s="4" t="s">
        <v>13</v>
      </c>
      <c r="AC783" s="1">
        <v>67.9783741140088</v>
      </c>
      <c r="AD783" s="4">
        <v>-10.0947741140088</v>
      </c>
    </row>
    <row r="784">
      <c r="G784" s="5">
        <v>14.0036</v>
      </c>
      <c r="H784" s="6">
        <v>3.915</v>
      </c>
      <c r="K784" s="4">
        <f>IFERROR(__xludf.DUMMYFUNCTION("""COMPUTED_VALUE"""),3.745)</f>
        <v>3.745</v>
      </c>
      <c r="L784" s="4">
        <v>19.9863</v>
      </c>
      <c r="M784" s="4" t="s">
        <v>13</v>
      </c>
      <c r="N784" s="1">
        <v>8.77536015964091</v>
      </c>
      <c r="O784" s="4">
        <v>5.228239840359091</v>
      </c>
      <c r="V784" s="5">
        <v>57.4151</v>
      </c>
      <c r="W784" s="6">
        <v>3.915</v>
      </c>
      <c r="Z784" s="4">
        <f>IFERROR(__xludf.DUMMYFUNCTION("""COMPUTED_VALUE"""),3.745)</f>
        <v>3.745</v>
      </c>
      <c r="AA784" s="4">
        <v>76.7222</v>
      </c>
      <c r="AB784" s="4" t="s">
        <v>13</v>
      </c>
      <c r="AC784" s="1">
        <v>67.6448944963888</v>
      </c>
      <c r="AD784" s="4">
        <v>-10.229794496388799</v>
      </c>
    </row>
    <row r="785">
      <c r="G785" s="5">
        <v>13.7991</v>
      </c>
      <c r="H785" s="6">
        <v>3.92</v>
      </c>
      <c r="K785" s="4">
        <f>IFERROR(__xludf.DUMMYFUNCTION("""COMPUTED_VALUE"""),3.75)</f>
        <v>3.75</v>
      </c>
      <c r="L785" s="4">
        <v>19.8437</v>
      </c>
      <c r="M785" s="4" t="s">
        <v>13</v>
      </c>
      <c r="N785" s="1">
        <v>8.78250799849934</v>
      </c>
      <c r="O785" s="4">
        <v>5.016592001500658</v>
      </c>
      <c r="V785" s="5">
        <v>56.9533</v>
      </c>
      <c r="W785" s="6">
        <v>3.92</v>
      </c>
      <c r="Z785" s="4">
        <f>IFERROR(__xludf.DUMMYFUNCTION("""COMPUTED_VALUE"""),3.75)</f>
        <v>3.75</v>
      </c>
      <c r="AA785" s="4">
        <v>76.0743</v>
      </c>
      <c r="AB785" s="4" t="s">
        <v>13</v>
      </c>
      <c r="AC785" s="1">
        <v>67.3045912559327</v>
      </c>
      <c r="AD785" s="4">
        <v>-10.351291255932708</v>
      </c>
    </row>
    <row r="786">
      <c r="G786" s="5">
        <v>13.5936</v>
      </c>
      <c r="H786" s="6">
        <v>3.925</v>
      </c>
      <c r="K786" s="4">
        <f>IFERROR(__xludf.DUMMYFUNCTION("""COMPUTED_VALUE"""),3.755)</f>
        <v>3.755</v>
      </c>
      <c r="L786" s="4">
        <v>19.6989</v>
      </c>
      <c r="M786" s="4" t="s">
        <v>13</v>
      </c>
      <c r="N786" s="1">
        <v>8.78987210310154</v>
      </c>
      <c r="O786" s="4">
        <v>4.80372789689846</v>
      </c>
      <c r="V786" s="5">
        <v>56.498</v>
      </c>
      <c r="W786" s="6">
        <v>3.925</v>
      </c>
      <c r="Z786" s="4">
        <f>IFERROR(__xludf.DUMMYFUNCTION("""COMPUTED_VALUE"""),3.755)</f>
        <v>3.755</v>
      </c>
      <c r="AA786" s="4">
        <v>75.4296</v>
      </c>
      <c r="AB786" s="4" t="s">
        <v>13</v>
      </c>
      <c r="AC786" s="1">
        <v>66.9559353391871</v>
      </c>
      <c r="AD786" s="4">
        <v>-10.45793533918711</v>
      </c>
    </row>
    <row r="787">
      <c r="G787" s="5">
        <v>13.3871</v>
      </c>
      <c r="H787" s="6">
        <v>3.93</v>
      </c>
      <c r="K787" s="4">
        <f>IFERROR(__xludf.DUMMYFUNCTION("""COMPUTED_VALUE"""),3.76)</f>
        <v>3.76</v>
      </c>
      <c r="L787" s="4">
        <v>19.5519</v>
      </c>
      <c r="M787" s="4" t="s">
        <v>13</v>
      </c>
      <c r="N787" s="1">
        <v>8.79744398587614</v>
      </c>
      <c r="O787" s="4">
        <v>4.589656014123861</v>
      </c>
      <c r="V787" s="5">
        <v>56.0493</v>
      </c>
      <c r="W787" s="6">
        <v>3.93</v>
      </c>
      <c r="Z787" s="4">
        <f>IFERROR(__xludf.DUMMYFUNCTION("""COMPUTED_VALUE"""),3.76)</f>
        <v>3.76</v>
      </c>
      <c r="AA787" s="4">
        <v>74.7881</v>
      </c>
      <c r="AB787" s="4" t="s">
        <v>13</v>
      </c>
      <c r="AC787" s="1">
        <v>66.5973976926988</v>
      </c>
      <c r="AD787" s="4">
        <v>-10.548097692698803</v>
      </c>
    </row>
    <row r="788">
      <c r="G788" s="5">
        <v>13.1796</v>
      </c>
      <c r="H788" s="6">
        <v>3.935</v>
      </c>
      <c r="K788" s="4">
        <f>IFERROR(__xludf.DUMMYFUNCTION("""COMPUTED_VALUE"""),3.765)</f>
        <v>3.765</v>
      </c>
      <c r="L788" s="4">
        <v>19.4026</v>
      </c>
      <c r="M788" s="4" t="s">
        <v>13</v>
      </c>
      <c r="N788" s="1">
        <v>8.80521515925177</v>
      </c>
      <c r="O788" s="4">
        <v>4.374384840748231</v>
      </c>
      <c r="V788" s="5">
        <v>55.6072</v>
      </c>
      <c r="W788" s="6">
        <v>3.935</v>
      </c>
      <c r="Z788" s="4">
        <f>IFERROR(__xludf.DUMMYFUNCTION("""COMPUTED_VALUE"""),3.765)</f>
        <v>3.765</v>
      </c>
      <c r="AA788" s="4">
        <v>74.1502</v>
      </c>
      <c r="AB788" s="4" t="s">
        <v>13</v>
      </c>
      <c r="AC788" s="1">
        <v>66.2274492630146</v>
      </c>
      <c r="AD788" s="4">
        <v>-10.620249263014607</v>
      </c>
    </row>
    <row r="789">
      <c r="G789" s="5">
        <v>12.9713</v>
      </c>
      <c r="H789" s="6">
        <v>3.94</v>
      </c>
      <c r="K789" s="4">
        <f>IFERROR(__xludf.DUMMYFUNCTION("""COMPUTED_VALUE"""),3.77)</f>
        <v>3.77</v>
      </c>
      <c r="L789" s="4">
        <v>19.2512</v>
      </c>
      <c r="M789" s="4" t="s">
        <v>13</v>
      </c>
      <c r="N789" s="1">
        <v>8.81369108327594</v>
      </c>
      <c r="O789" s="4">
        <v>4.15760891672406</v>
      </c>
      <c r="V789" s="5">
        <v>55.1717</v>
      </c>
      <c r="W789" s="6">
        <v>3.94</v>
      </c>
      <c r="Z789" s="4">
        <f>IFERROR(__xludf.DUMMYFUNCTION("""COMPUTED_VALUE"""),3.77)</f>
        <v>3.77</v>
      </c>
      <c r="AA789" s="4">
        <v>73.516</v>
      </c>
      <c r="AB789" s="4" t="s">
        <v>13</v>
      </c>
      <c r="AC789" s="1">
        <v>65.8455449763663</v>
      </c>
      <c r="AD789" s="4">
        <v>-10.673844976366297</v>
      </c>
    </row>
    <row r="790">
      <c r="G790" s="5">
        <v>12.7621</v>
      </c>
      <c r="H790" s="6">
        <v>3.945</v>
      </c>
      <c r="K790" s="4">
        <f>IFERROR(__xludf.DUMMYFUNCTION("""COMPUTED_VALUE"""),3.775)</f>
        <v>3.775</v>
      </c>
      <c r="L790" s="4">
        <v>19.0976</v>
      </c>
      <c r="M790" s="4" t="s">
        <v>13</v>
      </c>
      <c r="N790" s="1">
        <v>8.82753283766979</v>
      </c>
      <c r="O790" s="4">
        <v>3.934567162330211</v>
      </c>
      <c r="V790" s="5">
        <v>54.7428</v>
      </c>
      <c r="W790" s="6">
        <v>3.945</v>
      </c>
      <c r="Z790" s="4">
        <f>IFERROR(__xludf.DUMMYFUNCTION("""COMPUTED_VALUE"""),3.775)</f>
        <v>3.775</v>
      </c>
      <c r="AA790" s="4">
        <v>72.8857</v>
      </c>
      <c r="AB790" s="4" t="s">
        <v>13</v>
      </c>
      <c r="AC790" s="1">
        <v>65.4599654162154</v>
      </c>
      <c r="AD790" s="4">
        <v>-10.717165416215394</v>
      </c>
    </row>
    <row r="791">
      <c r="G791" s="5">
        <v>12.5522</v>
      </c>
      <c r="H791" s="6">
        <v>3.95</v>
      </c>
      <c r="K791" s="4">
        <f>IFERROR(__xludf.DUMMYFUNCTION("""COMPUTED_VALUE"""),3.78)</f>
        <v>3.78</v>
      </c>
      <c r="L791" s="4">
        <v>18.9418</v>
      </c>
      <c r="M791" s="4" t="s">
        <v>13</v>
      </c>
      <c r="N791" s="1">
        <v>8.84743352460917</v>
      </c>
      <c r="O791" s="4">
        <v>3.7047664753908283</v>
      </c>
      <c r="V791" s="5">
        <v>54.3204</v>
      </c>
      <c r="W791" s="6">
        <v>3.95</v>
      </c>
      <c r="Z791" s="4">
        <f>IFERROR(__xludf.DUMMYFUNCTION("""COMPUTED_VALUE"""),3.78)</f>
        <v>3.78</v>
      </c>
      <c r="AA791" s="4">
        <v>72.2595</v>
      </c>
      <c r="AB791" s="4" t="s">
        <v>13</v>
      </c>
      <c r="AC791" s="1">
        <v>65.0730382799129</v>
      </c>
      <c r="AD791" s="4">
        <v>-10.752638279912894</v>
      </c>
    </row>
    <row r="792">
      <c r="G792" s="5">
        <v>12.3416</v>
      </c>
      <c r="H792" s="6">
        <v>3.955</v>
      </c>
      <c r="K792" s="4">
        <f>IFERROR(__xludf.DUMMYFUNCTION("""COMPUTED_VALUE"""),3.785)</f>
        <v>3.785</v>
      </c>
      <c r="L792" s="4">
        <v>18.7839</v>
      </c>
      <c r="M792" s="4" t="s">
        <v>13</v>
      </c>
      <c r="N792" s="1">
        <v>8.87286119734636</v>
      </c>
      <c r="O792" s="4">
        <v>3.4687388026536397</v>
      </c>
      <c r="V792" s="5">
        <v>53.9045</v>
      </c>
      <c r="W792" s="6">
        <v>3.955</v>
      </c>
      <c r="Z792" s="4">
        <f>IFERROR(__xludf.DUMMYFUNCTION("""COMPUTED_VALUE"""),3.785)</f>
        <v>3.785</v>
      </c>
      <c r="AA792" s="4">
        <v>71.6376</v>
      </c>
      <c r="AB792" s="4" t="s">
        <v>13</v>
      </c>
      <c r="AC792" s="1">
        <v>64.684908429314</v>
      </c>
      <c r="AD792" s="4">
        <v>-10.780408429314008</v>
      </c>
    </row>
    <row r="793">
      <c r="G793" s="5">
        <v>12.1302</v>
      </c>
      <c r="H793" s="6">
        <v>3.96</v>
      </c>
      <c r="K793" s="4">
        <f>IFERROR(__xludf.DUMMYFUNCTION("""COMPUTED_VALUE"""),3.79)</f>
        <v>3.79</v>
      </c>
      <c r="L793" s="4">
        <v>18.6238</v>
      </c>
      <c r="M793" s="4" t="s">
        <v>13</v>
      </c>
      <c r="N793" s="1">
        <v>8.90328390913368</v>
      </c>
      <c r="O793" s="4">
        <v>3.22691609086632</v>
      </c>
      <c r="V793" s="5">
        <v>53.4951</v>
      </c>
      <c r="W793" s="6">
        <v>3.96</v>
      </c>
      <c r="Z793" s="4">
        <f>IFERROR(__xludf.DUMMYFUNCTION("""COMPUTED_VALUE"""),3.79)</f>
        <v>3.79</v>
      </c>
      <c r="AA793" s="4">
        <v>71.0202</v>
      </c>
      <c r="AB793" s="4" t="s">
        <v>13</v>
      </c>
      <c r="AC793" s="1">
        <v>64.2957207262739</v>
      </c>
      <c r="AD793" s="4">
        <v>-10.800620726273898</v>
      </c>
    </row>
    <row r="794">
      <c r="G794" s="5">
        <v>11.9183</v>
      </c>
      <c r="H794" s="6">
        <v>3.965</v>
      </c>
      <c r="K794" s="4">
        <f>IFERROR(__xludf.DUMMYFUNCTION("""COMPUTED_VALUE"""),3.795)</f>
        <v>3.795</v>
      </c>
      <c r="L794" s="4">
        <v>18.4615</v>
      </c>
      <c r="M794" s="4" t="s">
        <v>13</v>
      </c>
      <c r="N794" s="1">
        <v>8.93816971322341</v>
      </c>
      <c r="O794" s="4">
        <v>2.980130286776591</v>
      </c>
      <c r="V794" s="5">
        <v>53.0921</v>
      </c>
      <c r="W794" s="6">
        <v>3.965</v>
      </c>
      <c r="Z794" s="4">
        <f>IFERROR(__xludf.DUMMYFUNCTION("""COMPUTED_VALUE"""),3.795)</f>
        <v>3.795</v>
      </c>
      <c r="AA794" s="4">
        <v>70.4074</v>
      </c>
      <c r="AB794" s="4" t="s">
        <v>13</v>
      </c>
      <c r="AC794" s="1">
        <v>63.9056200326475</v>
      </c>
      <c r="AD794" s="4">
        <v>-10.813520032647496</v>
      </c>
    </row>
    <row r="795">
      <c r="G795" s="5">
        <v>11.7057</v>
      </c>
      <c r="H795" s="6">
        <v>3.97</v>
      </c>
      <c r="K795" s="4">
        <f>IFERROR(__xludf.DUMMYFUNCTION("""COMPUTED_VALUE"""),3.8)</f>
        <v>3.8</v>
      </c>
      <c r="L795" s="4">
        <v>18.2971</v>
      </c>
      <c r="M795" s="4" t="s">
        <v>13</v>
      </c>
      <c r="N795" s="1">
        <v>8.97698666286786</v>
      </c>
      <c r="O795" s="4">
        <v>2.72871333713214</v>
      </c>
      <c r="V795" s="5">
        <v>52.6956</v>
      </c>
      <c r="W795" s="6">
        <v>3.97</v>
      </c>
      <c r="Z795" s="4">
        <f>IFERROR(__xludf.DUMMYFUNCTION("""COMPUTED_VALUE"""),3.8)</f>
        <v>3.8</v>
      </c>
      <c r="AA795" s="4">
        <v>69.7994</v>
      </c>
      <c r="AB795" s="4" t="s">
        <v>13</v>
      </c>
      <c r="AC795" s="1">
        <v>63.51475121029</v>
      </c>
      <c r="AD795" s="4">
        <v>-10.819151210290002</v>
      </c>
    </row>
    <row r="796">
      <c r="G796" s="5">
        <v>11.4927</v>
      </c>
      <c r="H796" s="6">
        <v>3.975</v>
      </c>
      <c r="K796" s="4">
        <f>IFERROR(__xludf.DUMMYFUNCTION("""COMPUTED_VALUE"""),3.804534912)</f>
        <v>3.804534912</v>
      </c>
      <c r="L796" s="4" t="s">
        <v>13</v>
      </c>
      <c r="M796" s="4">
        <v>8.69</v>
      </c>
      <c r="N796" s="1">
        <v>9.01920281131933</v>
      </c>
      <c r="O796" s="4">
        <v>2.4734971886806694</v>
      </c>
      <c r="V796" s="5">
        <v>52.3054</v>
      </c>
      <c r="W796" s="6">
        <v>3.975</v>
      </c>
      <c r="Z796" s="4">
        <f>IFERROR(__xludf.DUMMYFUNCTION("""COMPUTED_VALUE"""),3.804534912)</f>
        <v>3.804534912</v>
      </c>
      <c r="AA796" s="4" t="s">
        <v>13</v>
      </c>
      <c r="AB796" s="4">
        <v>76.1650278290947</v>
      </c>
      <c r="AC796" s="1">
        <v>63.1232591210565</v>
      </c>
      <c r="AD796" s="4">
        <v>-10.8178591210565</v>
      </c>
    </row>
    <row r="797">
      <c r="G797" s="5">
        <v>11.2792</v>
      </c>
      <c r="H797" s="6">
        <v>3.98</v>
      </c>
      <c r="K797" s="4">
        <f>IFERROR(__xludf.DUMMYFUNCTION("""COMPUTED_VALUE"""),3.805)</f>
        <v>3.805</v>
      </c>
      <c r="L797" s="4">
        <v>18.1306</v>
      </c>
      <c r="M797" s="4" t="s">
        <v>13</v>
      </c>
      <c r="N797" s="1">
        <v>9.06428621183011</v>
      </c>
      <c r="O797" s="4">
        <v>2.2149137881698895</v>
      </c>
      <c r="V797" s="5">
        <v>51.9217</v>
      </c>
      <c r="W797" s="6">
        <v>3.98</v>
      </c>
      <c r="Z797" s="4">
        <f>IFERROR(__xludf.DUMMYFUNCTION("""COMPUTED_VALUE"""),3.805)</f>
        <v>3.805</v>
      </c>
      <c r="AA797" s="4">
        <v>69.1963</v>
      </c>
      <c r="AB797" s="4" t="s">
        <v>13</v>
      </c>
      <c r="AC797" s="1">
        <v>62.731288626802</v>
      </c>
      <c r="AD797" s="4">
        <v>-10.809588626801997</v>
      </c>
    </row>
    <row r="798">
      <c r="G798" s="5">
        <v>11.0652</v>
      </c>
      <c r="H798" s="6">
        <v>3.985</v>
      </c>
      <c r="K798" s="4">
        <f>IFERROR(__xludf.DUMMYFUNCTION("""COMPUTED_VALUE"""),3.81)</f>
        <v>3.81</v>
      </c>
      <c r="L798" s="4">
        <v>17.962</v>
      </c>
      <c r="M798" s="4" t="s">
        <v>13</v>
      </c>
      <c r="N798" s="1">
        <v>9.1117049176525</v>
      </c>
      <c r="O798" s="4">
        <v>1.9534950823475015</v>
      </c>
      <c r="V798" s="5">
        <v>51.5442</v>
      </c>
      <c r="W798" s="6">
        <v>3.985</v>
      </c>
      <c r="Z798" s="4">
        <f>IFERROR(__xludf.DUMMYFUNCTION("""COMPUTED_VALUE"""),3.81)</f>
        <v>3.81</v>
      </c>
      <c r="AA798" s="4">
        <v>68.5985</v>
      </c>
      <c r="AB798" s="4" t="s">
        <v>13</v>
      </c>
      <c r="AC798" s="1">
        <v>62.3389845893818</v>
      </c>
      <c r="AD798" s="4">
        <v>-10.794784589381806</v>
      </c>
    </row>
    <row r="799">
      <c r="G799" s="5">
        <v>10.8508</v>
      </c>
      <c r="H799" s="6">
        <v>3.99</v>
      </c>
      <c r="K799" s="4">
        <f>IFERROR(__xludf.DUMMYFUNCTION("""COMPUTED_VALUE"""),3.815)</f>
        <v>3.815</v>
      </c>
      <c r="L799" s="4">
        <v>17.7913</v>
      </c>
      <c r="M799" s="4" t="s">
        <v>13</v>
      </c>
      <c r="N799" s="1">
        <v>9.16092698203881</v>
      </c>
      <c r="O799" s="4">
        <v>1.6898730179611903</v>
      </c>
      <c r="V799" s="5">
        <v>51.173</v>
      </c>
      <c r="W799" s="6">
        <v>3.99</v>
      </c>
      <c r="Z799" s="4">
        <f>IFERROR(__xludf.DUMMYFUNCTION("""COMPUTED_VALUE"""),3.815)</f>
        <v>3.815</v>
      </c>
      <c r="AA799" s="4">
        <v>68.0058</v>
      </c>
      <c r="AB799" s="4" t="s">
        <v>13</v>
      </c>
      <c r="AC799" s="1">
        <v>61.9464918706509</v>
      </c>
      <c r="AD799" s="4">
        <v>-10.7734918706509</v>
      </c>
    </row>
    <row r="800">
      <c r="G800" s="5">
        <v>10.6361</v>
      </c>
      <c r="H800" s="6">
        <v>3.995</v>
      </c>
      <c r="K800" s="4">
        <f>IFERROR(__xludf.DUMMYFUNCTION("""COMPUTED_VALUE"""),3.82)</f>
        <v>3.82</v>
      </c>
      <c r="L800" s="4">
        <v>17.6186</v>
      </c>
      <c r="M800" s="4" t="s">
        <v>13</v>
      </c>
      <c r="N800" s="1">
        <v>9.21142045824133</v>
      </c>
      <c r="O800" s="4">
        <v>1.424679541758671</v>
      </c>
      <c r="V800" s="5">
        <v>50.8081</v>
      </c>
      <c r="W800" s="6">
        <v>3.995</v>
      </c>
      <c r="Z800" s="4">
        <f>IFERROR(__xludf.DUMMYFUNCTION("""COMPUTED_VALUE"""),3.82)</f>
        <v>3.82</v>
      </c>
      <c r="AA800" s="4">
        <v>67.4186</v>
      </c>
      <c r="AB800" s="4" t="s">
        <v>13</v>
      </c>
      <c r="AC800" s="1">
        <v>61.5539553324644</v>
      </c>
      <c r="AD800" s="4">
        <v>-10.745855332464394</v>
      </c>
    </row>
    <row r="801">
      <c r="G801" s="5">
        <v>10.4211</v>
      </c>
      <c r="H801" s="6">
        <v>4.0</v>
      </c>
      <c r="K801" s="4">
        <f>IFERROR(__xludf.DUMMYFUNCTION("""COMPUTED_VALUE"""),3.825)</f>
        <v>3.825</v>
      </c>
      <c r="L801" s="4">
        <v>17.4439</v>
      </c>
      <c r="M801" s="4" t="s">
        <v>13</v>
      </c>
      <c r="N801" s="1">
        <v>9.26265339951235</v>
      </c>
      <c r="O801" s="4">
        <v>1.1584466004876486</v>
      </c>
      <c r="V801" s="5">
        <v>50.4492</v>
      </c>
      <c r="W801" s="6">
        <v>4.0</v>
      </c>
      <c r="Z801" s="4">
        <f>IFERROR(__xludf.DUMMYFUNCTION("""COMPUTED_VALUE"""),3.825)</f>
        <v>3.825</v>
      </c>
      <c r="AA801" s="4">
        <v>66.8369</v>
      </c>
      <c r="AB801" s="4" t="s">
        <v>13</v>
      </c>
      <c r="AC801" s="1">
        <v>61.1615198366774</v>
      </c>
      <c r="AD801" s="4">
        <v>-10.712319836677402</v>
      </c>
    </row>
    <row r="802">
      <c r="G802" s="5">
        <v>10.2058</v>
      </c>
      <c r="H802" s="6">
        <v>4.005</v>
      </c>
      <c r="K802" s="4">
        <f>IFERROR(__xludf.DUMMYFUNCTION("""COMPUTED_VALUE"""),3.83)</f>
        <v>3.83</v>
      </c>
      <c r="L802" s="4">
        <v>17.2672</v>
      </c>
      <c r="M802" s="4" t="s">
        <v>13</v>
      </c>
      <c r="N802" s="1">
        <v>9.31409385910419</v>
      </c>
      <c r="O802" s="4">
        <v>0.8917061408958098</v>
      </c>
      <c r="V802" s="5">
        <v>50.0966</v>
      </c>
      <c r="W802" s="6">
        <v>4.005</v>
      </c>
      <c r="Z802" s="4">
        <f>IFERROR(__xludf.DUMMYFUNCTION("""COMPUTED_VALUE"""),3.83)</f>
        <v>3.83</v>
      </c>
      <c r="AA802" s="4">
        <v>66.2608</v>
      </c>
      <c r="AB802" s="4" t="s">
        <v>13</v>
      </c>
      <c r="AC802" s="1">
        <v>60.769330245145</v>
      </c>
      <c r="AD802" s="4">
        <v>-10.672730245144997</v>
      </c>
    </row>
    <row r="803">
      <c r="G803" s="5">
        <v>9.99036</v>
      </c>
      <c r="H803" s="6">
        <v>4.01</v>
      </c>
      <c r="K803" s="4">
        <f>IFERROR(__xludf.DUMMYFUNCTION("""COMPUTED_VALUE"""),3.835)</f>
        <v>3.835</v>
      </c>
      <c r="L803" s="4">
        <v>17.0886</v>
      </c>
      <c r="M803" s="4" t="s">
        <v>13</v>
      </c>
      <c r="N803" s="1">
        <v>9.36520989026913</v>
      </c>
      <c r="O803" s="4">
        <v>0.6251501097308712</v>
      </c>
      <c r="V803" s="5">
        <v>49.7499</v>
      </c>
      <c r="W803" s="6">
        <v>4.01</v>
      </c>
      <c r="Z803" s="4">
        <f>IFERROR(__xludf.DUMMYFUNCTION("""COMPUTED_VALUE"""),3.835)</f>
        <v>3.835</v>
      </c>
      <c r="AA803" s="4">
        <v>65.6906</v>
      </c>
      <c r="AB803" s="4" t="s">
        <v>13</v>
      </c>
      <c r="AC803" s="1">
        <v>60.3775314197224</v>
      </c>
      <c r="AD803" s="4">
        <v>-10.627631419722405</v>
      </c>
    </row>
    <row r="804">
      <c r="G804" s="5">
        <v>9.77468</v>
      </c>
      <c r="H804" s="6">
        <v>4.015</v>
      </c>
      <c r="K804" s="4">
        <f>IFERROR(__xludf.DUMMYFUNCTION("""COMPUTED_VALUE"""),3.84)</f>
        <v>3.84</v>
      </c>
      <c r="L804" s="4">
        <v>16.9081</v>
      </c>
      <c r="M804" s="4" t="s">
        <v>13</v>
      </c>
      <c r="N804" s="1">
        <v>9.41546954625948</v>
      </c>
      <c r="O804" s="4">
        <v>0.35921045374051985</v>
      </c>
      <c r="V804" s="5">
        <v>49.4093</v>
      </c>
      <c r="W804" s="6">
        <v>4.015</v>
      </c>
      <c r="Z804" s="4">
        <f>IFERROR(__xludf.DUMMYFUNCTION("""COMPUTED_VALUE"""),3.84)</f>
        <v>3.84</v>
      </c>
      <c r="AA804" s="4">
        <v>65.1262</v>
      </c>
      <c r="AB804" s="4" t="s">
        <v>13</v>
      </c>
      <c r="AC804" s="1">
        <v>59.9862682222645</v>
      </c>
      <c r="AD804" s="4">
        <v>-10.576968222264497</v>
      </c>
    </row>
    <row r="805">
      <c r="G805" s="5">
        <v>9.55889</v>
      </c>
      <c r="H805" s="6">
        <v>4.02</v>
      </c>
      <c r="K805" s="4">
        <f>IFERROR(__xludf.DUMMYFUNCTION("""COMPUTED_VALUE"""),3.845)</f>
        <v>3.845</v>
      </c>
      <c r="L805" s="4">
        <v>16.7257</v>
      </c>
      <c r="M805" s="4" t="s">
        <v>13</v>
      </c>
      <c r="N805" s="1">
        <v>9.46434088032753</v>
      </c>
      <c r="O805" s="4">
        <v>0.09454911967246993</v>
      </c>
      <c r="V805" s="5">
        <v>49.0746</v>
      </c>
      <c r="W805" s="6">
        <v>4.02</v>
      </c>
      <c r="Z805" s="4">
        <f>IFERROR(__xludf.DUMMYFUNCTION("""COMPUTED_VALUE"""),3.845)</f>
        <v>3.845</v>
      </c>
      <c r="AA805" s="4">
        <v>64.5678</v>
      </c>
      <c r="AB805" s="4" t="s">
        <v>13</v>
      </c>
      <c r="AC805" s="1">
        <v>59.5956855146266</v>
      </c>
      <c r="AD805" s="4">
        <v>-10.521085514626606</v>
      </c>
    </row>
    <row r="806">
      <c r="G806" s="5">
        <v>9.34298</v>
      </c>
      <c r="H806" s="6">
        <v>4.025</v>
      </c>
      <c r="K806" s="4">
        <f>IFERROR(__xludf.DUMMYFUNCTION("""COMPUTED_VALUE"""),3.85)</f>
        <v>3.85</v>
      </c>
      <c r="L806" s="4">
        <v>16.5416</v>
      </c>
      <c r="M806" s="4" t="s">
        <v>13</v>
      </c>
      <c r="N806" s="1">
        <v>9.51129194572559</v>
      </c>
      <c r="O806" s="4">
        <v>-0.1683119457255895</v>
      </c>
      <c r="V806" s="5">
        <v>48.7458</v>
      </c>
      <c r="W806" s="6">
        <v>4.025</v>
      </c>
      <c r="Z806" s="4">
        <f>IFERROR(__xludf.DUMMYFUNCTION("""COMPUTED_VALUE"""),3.85)</f>
        <v>3.85</v>
      </c>
      <c r="AA806" s="4">
        <v>64.0154</v>
      </c>
      <c r="AB806" s="4" t="s">
        <v>13</v>
      </c>
      <c r="AC806" s="1">
        <v>59.2059281586636</v>
      </c>
      <c r="AD806" s="4">
        <v>-10.4601281586636</v>
      </c>
    </row>
    <row r="807">
      <c r="G807" s="5">
        <v>9.127</v>
      </c>
      <c r="H807" s="6">
        <v>4.03</v>
      </c>
      <c r="K807" s="4">
        <f>IFERROR(__xludf.DUMMYFUNCTION("""COMPUTED_VALUE"""),3.855)</f>
        <v>3.855</v>
      </c>
      <c r="L807" s="4">
        <v>16.3556</v>
      </c>
      <c r="M807" s="4" t="s">
        <v>13</v>
      </c>
      <c r="N807" s="1">
        <v>9.55579079570595</v>
      </c>
      <c r="O807" s="4">
        <v>-0.42879079570594847</v>
      </c>
      <c r="V807" s="5">
        <v>48.4227</v>
      </c>
      <c r="W807" s="6">
        <v>4.03</v>
      </c>
      <c r="Z807" s="4">
        <f>IFERROR(__xludf.DUMMYFUNCTION("""COMPUTED_VALUE"""),3.855)</f>
        <v>3.855</v>
      </c>
      <c r="AA807" s="4">
        <v>63.4692</v>
      </c>
      <c r="AB807" s="4" t="s">
        <v>13</v>
      </c>
      <c r="AC807" s="1">
        <v>58.8171410162309</v>
      </c>
      <c r="AD807" s="4">
        <v>-10.3944410162309</v>
      </c>
    </row>
    <row r="808">
      <c r="G808" s="5">
        <v>8.911</v>
      </c>
      <c r="H808" s="6">
        <v>4.035</v>
      </c>
      <c r="K808" s="4">
        <f>IFERROR(__xludf.DUMMYFUNCTION("""COMPUTED_VALUE"""),3.86)</f>
        <v>3.86</v>
      </c>
      <c r="L808" s="4">
        <v>16.168</v>
      </c>
      <c r="M808" s="4" t="s">
        <v>13</v>
      </c>
      <c r="N808" s="1">
        <v>9.5973054835209</v>
      </c>
      <c r="O808" s="4">
        <v>-0.6863054835209006</v>
      </c>
      <c r="V808" s="5">
        <v>48.1054</v>
      </c>
      <c r="W808" s="6">
        <v>4.035</v>
      </c>
      <c r="Z808" s="4">
        <f>IFERROR(__xludf.DUMMYFUNCTION("""COMPUTED_VALUE"""),3.86)</f>
        <v>3.86</v>
      </c>
      <c r="AA808" s="4">
        <v>62.9292</v>
      </c>
      <c r="AB808" s="4" t="s">
        <v>13</v>
      </c>
      <c r="AC808" s="1">
        <v>58.4294689491833</v>
      </c>
      <c r="AD808" s="4">
        <v>-10.3240689491833</v>
      </c>
    </row>
    <row r="809">
      <c r="G809" s="5">
        <v>8.695</v>
      </c>
      <c r="H809" s="6">
        <v>4.04</v>
      </c>
      <c r="K809" s="4">
        <f>IFERROR(__xludf.DUMMYFUNCTION("""COMPUTED_VALUE"""),3.865)</f>
        <v>3.865</v>
      </c>
      <c r="L809" s="4">
        <v>15.9786</v>
      </c>
      <c r="M809" s="4" t="s">
        <v>13</v>
      </c>
      <c r="N809" s="1">
        <v>9.63530406242275</v>
      </c>
      <c r="O809" s="4">
        <v>-0.940304062422749</v>
      </c>
      <c r="V809" s="5">
        <v>47.7938</v>
      </c>
      <c r="W809" s="6">
        <v>4.04</v>
      </c>
      <c r="Z809" s="4">
        <f>IFERROR(__xludf.DUMMYFUNCTION("""COMPUTED_VALUE"""),3.865)</f>
        <v>3.865</v>
      </c>
      <c r="AA809" s="4">
        <v>62.3956</v>
      </c>
      <c r="AB809" s="4" t="s">
        <v>13</v>
      </c>
      <c r="AC809" s="1">
        <v>58.0430568193761</v>
      </c>
      <c r="AD809" s="4">
        <v>-10.2492568193761</v>
      </c>
    </row>
    <row r="810">
      <c r="G810" s="5">
        <v>8.47903</v>
      </c>
      <c r="H810" s="6">
        <v>4.045</v>
      </c>
      <c r="K810" s="4">
        <f>IFERROR(__xludf.DUMMYFUNCTION("""COMPUTED_VALUE"""),3.87)</f>
        <v>3.87</v>
      </c>
      <c r="L810" s="4">
        <v>15.7876</v>
      </c>
      <c r="M810" s="4" t="s">
        <v>13</v>
      </c>
      <c r="N810" s="1">
        <v>9.66925458566381</v>
      </c>
      <c r="O810" s="4">
        <v>-1.1902245856638096</v>
      </c>
      <c r="V810" s="5">
        <v>47.4877</v>
      </c>
      <c r="W810" s="6">
        <v>4.045</v>
      </c>
      <c r="Z810" s="4">
        <f>IFERROR(__xludf.DUMMYFUNCTION("""COMPUTED_VALUE"""),3.87)</f>
        <v>3.87</v>
      </c>
      <c r="AA810" s="4">
        <v>61.8683</v>
      </c>
      <c r="AB810" s="4" t="s">
        <v>13</v>
      </c>
      <c r="AC810" s="1">
        <v>57.6580494886644</v>
      </c>
      <c r="AD810" s="4">
        <v>-10.170349488664407</v>
      </c>
    </row>
    <row r="811">
      <c r="G811" s="5">
        <v>8.26312</v>
      </c>
      <c r="H811" s="6">
        <v>4.05</v>
      </c>
      <c r="K811" s="4">
        <f>IFERROR(__xludf.DUMMYFUNCTION("""COMPUTED_VALUE"""),3.875)</f>
        <v>3.875</v>
      </c>
      <c r="L811" s="4">
        <v>15.595</v>
      </c>
      <c r="M811" s="4" t="s">
        <v>13</v>
      </c>
      <c r="N811" s="1">
        <v>9.69862510649636</v>
      </c>
      <c r="O811" s="4">
        <v>-1.4355051064963593</v>
      </c>
      <c r="V811" s="5">
        <v>47.1871</v>
      </c>
      <c r="W811" s="6">
        <v>4.05</v>
      </c>
      <c r="Z811" s="4">
        <f>IFERROR(__xludf.DUMMYFUNCTION("""COMPUTED_VALUE"""),3.875)</f>
        <v>3.875</v>
      </c>
      <c r="AA811" s="4">
        <v>61.3474</v>
      </c>
      <c r="AB811" s="4" t="s">
        <v>13</v>
      </c>
      <c r="AC811" s="1">
        <v>57.2745918189032</v>
      </c>
      <c r="AD811" s="4">
        <v>-10.087491818903196</v>
      </c>
    </row>
    <row r="812">
      <c r="G812" s="5">
        <v>8.04735</v>
      </c>
      <c r="H812" s="6">
        <v>4.055</v>
      </c>
      <c r="K812" s="4">
        <f>IFERROR(__xludf.DUMMYFUNCTION("""COMPUTED_VALUE"""),3.88)</f>
        <v>3.88</v>
      </c>
      <c r="L812" s="4">
        <v>15.4009</v>
      </c>
      <c r="M812" s="4" t="s">
        <v>13</v>
      </c>
      <c r="N812" s="1">
        <v>9.7228836781727</v>
      </c>
      <c r="O812" s="4">
        <v>-1.6755336781727</v>
      </c>
      <c r="V812" s="5">
        <v>46.8919</v>
      </c>
      <c r="W812" s="6">
        <v>4.055</v>
      </c>
      <c r="Z812" s="4">
        <f>IFERROR(__xludf.DUMMYFUNCTION("""COMPUTED_VALUE"""),3.88)</f>
        <v>3.88</v>
      </c>
      <c r="AA812" s="4">
        <v>60.8329</v>
      </c>
      <c r="AB812" s="4" t="s">
        <v>13</v>
      </c>
      <c r="AC812" s="1">
        <v>56.8928286719476</v>
      </c>
      <c r="AD812" s="4">
        <v>-10.000928671947598</v>
      </c>
    </row>
    <row r="813">
      <c r="G813" s="5">
        <v>7.8317</v>
      </c>
      <c r="H813" s="6">
        <v>4.06</v>
      </c>
      <c r="K813" s="4">
        <f>IFERROR(__xludf.DUMMYFUNCTION("""COMPUTED_VALUE"""),3.885)</f>
        <v>3.885</v>
      </c>
      <c r="L813" s="4">
        <v>15.2053</v>
      </c>
      <c r="M813" s="4" t="s">
        <v>13</v>
      </c>
      <c r="N813" s="1">
        <v>9.74149835394514</v>
      </c>
      <c r="O813" s="4">
        <v>-1.9097983539451402</v>
      </c>
      <c r="V813" s="5">
        <v>46.602</v>
      </c>
      <c r="W813" s="6">
        <v>4.06</v>
      </c>
      <c r="Z813" s="4">
        <f>IFERROR(__xludf.DUMMYFUNCTION("""COMPUTED_VALUE"""),3.885)</f>
        <v>3.885</v>
      </c>
      <c r="AA813" s="4">
        <v>60.325</v>
      </c>
      <c r="AB813" s="4" t="s">
        <v>13</v>
      </c>
      <c r="AC813" s="1">
        <v>56.5129049096528</v>
      </c>
      <c r="AD813" s="4">
        <v>-9.9109049096528</v>
      </c>
    </row>
    <row r="814">
      <c r="G814" s="5">
        <v>7.61622</v>
      </c>
      <c r="H814" s="6">
        <v>4.065</v>
      </c>
      <c r="K814" s="4">
        <f>IFERROR(__xludf.DUMMYFUNCTION("""COMPUTED_VALUE"""),3.89)</f>
        <v>3.89</v>
      </c>
      <c r="L814" s="4">
        <v>15.0083</v>
      </c>
      <c r="M814" s="4" t="s">
        <v>13</v>
      </c>
      <c r="N814" s="1">
        <v>9.75393718706598</v>
      </c>
      <c r="O814" s="4">
        <v>-2.137717187065979</v>
      </c>
      <c r="V814" s="5">
        <v>46.3174</v>
      </c>
      <c r="W814" s="6">
        <v>4.065</v>
      </c>
      <c r="Z814" s="4">
        <f>IFERROR(__xludf.DUMMYFUNCTION("""COMPUTED_VALUE"""),3.89)</f>
        <v>3.89</v>
      </c>
      <c r="AA814" s="4">
        <v>59.8235</v>
      </c>
      <c r="AB814" s="4" t="s">
        <v>13</v>
      </c>
      <c r="AC814" s="1">
        <v>56.1349653938738</v>
      </c>
      <c r="AD814" s="4">
        <v>-9.8175653938738</v>
      </c>
    </row>
    <row r="815">
      <c r="G815" s="5">
        <v>7.40093</v>
      </c>
      <c r="H815" s="6">
        <v>4.07</v>
      </c>
      <c r="K815" s="4">
        <f>IFERROR(__xludf.DUMMYFUNCTION("""COMPUTED_VALUE"""),3.895)</f>
        <v>3.895</v>
      </c>
      <c r="L815" s="4">
        <v>14.8099</v>
      </c>
      <c r="M815" s="4" t="s">
        <v>13</v>
      </c>
      <c r="N815" s="1">
        <v>9.75966823078749</v>
      </c>
      <c r="O815" s="4">
        <v>-2.3587382307874902</v>
      </c>
      <c r="V815" s="5">
        <v>46.0379</v>
      </c>
      <c r="W815" s="6">
        <v>4.07</v>
      </c>
      <c r="Z815" s="4">
        <f>IFERROR(__xludf.DUMMYFUNCTION("""COMPUTED_VALUE"""),3.895)</f>
        <v>3.895</v>
      </c>
      <c r="AA815" s="4">
        <v>59.3287</v>
      </c>
      <c r="AB815" s="4" t="s">
        <v>13</v>
      </c>
      <c r="AC815" s="1">
        <v>55.7591549864657</v>
      </c>
      <c r="AD815" s="4">
        <v>-9.721254986465702</v>
      </c>
    </row>
    <row r="816">
      <c r="G816" s="5">
        <v>7.18589</v>
      </c>
      <c r="H816" s="6">
        <v>4.075</v>
      </c>
      <c r="K816" s="4">
        <f>IFERROR(__xludf.DUMMYFUNCTION("""COMPUTED_VALUE"""),3.9)</f>
        <v>3.9</v>
      </c>
      <c r="L816" s="4">
        <v>14.6101</v>
      </c>
      <c r="M816" s="4" t="s">
        <v>13</v>
      </c>
      <c r="N816" s="1">
        <v>9.733635202061</v>
      </c>
      <c r="O816" s="4">
        <v>-2.5477452020610007</v>
      </c>
      <c r="V816" s="5">
        <v>45.7634</v>
      </c>
      <c r="W816" s="6">
        <v>4.075</v>
      </c>
      <c r="Z816" s="4">
        <f>IFERROR(__xludf.DUMMYFUNCTION("""COMPUTED_VALUE"""),3.9)</f>
        <v>3.9</v>
      </c>
      <c r="AA816" s="4">
        <v>58.8404</v>
      </c>
      <c r="AB816" s="4" t="s">
        <v>13</v>
      </c>
      <c r="AC816" s="1">
        <v>55.3832271826132</v>
      </c>
      <c r="AD816" s="4">
        <v>-9.6198271826132</v>
      </c>
    </row>
    <row r="817">
      <c r="G817" s="5">
        <v>6.9711</v>
      </c>
      <c r="H817" s="6">
        <v>4.08</v>
      </c>
      <c r="K817" s="4">
        <f>IFERROR(__xludf.DUMMYFUNCTION("""COMPUTED_VALUE"""),3.905)</f>
        <v>3.905</v>
      </c>
      <c r="L817" s="4">
        <v>14.4091</v>
      </c>
      <c r="M817" s="4" t="s">
        <v>13</v>
      </c>
      <c r="N817" s="1">
        <v>9.60831664595942</v>
      </c>
      <c r="O817" s="4">
        <v>-2.6372166459594197</v>
      </c>
      <c r="V817" s="5">
        <v>45.494</v>
      </c>
      <c r="W817" s="6">
        <v>4.08</v>
      </c>
      <c r="Z817" s="4">
        <f>IFERROR(__xludf.DUMMYFUNCTION("""COMPUTED_VALUE"""),3.905)</f>
        <v>3.905</v>
      </c>
      <c r="AA817" s="4">
        <v>58.3587</v>
      </c>
      <c r="AB817" s="4" t="s">
        <v>13</v>
      </c>
      <c r="AC817" s="1">
        <v>55.0007799084671</v>
      </c>
      <c r="AD817" s="4">
        <v>-9.506779908467102</v>
      </c>
    </row>
    <row r="818">
      <c r="G818" s="5">
        <v>6.75661</v>
      </c>
      <c r="H818" s="6">
        <v>4.085</v>
      </c>
      <c r="K818" s="4">
        <f>IFERROR(__xludf.DUMMYFUNCTION("""COMPUTED_VALUE"""),3.91)</f>
        <v>3.91</v>
      </c>
      <c r="L818" s="4">
        <v>14.2069</v>
      </c>
      <c r="M818" s="4" t="s">
        <v>13</v>
      </c>
      <c r="N818" s="1">
        <v>9.38727096316913</v>
      </c>
      <c r="O818" s="4">
        <v>-2.630660963169129</v>
      </c>
      <c r="V818" s="5">
        <v>45.2293</v>
      </c>
      <c r="W818" s="6">
        <v>4.085</v>
      </c>
      <c r="Z818" s="4">
        <f>IFERROR(__xludf.DUMMYFUNCTION("""COMPUTED_VALUE"""),3.91)</f>
        <v>3.91</v>
      </c>
      <c r="AA818" s="4">
        <v>57.8836</v>
      </c>
      <c r="AB818" s="4" t="s">
        <v>13</v>
      </c>
      <c r="AC818" s="1">
        <v>54.612326607589</v>
      </c>
      <c r="AD818" s="4">
        <v>-9.383026607588995</v>
      </c>
    </row>
    <row r="819">
      <c r="G819" s="5">
        <v>6.54248</v>
      </c>
      <c r="H819" s="6">
        <v>4.09</v>
      </c>
      <c r="K819" s="4">
        <f>IFERROR(__xludf.DUMMYFUNCTION("""COMPUTED_VALUE"""),3.915)</f>
        <v>3.915</v>
      </c>
      <c r="L819" s="4">
        <v>14.0036</v>
      </c>
      <c r="M819" s="4" t="s">
        <v>13</v>
      </c>
      <c r="N819" s="1">
        <v>9.07871583208471</v>
      </c>
      <c r="O819" s="4">
        <v>-2.536235832084709</v>
      </c>
      <c r="V819" s="5">
        <v>44.9694</v>
      </c>
      <c r="W819" s="6">
        <v>4.09</v>
      </c>
      <c r="Z819" s="4">
        <f>IFERROR(__xludf.DUMMYFUNCTION("""COMPUTED_VALUE"""),3.915)</f>
        <v>3.915</v>
      </c>
      <c r="AA819" s="4">
        <v>57.4151</v>
      </c>
      <c r="AB819" s="4" t="s">
        <v>13</v>
      </c>
      <c r="AC819" s="1">
        <v>54.218834586842</v>
      </c>
      <c r="AD819" s="4">
        <v>-9.249434586842</v>
      </c>
    </row>
    <row r="820">
      <c r="G820" s="5">
        <v>6.32868</v>
      </c>
      <c r="H820" s="6">
        <v>4.095</v>
      </c>
      <c r="K820" s="4">
        <f>IFERROR(__xludf.DUMMYFUNCTION("""COMPUTED_VALUE"""),3.92)</f>
        <v>3.92</v>
      </c>
      <c r="L820" s="4">
        <v>13.7991</v>
      </c>
      <c r="M820" s="4" t="s">
        <v>13</v>
      </c>
      <c r="N820" s="1">
        <v>8.69086893110077</v>
      </c>
      <c r="O820" s="4">
        <v>-2.3621889311007696</v>
      </c>
      <c r="V820" s="5">
        <v>44.7141</v>
      </c>
      <c r="W820" s="6">
        <v>4.095</v>
      </c>
      <c r="Z820" s="4">
        <f>IFERROR(__xludf.DUMMYFUNCTION("""COMPUTED_VALUE"""),3.92)</f>
        <v>3.92</v>
      </c>
      <c r="AA820" s="4">
        <v>56.9533</v>
      </c>
      <c r="AB820" s="4" t="s">
        <v>13</v>
      </c>
      <c r="AC820" s="1">
        <v>53.8212711530888</v>
      </c>
      <c r="AD820" s="4">
        <v>-9.1071711530888</v>
      </c>
    </row>
    <row r="821">
      <c r="G821" s="5">
        <v>6.11529</v>
      </c>
      <c r="H821" s="6">
        <v>4.1</v>
      </c>
      <c r="K821" s="4">
        <f>IFERROR(__xludf.DUMMYFUNCTION("""COMPUTED_VALUE"""),3.925)</f>
        <v>3.925</v>
      </c>
      <c r="L821" s="4">
        <v>13.5936</v>
      </c>
      <c r="M821" s="4" t="s">
        <v>13</v>
      </c>
      <c r="N821" s="1">
        <v>8.23194793861191</v>
      </c>
      <c r="O821" s="4">
        <v>-2.11665793861191</v>
      </c>
      <c r="V821" s="5">
        <v>44.4634</v>
      </c>
      <c r="W821" s="6">
        <v>4.1</v>
      </c>
      <c r="Z821" s="4">
        <f>IFERROR(__xludf.DUMMYFUNCTION("""COMPUTED_VALUE"""),3.925)</f>
        <v>3.925</v>
      </c>
      <c r="AA821" s="4">
        <v>56.498</v>
      </c>
      <c r="AB821" s="4" t="s">
        <v>13</v>
      </c>
      <c r="AC821" s="1">
        <v>53.4206036131924</v>
      </c>
      <c r="AD821" s="4">
        <v>-8.957203613192398</v>
      </c>
    </row>
    <row r="822">
      <c r="G822" s="5">
        <v>5.90234</v>
      </c>
      <c r="H822" s="6">
        <v>4.105</v>
      </c>
      <c r="K822" s="4">
        <f>IFERROR(__xludf.DUMMYFUNCTION("""COMPUTED_VALUE"""),3.93)</f>
        <v>3.93</v>
      </c>
      <c r="L822" s="4">
        <v>13.3871</v>
      </c>
      <c r="M822" s="4" t="s">
        <v>13</v>
      </c>
      <c r="N822" s="1">
        <v>7.71017053301263</v>
      </c>
      <c r="O822" s="4">
        <v>-1.8078305330126305</v>
      </c>
      <c r="V822" s="5">
        <v>44.2172</v>
      </c>
      <c r="W822" s="6">
        <v>4.105</v>
      </c>
      <c r="Z822" s="4">
        <f>IFERROR(__xludf.DUMMYFUNCTION("""COMPUTED_VALUE"""),3.93)</f>
        <v>3.93</v>
      </c>
      <c r="AA822" s="4">
        <v>56.0493</v>
      </c>
      <c r="AB822" s="4" t="s">
        <v>13</v>
      </c>
      <c r="AC822" s="1">
        <v>53.0177992740157</v>
      </c>
      <c r="AD822" s="4">
        <v>-8.800599274015703</v>
      </c>
    </row>
    <row r="823">
      <c r="G823" s="5">
        <v>5.68985</v>
      </c>
      <c r="H823" s="6">
        <v>4.11</v>
      </c>
      <c r="K823" s="4">
        <f>IFERROR(__xludf.DUMMYFUNCTION("""COMPUTED_VALUE"""),3.935)</f>
        <v>3.935</v>
      </c>
      <c r="L823" s="4">
        <v>13.1796</v>
      </c>
      <c r="M823" s="4" t="s">
        <v>13</v>
      </c>
      <c r="N823" s="1">
        <v>7.13375439269772</v>
      </c>
      <c r="O823" s="4">
        <v>-1.4439043926977204</v>
      </c>
      <c r="V823" s="5">
        <v>43.9753</v>
      </c>
      <c r="W823" s="6">
        <v>4.11</v>
      </c>
      <c r="Z823" s="4">
        <f>IFERROR(__xludf.DUMMYFUNCTION("""COMPUTED_VALUE"""),3.935)</f>
        <v>3.935</v>
      </c>
      <c r="AA823" s="4">
        <v>55.6072</v>
      </c>
      <c r="AB823" s="4" t="s">
        <v>13</v>
      </c>
      <c r="AC823" s="1">
        <v>52.6138254424218</v>
      </c>
      <c r="AD823" s="4">
        <v>-8.638525442421802</v>
      </c>
    </row>
    <row r="824">
      <c r="G824" s="5">
        <v>5.47789</v>
      </c>
      <c r="H824" s="6">
        <v>4.115</v>
      </c>
      <c r="K824" s="4">
        <f>IFERROR(__xludf.DUMMYFUNCTION("""COMPUTED_VALUE"""),3.938018799)</f>
        <v>3.938018799</v>
      </c>
      <c r="L824" s="4" t="s">
        <v>13</v>
      </c>
      <c r="M824" s="4">
        <v>8.81</v>
      </c>
      <c r="N824" s="1">
        <v>6.51091719606169</v>
      </c>
      <c r="O824" s="4">
        <v>-1.0330271960616892</v>
      </c>
      <c r="V824" s="5">
        <v>43.7375</v>
      </c>
      <c r="W824" s="6">
        <v>4.115</v>
      </c>
      <c r="Z824" s="4">
        <f>IFERROR(__xludf.DUMMYFUNCTION("""COMPUTED_VALUE"""),3.938018799)</f>
        <v>3.938018799</v>
      </c>
      <c r="AA824" s="4" t="s">
        <v>13</v>
      </c>
      <c r="AB824" s="4">
        <v>65.9979223173176</v>
      </c>
      <c r="AC824" s="1">
        <v>52.2096494252735</v>
      </c>
      <c r="AD824" s="4">
        <v>-8.4721494252735</v>
      </c>
    </row>
    <row r="825">
      <c r="G825" s="5">
        <v>5.26646</v>
      </c>
      <c r="H825" s="6">
        <v>4.12</v>
      </c>
      <c r="K825" s="4">
        <f>IFERROR(__xludf.DUMMYFUNCTION("""COMPUTED_VALUE"""),3.94)</f>
        <v>3.94</v>
      </c>
      <c r="L825" s="4">
        <v>12.9713</v>
      </c>
      <c r="M825" s="4" t="s">
        <v>13</v>
      </c>
      <c r="N825" s="1">
        <v>5.84987662149913</v>
      </c>
      <c r="O825" s="4">
        <v>-0.5834166214991292</v>
      </c>
      <c r="V825" s="5">
        <v>43.504</v>
      </c>
      <c r="W825" s="6">
        <v>4.12</v>
      </c>
      <c r="Z825" s="4">
        <f>IFERROR(__xludf.DUMMYFUNCTION("""COMPUTED_VALUE"""),3.94)</f>
        <v>3.94</v>
      </c>
      <c r="AA825" s="4">
        <v>55.1717</v>
      </c>
      <c r="AB825" s="4" t="s">
        <v>13</v>
      </c>
      <c r="AC825" s="1">
        <v>51.8062385294338</v>
      </c>
      <c r="AD825" s="4">
        <v>-8.3022385294338</v>
      </c>
    </row>
    <row r="826">
      <c r="G826" s="5">
        <v>5.05562</v>
      </c>
      <c r="H826" s="6">
        <v>4.125</v>
      </c>
      <c r="K826" s="4">
        <f>IFERROR(__xludf.DUMMYFUNCTION("""COMPUTED_VALUE"""),3.945)</f>
        <v>3.945</v>
      </c>
      <c r="L826" s="4">
        <v>12.7621</v>
      </c>
      <c r="M826" s="4" t="s">
        <v>13</v>
      </c>
      <c r="N826" s="1">
        <v>5.15885034740465</v>
      </c>
      <c r="O826" s="4">
        <v>-0.10323034740464987</v>
      </c>
      <c r="V826" s="5">
        <v>43.2745</v>
      </c>
      <c r="W826" s="6">
        <v>4.125</v>
      </c>
      <c r="Z826" s="4">
        <f>IFERROR(__xludf.DUMMYFUNCTION("""COMPUTED_VALUE"""),3.945)</f>
        <v>3.945</v>
      </c>
      <c r="AA826" s="4">
        <v>54.7428</v>
      </c>
      <c r="AB826" s="4" t="s">
        <v>13</v>
      </c>
      <c r="AC826" s="1">
        <v>51.4045600617656</v>
      </c>
      <c r="AD826" s="4">
        <v>-8.130060061765597</v>
      </c>
    </row>
    <row r="827">
      <c r="G827" s="5">
        <v>4.84539</v>
      </c>
      <c r="H827" s="6">
        <v>4.13</v>
      </c>
      <c r="K827" s="4">
        <f>IFERROR(__xludf.DUMMYFUNCTION("""COMPUTED_VALUE"""),3.95)</f>
        <v>3.95</v>
      </c>
      <c r="L827" s="4">
        <v>12.5522</v>
      </c>
      <c r="M827" s="4" t="s">
        <v>13</v>
      </c>
      <c r="N827" s="1">
        <v>4.44605605217284</v>
      </c>
      <c r="O827" s="4">
        <v>0.39933394782716025</v>
      </c>
      <c r="V827" s="5">
        <v>43.0488</v>
      </c>
      <c r="W827" s="6">
        <v>4.13</v>
      </c>
      <c r="Z827" s="4">
        <f>IFERROR(__xludf.DUMMYFUNCTION("""COMPUTED_VALUE"""),3.95)</f>
        <v>3.95</v>
      </c>
      <c r="AA827" s="4">
        <v>54.3204</v>
      </c>
      <c r="AB827" s="4" t="s">
        <v>13</v>
      </c>
      <c r="AC827" s="1">
        <v>51.0055813291318</v>
      </c>
      <c r="AD827" s="4">
        <v>-7.9567813291318</v>
      </c>
    </row>
    <row r="828">
      <c r="G828" s="5">
        <v>4.63581</v>
      </c>
      <c r="H828" s="6">
        <v>4.135</v>
      </c>
      <c r="K828" s="4">
        <f>IFERROR(__xludf.DUMMYFUNCTION("""COMPUTED_VALUE"""),3.955)</f>
        <v>3.955</v>
      </c>
      <c r="L828" s="4">
        <v>12.3416</v>
      </c>
      <c r="M828" s="4" t="s">
        <v>13</v>
      </c>
      <c r="N828" s="1">
        <v>3.71971141419831</v>
      </c>
      <c r="O828" s="4">
        <v>0.9160985858016901</v>
      </c>
      <c r="V828" s="5">
        <v>42.8271</v>
      </c>
      <c r="W828" s="6">
        <v>4.135</v>
      </c>
      <c r="Z828" s="4">
        <f>IFERROR(__xludf.DUMMYFUNCTION("""COMPUTED_VALUE"""),3.955)</f>
        <v>3.955</v>
      </c>
      <c r="AA828" s="4">
        <v>53.9045</v>
      </c>
      <c r="AB828" s="4" t="s">
        <v>13</v>
      </c>
      <c r="AC828" s="1">
        <v>50.6102696383953</v>
      </c>
      <c r="AD828" s="4">
        <v>-7.7831696383953</v>
      </c>
    </row>
    <row r="829">
      <c r="G829" s="5">
        <v>4.42694</v>
      </c>
      <c r="H829" s="6">
        <v>4.14</v>
      </c>
      <c r="K829" s="4">
        <f>IFERROR(__xludf.DUMMYFUNCTION("""COMPUTED_VALUE"""),3.96)</f>
        <v>3.96</v>
      </c>
      <c r="L829" s="4">
        <v>12.1302</v>
      </c>
      <c r="M829" s="4" t="s">
        <v>13</v>
      </c>
      <c r="N829" s="1">
        <v>2.98803411187565</v>
      </c>
      <c r="O829" s="4">
        <v>1.4389058881243502</v>
      </c>
      <c r="V829" s="5">
        <v>42.6091</v>
      </c>
      <c r="W829" s="6">
        <v>4.14</v>
      </c>
      <c r="Z829" s="4">
        <f>IFERROR(__xludf.DUMMYFUNCTION("""COMPUTED_VALUE"""),3.96)</f>
        <v>3.96</v>
      </c>
      <c r="AA829" s="4">
        <v>53.4951</v>
      </c>
      <c r="AB829" s="4" t="s">
        <v>13</v>
      </c>
      <c r="AC829" s="1">
        <v>50.2195922964192</v>
      </c>
      <c r="AD829" s="4">
        <v>-7.610492296419203</v>
      </c>
    </row>
    <row r="830">
      <c r="G830" s="5">
        <v>4.21879</v>
      </c>
      <c r="H830" s="6">
        <v>4.145</v>
      </c>
      <c r="K830" s="4">
        <f>IFERROR(__xludf.DUMMYFUNCTION("""COMPUTED_VALUE"""),3.965)</f>
        <v>3.965</v>
      </c>
      <c r="L830" s="4">
        <v>11.9183</v>
      </c>
      <c r="M830" s="4" t="s">
        <v>13</v>
      </c>
      <c r="N830" s="1">
        <v>2.25924182359946</v>
      </c>
      <c r="O830" s="4">
        <v>1.9595481764005402</v>
      </c>
      <c r="V830" s="5">
        <v>42.3948</v>
      </c>
      <c r="W830" s="6">
        <v>4.145</v>
      </c>
      <c r="Z830" s="4">
        <f>IFERROR(__xludf.DUMMYFUNCTION("""COMPUTED_VALUE"""),3.965)</f>
        <v>3.965</v>
      </c>
      <c r="AA830" s="4">
        <v>53.0921</v>
      </c>
      <c r="AB830" s="4" t="s">
        <v>13</v>
      </c>
      <c r="AC830" s="1">
        <v>49.8345166100662</v>
      </c>
      <c r="AD830" s="4">
        <v>-7.439716610066206</v>
      </c>
    </row>
    <row r="831">
      <c r="G831" s="5">
        <v>4.01144</v>
      </c>
      <c r="H831" s="6">
        <v>4.15</v>
      </c>
      <c r="K831" s="4">
        <f>IFERROR(__xludf.DUMMYFUNCTION("""COMPUTED_VALUE"""),3.97)</f>
        <v>3.97</v>
      </c>
      <c r="L831" s="4">
        <v>11.7057</v>
      </c>
      <c r="M831" s="4" t="s">
        <v>13</v>
      </c>
      <c r="N831" s="1">
        <v>1.54155222776422</v>
      </c>
      <c r="O831" s="4">
        <v>2.46988777223578</v>
      </c>
      <c r="V831" s="5">
        <v>42.184</v>
      </c>
      <c r="W831" s="6">
        <v>4.15</v>
      </c>
      <c r="Z831" s="4">
        <f>IFERROR(__xludf.DUMMYFUNCTION("""COMPUTED_VALUE"""),3.97)</f>
        <v>3.97</v>
      </c>
      <c r="AA831" s="4">
        <v>52.6956</v>
      </c>
      <c r="AB831" s="4" t="s">
        <v>13</v>
      </c>
      <c r="AC831" s="1">
        <v>49.4560098861994</v>
      </c>
      <c r="AD831" s="4">
        <v>-7.272009886199406</v>
      </c>
    </row>
    <row r="832">
      <c r="G832" s="5">
        <v>3.8049</v>
      </c>
      <c r="H832" s="6">
        <v>4.155</v>
      </c>
      <c r="K832" s="4">
        <f>IFERROR(__xludf.DUMMYFUNCTION("""COMPUTED_VALUE"""),3.975)</f>
        <v>3.975</v>
      </c>
      <c r="L832" s="4">
        <v>11.4927</v>
      </c>
      <c r="M832" s="4" t="s">
        <v>13</v>
      </c>
      <c r="N832" s="1">
        <v>0.843183002764788</v>
      </c>
      <c r="O832" s="4">
        <v>2.9617169972352118</v>
      </c>
      <c r="V832" s="5">
        <v>41.9767</v>
      </c>
      <c r="W832" s="6">
        <v>4.155</v>
      </c>
      <c r="Z832" s="4">
        <f>IFERROR(__xludf.DUMMYFUNCTION("""COMPUTED_VALUE"""),3.975)</f>
        <v>3.975</v>
      </c>
      <c r="AA832" s="4">
        <v>52.3054</v>
      </c>
      <c r="AB832" s="4" t="s">
        <v>13</v>
      </c>
      <c r="AC832" s="1">
        <v>49.0850394316818</v>
      </c>
      <c r="AD832" s="4">
        <v>-7.108339431681799</v>
      </c>
    </row>
    <row r="833">
      <c r="G833" s="5">
        <v>3.59925</v>
      </c>
      <c r="H833" s="6">
        <v>4.16</v>
      </c>
      <c r="K833" s="4">
        <f>IFERROR(__xludf.DUMMYFUNCTION("""COMPUTED_VALUE"""),3.98)</f>
        <v>3.98</v>
      </c>
      <c r="L833" s="4">
        <v>11.2792</v>
      </c>
      <c r="M833" s="4" t="s">
        <v>13</v>
      </c>
      <c r="N833" s="1">
        <v>0.172351826995623</v>
      </c>
      <c r="O833" s="4">
        <v>3.426898173004377</v>
      </c>
      <c r="V833" s="5">
        <v>41.7727</v>
      </c>
      <c r="W833" s="6">
        <v>4.16</v>
      </c>
      <c r="Z833" s="4">
        <f>IFERROR(__xludf.DUMMYFUNCTION("""COMPUTED_VALUE"""),3.98)</f>
        <v>3.98</v>
      </c>
      <c r="AA833" s="4">
        <v>51.9217</v>
      </c>
      <c r="AB833" s="4" t="s">
        <v>13</v>
      </c>
      <c r="AC833" s="1">
        <v>48.7225725533761</v>
      </c>
      <c r="AD833" s="4">
        <v>-6.949872553376096</v>
      </c>
    </row>
    <row r="834">
      <c r="G834" s="5">
        <v>3.3945</v>
      </c>
      <c r="H834" s="6">
        <v>4.165</v>
      </c>
      <c r="K834" s="4">
        <f>IFERROR(__xludf.DUMMYFUNCTION("""COMPUTED_VALUE"""),3.985)</f>
        <v>3.985</v>
      </c>
      <c r="L834" s="4">
        <v>11.0652</v>
      </c>
      <c r="M834" s="4" t="s">
        <v>13</v>
      </c>
      <c r="N834" s="1">
        <v>-0.462723621148668</v>
      </c>
      <c r="O834" s="4">
        <v>3.857223621148668</v>
      </c>
      <c r="V834" s="5">
        <v>41.5721</v>
      </c>
      <c r="W834" s="6">
        <v>4.165</v>
      </c>
      <c r="Z834" s="4">
        <f>IFERROR(__xludf.DUMMYFUNCTION("""COMPUTED_VALUE"""),3.985)</f>
        <v>3.985</v>
      </c>
      <c r="AA834" s="4">
        <v>51.5442</v>
      </c>
      <c r="AB834" s="4" t="s">
        <v>13</v>
      </c>
      <c r="AC834" s="1">
        <v>48.3695765581455</v>
      </c>
      <c r="AD834" s="4">
        <v>-6.7974765581455046</v>
      </c>
    </row>
    <row r="835">
      <c r="G835" s="5">
        <v>3.19071</v>
      </c>
      <c r="H835" s="6">
        <v>4.17</v>
      </c>
      <c r="K835" s="4">
        <f>IFERROR(__xludf.DUMMYFUNCTION("""COMPUTED_VALUE"""),3.99)</f>
        <v>3.99</v>
      </c>
      <c r="L835" s="4">
        <v>10.8508</v>
      </c>
      <c r="M835" s="4" t="s">
        <v>13</v>
      </c>
      <c r="N835" s="1">
        <v>-1.05382566327349</v>
      </c>
      <c r="O835" s="4">
        <v>4.24453566327349</v>
      </c>
      <c r="V835" s="5">
        <v>41.3748</v>
      </c>
      <c r="W835" s="6">
        <v>4.17</v>
      </c>
      <c r="Z835" s="4">
        <f>IFERROR(__xludf.DUMMYFUNCTION("""COMPUTED_VALUE"""),3.99)</f>
        <v>3.99</v>
      </c>
      <c r="AA835" s="4">
        <v>51.173</v>
      </c>
      <c r="AB835" s="4" t="s">
        <v>13</v>
      </c>
      <c r="AC835" s="1">
        <v>48.0270187528527</v>
      </c>
      <c r="AD835" s="4">
        <v>-6.652218752852697</v>
      </c>
    </row>
    <row r="836">
      <c r="G836" s="5">
        <v>2.98792</v>
      </c>
      <c r="H836" s="6">
        <v>4.175</v>
      </c>
      <c r="K836" s="4">
        <f>IFERROR(__xludf.DUMMYFUNCTION("""COMPUTED_VALUE"""),3.995)</f>
        <v>3.995</v>
      </c>
      <c r="L836" s="4">
        <v>10.6361</v>
      </c>
      <c r="M836" s="4" t="s">
        <v>13</v>
      </c>
      <c r="N836" s="1">
        <v>-1.59273662098424</v>
      </c>
      <c r="O836" s="4">
        <v>4.580656620984239</v>
      </c>
      <c r="V836" s="5">
        <v>41.1806</v>
      </c>
      <c r="W836" s="6">
        <v>4.175</v>
      </c>
      <c r="Z836" s="4">
        <f>IFERROR(__xludf.DUMMYFUNCTION("""COMPUTED_VALUE"""),3.995)</f>
        <v>3.995</v>
      </c>
      <c r="AA836" s="4">
        <v>50.8081</v>
      </c>
      <c r="AB836" s="4" t="s">
        <v>13</v>
      </c>
      <c r="AC836" s="1">
        <v>47.6958664443608</v>
      </c>
      <c r="AD836" s="4">
        <v>-6.515266444360805</v>
      </c>
    </row>
    <row r="837">
      <c r="G837" s="5">
        <v>2.78617</v>
      </c>
      <c r="H837" s="6">
        <v>4.18</v>
      </c>
      <c r="K837" s="4">
        <f>IFERROR(__xludf.DUMMYFUNCTION("""COMPUTED_VALUE"""),4.0)</f>
        <v>4</v>
      </c>
      <c r="L837" s="4">
        <v>10.4211</v>
      </c>
      <c r="M837" s="4" t="s">
        <v>13</v>
      </c>
      <c r="N837" s="1">
        <v>-2.07123881588633</v>
      </c>
      <c r="O837" s="4">
        <v>4.8574088158863304</v>
      </c>
      <c r="V837" s="5">
        <v>40.9895</v>
      </c>
      <c r="W837" s="6">
        <v>4.18</v>
      </c>
      <c r="Z837" s="4">
        <f>IFERROR(__xludf.DUMMYFUNCTION("""COMPUTED_VALUE"""),4.0)</f>
        <v>4</v>
      </c>
      <c r="AA837" s="4">
        <v>50.4492</v>
      </c>
      <c r="AB837" s="4" t="s">
        <v>13</v>
      </c>
      <c r="AC837" s="1">
        <v>47.3770869395326</v>
      </c>
      <c r="AD837" s="4">
        <v>-6.3875869395326035</v>
      </c>
    </row>
    <row r="838">
      <c r="G838" s="5">
        <v>2.58553</v>
      </c>
      <c r="H838" s="6">
        <v>4.185</v>
      </c>
      <c r="K838" s="4">
        <f>IFERROR(__xludf.DUMMYFUNCTION("""COMPUTED_VALUE"""),4.005)</f>
        <v>4.005</v>
      </c>
      <c r="L838" s="4">
        <v>10.2058</v>
      </c>
      <c r="M838" s="4" t="s">
        <v>13</v>
      </c>
      <c r="N838" s="1">
        <v>-2.48111456958514</v>
      </c>
      <c r="O838" s="4">
        <v>5.06664456958514</v>
      </c>
      <c r="V838" s="5">
        <v>40.8015</v>
      </c>
      <c r="W838" s="6">
        <v>4.185</v>
      </c>
      <c r="Z838" s="4">
        <f>IFERROR(__xludf.DUMMYFUNCTION("""COMPUTED_VALUE"""),4.005)</f>
        <v>4.005</v>
      </c>
      <c r="AA838" s="4">
        <v>50.0966</v>
      </c>
      <c r="AB838" s="4" t="s">
        <v>13</v>
      </c>
      <c r="AC838" s="1">
        <v>47.0716475452311</v>
      </c>
      <c r="AD838" s="4">
        <v>-6.270147545231104</v>
      </c>
    </row>
    <row r="839">
      <c r="G839" s="5">
        <v>2.38603</v>
      </c>
      <c r="H839" s="6">
        <v>4.19</v>
      </c>
      <c r="K839" s="4">
        <f>IFERROR(__xludf.DUMMYFUNCTION("""COMPUTED_VALUE"""),4.01)</f>
        <v>4.01</v>
      </c>
      <c r="L839" s="4">
        <v>9.99036</v>
      </c>
      <c r="M839" s="4" t="s">
        <v>13</v>
      </c>
      <c r="N839" s="1">
        <v>-2.81414620368614</v>
      </c>
      <c r="O839" s="4">
        <v>5.20017620368614</v>
      </c>
      <c r="V839" s="5">
        <v>40.6164</v>
      </c>
      <c r="W839" s="6">
        <v>4.19</v>
      </c>
      <c r="Z839" s="4">
        <f>IFERROR(__xludf.DUMMYFUNCTION("""COMPUTED_VALUE"""),4.01)</f>
        <v>4.01</v>
      </c>
      <c r="AA839" s="4">
        <v>49.7499</v>
      </c>
      <c r="AB839" s="4" t="s">
        <v>13</v>
      </c>
      <c r="AC839" s="1">
        <v>46.7805155683192</v>
      </c>
      <c r="AD839" s="4">
        <v>-6.164115568319204</v>
      </c>
    </row>
    <row r="840">
      <c r="G840" s="5">
        <v>2.18773</v>
      </c>
      <c r="H840" s="6">
        <v>4.195</v>
      </c>
      <c r="K840" s="4">
        <f>IFERROR(__xludf.DUMMYFUNCTION("""COMPUTED_VALUE"""),4.015)</f>
        <v>4.015</v>
      </c>
      <c r="L840" s="4">
        <v>9.77468</v>
      </c>
      <c r="M840" s="4" t="s">
        <v>13</v>
      </c>
      <c r="N840" s="1">
        <v>-3.06211603979461</v>
      </c>
      <c r="O840" s="4">
        <v>5.24984603979461</v>
      </c>
      <c r="V840" s="5">
        <v>40.4343</v>
      </c>
      <c r="W840" s="6">
        <v>4.195</v>
      </c>
      <c r="Z840" s="4">
        <f>IFERROR(__xludf.DUMMYFUNCTION("""COMPUTED_VALUE"""),4.015)</f>
        <v>4.015</v>
      </c>
      <c r="AA840" s="4">
        <v>49.4093</v>
      </c>
      <c r="AB840" s="4" t="s">
        <v>13</v>
      </c>
      <c r="AC840" s="1">
        <v>46.5046583156599</v>
      </c>
      <c r="AD840" s="4">
        <v>-6.070358315659902</v>
      </c>
    </row>
    <row r="841">
      <c r="G841" s="5">
        <v>1.99069</v>
      </c>
      <c r="H841" s="6">
        <v>4.2</v>
      </c>
      <c r="K841" s="4">
        <f>IFERROR(__xludf.DUMMYFUNCTION("""COMPUTED_VALUE"""),4.02)</f>
        <v>4.02</v>
      </c>
      <c r="L841" s="4">
        <v>9.55889</v>
      </c>
      <c r="M841" s="4" t="s">
        <v>13</v>
      </c>
      <c r="N841" s="1">
        <v>-3.216806399516</v>
      </c>
      <c r="O841" s="4">
        <v>5.207496399516</v>
      </c>
      <c r="V841" s="5">
        <v>40.255</v>
      </c>
      <c r="W841" s="6">
        <v>4.2</v>
      </c>
      <c r="Z841" s="4">
        <f>IFERROR(__xludf.DUMMYFUNCTION("""COMPUTED_VALUE"""),4.02)</f>
        <v>4.02</v>
      </c>
      <c r="AA841" s="4">
        <v>49.0746</v>
      </c>
      <c r="AB841" s="4" t="s">
        <v>13</v>
      </c>
      <c r="AC841" s="1">
        <v>46.2450430941161</v>
      </c>
      <c r="AD841" s="4">
        <v>-5.990043094116096</v>
      </c>
    </row>
    <row r="842">
      <c r="G842" s="5">
        <v>1.79494</v>
      </c>
      <c r="H842" s="6">
        <v>4.205</v>
      </c>
      <c r="K842" s="4">
        <f>IFERROR(__xludf.DUMMYFUNCTION("""COMPUTED_VALUE"""),4.025)</f>
        <v>4.025</v>
      </c>
      <c r="L842" s="4">
        <v>9.34298</v>
      </c>
      <c r="M842" s="4" t="s">
        <v>13</v>
      </c>
      <c r="N842" s="1">
        <v>-3.26999997423968</v>
      </c>
      <c r="O842" s="4">
        <v>5.06493997423968</v>
      </c>
      <c r="V842" s="5">
        <v>40.0786</v>
      </c>
      <c r="W842" s="6">
        <v>4.205</v>
      </c>
      <c r="Z842" s="4">
        <f>IFERROR(__xludf.DUMMYFUNCTION("""COMPUTED_VALUE"""),4.025)</f>
        <v>4.025</v>
      </c>
      <c r="AA842" s="4">
        <v>48.7458</v>
      </c>
      <c r="AB842" s="4" t="s">
        <v>13</v>
      </c>
      <c r="AC842" s="1">
        <v>46.0026371641892</v>
      </c>
      <c r="AD842" s="4">
        <v>-5.924037164189201</v>
      </c>
    </row>
    <row r="843">
      <c r="G843" s="5">
        <v>1.60052</v>
      </c>
      <c r="H843" s="6">
        <v>4.21</v>
      </c>
      <c r="K843" s="4">
        <f>IFERROR(__xludf.DUMMYFUNCTION("""COMPUTED_VALUE"""),4.03)</f>
        <v>4.03</v>
      </c>
      <c r="L843" s="4">
        <v>9.127</v>
      </c>
      <c r="M843" s="4" t="s">
        <v>13</v>
      </c>
      <c r="N843" s="1">
        <v>-3.26646635997838</v>
      </c>
      <c r="O843" s="4">
        <v>4.86698635997838</v>
      </c>
      <c r="V843" s="5">
        <v>39.905</v>
      </c>
      <c r="W843" s="6">
        <v>4.21</v>
      </c>
      <c r="Z843" s="4">
        <f>IFERROR(__xludf.DUMMYFUNCTION("""COMPUTED_VALUE"""),4.03)</f>
        <v>4.03</v>
      </c>
      <c r="AA843" s="4">
        <v>48.4227</v>
      </c>
      <c r="AB843" s="4" t="s">
        <v>13</v>
      </c>
      <c r="AC843" s="1">
        <v>45.7717577335732</v>
      </c>
      <c r="AD843" s="4">
        <v>-5.866757733573202</v>
      </c>
    </row>
    <row r="844">
      <c r="G844" s="5">
        <v>1.40753</v>
      </c>
      <c r="H844" s="6">
        <v>4.215</v>
      </c>
      <c r="K844" s="4">
        <f>IFERROR(__xludf.DUMMYFUNCTION("""COMPUTED_VALUE"""),4.035)</f>
        <v>4.035</v>
      </c>
      <c r="L844" s="4">
        <v>8.911</v>
      </c>
      <c r="M844" s="4" t="s">
        <v>13</v>
      </c>
      <c r="N844" s="1">
        <v>-3.25613365232449</v>
      </c>
      <c r="O844" s="4">
        <v>4.66366365232449</v>
      </c>
      <c r="V844" s="5">
        <v>39.7342</v>
      </c>
      <c r="W844" s="6">
        <v>4.215</v>
      </c>
      <c r="Z844" s="4">
        <f>IFERROR(__xludf.DUMMYFUNCTION("""COMPUTED_VALUE"""),4.035)</f>
        <v>4.035</v>
      </c>
      <c r="AA844" s="4">
        <v>48.1054</v>
      </c>
      <c r="AB844" s="4" t="s">
        <v>13</v>
      </c>
      <c r="AC844" s="1">
        <v>45.5460481137351</v>
      </c>
      <c r="AD844" s="4">
        <v>-5.8118481137350955</v>
      </c>
    </row>
    <row r="845">
      <c r="G845" s="5">
        <v>1.21598</v>
      </c>
      <c r="H845" s="6">
        <v>4.22</v>
      </c>
      <c r="K845" s="4">
        <f>IFERROR(__xludf.DUMMYFUNCTION("""COMPUTED_VALUE"""),4.04)</f>
        <v>4.04</v>
      </c>
      <c r="L845" s="4">
        <v>8.695</v>
      </c>
      <c r="M845" s="4" t="s">
        <v>13</v>
      </c>
      <c r="N845" s="1">
        <v>-3.2393464988391</v>
      </c>
      <c r="O845" s="4">
        <v>4.4553264988391</v>
      </c>
      <c r="V845" s="5">
        <v>39.566</v>
      </c>
      <c r="W845" s="6">
        <v>4.22</v>
      </c>
      <c r="Z845" s="4">
        <f>IFERROR(__xludf.DUMMYFUNCTION("""COMPUTED_VALUE"""),4.04)</f>
        <v>4.04</v>
      </c>
      <c r="AA845" s="4">
        <v>47.7938</v>
      </c>
      <c r="AB845" s="4" t="s">
        <v>13</v>
      </c>
      <c r="AC845" s="1">
        <v>45.325361385828</v>
      </c>
      <c r="AD845" s="4">
        <v>-5.759361385828001</v>
      </c>
    </row>
    <row r="846">
      <c r="G846" s="5">
        <v>1.02593</v>
      </c>
      <c r="H846" s="6">
        <v>4.225</v>
      </c>
      <c r="K846" s="4">
        <f>IFERROR(__xludf.DUMMYFUNCTION("""COMPUTED_VALUE"""),4.045)</f>
        <v>4.045</v>
      </c>
      <c r="L846" s="4">
        <v>8.47903</v>
      </c>
      <c r="M846" s="4" t="s">
        <v>13</v>
      </c>
      <c r="N846" s="1">
        <v>-3.21644954708331</v>
      </c>
      <c r="O846" s="4">
        <v>4.24237954708331</v>
      </c>
      <c r="V846" s="5">
        <v>39.4007</v>
      </c>
      <c r="W846" s="6">
        <v>4.225</v>
      </c>
      <c r="Z846" s="4">
        <f>IFERROR(__xludf.DUMMYFUNCTION("""COMPUTED_VALUE"""),4.045)</f>
        <v>4.045</v>
      </c>
      <c r="AA846" s="4">
        <v>47.4877</v>
      </c>
      <c r="AB846" s="4" t="s">
        <v>13</v>
      </c>
      <c r="AC846" s="1">
        <v>45.109550631005</v>
      </c>
      <c r="AD846" s="4">
        <v>-5.708850631004999</v>
      </c>
    </row>
    <row r="847">
      <c r="G847" s="5">
        <v>0.837463</v>
      </c>
      <c r="H847" s="6">
        <v>4.23</v>
      </c>
      <c r="K847" s="4">
        <f>IFERROR(__xludf.DUMMYFUNCTION("""COMPUTED_VALUE"""),4.05)</f>
        <v>4.05</v>
      </c>
      <c r="L847" s="4">
        <v>8.26312</v>
      </c>
      <c r="M847" s="4" t="s">
        <v>13</v>
      </c>
      <c r="N847" s="1">
        <v>-3.1877874446182</v>
      </c>
      <c r="O847" s="4">
        <v>4.0252504446182</v>
      </c>
      <c r="V847" s="5">
        <v>39.238</v>
      </c>
      <c r="W847" s="6">
        <v>4.23</v>
      </c>
      <c r="Z847" s="4">
        <f>IFERROR(__xludf.DUMMYFUNCTION("""COMPUTED_VALUE"""),4.05)</f>
        <v>4.05</v>
      </c>
      <c r="AA847" s="4">
        <v>47.1871</v>
      </c>
      <c r="AB847" s="4" t="s">
        <v>13</v>
      </c>
      <c r="AC847" s="1">
        <v>44.8984689304191</v>
      </c>
      <c r="AD847" s="4">
        <v>-5.6604689304191</v>
      </c>
    </row>
    <row r="848">
      <c r="G848" s="5">
        <v>0.65059</v>
      </c>
      <c r="H848" s="6">
        <v>4.235</v>
      </c>
      <c r="K848" s="4">
        <f>IFERROR(__xludf.DUMMYFUNCTION("""COMPUTED_VALUE"""),4.055)</f>
        <v>4.055</v>
      </c>
      <c r="L848" s="4">
        <v>8.04735</v>
      </c>
      <c r="M848" s="4" t="s">
        <v>13</v>
      </c>
      <c r="N848" s="1">
        <v>-3.15370483900487</v>
      </c>
      <c r="O848" s="4">
        <v>3.8042948390048696</v>
      </c>
      <c r="V848" s="5">
        <v>39.0779</v>
      </c>
      <c r="W848" s="6">
        <v>4.235</v>
      </c>
      <c r="Z848" s="4">
        <f>IFERROR(__xludf.DUMMYFUNCTION("""COMPUTED_VALUE"""),4.055)</f>
        <v>4.055</v>
      </c>
      <c r="AA848" s="4">
        <v>46.8919</v>
      </c>
      <c r="AB848" s="4" t="s">
        <v>13</v>
      </c>
      <c r="AC848" s="1">
        <v>44.6919693652236</v>
      </c>
      <c r="AD848" s="4">
        <v>-5.6140693652236</v>
      </c>
    </row>
    <row r="849">
      <c r="G849" s="5">
        <v>0.465402</v>
      </c>
      <c r="H849" s="6">
        <v>4.24</v>
      </c>
      <c r="K849" s="4">
        <f>IFERROR(__xludf.DUMMYFUNCTION("""COMPUTED_VALUE"""),4.06)</f>
        <v>4.06</v>
      </c>
      <c r="L849" s="4">
        <v>7.8317</v>
      </c>
      <c r="M849" s="4" t="s">
        <v>13</v>
      </c>
      <c r="N849" s="1">
        <v>-3.1145463778044</v>
      </c>
      <c r="O849" s="4">
        <v>3.5799483778044</v>
      </c>
      <c r="V849" s="5">
        <v>38.9206</v>
      </c>
      <c r="W849" s="6">
        <v>4.24</v>
      </c>
      <c r="Z849" s="4">
        <f>IFERROR(__xludf.DUMMYFUNCTION("""COMPUTED_VALUE"""),4.06)</f>
        <v>4.06</v>
      </c>
      <c r="AA849" s="4">
        <v>46.602</v>
      </c>
      <c r="AB849" s="4" t="s">
        <v>13</v>
      </c>
      <c r="AC849" s="1">
        <v>44.4899050165715</v>
      </c>
      <c r="AD849" s="4">
        <v>-5.569305016571498</v>
      </c>
    </row>
    <row r="850">
      <c r="G850" s="5">
        <v>0.281929</v>
      </c>
      <c r="H850" s="6">
        <v>4.245</v>
      </c>
      <c r="K850" s="4">
        <f>IFERROR(__xludf.DUMMYFUNCTION("""COMPUTED_VALUE"""),4.065)</f>
        <v>4.065</v>
      </c>
      <c r="L850" s="4">
        <v>7.61622</v>
      </c>
      <c r="M850" s="4" t="s">
        <v>13</v>
      </c>
      <c r="N850" s="1">
        <v>-3.07065670857788</v>
      </c>
      <c r="O850" s="4">
        <v>3.35258570857788</v>
      </c>
      <c r="V850" s="5">
        <v>38.7659</v>
      </c>
      <c r="W850" s="6">
        <v>4.245</v>
      </c>
      <c r="Z850" s="4">
        <f>IFERROR(__xludf.DUMMYFUNCTION("""COMPUTED_VALUE"""),4.065)</f>
        <v>4.065</v>
      </c>
      <c r="AA850" s="4">
        <v>46.3174</v>
      </c>
      <c r="AB850" s="4" t="s">
        <v>13</v>
      </c>
      <c r="AC850" s="1">
        <v>44.2921289656158</v>
      </c>
      <c r="AD850" s="4">
        <v>-5.5262289656158</v>
      </c>
    </row>
    <row r="851">
      <c r="G851" s="5">
        <v>0.100229</v>
      </c>
      <c r="H851" s="6">
        <v>4.25</v>
      </c>
      <c r="K851" s="4">
        <f>IFERROR(__xludf.DUMMYFUNCTION("""COMPUTED_VALUE"""),4.07)</f>
        <v>4.07</v>
      </c>
      <c r="L851" s="4">
        <v>7.40093</v>
      </c>
      <c r="M851" s="4" t="s">
        <v>13</v>
      </c>
      <c r="N851" s="1">
        <v>-3.02238047888641</v>
      </c>
      <c r="O851" s="4">
        <v>3.1226094788864103</v>
      </c>
      <c r="V851" s="5">
        <v>38.6138</v>
      </c>
      <c r="W851" s="6">
        <v>4.25</v>
      </c>
      <c r="Z851" s="4">
        <f>IFERROR(__xludf.DUMMYFUNCTION("""COMPUTED_VALUE"""),4.07)</f>
        <v>4.07</v>
      </c>
      <c r="AA851" s="4">
        <v>46.0379</v>
      </c>
      <c r="AB851" s="4" t="s">
        <v>13</v>
      </c>
      <c r="AC851" s="1">
        <v>44.0984942935097</v>
      </c>
      <c r="AD851" s="4">
        <v>-5.484694293509705</v>
      </c>
    </row>
    <row r="852">
      <c r="G852" s="5">
        <v>-0.0796267</v>
      </c>
      <c r="H852" s="6">
        <v>4.255</v>
      </c>
      <c r="K852" s="4">
        <f>IFERROR(__xludf.DUMMYFUNCTION("""COMPUTED_VALUE"""),4.071502686)</f>
        <v>4.071502686</v>
      </c>
      <c r="L852" s="4" t="s">
        <v>13</v>
      </c>
      <c r="M852" s="4">
        <v>9.76</v>
      </c>
      <c r="N852" s="1">
        <v>-2.97006233629106</v>
      </c>
      <c r="O852" s="4">
        <v>2.89043563629106</v>
      </c>
      <c r="V852" s="5">
        <v>38.4644</v>
      </c>
      <c r="W852" s="6">
        <v>4.255</v>
      </c>
      <c r="Z852" s="4">
        <f>IFERROR(__xludf.DUMMYFUNCTION("""COMPUTED_VALUE"""),4.071502686)</f>
        <v>4.071502686</v>
      </c>
      <c r="AA852" s="4" t="s">
        <v>13</v>
      </c>
      <c r="AB852" s="4">
        <v>55.6466477810473</v>
      </c>
      <c r="AC852" s="1">
        <v>43.9088540814062</v>
      </c>
      <c r="AD852" s="4">
        <v>-5.4444540814061995</v>
      </c>
    </row>
    <row r="853">
      <c r="G853" s="5">
        <v>-0.257578</v>
      </c>
      <c r="H853" s="6">
        <v>4.26</v>
      </c>
      <c r="K853" s="4">
        <f>IFERROR(__xludf.DUMMYFUNCTION("""COMPUTED_VALUE"""),4.075)</f>
        <v>4.075</v>
      </c>
      <c r="L853" s="4">
        <v>7.18589</v>
      </c>
      <c r="M853" s="4" t="s">
        <v>13</v>
      </c>
      <c r="N853" s="1">
        <v>-2.91404692835294</v>
      </c>
      <c r="O853" s="4">
        <v>2.65646892835294</v>
      </c>
      <c r="V853" s="5">
        <v>38.3176</v>
      </c>
      <c r="W853" s="6">
        <v>4.26</v>
      </c>
      <c r="Z853" s="4">
        <f>IFERROR(__xludf.DUMMYFUNCTION("""COMPUTED_VALUE"""),4.075)</f>
        <v>4.075</v>
      </c>
      <c r="AA853" s="4">
        <v>45.7634</v>
      </c>
      <c r="AB853" s="4" t="s">
        <v>13</v>
      </c>
      <c r="AC853" s="1">
        <v>43.7230614104585</v>
      </c>
      <c r="AD853" s="4">
        <v>-5.4054614104585</v>
      </c>
    </row>
    <row r="854">
      <c r="G854" s="5">
        <v>-0.433609</v>
      </c>
      <c r="H854" s="6">
        <v>4.265</v>
      </c>
      <c r="K854" s="4">
        <f>IFERROR(__xludf.DUMMYFUNCTION("""COMPUTED_VALUE"""),4.08)</f>
        <v>4.08</v>
      </c>
      <c r="L854" s="4">
        <v>6.9711</v>
      </c>
      <c r="M854" s="4" t="s">
        <v>13</v>
      </c>
      <c r="N854" s="1">
        <v>-2.85467890263313</v>
      </c>
      <c r="O854" s="4">
        <v>2.4210699026331297</v>
      </c>
      <c r="V854" s="5">
        <v>38.1734</v>
      </c>
      <c r="W854" s="6">
        <v>4.265</v>
      </c>
      <c r="Z854" s="4">
        <f>IFERROR(__xludf.DUMMYFUNCTION("""COMPUTED_VALUE"""),4.08)</f>
        <v>4.08</v>
      </c>
      <c r="AA854" s="4">
        <v>45.494</v>
      </c>
      <c r="AB854" s="4" t="s">
        <v>13</v>
      </c>
      <c r="AC854" s="1">
        <v>43.5409693618196</v>
      </c>
      <c r="AD854" s="4">
        <v>-5.367569361819598</v>
      </c>
    </row>
    <row r="855">
      <c r="G855" s="5">
        <v>-0.607618</v>
      </c>
      <c r="H855" s="6">
        <v>4.27</v>
      </c>
      <c r="K855" s="4">
        <f>IFERROR(__xludf.DUMMYFUNCTION("""COMPUTED_VALUE"""),4.085)</f>
        <v>4.085</v>
      </c>
      <c r="L855" s="4">
        <v>6.75661</v>
      </c>
      <c r="M855" s="4" t="s">
        <v>13</v>
      </c>
      <c r="N855" s="1">
        <v>-2.79230290669272</v>
      </c>
      <c r="O855" s="4">
        <v>2.18468490669272</v>
      </c>
      <c r="V855" s="5">
        <v>38.0319</v>
      </c>
      <c r="W855" s="6">
        <v>4.27</v>
      </c>
      <c r="Z855" s="4">
        <f>IFERROR(__xludf.DUMMYFUNCTION("""COMPUTED_VALUE"""),4.085)</f>
        <v>4.085</v>
      </c>
      <c r="AA855" s="4">
        <v>45.2293</v>
      </c>
      <c r="AB855" s="4" t="s">
        <v>13</v>
      </c>
      <c r="AC855" s="1">
        <v>43.3624310166426</v>
      </c>
      <c r="AD855" s="4">
        <v>-5.3305310166426025</v>
      </c>
    </row>
    <row r="856">
      <c r="G856" s="5">
        <v>-0.779594</v>
      </c>
      <c r="H856" s="6">
        <v>4.275</v>
      </c>
      <c r="K856" s="4">
        <f>IFERROR(__xludf.DUMMYFUNCTION("""COMPUTED_VALUE"""),4.09)</f>
        <v>4.09</v>
      </c>
      <c r="L856" s="4">
        <v>6.54248</v>
      </c>
      <c r="M856" s="4" t="s">
        <v>13</v>
      </c>
      <c r="N856" s="1">
        <v>-2.72726358809279</v>
      </c>
      <c r="O856" s="4">
        <v>1.94766958809279</v>
      </c>
      <c r="V856" s="5">
        <v>37.8931</v>
      </c>
      <c r="W856" s="6">
        <v>4.275</v>
      </c>
      <c r="Z856" s="4">
        <f>IFERROR(__xludf.DUMMYFUNCTION("""COMPUTED_VALUE"""),4.09)</f>
        <v>4.09</v>
      </c>
      <c r="AA856" s="4">
        <v>44.9694</v>
      </c>
      <c r="AB856" s="4" t="s">
        <v>13</v>
      </c>
      <c r="AC856" s="1">
        <v>43.1872994560807</v>
      </c>
      <c r="AD856" s="4">
        <v>-5.294199456080705</v>
      </c>
    </row>
    <row r="857">
      <c r="G857" s="5">
        <v>-0.949445</v>
      </c>
      <c r="H857" s="6">
        <v>4.28</v>
      </c>
      <c r="K857" s="4">
        <f>IFERROR(__xludf.DUMMYFUNCTION("""COMPUTED_VALUE"""),4.095)</f>
        <v>4.095</v>
      </c>
      <c r="L857" s="4">
        <v>6.32868</v>
      </c>
      <c r="M857" s="4" t="s">
        <v>13</v>
      </c>
      <c r="N857" s="1">
        <v>-2.65990559439445</v>
      </c>
      <c r="O857" s="4">
        <v>1.71046059439445</v>
      </c>
      <c r="V857" s="5">
        <v>37.7569</v>
      </c>
      <c r="W857" s="6">
        <v>4.28</v>
      </c>
      <c r="Z857" s="4">
        <f>IFERROR(__xludf.DUMMYFUNCTION("""COMPUTED_VALUE"""),4.095)</f>
        <v>4.095</v>
      </c>
      <c r="AA857" s="4">
        <v>44.7141</v>
      </c>
      <c r="AB857" s="4" t="s">
        <v>13</v>
      </c>
      <c r="AC857" s="1">
        <v>43.0154277612869</v>
      </c>
      <c r="AD857" s="4">
        <v>-5.258527761286899</v>
      </c>
    </row>
    <row r="858">
      <c r="G858" s="5">
        <v>-1.11712</v>
      </c>
      <c r="H858" s="6">
        <v>4.285</v>
      </c>
      <c r="K858" s="4">
        <f>IFERROR(__xludf.DUMMYFUNCTION("""COMPUTED_VALUE"""),4.1)</f>
        <v>4.1</v>
      </c>
      <c r="L858" s="4">
        <v>6.11529</v>
      </c>
      <c r="M858" s="4" t="s">
        <v>13</v>
      </c>
      <c r="N858" s="1">
        <v>-2.59057357315878</v>
      </c>
      <c r="O858" s="4">
        <v>1.4734535731587801</v>
      </c>
      <c r="V858" s="5">
        <v>37.6234</v>
      </c>
      <c r="W858" s="6">
        <v>4.285</v>
      </c>
      <c r="Z858" s="4">
        <f>IFERROR(__xludf.DUMMYFUNCTION("""COMPUTED_VALUE"""),4.1)</f>
        <v>4.1</v>
      </c>
      <c r="AA858" s="4">
        <v>44.4634</v>
      </c>
      <c r="AB858" s="4" t="s">
        <v>13</v>
      </c>
      <c r="AC858" s="1">
        <v>42.8466690134143</v>
      </c>
      <c r="AD858" s="4">
        <v>-5.223269013414303</v>
      </c>
    </row>
    <row r="859">
      <c r="G859" s="5">
        <v>-1.28262</v>
      </c>
      <c r="H859" s="6">
        <v>4.29</v>
      </c>
      <c r="K859" s="4">
        <f>IFERROR(__xludf.DUMMYFUNCTION("""COMPUTED_VALUE"""),4.105)</f>
        <v>4.105</v>
      </c>
      <c r="L859" s="4">
        <v>5.90234</v>
      </c>
      <c r="M859" s="4" t="s">
        <v>13</v>
      </c>
      <c r="N859" s="1">
        <v>-2.51961217194687</v>
      </c>
      <c r="O859" s="4">
        <v>1.23699217194687</v>
      </c>
      <c r="V859" s="5">
        <v>37.4926</v>
      </c>
      <c r="W859" s="6">
        <v>4.29</v>
      </c>
      <c r="Z859" s="4">
        <f>IFERROR(__xludf.DUMMYFUNCTION("""COMPUTED_VALUE"""),4.105)</f>
        <v>4.105</v>
      </c>
      <c r="AA859" s="4">
        <v>44.2172</v>
      </c>
      <c r="AB859" s="4" t="s">
        <v>13</v>
      </c>
      <c r="AC859" s="1">
        <v>42.680876293616</v>
      </c>
      <c r="AD859" s="4">
        <v>-5.188276293615999</v>
      </c>
    </row>
    <row r="860">
      <c r="G860" s="5">
        <v>-1.4458</v>
      </c>
      <c r="H860" s="6">
        <v>4.295</v>
      </c>
      <c r="K860" s="4">
        <f>IFERROR(__xludf.DUMMYFUNCTION("""COMPUTED_VALUE"""),4.11)</f>
        <v>4.11</v>
      </c>
      <c r="L860" s="4">
        <v>5.68985</v>
      </c>
      <c r="M860" s="4" t="s">
        <v>13</v>
      </c>
      <c r="N860" s="1">
        <v>-2.44736603831981</v>
      </c>
      <c r="O860" s="4">
        <v>1.0015660383198102</v>
      </c>
      <c r="V860" s="5">
        <v>37.3644</v>
      </c>
      <c r="W860" s="6">
        <v>4.295</v>
      </c>
      <c r="Z860" s="4">
        <f>IFERROR(__xludf.DUMMYFUNCTION("""COMPUTED_VALUE"""),4.11)</f>
        <v>4.11</v>
      </c>
      <c r="AA860" s="4">
        <v>43.9753</v>
      </c>
      <c r="AB860" s="4" t="s">
        <v>13</v>
      </c>
      <c r="AC860" s="1">
        <v>42.517902683045</v>
      </c>
      <c r="AD860" s="4">
        <v>-5.153502683044998</v>
      </c>
    </row>
    <row r="861">
      <c r="G861" s="5">
        <v>-1.60668</v>
      </c>
      <c r="H861" s="6">
        <v>4.3</v>
      </c>
      <c r="K861" s="4">
        <f>IFERROR(__xludf.DUMMYFUNCTION("""COMPUTED_VALUE"""),4.115)</f>
        <v>4.115</v>
      </c>
      <c r="L861" s="4">
        <v>5.47789</v>
      </c>
      <c r="M861" s="4" t="s">
        <v>13</v>
      </c>
      <c r="N861" s="1">
        <v>-2.37417981983868</v>
      </c>
      <c r="O861" s="4">
        <v>0.7674998198386798</v>
      </c>
      <c r="V861" s="5">
        <v>37.2389</v>
      </c>
      <c r="W861" s="6">
        <v>4.3</v>
      </c>
      <c r="Z861" s="4">
        <f>IFERROR(__xludf.DUMMYFUNCTION("""COMPUTED_VALUE"""),4.115)</f>
        <v>4.115</v>
      </c>
      <c r="AA861" s="4">
        <v>43.7375</v>
      </c>
      <c r="AB861" s="4" t="s">
        <v>13</v>
      </c>
      <c r="AC861" s="1">
        <v>42.3576012628546</v>
      </c>
      <c r="AD861" s="4">
        <v>-5.1187012628546</v>
      </c>
    </row>
    <row r="862">
      <c r="G862" s="5">
        <v>-1.76518</v>
      </c>
      <c r="H862" s="6">
        <v>4.305</v>
      </c>
      <c r="K862" s="4">
        <f>IFERROR(__xludf.DUMMYFUNCTION("""COMPUTED_VALUE"""),4.12)</f>
        <v>4.12</v>
      </c>
      <c r="L862" s="4">
        <v>5.26646</v>
      </c>
      <c r="M862" s="4" t="s">
        <v>13</v>
      </c>
      <c r="N862" s="1">
        <v>-2.30039816406459</v>
      </c>
      <c r="O862" s="4">
        <v>0.5352181640645899</v>
      </c>
      <c r="V862" s="5">
        <v>37.1162</v>
      </c>
      <c r="W862" s="6">
        <v>4.305</v>
      </c>
      <c r="Z862" s="4">
        <f>IFERROR(__xludf.DUMMYFUNCTION("""COMPUTED_VALUE"""),4.12)</f>
        <v>4.12</v>
      </c>
      <c r="AA862" s="4">
        <v>43.504</v>
      </c>
      <c r="AB862" s="4" t="s">
        <v>13</v>
      </c>
      <c r="AC862" s="1">
        <v>42.1998251141978</v>
      </c>
      <c r="AD862" s="4">
        <v>-5.083625114197801</v>
      </c>
    </row>
    <row r="863">
      <c r="G863" s="5">
        <v>-1.92126</v>
      </c>
      <c r="H863" s="6">
        <v>4.31</v>
      </c>
      <c r="K863" s="4">
        <f>IFERROR(__xludf.DUMMYFUNCTION("""COMPUTED_VALUE"""),4.125)</f>
        <v>4.125</v>
      </c>
      <c r="L863" s="4">
        <v>5.05562</v>
      </c>
      <c r="M863" s="4" t="s">
        <v>13</v>
      </c>
      <c r="N863" s="1">
        <v>-2.22636571855861</v>
      </c>
      <c r="O863" s="4">
        <v>0.3051057185586099</v>
      </c>
      <c r="V863" s="5">
        <v>36.9961</v>
      </c>
      <c r="W863" s="6">
        <v>4.31</v>
      </c>
      <c r="Z863" s="4">
        <f>IFERROR(__xludf.DUMMYFUNCTION("""COMPUTED_VALUE"""),4.125)</f>
        <v>4.125</v>
      </c>
      <c r="AA863" s="4">
        <v>43.2745</v>
      </c>
      <c r="AB863" s="4" t="s">
        <v>13</v>
      </c>
      <c r="AC863" s="1">
        <v>42.0444273182276</v>
      </c>
      <c r="AD863" s="4">
        <v>-5.048327318227599</v>
      </c>
    </row>
    <row r="864">
      <c r="G864" s="5">
        <v>-2.07484</v>
      </c>
      <c r="H864" s="6">
        <v>4.315</v>
      </c>
      <c r="K864" s="4">
        <f>IFERROR(__xludf.DUMMYFUNCTION("""COMPUTED_VALUE"""),4.13)</f>
        <v>4.13</v>
      </c>
      <c r="L864" s="4">
        <v>4.84539</v>
      </c>
      <c r="M864" s="4" t="s">
        <v>13</v>
      </c>
      <c r="N864" s="1">
        <v>-2.15242713088182</v>
      </c>
      <c r="O864" s="4">
        <v>0.0775871308818199</v>
      </c>
      <c r="V864" s="5">
        <v>36.8788</v>
      </c>
      <c r="W864" s="6">
        <v>4.315</v>
      </c>
      <c r="Z864" s="4">
        <f>IFERROR(__xludf.DUMMYFUNCTION("""COMPUTED_VALUE"""),4.13)</f>
        <v>4.13</v>
      </c>
      <c r="AA864" s="4">
        <v>43.0488</v>
      </c>
      <c r="AB864" s="4" t="s">
        <v>13</v>
      </c>
      <c r="AC864" s="1">
        <v>41.8912609560972</v>
      </c>
      <c r="AD864" s="4">
        <v>-5.0124609560972</v>
      </c>
    </row>
    <row r="865">
      <c r="G865" s="5">
        <v>-2.22592</v>
      </c>
      <c r="H865" s="6">
        <v>4.32</v>
      </c>
      <c r="K865" s="4">
        <f>IFERROR(__xludf.DUMMYFUNCTION("""COMPUTED_VALUE"""),4.135)</f>
        <v>4.135</v>
      </c>
      <c r="L865" s="4">
        <v>4.63581</v>
      </c>
      <c r="M865" s="4" t="s">
        <v>13</v>
      </c>
      <c r="N865" s="1">
        <v>-2.07892704859535</v>
      </c>
      <c r="O865" s="4">
        <v>-0.14699295140464974</v>
      </c>
      <c r="V865" s="5">
        <v>36.7642</v>
      </c>
      <c r="W865" s="6">
        <v>4.32</v>
      </c>
      <c r="Z865" s="4">
        <f>IFERROR(__xludf.DUMMYFUNCTION("""COMPUTED_VALUE"""),4.135)</f>
        <v>4.135</v>
      </c>
      <c r="AA865" s="4">
        <v>42.8271</v>
      </c>
      <c r="AB865" s="4" t="s">
        <v>13</v>
      </c>
      <c r="AC865" s="1">
        <v>41.7401791089596</v>
      </c>
      <c r="AD865" s="4">
        <v>-4.975979108959599</v>
      </c>
    </row>
    <row r="866">
      <c r="G866" s="5">
        <v>-2.37443</v>
      </c>
      <c r="H866" s="6">
        <v>4.325</v>
      </c>
      <c r="K866" s="4">
        <f>IFERROR(__xludf.DUMMYFUNCTION("""COMPUTED_VALUE"""),4.14)</f>
        <v>4.14</v>
      </c>
      <c r="L866" s="4">
        <v>4.42694</v>
      </c>
      <c r="M866" s="4" t="s">
        <v>13</v>
      </c>
      <c r="N866" s="1">
        <v>-2.00621011926026</v>
      </c>
      <c r="O866" s="4">
        <v>-0.36821988073973966</v>
      </c>
      <c r="V866" s="5">
        <v>36.6523</v>
      </c>
      <c r="W866" s="6">
        <v>4.325</v>
      </c>
      <c r="Z866" s="4">
        <f>IFERROR(__xludf.DUMMYFUNCTION("""COMPUTED_VALUE"""),4.14)</f>
        <v>4.14</v>
      </c>
      <c r="AA866" s="4">
        <v>42.6091</v>
      </c>
      <c r="AB866" s="4" t="s">
        <v>13</v>
      </c>
      <c r="AC866" s="1">
        <v>41.591034857968</v>
      </c>
      <c r="AD866" s="4">
        <v>-4.938734857968001</v>
      </c>
    </row>
    <row r="867">
      <c r="G867" s="5">
        <v>-2.52034</v>
      </c>
      <c r="H867" s="6">
        <v>4.33</v>
      </c>
      <c r="K867" s="4">
        <f>IFERROR(__xludf.DUMMYFUNCTION("""COMPUTED_VALUE"""),4.145)</f>
        <v>4.145</v>
      </c>
      <c r="L867" s="4">
        <v>4.21879</v>
      </c>
      <c r="M867" s="4" t="s">
        <v>13</v>
      </c>
      <c r="N867" s="1">
        <v>-1.93462099043765</v>
      </c>
      <c r="O867" s="4">
        <v>-0.5857190095623501</v>
      </c>
      <c r="V867" s="5">
        <v>36.5431</v>
      </c>
      <c r="W867" s="6">
        <v>4.33</v>
      </c>
      <c r="Z867" s="4">
        <f>IFERROR(__xludf.DUMMYFUNCTION("""COMPUTED_VALUE"""),4.145)</f>
        <v>4.145</v>
      </c>
      <c r="AA867" s="4">
        <v>42.3948</v>
      </c>
      <c r="AB867" s="4" t="s">
        <v>13</v>
      </c>
      <c r="AC867" s="1">
        <v>41.4436812842754</v>
      </c>
      <c r="AD867" s="4">
        <v>-4.900581284275397</v>
      </c>
    </row>
    <row r="868">
      <c r="G868" s="5">
        <v>-2.66357</v>
      </c>
      <c r="H868" s="6">
        <v>4.335</v>
      </c>
      <c r="K868" s="4">
        <f>IFERROR(__xludf.DUMMYFUNCTION("""COMPUTED_VALUE"""),4.15)</f>
        <v>4.15</v>
      </c>
      <c r="L868" s="4">
        <v>4.01144</v>
      </c>
      <c r="M868" s="4" t="s">
        <v>13</v>
      </c>
      <c r="N868" s="1">
        <v>-1.8645043096886</v>
      </c>
      <c r="O868" s="4">
        <v>-0.7990656903114</v>
      </c>
      <c r="V868" s="5">
        <v>36.4366</v>
      </c>
      <c r="W868" s="6">
        <v>4.335</v>
      </c>
      <c r="Z868" s="4">
        <f>IFERROR(__xludf.DUMMYFUNCTION("""COMPUTED_VALUE"""),4.15)</f>
        <v>4.15</v>
      </c>
      <c r="AA868" s="4">
        <v>42.184</v>
      </c>
      <c r="AB868" s="4" t="s">
        <v>13</v>
      </c>
      <c r="AC868" s="1">
        <v>41.297971469035</v>
      </c>
      <c r="AD868" s="4">
        <v>-4.861371469034999</v>
      </c>
    </row>
    <row r="869">
      <c r="G869" s="5">
        <v>-2.80412</v>
      </c>
      <c r="H869" s="6">
        <v>4.34</v>
      </c>
      <c r="K869" s="4">
        <f>IFERROR(__xludf.DUMMYFUNCTION("""COMPUTED_VALUE"""),4.155)</f>
        <v>4.155</v>
      </c>
      <c r="L869" s="4">
        <v>3.8049</v>
      </c>
      <c r="M869" s="4" t="s">
        <v>13</v>
      </c>
      <c r="N869" s="1">
        <v>-1.79620472457421</v>
      </c>
      <c r="O869" s="4">
        <v>-1.00791527542579</v>
      </c>
      <c r="V869" s="5">
        <v>36.3328</v>
      </c>
      <c r="W869" s="6">
        <v>4.34</v>
      </c>
      <c r="Z869" s="4">
        <f>IFERROR(__xludf.DUMMYFUNCTION("""COMPUTED_VALUE"""),4.155)</f>
        <v>4.155</v>
      </c>
      <c r="AA869" s="4">
        <v>41.9767</v>
      </c>
      <c r="AB869" s="4" t="s">
        <v>13</v>
      </c>
      <c r="AC869" s="1">
        <v>41.1537584933998</v>
      </c>
      <c r="AD869" s="4">
        <v>-4.8209584933998</v>
      </c>
    </row>
    <row r="870">
      <c r="G870" s="5">
        <v>-2.9419</v>
      </c>
      <c r="H870" s="6">
        <v>4.345</v>
      </c>
      <c r="K870" s="4">
        <f>IFERROR(__xludf.DUMMYFUNCTION("""COMPUTED_VALUE"""),4.16)</f>
        <v>4.16</v>
      </c>
      <c r="L870" s="4">
        <v>3.59925</v>
      </c>
      <c r="M870" s="4" t="s">
        <v>13</v>
      </c>
      <c r="N870" s="1">
        <v>-1.73006688265557</v>
      </c>
      <c r="O870" s="4">
        <v>-1.2118331173444299</v>
      </c>
      <c r="V870" s="5">
        <v>36.2316</v>
      </c>
      <c r="W870" s="6">
        <v>4.345</v>
      </c>
      <c r="Z870" s="4">
        <f>IFERROR(__xludf.DUMMYFUNCTION("""COMPUTED_VALUE"""),4.16)</f>
        <v>4.16</v>
      </c>
      <c r="AA870" s="4">
        <v>41.7727</v>
      </c>
      <c r="AB870" s="4" t="s">
        <v>13</v>
      </c>
      <c r="AC870" s="1">
        <v>41.0108954385229</v>
      </c>
      <c r="AD870" s="4">
        <v>-4.779295438522901</v>
      </c>
    </row>
    <row r="871">
      <c r="G871" s="5">
        <v>-3.07695</v>
      </c>
      <c r="H871" s="6">
        <v>4.35</v>
      </c>
      <c r="K871" s="4">
        <f>IFERROR(__xludf.DUMMYFUNCTION("""COMPUTED_VALUE"""),4.165)</f>
        <v>4.165</v>
      </c>
      <c r="L871" s="4">
        <v>3.3945</v>
      </c>
      <c r="M871" s="4" t="s">
        <v>13</v>
      </c>
      <c r="N871" s="1">
        <v>-1.66643543149376</v>
      </c>
      <c r="O871" s="4">
        <v>-1.4105145685062401</v>
      </c>
      <c r="V871" s="5">
        <v>36.1332</v>
      </c>
      <c r="W871" s="6">
        <v>4.35</v>
      </c>
      <c r="Z871" s="4">
        <f>IFERROR(__xludf.DUMMYFUNCTION("""COMPUTED_VALUE"""),4.165)</f>
        <v>4.165</v>
      </c>
      <c r="AA871" s="4">
        <v>41.5721</v>
      </c>
      <c r="AB871" s="4" t="s">
        <v>13</v>
      </c>
      <c r="AC871" s="1">
        <v>40.8692353855575</v>
      </c>
      <c r="AD871" s="4">
        <v>-4.7360353855575</v>
      </c>
    </row>
    <row r="872">
      <c r="G872" s="5">
        <v>-3.20915</v>
      </c>
      <c r="H872" s="6">
        <v>4.355</v>
      </c>
      <c r="K872" s="4">
        <f>IFERROR(__xludf.DUMMYFUNCTION("""COMPUTED_VALUE"""),4.17)</f>
        <v>4.17</v>
      </c>
      <c r="L872" s="4">
        <v>3.19071</v>
      </c>
      <c r="M872" s="4" t="s">
        <v>13</v>
      </c>
      <c r="N872" s="1">
        <v>-1.60565501864986</v>
      </c>
      <c r="O872" s="4">
        <v>-1.6034949813501402</v>
      </c>
      <c r="V872" s="5">
        <v>36.0374</v>
      </c>
      <c r="W872" s="6">
        <v>4.355</v>
      </c>
      <c r="Z872" s="4">
        <f>IFERROR(__xludf.DUMMYFUNCTION("""COMPUTED_VALUE"""),4.17)</f>
        <v>4.17</v>
      </c>
      <c r="AA872" s="4">
        <v>41.3748</v>
      </c>
      <c r="AB872" s="4" t="s">
        <v>13</v>
      </c>
      <c r="AC872" s="1">
        <v>40.7286314156565</v>
      </c>
      <c r="AD872" s="4">
        <v>-4.691231415656503</v>
      </c>
    </row>
    <row r="873">
      <c r="G873" s="5">
        <v>-3.33852</v>
      </c>
      <c r="H873" s="6">
        <v>4.36</v>
      </c>
      <c r="K873" s="4">
        <f>IFERROR(__xludf.DUMMYFUNCTION("""COMPUTED_VALUE"""),4.175)</f>
        <v>4.175</v>
      </c>
      <c r="L873" s="4">
        <v>2.98792</v>
      </c>
      <c r="M873" s="4" t="s">
        <v>13</v>
      </c>
      <c r="N873" s="1">
        <v>-1.54807029168498</v>
      </c>
      <c r="O873" s="4">
        <v>-1.79044970831502</v>
      </c>
      <c r="V873" s="5">
        <v>35.9443</v>
      </c>
      <c r="W873" s="6">
        <v>4.36</v>
      </c>
      <c r="Z873" s="4">
        <f>IFERROR(__xludf.DUMMYFUNCTION("""COMPUTED_VALUE"""),4.175)</f>
        <v>4.175</v>
      </c>
      <c r="AA873" s="4">
        <v>41.1806</v>
      </c>
      <c r="AB873" s="4" t="s">
        <v>13</v>
      </c>
      <c r="AC873" s="1">
        <v>40.5889366099731</v>
      </c>
      <c r="AD873" s="4">
        <v>-4.644636609973105</v>
      </c>
    </row>
    <row r="874">
      <c r="G874" s="5">
        <v>-3.465</v>
      </c>
      <c r="H874" s="6">
        <v>4.365</v>
      </c>
      <c r="K874" s="4">
        <f>IFERROR(__xludf.DUMMYFUNCTION("""COMPUTED_VALUE"""),4.18)</f>
        <v>4.18</v>
      </c>
      <c r="L874" s="4">
        <v>2.78617</v>
      </c>
      <c r="M874" s="4" t="s">
        <v>13</v>
      </c>
      <c r="N874" s="1">
        <v>-1.49402589816021</v>
      </c>
      <c r="O874" s="4">
        <v>-1.97097410183979</v>
      </c>
      <c r="V874" s="5">
        <v>35.8537</v>
      </c>
      <c r="W874" s="6">
        <v>4.365</v>
      </c>
      <c r="Z874" s="4">
        <f>IFERROR(__xludf.DUMMYFUNCTION("""COMPUTED_VALUE"""),4.18)</f>
        <v>4.18</v>
      </c>
      <c r="AA874" s="4">
        <v>40.9895</v>
      </c>
      <c r="AB874" s="4" t="s">
        <v>13</v>
      </c>
      <c r="AC874" s="1">
        <v>40.4500040496605</v>
      </c>
      <c r="AD874" s="4">
        <v>-4.596304049660496</v>
      </c>
    </row>
    <row r="875">
      <c r="G875" s="5">
        <v>-3.58857</v>
      </c>
      <c r="H875" s="6">
        <v>4.37</v>
      </c>
      <c r="K875" s="4">
        <f>IFERROR(__xludf.DUMMYFUNCTION("""COMPUTED_VALUE"""),4.185)</f>
        <v>4.185</v>
      </c>
      <c r="L875" s="4">
        <v>2.58553</v>
      </c>
      <c r="M875" s="4" t="s">
        <v>13</v>
      </c>
      <c r="N875" s="1">
        <v>-1.44386648563664</v>
      </c>
      <c r="O875" s="4">
        <v>-2.1447035143633597</v>
      </c>
      <c r="V875" s="5">
        <v>35.7657</v>
      </c>
      <c r="W875" s="6">
        <v>4.37</v>
      </c>
      <c r="Z875" s="4">
        <f>IFERROR(__xludf.DUMMYFUNCTION("""COMPUTED_VALUE"""),4.185)</f>
        <v>4.185</v>
      </c>
      <c r="AA875" s="4">
        <v>40.8015</v>
      </c>
      <c r="AB875" s="4" t="s">
        <v>13</v>
      </c>
      <c r="AC875" s="1">
        <v>40.3116868158716</v>
      </c>
      <c r="AD875" s="4">
        <v>-4.545986815871601</v>
      </c>
    </row>
    <row r="876">
      <c r="G876" s="5">
        <v>-3.70923</v>
      </c>
      <c r="H876" s="6">
        <v>4.375</v>
      </c>
      <c r="K876" s="4">
        <f>IFERROR(__xludf.DUMMYFUNCTION("""COMPUTED_VALUE"""),4.19)</f>
        <v>4.19</v>
      </c>
      <c r="L876" s="4">
        <v>2.38603</v>
      </c>
      <c r="M876" s="4" t="s">
        <v>13</v>
      </c>
      <c r="N876" s="1">
        <v>-1.39793670167534</v>
      </c>
      <c r="O876" s="4">
        <v>-2.31129329832466</v>
      </c>
      <c r="V876" s="5">
        <v>35.6804</v>
      </c>
      <c r="W876" s="6">
        <v>4.375</v>
      </c>
      <c r="Z876" s="4">
        <f>IFERROR(__xludf.DUMMYFUNCTION("""COMPUTED_VALUE"""),4.19)</f>
        <v>4.19</v>
      </c>
      <c r="AA876" s="4">
        <v>40.6164</v>
      </c>
      <c r="AB876" s="4" t="s">
        <v>13</v>
      </c>
      <c r="AC876" s="1">
        <v>40.1738379897596</v>
      </c>
      <c r="AD876" s="4">
        <v>-4.493437989759599</v>
      </c>
    </row>
    <row r="877">
      <c r="G877" s="5">
        <v>-3.8269</v>
      </c>
      <c r="H877" s="6">
        <v>4.38</v>
      </c>
      <c r="K877" s="4">
        <f>IFERROR(__xludf.DUMMYFUNCTION("""COMPUTED_VALUE"""),4.195)</f>
        <v>4.195</v>
      </c>
      <c r="L877" s="4">
        <v>2.18773</v>
      </c>
      <c r="M877" s="4" t="s">
        <v>13</v>
      </c>
      <c r="N877" s="1">
        <v>-1.35658119383742</v>
      </c>
      <c r="O877" s="4">
        <v>-2.47031880616258</v>
      </c>
      <c r="V877" s="5">
        <v>35.5974</v>
      </c>
      <c r="W877" s="6">
        <v>4.38</v>
      </c>
      <c r="Z877" s="4">
        <f>IFERROR(__xludf.DUMMYFUNCTION("""COMPUTED_VALUE"""),4.195)</f>
        <v>4.195</v>
      </c>
      <c r="AA877" s="4">
        <v>40.4343</v>
      </c>
      <c r="AB877" s="4" t="s">
        <v>13</v>
      </c>
      <c r="AC877" s="1">
        <v>40.0363106524775</v>
      </c>
      <c r="AD877" s="4">
        <v>-4.438910652477503</v>
      </c>
    </row>
    <row r="878">
      <c r="G878" s="5">
        <v>-3.94159</v>
      </c>
      <c r="H878" s="6">
        <v>4.385</v>
      </c>
      <c r="K878" s="4">
        <f>IFERROR(__xludf.DUMMYFUNCTION("""COMPUTED_VALUE"""),4.2)</f>
        <v>4.2</v>
      </c>
      <c r="L878" s="4">
        <v>1.99069</v>
      </c>
      <c r="M878" s="4" t="s">
        <v>13</v>
      </c>
      <c r="N878" s="1">
        <v>-1.32014460968396</v>
      </c>
      <c r="O878" s="4">
        <v>-2.6214453903160404</v>
      </c>
      <c r="V878" s="5">
        <v>35.517</v>
      </c>
      <c r="W878" s="6">
        <v>4.385</v>
      </c>
      <c r="Z878" s="4">
        <f>IFERROR(__xludf.DUMMYFUNCTION("""COMPUTED_VALUE"""),4.2)</f>
        <v>4.2</v>
      </c>
      <c r="AA878" s="4">
        <v>40.255</v>
      </c>
      <c r="AB878" s="4" t="s">
        <v>13</v>
      </c>
      <c r="AC878" s="1">
        <v>39.8989578851785</v>
      </c>
      <c r="AD878" s="4">
        <v>-4.381957885178494</v>
      </c>
    </row>
    <row r="879">
      <c r="G879" s="5">
        <v>-4.05328</v>
      </c>
      <c r="H879" s="6">
        <v>4.39</v>
      </c>
      <c r="K879" s="4">
        <f>IFERROR(__xludf.DUMMYFUNCTION("""COMPUTED_VALUE"""),4.204986573)</f>
        <v>4.204986573</v>
      </c>
      <c r="L879" s="4" t="s">
        <v>13</v>
      </c>
      <c r="M879" s="4">
        <v>-3.27</v>
      </c>
      <c r="N879" s="1">
        <v>-1.28897159677605</v>
      </c>
      <c r="O879" s="4">
        <v>-2.76430840322395</v>
      </c>
      <c r="V879" s="5">
        <v>35.4391</v>
      </c>
      <c r="W879" s="6">
        <v>4.39</v>
      </c>
      <c r="Z879" s="4">
        <f>IFERROR(__xludf.DUMMYFUNCTION("""COMPUTED_VALUE"""),4.204986573)</f>
        <v>4.204986573</v>
      </c>
      <c r="AA879" s="4" t="s">
        <v>13</v>
      </c>
      <c r="AB879" s="4">
        <v>46.0032642557085</v>
      </c>
      <c r="AC879" s="1">
        <v>39.7616327690157</v>
      </c>
      <c r="AD879" s="4">
        <v>-4.3225327690156945</v>
      </c>
    </row>
    <row r="880">
      <c r="G880" s="5">
        <v>-4.16192</v>
      </c>
      <c r="H880" s="6">
        <v>4.395</v>
      </c>
      <c r="K880" s="4">
        <f>IFERROR(__xludf.DUMMYFUNCTION("""COMPUTED_VALUE"""),4.205)</f>
        <v>4.205</v>
      </c>
      <c r="L880" s="4">
        <v>1.79494</v>
      </c>
      <c r="M880" s="4" t="s">
        <v>13</v>
      </c>
      <c r="N880" s="1">
        <v>-1.26340680267478</v>
      </c>
      <c r="O880" s="4">
        <v>-2.8985131973252205</v>
      </c>
      <c r="V880" s="5">
        <v>35.3636</v>
      </c>
      <c r="W880" s="6">
        <v>4.395</v>
      </c>
      <c r="Z880" s="4">
        <f>IFERROR(__xludf.DUMMYFUNCTION("""COMPUTED_VALUE"""),4.205)</f>
        <v>4.205</v>
      </c>
      <c r="AA880" s="4">
        <v>40.0786</v>
      </c>
      <c r="AB880" s="4" t="s">
        <v>13</v>
      </c>
      <c r="AC880" s="1">
        <v>39.6241883851422</v>
      </c>
      <c r="AD880" s="4">
        <v>-4.260588385142199</v>
      </c>
    </row>
    <row r="881">
      <c r="G881" s="5">
        <v>-4.26753</v>
      </c>
      <c r="H881" s="6">
        <v>4.4</v>
      </c>
      <c r="K881" s="4">
        <f>IFERROR(__xludf.DUMMYFUNCTION("""COMPUTED_VALUE"""),4.21)</f>
        <v>4.21</v>
      </c>
      <c r="L881" s="4">
        <v>1.60052</v>
      </c>
      <c r="M881" s="4" t="s">
        <v>13</v>
      </c>
      <c r="N881" s="1">
        <v>-1.24379487494124</v>
      </c>
      <c r="O881" s="4">
        <v>-3.02373512505876</v>
      </c>
      <c r="V881" s="5">
        <v>35.2904</v>
      </c>
      <c r="W881" s="6">
        <v>4.4</v>
      </c>
      <c r="Z881" s="4">
        <f>IFERROR(__xludf.DUMMYFUNCTION("""COMPUTED_VALUE"""),4.21)</f>
        <v>4.21</v>
      </c>
      <c r="AA881" s="4">
        <v>39.905</v>
      </c>
      <c r="AB881" s="4" t="s">
        <v>13</v>
      </c>
      <c r="AC881" s="1">
        <v>39.4864778147109</v>
      </c>
      <c r="AD881" s="4">
        <v>-4.196077814710904</v>
      </c>
    </row>
    <row r="882">
      <c r="G882" s="5">
        <v>-4.37008</v>
      </c>
      <c r="H882" s="6">
        <v>4.405</v>
      </c>
      <c r="K882" s="4">
        <f>IFERROR(__xludf.DUMMYFUNCTION("""COMPUTED_VALUE"""),4.215)</f>
        <v>4.215</v>
      </c>
      <c r="L882" s="4">
        <v>1.40753</v>
      </c>
      <c r="M882" s="4" t="s">
        <v>13</v>
      </c>
      <c r="N882" s="1">
        <v>-1.23048046113653</v>
      </c>
      <c r="O882" s="4">
        <v>-3.13959953886347</v>
      </c>
      <c r="V882" s="5">
        <v>35.2195</v>
      </c>
      <c r="W882" s="6">
        <v>4.405</v>
      </c>
      <c r="Z882" s="4">
        <f>IFERROR(__xludf.DUMMYFUNCTION("""COMPUTED_VALUE"""),4.215)</f>
        <v>4.215</v>
      </c>
      <c r="AA882" s="4">
        <v>39.7342</v>
      </c>
      <c r="AB882" s="4" t="s">
        <v>13</v>
      </c>
      <c r="AC882" s="1">
        <v>39.3483541388751</v>
      </c>
      <c r="AD882" s="4">
        <v>-4.128854138875106</v>
      </c>
    </row>
    <row r="883">
      <c r="G883" s="5">
        <v>-4.46955</v>
      </c>
      <c r="H883" s="6">
        <v>4.41</v>
      </c>
      <c r="K883" s="4">
        <f>IFERROR(__xludf.DUMMYFUNCTION("""COMPUTED_VALUE"""),4.22)</f>
        <v>4.22</v>
      </c>
      <c r="L883" s="4">
        <v>1.21598</v>
      </c>
      <c r="M883" s="4" t="s">
        <v>13</v>
      </c>
      <c r="N883" s="1">
        <v>-1.22082247759975</v>
      </c>
      <c r="O883" s="4">
        <v>-3.24872752240025</v>
      </c>
      <c r="V883" s="5">
        <v>35.151</v>
      </c>
      <c r="W883" s="6">
        <v>4.41</v>
      </c>
      <c r="Z883" s="4">
        <f>IFERROR(__xludf.DUMMYFUNCTION("""COMPUTED_VALUE"""),4.22)</f>
        <v>4.22</v>
      </c>
      <c r="AA883" s="4">
        <v>39.566</v>
      </c>
      <c r="AB883" s="4" t="s">
        <v>13</v>
      </c>
      <c r="AC883" s="1">
        <v>39.2080350586219</v>
      </c>
      <c r="AD883" s="4">
        <v>-4.057035058621899</v>
      </c>
    </row>
    <row r="884">
      <c r="G884" s="5">
        <v>-4.56596</v>
      </c>
      <c r="H884" s="6">
        <v>4.415</v>
      </c>
      <c r="K884" s="4">
        <f>IFERROR(__xludf.DUMMYFUNCTION("""COMPUTED_VALUE"""),4.225)</f>
        <v>4.225</v>
      </c>
      <c r="L884" s="4">
        <v>1.02593</v>
      </c>
      <c r="M884" s="4" t="s">
        <v>13</v>
      </c>
      <c r="N884" s="1">
        <v>-1.21134674564062</v>
      </c>
      <c r="O884" s="4">
        <v>-3.3546132543593794</v>
      </c>
      <c r="V884" s="5">
        <v>35.0846</v>
      </c>
      <c r="W884" s="6">
        <v>4.415</v>
      </c>
      <c r="Z884" s="4">
        <f>IFERROR(__xludf.DUMMYFUNCTION("""COMPUTED_VALUE"""),4.225)</f>
        <v>4.225</v>
      </c>
      <c r="AA884" s="4">
        <v>39.4007</v>
      </c>
      <c r="AB884" s="4" t="s">
        <v>13</v>
      </c>
      <c r="AC884" s="1">
        <v>39.0637745041749</v>
      </c>
      <c r="AD884" s="4">
        <v>-3.9791745041748996</v>
      </c>
    </row>
    <row r="885">
      <c r="G885" s="5">
        <v>-4.65927</v>
      </c>
      <c r="H885" s="6">
        <v>4.42</v>
      </c>
      <c r="K885" s="4">
        <f>IFERROR(__xludf.DUMMYFUNCTION("""COMPUTED_VALUE"""),4.23)</f>
        <v>4.23</v>
      </c>
      <c r="L885" s="4">
        <v>0.837463</v>
      </c>
      <c r="M885" s="4" t="s">
        <v>13</v>
      </c>
      <c r="N885" s="1">
        <v>-1.20205080179838</v>
      </c>
      <c r="O885" s="4">
        <v>-3.4572191982016203</v>
      </c>
      <c r="V885" s="5">
        <v>35.0205</v>
      </c>
      <c r="W885" s="6">
        <v>4.42</v>
      </c>
      <c r="Z885" s="4">
        <f>IFERROR(__xludf.DUMMYFUNCTION("""COMPUTED_VALUE"""),4.23)</f>
        <v>4.23</v>
      </c>
      <c r="AA885" s="4">
        <v>39.238</v>
      </c>
      <c r="AB885" s="4" t="s">
        <v>13</v>
      </c>
      <c r="AC885" s="1">
        <v>38.9160111866215</v>
      </c>
      <c r="AD885" s="4">
        <v>-3.895511186621505</v>
      </c>
    </row>
    <row r="886">
      <c r="G886" s="5">
        <v>-4.74946</v>
      </c>
      <c r="H886" s="6">
        <v>4.425</v>
      </c>
      <c r="K886" s="4">
        <f>IFERROR(__xludf.DUMMYFUNCTION("""COMPUTED_VALUE"""),4.235)</f>
        <v>4.235</v>
      </c>
      <c r="L886" s="4">
        <v>0.65059</v>
      </c>
      <c r="M886" s="4" t="s">
        <v>13</v>
      </c>
      <c r="N886" s="1">
        <v>-1.19293983474518</v>
      </c>
      <c r="O886" s="4">
        <v>-3.55652016525482</v>
      </c>
      <c r="V886" s="5">
        <v>34.9584</v>
      </c>
      <c r="W886" s="6">
        <v>4.425</v>
      </c>
      <c r="Z886" s="4">
        <f>IFERROR(__xludf.DUMMYFUNCTION("""COMPUTED_VALUE"""),4.235)</f>
        <v>4.235</v>
      </c>
      <c r="AA886" s="4">
        <v>39.0779</v>
      </c>
      <c r="AB886" s="4" t="s">
        <v>13</v>
      </c>
      <c r="AC886" s="1">
        <v>38.7651883136682</v>
      </c>
      <c r="AD886" s="4">
        <v>-3.8067883136682</v>
      </c>
    </row>
    <row r="887">
      <c r="G887" s="5">
        <v>-4.83657</v>
      </c>
      <c r="H887" s="6">
        <v>4.43</v>
      </c>
      <c r="K887" s="4">
        <f>IFERROR(__xludf.DUMMYFUNCTION("""COMPUTED_VALUE"""),4.24)</f>
        <v>4.24</v>
      </c>
      <c r="L887" s="4">
        <v>0.465402</v>
      </c>
      <c r="M887" s="4" t="s">
        <v>13</v>
      </c>
      <c r="N887" s="1">
        <v>-1.1840190331532</v>
      </c>
      <c r="O887" s="4">
        <v>-3.6525509668468</v>
      </c>
      <c r="V887" s="5">
        <v>34.8985</v>
      </c>
      <c r="W887" s="6">
        <v>4.43</v>
      </c>
      <c r="Z887" s="4">
        <f>IFERROR(__xludf.DUMMYFUNCTION("""COMPUTED_VALUE"""),4.24)</f>
        <v>4.24</v>
      </c>
      <c r="AA887" s="4">
        <v>38.9206</v>
      </c>
      <c r="AB887" s="4" t="s">
        <v>13</v>
      </c>
      <c r="AC887" s="1">
        <v>38.6117490930219</v>
      </c>
      <c r="AD887" s="4">
        <v>-3.7132490930219006</v>
      </c>
    </row>
    <row r="888">
      <c r="G888" s="5">
        <v>-4.92055</v>
      </c>
      <c r="H888" s="6">
        <v>4.435</v>
      </c>
      <c r="K888" s="4">
        <f>IFERROR(__xludf.DUMMYFUNCTION("""COMPUTED_VALUE"""),4.245)</f>
        <v>4.245</v>
      </c>
      <c r="L888" s="4">
        <v>0.281929</v>
      </c>
      <c r="M888" s="4" t="s">
        <v>13</v>
      </c>
      <c r="N888" s="1">
        <v>-1.17529358569457</v>
      </c>
      <c r="O888" s="4">
        <v>-3.7452564143054303</v>
      </c>
      <c r="V888" s="5">
        <v>34.8406</v>
      </c>
      <c r="W888" s="6">
        <v>4.435</v>
      </c>
      <c r="Z888" s="4">
        <f>IFERROR(__xludf.DUMMYFUNCTION("""COMPUTED_VALUE"""),4.245)</f>
        <v>4.245</v>
      </c>
      <c r="AA888" s="4">
        <v>38.7659</v>
      </c>
      <c r="AB888" s="4" t="s">
        <v>13</v>
      </c>
      <c r="AC888" s="1">
        <v>38.4561367323892</v>
      </c>
      <c r="AD888" s="4">
        <v>-3.615536732389195</v>
      </c>
    </row>
    <row r="889">
      <c r="G889" s="5">
        <v>-5.00147</v>
      </c>
      <c r="H889" s="6">
        <v>4.44</v>
      </c>
      <c r="K889" s="4">
        <f>IFERROR(__xludf.DUMMYFUNCTION("""COMPUTED_VALUE"""),4.25)</f>
        <v>4.25</v>
      </c>
      <c r="L889" s="4">
        <v>0.100229</v>
      </c>
      <c r="M889" s="4" t="s">
        <v>13</v>
      </c>
      <c r="N889" s="1">
        <v>-1.16676868104146</v>
      </c>
      <c r="O889" s="4">
        <v>-3.8347013189585404</v>
      </c>
      <c r="V889" s="5">
        <v>34.7847</v>
      </c>
      <c r="W889" s="6">
        <v>4.44</v>
      </c>
      <c r="Z889" s="4">
        <f>IFERROR(__xludf.DUMMYFUNCTION("""COMPUTED_VALUE"""),4.25)</f>
        <v>4.25</v>
      </c>
      <c r="AA889" s="4">
        <v>38.6138</v>
      </c>
      <c r="AB889" s="4" t="s">
        <v>13</v>
      </c>
      <c r="AC889" s="1">
        <v>38.2987944394768</v>
      </c>
      <c r="AD889" s="4">
        <v>-3.5140944394768</v>
      </c>
    </row>
    <row r="890">
      <c r="G890" s="5">
        <v>-5.07927</v>
      </c>
      <c r="H890" s="6">
        <v>4.445</v>
      </c>
      <c r="K890" s="4">
        <f>IFERROR(__xludf.DUMMYFUNCTION("""COMPUTED_VALUE"""),4.255)</f>
        <v>4.255</v>
      </c>
      <c r="L890" s="4">
        <v>-0.0796267</v>
      </c>
      <c r="M890" s="4" t="s">
        <v>13</v>
      </c>
      <c r="N890" s="1">
        <v>-1.15844950786602</v>
      </c>
      <c r="O890" s="4">
        <v>-3.92082049213398</v>
      </c>
      <c r="V890" s="5">
        <v>34.7307</v>
      </c>
      <c r="W890" s="6">
        <v>4.445</v>
      </c>
      <c r="Z890" s="4">
        <f>IFERROR(__xludf.DUMMYFUNCTION("""COMPUTED_VALUE"""),4.255)</f>
        <v>4.255</v>
      </c>
      <c r="AA890" s="4">
        <v>38.4644</v>
      </c>
      <c r="AB890" s="4" t="s">
        <v>13</v>
      </c>
      <c r="AC890" s="1">
        <v>38.1401654219915</v>
      </c>
      <c r="AD890" s="4">
        <v>-3.4094654219914986</v>
      </c>
    </row>
    <row r="891">
      <c r="G891" s="5">
        <v>-5.15398</v>
      </c>
      <c r="H891" s="6">
        <v>4.45</v>
      </c>
      <c r="K891" s="4">
        <f>IFERROR(__xludf.DUMMYFUNCTION("""COMPUTED_VALUE"""),4.26)</f>
        <v>4.26</v>
      </c>
      <c r="L891" s="4">
        <v>-0.257578</v>
      </c>
      <c r="M891" s="4" t="s">
        <v>13</v>
      </c>
      <c r="N891" s="1">
        <v>-1.15034125484041</v>
      </c>
      <c r="O891" s="4">
        <v>-4.00363874515959</v>
      </c>
      <c r="V891" s="5">
        <v>34.6785</v>
      </c>
      <c r="W891" s="6">
        <v>4.45</v>
      </c>
      <c r="Z891" s="4">
        <f>IFERROR(__xludf.DUMMYFUNCTION("""COMPUTED_VALUE"""),4.26)</f>
        <v>4.26</v>
      </c>
      <c r="AA891" s="4">
        <v>38.3176</v>
      </c>
      <c r="AB891" s="4" t="s">
        <v>13</v>
      </c>
      <c r="AC891" s="1">
        <v>37.9806928876401</v>
      </c>
      <c r="AD891" s="4">
        <v>-3.3021928876401034</v>
      </c>
    </row>
    <row r="892">
      <c r="G892" s="5">
        <v>-5.22563</v>
      </c>
      <c r="H892" s="6">
        <v>4.455</v>
      </c>
      <c r="K892" s="4">
        <f>IFERROR(__xludf.DUMMYFUNCTION("""COMPUTED_VALUE"""),4.265)</f>
        <v>4.265</v>
      </c>
      <c r="L892" s="4">
        <v>-0.433609</v>
      </c>
      <c r="M892" s="4" t="s">
        <v>13</v>
      </c>
      <c r="N892" s="1">
        <v>-1.14244911063678</v>
      </c>
      <c r="O892" s="4">
        <v>-4.08318088936322</v>
      </c>
      <c r="V892" s="5">
        <v>34.6283</v>
      </c>
      <c r="W892" s="6">
        <v>4.455</v>
      </c>
      <c r="Z892" s="4">
        <f>IFERROR(__xludf.DUMMYFUNCTION("""COMPUTED_VALUE"""),4.265)</f>
        <v>4.265</v>
      </c>
      <c r="AA892" s="4">
        <v>38.1734</v>
      </c>
      <c r="AB892" s="4" t="s">
        <v>13</v>
      </c>
      <c r="AC892" s="1">
        <v>37.8208200441291</v>
      </c>
      <c r="AD892" s="4">
        <v>-3.192520044129097</v>
      </c>
    </row>
    <row r="893">
      <c r="G893" s="5">
        <v>-5.2942</v>
      </c>
      <c r="H893" s="6">
        <v>4.46</v>
      </c>
      <c r="K893" s="4">
        <f>IFERROR(__xludf.DUMMYFUNCTION("""COMPUTED_VALUE"""),4.27)</f>
        <v>4.27</v>
      </c>
      <c r="L893" s="4">
        <v>-0.607618</v>
      </c>
      <c r="M893" s="4" t="s">
        <v>13</v>
      </c>
      <c r="N893" s="1">
        <v>-1.1347782639273</v>
      </c>
      <c r="O893" s="4">
        <v>-4.1594217360727</v>
      </c>
      <c r="V893" s="5">
        <v>34.5798</v>
      </c>
      <c r="W893" s="6">
        <v>4.46</v>
      </c>
      <c r="Z893" s="4">
        <f>IFERROR(__xludf.DUMMYFUNCTION("""COMPUTED_VALUE"""),4.27)</f>
        <v>4.27</v>
      </c>
      <c r="AA893" s="4">
        <v>38.0319</v>
      </c>
      <c r="AB893" s="4" t="s">
        <v>13</v>
      </c>
      <c r="AC893" s="1">
        <v>37.6609900991654</v>
      </c>
      <c r="AD893" s="4">
        <v>-3.081190099165404</v>
      </c>
    </row>
    <row r="894">
      <c r="G894" s="5">
        <v>-5.35973</v>
      </c>
      <c r="H894" s="6">
        <v>4.465</v>
      </c>
      <c r="K894" s="4">
        <f>IFERROR(__xludf.DUMMYFUNCTION("""COMPUTED_VALUE"""),4.275)</f>
        <v>4.275</v>
      </c>
      <c r="L894" s="4">
        <v>-0.779594</v>
      </c>
      <c r="M894" s="4" t="s">
        <v>13</v>
      </c>
      <c r="N894" s="1">
        <v>-1.12733390338412</v>
      </c>
      <c r="O894" s="4">
        <v>-4.232396096615879</v>
      </c>
      <c r="V894" s="5">
        <v>34.5331</v>
      </c>
      <c r="W894" s="6">
        <v>4.465</v>
      </c>
      <c r="Z894" s="4">
        <f>IFERROR(__xludf.DUMMYFUNCTION("""COMPUTED_VALUE"""),4.275)</f>
        <v>4.275</v>
      </c>
      <c r="AA894" s="4">
        <v>37.8931</v>
      </c>
      <c r="AB894" s="4" t="s">
        <v>13</v>
      </c>
      <c r="AC894" s="1">
        <v>37.5016462604556</v>
      </c>
      <c r="AD894" s="4">
        <v>-2.9685462604556037</v>
      </c>
    </row>
    <row r="895">
      <c r="G895" s="5">
        <v>-5.42221</v>
      </c>
      <c r="H895" s="6">
        <v>4.47</v>
      </c>
      <c r="K895" s="4">
        <f>IFERROR(__xludf.DUMMYFUNCTION("""COMPUTED_VALUE"""),4.28)</f>
        <v>4.28</v>
      </c>
      <c r="L895" s="4">
        <v>-0.949445</v>
      </c>
      <c r="M895" s="4" t="s">
        <v>13</v>
      </c>
      <c r="N895" s="1">
        <v>-1.12012121767938</v>
      </c>
      <c r="O895" s="4">
        <v>-4.30208878232062</v>
      </c>
      <c r="V895" s="5">
        <v>34.4881</v>
      </c>
      <c r="W895" s="6">
        <v>4.47</v>
      </c>
      <c r="Z895" s="4">
        <f>IFERROR(__xludf.DUMMYFUNCTION("""COMPUTED_VALUE"""),4.28)</f>
        <v>4.28</v>
      </c>
      <c r="AA895" s="4">
        <v>37.7569</v>
      </c>
      <c r="AB895" s="4" t="s">
        <v>13</v>
      </c>
      <c r="AC895" s="1">
        <v>37.3432317357065</v>
      </c>
      <c r="AD895" s="4">
        <v>-2.8551317357065003</v>
      </c>
    </row>
    <row r="896">
      <c r="G896" s="5">
        <v>-5.48167</v>
      </c>
      <c r="H896" s="6">
        <v>4.475</v>
      </c>
      <c r="K896" s="4">
        <f>IFERROR(__xludf.DUMMYFUNCTION("""COMPUTED_VALUE"""),4.285)</f>
        <v>4.285</v>
      </c>
      <c r="L896" s="4">
        <v>-1.11712</v>
      </c>
      <c r="M896" s="4" t="s">
        <v>13</v>
      </c>
      <c r="N896" s="1">
        <v>-1.11314539548526</v>
      </c>
      <c r="O896" s="4">
        <v>-4.36852460451474</v>
      </c>
      <c r="V896" s="5">
        <v>34.4446</v>
      </c>
      <c r="W896" s="6">
        <v>4.475</v>
      </c>
      <c r="Z896" s="4">
        <f>IFERROR(__xludf.DUMMYFUNCTION("""COMPUTED_VALUE"""),4.285)</f>
        <v>4.285</v>
      </c>
      <c r="AA896" s="4">
        <v>37.6234</v>
      </c>
      <c r="AB896" s="4" t="s">
        <v>13</v>
      </c>
      <c r="AC896" s="1">
        <v>37.1861897326247</v>
      </c>
      <c r="AD896" s="4">
        <v>-2.7415897326246963</v>
      </c>
    </row>
    <row r="897">
      <c r="G897" s="5">
        <v>-5.53813</v>
      </c>
      <c r="H897" s="6">
        <v>4.48</v>
      </c>
      <c r="K897" s="4">
        <f>IFERROR(__xludf.DUMMYFUNCTION("""COMPUTED_VALUE"""),4.29)</f>
        <v>4.29</v>
      </c>
      <c r="L897" s="4">
        <v>-1.28262</v>
      </c>
      <c r="M897" s="4" t="s">
        <v>13</v>
      </c>
      <c r="N897" s="1">
        <v>-1.1064116254739</v>
      </c>
      <c r="O897" s="4">
        <v>-4.4317183745261</v>
      </c>
      <c r="V897" s="5">
        <v>34.4028</v>
      </c>
      <c r="W897" s="6">
        <v>4.48</v>
      </c>
      <c r="Z897" s="4">
        <f>IFERROR(__xludf.DUMMYFUNCTION("""COMPUTED_VALUE"""),4.29)</f>
        <v>4.29</v>
      </c>
      <c r="AA897" s="4">
        <v>37.4926</v>
      </c>
      <c r="AB897" s="4" t="s">
        <v>13</v>
      </c>
      <c r="AC897" s="1">
        <v>37.030963458917</v>
      </c>
      <c r="AD897" s="4">
        <v>-2.628163458917001</v>
      </c>
    </row>
    <row r="898">
      <c r="G898" s="5">
        <v>-5.59165</v>
      </c>
      <c r="H898" s="6">
        <v>4.485</v>
      </c>
      <c r="K898" s="4">
        <f>IFERROR(__xludf.DUMMYFUNCTION("""COMPUTED_VALUE"""),4.295)</f>
        <v>4.295</v>
      </c>
      <c r="L898" s="4">
        <v>-1.4458</v>
      </c>
      <c r="M898" s="4" t="s">
        <v>13</v>
      </c>
      <c r="N898" s="1">
        <v>-1.09992509631746</v>
      </c>
      <c r="O898" s="4">
        <v>-4.49172490368254</v>
      </c>
      <c r="V898" s="5">
        <v>34.3626</v>
      </c>
      <c r="W898" s="6">
        <v>4.485</v>
      </c>
      <c r="Z898" s="4">
        <f>IFERROR(__xludf.DUMMYFUNCTION("""COMPUTED_VALUE"""),4.295)</f>
        <v>4.295</v>
      </c>
      <c r="AA898" s="4">
        <v>37.3644</v>
      </c>
      <c r="AB898" s="4" t="s">
        <v>13</v>
      </c>
      <c r="AC898" s="1">
        <v>36.8779961222901</v>
      </c>
      <c r="AD898" s="4">
        <v>-2.515396122290099</v>
      </c>
    </row>
    <row r="899">
      <c r="G899" s="5">
        <v>-5.64222</v>
      </c>
      <c r="H899" s="6">
        <v>4.49</v>
      </c>
      <c r="K899" s="4">
        <f>IFERROR(__xludf.DUMMYFUNCTION("""COMPUTED_VALUE"""),4.3)</f>
        <v>4.3</v>
      </c>
      <c r="L899" s="4">
        <v>-1.60668</v>
      </c>
      <c r="M899" s="4" t="s">
        <v>13</v>
      </c>
      <c r="N899" s="1">
        <v>-1.09369099668811</v>
      </c>
      <c r="O899" s="4">
        <v>-4.54852900331189</v>
      </c>
      <c r="V899" s="5">
        <v>34.3239</v>
      </c>
      <c r="W899" s="6">
        <v>4.49</v>
      </c>
      <c r="Z899" s="4">
        <f>IFERROR(__xludf.DUMMYFUNCTION("""COMPUTED_VALUE"""),4.3)</f>
        <v>4.3</v>
      </c>
      <c r="AA899" s="4">
        <v>37.2389</v>
      </c>
      <c r="AB899" s="4" t="s">
        <v>13</v>
      </c>
      <c r="AC899" s="1">
        <v>36.7277309304507</v>
      </c>
      <c r="AD899" s="4">
        <v>-2.4038309304506953</v>
      </c>
    </row>
    <row r="900">
      <c r="G900" s="5">
        <v>-5.68985</v>
      </c>
      <c r="H900" s="6">
        <v>4.495</v>
      </c>
      <c r="K900" s="4">
        <f>IFERROR(__xludf.DUMMYFUNCTION("""COMPUTED_VALUE"""),4.305)</f>
        <v>4.305</v>
      </c>
      <c r="L900" s="4">
        <v>-1.76518</v>
      </c>
      <c r="M900" s="4" t="s">
        <v>13</v>
      </c>
      <c r="N900" s="1">
        <v>-1.08771451525798</v>
      </c>
      <c r="O900" s="4">
        <v>-4.6021354847420195</v>
      </c>
      <c r="V900" s="5">
        <v>34.2867</v>
      </c>
      <c r="W900" s="6">
        <v>4.495</v>
      </c>
      <c r="Z900" s="4">
        <f>IFERROR(__xludf.DUMMYFUNCTION("""COMPUTED_VALUE"""),4.305)</f>
        <v>4.305</v>
      </c>
      <c r="AA900" s="4">
        <v>37.1162</v>
      </c>
      <c r="AB900" s="4" t="s">
        <v>13</v>
      </c>
      <c r="AC900" s="1">
        <v>36.5806110911056</v>
      </c>
      <c r="AD900" s="4">
        <v>-2.293911091105599</v>
      </c>
    </row>
    <row r="901">
      <c r="G901" s="5">
        <v>-5.73461</v>
      </c>
      <c r="H901" s="6">
        <v>4.5</v>
      </c>
      <c r="K901" s="4">
        <f>IFERROR(__xludf.DUMMYFUNCTION("""COMPUTED_VALUE"""),4.31)</f>
        <v>4.31</v>
      </c>
      <c r="L901" s="4">
        <v>-1.92126</v>
      </c>
      <c r="M901" s="4" t="s">
        <v>13</v>
      </c>
      <c r="N901" s="1">
        <v>-1.08200084069924</v>
      </c>
      <c r="O901" s="4">
        <v>-4.65260915930076</v>
      </c>
      <c r="V901" s="5">
        <v>34.2509</v>
      </c>
      <c r="W901" s="6">
        <v>4.5</v>
      </c>
      <c r="Z901" s="4">
        <f>IFERROR(__xludf.DUMMYFUNCTION("""COMPUTED_VALUE"""),4.31)</f>
        <v>4.31</v>
      </c>
      <c r="AA901" s="4">
        <v>36.9961</v>
      </c>
      <c r="AB901" s="4" t="s">
        <v>13</v>
      </c>
      <c r="AC901" s="1">
        <v>36.4370798119614</v>
      </c>
      <c r="AD901" s="4">
        <v>-2.186179811961395</v>
      </c>
    </row>
    <row r="902">
      <c r="G902" s="5">
        <v>-5.77654</v>
      </c>
      <c r="H902" s="6">
        <v>4.505</v>
      </c>
      <c r="K902" s="4">
        <f>IFERROR(__xludf.DUMMYFUNCTION("""COMPUTED_VALUE"""),4.315)</f>
        <v>4.315</v>
      </c>
      <c r="L902" s="4">
        <v>-2.07484</v>
      </c>
      <c r="M902" s="4" t="s">
        <v>13</v>
      </c>
      <c r="N902" s="1">
        <v>-1.07655516168405</v>
      </c>
      <c r="O902" s="4">
        <v>-4.69998483831595</v>
      </c>
      <c r="V902" s="5">
        <v>34.2166</v>
      </c>
      <c r="W902" s="6">
        <v>4.505</v>
      </c>
      <c r="Z902" s="4">
        <f>IFERROR(__xludf.DUMMYFUNCTION("""COMPUTED_VALUE"""),4.315)</f>
        <v>4.315</v>
      </c>
      <c r="AA902" s="4">
        <v>36.8788</v>
      </c>
      <c r="AB902" s="4" t="s">
        <v>13</v>
      </c>
      <c r="AC902" s="1">
        <v>36.2975803007248</v>
      </c>
      <c r="AD902" s="4">
        <v>-2.0809803007248036</v>
      </c>
    </row>
    <row r="903">
      <c r="G903" s="5">
        <v>-5.81566</v>
      </c>
      <c r="H903" s="6">
        <v>4.51</v>
      </c>
      <c r="K903" s="4">
        <f>IFERROR(__xludf.DUMMYFUNCTION("""COMPUTED_VALUE"""),4.32)</f>
        <v>4.32</v>
      </c>
      <c r="L903" s="4">
        <v>-2.22592</v>
      </c>
      <c r="M903" s="4" t="s">
        <v>13</v>
      </c>
      <c r="N903" s="1">
        <v>-1.07138266688457</v>
      </c>
      <c r="O903" s="4">
        <v>-4.744277333115431</v>
      </c>
      <c r="V903" s="5">
        <v>34.1836</v>
      </c>
      <c r="W903" s="6">
        <v>4.51</v>
      </c>
      <c r="Z903" s="4">
        <f>IFERROR(__xludf.DUMMYFUNCTION("""COMPUTED_VALUE"""),4.32)</f>
        <v>4.32</v>
      </c>
      <c r="AA903" s="4">
        <v>36.7642</v>
      </c>
      <c r="AB903" s="4" t="s">
        <v>13</v>
      </c>
      <c r="AC903" s="1">
        <v>36.1625557651027</v>
      </c>
      <c r="AD903" s="4">
        <v>-1.9789557651027039</v>
      </c>
    </row>
    <row r="904">
      <c r="G904" s="5">
        <v>-5.85201</v>
      </c>
      <c r="H904" s="6">
        <v>4.515</v>
      </c>
      <c r="K904" s="4">
        <f>IFERROR(__xludf.DUMMYFUNCTION("""COMPUTED_VALUE"""),4.325)</f>
        <v>4.325</v>
      </c>
      <c r="L904" s="4">
        <v>-2.37443</v>
      </c>
      <c r="M904" s="4" t="s">
        <v>13</v>
      </c>
      <c r="N904" s="1">
        <v>-1.06648854497294</v>
      </c>
      <c r="O904" s="4">
        <v>-4.78552145502706</v>
      </c>
      <c r="V904" s="5">
        <v>34.1519</v>
      </c>
      <c r="W904" s="6">
        <v>4.515</v>
      </c>
      <c r="Z904" s="4">
        <f>IFERROR(__xludf.DUMMYFUNCTION("""COMPUTED_VALUE"""),4.325)</f>
        <v>4.325</v>
      </c>
      <c r="AA904" s="4">
        <v>36.6523</v>
      </c>
      <c r="AB904" s="4" t="s">
        <v>13</v>
      </c>
      <c r="AC904" s="1">
        <v>36.0324494128016</v>
      </c>
      <c r="AD904" s="4">
        <v>-1.8805494128015994</v>
      </c>
    </row>
    <row r="905">
      <c r="G905" s="5">
        <v>-5.88563</v>
      </c>
      <c r="H905" s="6">
        <v>4.52</v>
      </c>
      <c r="K905" s="4">
        <f>IFERROR(__xludf.DUMMYFUNCTION("""COMPUTED_VALUE"""),4.33)</f>
        <v>4.33</v>
      </c>
      <c r="L905" s="4">
        <v>-2.52034</v>
      </c>
      <c r="M905" s="4" t="s">
        <v>13</v>
      </c>
      <c r="N905" s="1">
        <v>-1.06187798462132</v>
      </c>
      <c r="O905" s="4">
        <v>-4.82375201537868</v>
      </c>
      <c r="V905" s="5">
        <v>34.1215</v>
      </c>
      <c r="W905" s="6">
        <v>4.52</v>
      </c>
      <c r="Z905" s="4">
        <f>IFERROR(__xludf.DUMMYFUNCTION("""COMPUTED_VALUE"""),4.33)</f>
        <v>4.33</v>
      </c>
      <c r="AA905" s="4">
        <v>36.5431</v>
      </c>
      <c r="AB905" s="4" t="s">
        <v>13</v>
      </c>
      <c r="AC905" s="1">
        <v>35.9077044515283</v>
      </c>
      <c r="AD905" s="4">
        <v>-1.786204451528306</v>
      </c>
    </row>
    <row r="906">
      <c r="G906" s="5">
        <v>-5.91655</v>
      </c>
      <c r="H906" s="6">
        <v>4.525</v>
      </c>
      <c r="K906" s="4">
        <f>IFERROR(__xludf.DUMMYFUNCTION("""COMPUTED_VALUE"""),4.335)</f>
        <v>4.335</v>
      </c>
      <c r="L906" s="4">
        <v>-2.66357</v>
      </c>
      <c r="M906" s="4" t="s">
        <v>13</v>
      </c>
      <c r="N906" s="1">
        <v>-1.05755617450187</v>
      </c>
      <c r="O906" s="4">
        <v>-4.85899382549813</v>
      </c>
      <c r="V906" s="5">
        <v>34.0925</v>
      </c>
      <c r="W906" s="6">
        <v>4.525</v>
      </c>
      <c r="Z906" s="4">
        <f>IFERROR(__xludf.DUMMYFUNCTION("""COMPUTED_VALUE"""),4.335)</f>
        <v>4.335</v>
      </c>
      <c r="AA906" s="4">
        <v>36.4366</v>
      </c>
      <c r="AB906" s="4" t="s">
        <v>13</v>
      </c>
      <c r="AC906" s="1">
        <v>35.7887640889895</v>
      </c>
      <c r="AD906" s="4">
        <v>-1.6962640889895013</v>
      </c>
    </row>
    <row r="907">
      <c r="G907" s="5">
        <v>-5.94485</v>
      </c>
      <c r="H907" s="6">
        <v>4.53</v>
      </c>
      <c r="K907" s="4">
        <f>IFERROR(__xludf.DUMMYFUNCTION("""COMPUTED_VALUE"""),4.34)</f>
        <v>4.34</v>
      </c>
      <c r="L907" s="4">
        <v>-2.80412</v>
      </c>
      <c r="M907" s="4" t="s">
        <v>13</v>
      </c>
      <c r="N907" s="1">
        <v>-1.05352830328675</v>
      </c>
      <c r="O907" s="4">
        <v>-4.89132169671325</v>
      </c>
      <c r="V907" s="5">
        <v>34.0646</v>
      </c>
      <c r="W907" s="6">
        <v>4.53</v>
      </c>
      <c r="Z907" s="4">
        <f>IFERROR(__xludf.DUMMYFUNCTION("""COMPUTED_VALUE"""),4.34)</f>
        <v>4.34</v>
      </c>
      <c r="AA907" s="4">
        <v>36.3328</v>
      </c>
      <c r="AB907" s="4" t="s">
        <v>13</v>
      </c>
      <c r="AC907" s="1">
        <v>35.676071532892</v>
      </c>
      <c r="AD907" s="4">
        <v>-1.6114715328920042</v>
      </c>
    </row>
    <row r="908">
      <c r="G908" s="5">
        <v>-5.97058</v>
      </c>
      <c r="H908" s="6">
        <v>4.535</v>
      </c>
      <c r="K908" s="4">
        <f>IFERROR(__xludf.DUMMYFUNCTION("""COMPUTED_VALUE"""),4.345)</f>
        <v>4.345</v>
      </c>
      <c r="L908" s="4">
        <v>-2.9419</v>
      </c>
      <c r="M908" s="4" t="s">
        <v>13</v>
      </c>
      <c r="N908" s="1">
        <v>-1.04979955964812</v>
      </c>
      <c r="O908" s="4">
        <v>-4.92078044035188</v>
      </c>
      <c r="V908" s="5">
        <v>34.038</v>
      </c>
      <c r="W908" s="6">
        <v>4.535</v>
      </c>
      <c r="Z908" s="4">
        <f>IFERROR(__xludf.DUMMYFUNCTION("""COMPUTED_VALUE"""),4.345)</f>
        <v>4.345</v>
      </c>
      <c r="AA908" s="4">
        <v>36.2316</v>
      </c>
      <c r="AB908" s="4" t="s">
        <v>13</v>
      </c>
      <c r="AC908" s="1">
        <v>35.5700699909425</v>
      </c>
      <c r="AD908" s="4">
        <v>-1.532069990942503</v>
      </c>
    </row>
    <row r="909">
      <c r="G909" s="5">
        <v>-5.99376</v>
      </c>
      <c r="H909" s="6">
        <v>4.54</v>
      </c>
      <c r="K909" s="4">
        <f>IFERROR(__xludf.DUMMYFUNCTION("""COMPUTED_VALUE"""),4.35)</f>
        <v>4.35</v>
      </c>
      <c r="L909" s="4">
        <v>-3.07695</v>
      </c>
      <c r="M909" s="4" t="s">
        <v>13</v>
      </c>
      <c r="N909" s="1">
        <v>-1.04637513225812</v>
      </c>
      <c r="O909" s="4">
        <v>-4.94738486774188</v>
      </c>
      <c r="V909" s="5">
        <v>34.0126</v>
      </c>
      <c r="W909" s="6">
        <v>4.54</v>
      </c>
      <c r="Z909" s="4">
        <f>IFERROR(__xludf.DUMMYFUNCTION("""COMPUTED_VALUE"""),4.35)</f>
        <v>4.35</v>
      </c>
      <c r="AA909" s="4">
        <v>36.1332</v>
      </c>
      <c r="AB909" s="4" t="s">
        <v>13</v>
      </c>
      <c r="AC909" s="1">
        <v>35.4712026708475</v>
      </c>
      <c r="AD909" s="4">
        <v>-1.4586026708474975</v>
      </c>
    </row>
    <row r="910">
      <c r="G910" s="5">
        <v>-6.01446</v>
      </c>
      <c r="H910" s="6">
        <v>4.545</v>
      </c>
      <c r="K910" s="4">
        <f>IFERROR(__xludf.DUMMYFUNCTION("""COMPUTED_VALUE"""),4.355)</f>
        <v>4.355</v>
      </c>
      <c r="L910" s="4">
        <v>-3.20915</v>
      </c>
      <c r="M910" s="4" t="s">
        <v>13</v>
      </c>
      <c r="N910" s="1">
        <v>-1.04326020978891</v>
      </c>
      <c r="O910" s="4">
        <v>-4.97119979021109</v>
      </c>
      <c r="V910" s="5">
        <v>33.9883</v>
      </c>
      <c r="W910" s="6">
        <v>4.545</v>
      </c>
      <c r="Z910" s="4">
        <f>IFERROR(__xludf.DUMMYFUNCTION("""COMPUTED_VALUE"""),4.355)</f>
        <v>4.355</v>
      </c>
      <c r="AA910" s="4">
        <v>36.0374</v>
      </c>
      <c r="AB910" s="4" t="s">
        <v>13</v>
      </c>
      <c r="AC910" s="1">
        <v>35.379912780314</v>
      </c>
      <c r="AD910" s="4">
        <v>-1.3916127803139986</v>
      </c>
    </row>
    <row r="911">
      <c r="G911" s="5">
        <v>-6.03274</v>
      </c>
      <c r="H911" s="6">
        <v>4.55</v>
      </c>
      <c r="K911" s="4">
        <f>IFERROR(__xludf.DUMMYFUNCTION("""COMPUTED_VALUE"""),4.36)</f>
        <v>4.36</v>
      </c>
      <c r="L911" s="4">
        <v>-3.33852</v>
      </c>
      <c r="M911" s="4" t="s">
        <v>13</v>
      </c>
      <c r="N911" s="1">
        <v>-1.04045998091266</v>
      </c>
      <c r="O911" s="4">
        <v>-4.992280019087341</v>
      </c>
      <c r="V911" s="5">
        <v>33.9651</v>
      </c>
      <c r="W911" s="6">
        <v>4.55</v>
      </c>
      <c r="Z911" s="4">
        <f>IFERROR(__xludf.DUMMYFUNCTION("""COMPUTED_VALUE"""),4.36)</f>
        <v>4.36</v>
      </c>
      <c r="AA911" s="4">
        <v>35.9443</v>
      </c>
      <c r="AB911" s="4" t="s">
        <v>13</v>
      </c>
      <c r="AC911" s="1">
        <v>35.2966435270486</v>
      </c>
      <c r="AD911" s="4">
        <v>-1.331543527048602</v>
      </c>
    </row>
    <row r="912">
      <c r="G912" s="5">
        <v>-6.04865</v>
      </c>
      <c r="H912" s="6">
        <v>4.555</v>
      </c>
      <c r="K912" s="4">
        <f>IFERROR(__xludf.DUMMYFUNCTION("""COMPUTED_VALUE"""),4.365)</f>
        <v>4.365</v>
      </c>
      <c r="L912" s="4">
        <v>-3.465</v>
      </c>
      <c r="M912" s="4" t="s">
        <v>13</v>
      </c>
      <c r="N912" s="1">
        <v>-1.03797963430151</v>
      </c>
      <c r="O912" s="4">
        <v>-5.01067036569849</v>
      </c>
      <c r="V912" s="5">
        <v>33.9431</v>
      </c>
      <c r="W912" s="6">
        <v>4.555</v>
      </c>
      <c r="Z912" s="4">
        <f>IFERROR(__xludf.DUMMYFUNCTION("""COMPUTED_VALUE"""),4.365)</f>
        <v>4.365</v>
      </c>
      <c r="AA912" s="4">
        <v>35.8537</v>
      </c>
      <c r="AB912" s="4" t="s">
        <v>13</v>
      </c>
      <c r="AC912" s="1">
        <v>35.221838118758</v>
      </c>
      <c r="AD912" s="4">
        <v>-1.2787381187579996</v>
      </c>
    </row>
    <row r="913">
      <c r="G913" s="5">
        <v>-6.06225</v>
      </c>
      <c r="H913" s="6">
        <v>4.56</v>
      </c>
      <c r="K913" s="4">
        <f>IFERROR(__xludf.DUMMYFUNCTION("""COMPUTED_VALUE"""),4.37)</f>
        <v>4.37</v>
      </c>
      <c r="L913" s="4">
        <v>-3.58857</v>
      </c>
      <c r="M913" s="4" t="s">
        <v>13</v>
      </c>
      <c r="N913" s="1">
        <v>-1.03582435862762</v>
      </c>
      <c r="O913" s="4">
        <v>-5.02642564137238</v>
      </c>
      <c r="V913" s="5">
        <v>33.9221</v>
      </c>
      <c r="W913" s="6">
        <v>4.56</v>
      </c>
      <c r="Z913" s="4">
        <f>IFERROR(__xludf.DUMMYFUNCTION("""COMPUTED_VALUE"""),4.37)</f>
        <v>4.37</v>
      </c>
      <c r="AA913" s="4">
        <v>35.7657</v>
      </c>
      <c r="AB913" s="4" t="s">
        <v>13</v>
      </c>
      <c r="AC913" s="1">
        <v>35.1559397631489</v>
      </c>
      <c r="AD913" s="4">
        <v>-1.2338397631489002</v>
      </c>
    </row>
    <row r="914">
      <c r="G914" s="5">
        <v>-6.0736</v>
      </c>
      <c r="H914" s="6">
        <v>4.565</v>
      </c>
      <c r="K914" s="4">
        <f>IFERROR(__xludf.DUMMYFUNCTION("""COMPUTED_VALUE"""),4.375)</f>
        <v>4.375</v>
      </c>
      <c r="L914" s="4">
        <v>-3.70923</v>
      </c>
      <c r="M914" s="4" t="s">
        <v>13</v>
      </c>
      <c r="N914" s="1">
        <v>-1.03399934256316</v>
      </c>
      <c r="O914" s="4">
        <v>-5.03960065743684</v>
      </c>
      <c r="V914" s="5">
        <v>33.9021</v>
      </c>
      <c r="W914" s="6">
        <v>4.565</v>
      </c>
      <c r="Z914" s="4">
        <f>IFERROR(__xludf.DUMMYFUNCTION("""COMPUTED_VALUE"""),4.375)</f>
        <v>4.375</v>
      </c>
      <c r="AA914" s="4">
        <v>35.6804</v>
      </c>
      <c r="AB914" s="4" t="s">
        <v>13</v>
      </c>
      <c r="AC914" s="1">
        <v>35.099391667928</v>
      </c>
      <c r="AD914" s="4">
        <v>-1.1972916679280061</v>
      </c>
    </row>
    <row r="915">
      <c r="G915" s="5">
        <v>-6.08279</v>
      </c>
      <c r="H915" s="6">
        <v>4.57</v>
      </c>
      <c r="K915" s="4">
        <f>IFERROR(__xludf.DUMMYFUNCTION("""COMPUTED_VALUE"""),4.38)</f>
        <v>4.38</v>
      </c>
      <c r="L915" s="4">
        <v>-3.8269</v>
      </c>
      <c r="M915" s="4" t="s">
        <v>13</v>
      </c>
      <c r="N915" s="1">
        <v>-1.03250977478026</v>
      </c>
      <c r="O915" s="4">
        <v>-5.0502802252197405</v>
      </c>
      <c r="V915" s="5">
        <v>33.8833</v>
      </c>
      <c r="W915" s="6">
        <v>4.57</v>
      </c>
      <c r="Z915" s="4">
        <f>IFERROR(__xludf.DUMMYFUNCTION("""COMPUTED_VALUE"""),4.38)</f>
        <v>4.38</v>
      </c>
      <c r="AA915" s="4">
        <v>35.5974</v>
      </c>
      <c r="AB915" s="4" t="s">
        <v>13</v>
      </c>
      <c r="AC915" s="1">
        <v>35.0526370408021</v>
      </c>
      <c r="AD915" s="4">
        <v>-1.1693370408020982</v>
      </c>
    </row>
    <row r="916">
      <c r="G916" s="5">
        <v>-6.08982</v>
      </c>
      <c r="H916" s="6">
        <v>4.575</v>
      </c>
      <c r="K916" s="4">
        <f>IFERROR(__xludf.DUMMYFUNCTION("""COMPUTED_VALUE"""),4.385)</f>
        <v>4.385</v>
      </c>
      <c r="L916" s="4">
        <v>-3.94159</v>
      </c>
      <c r="M916" s="4" t="s">
        <v>13</v>
      </c>
      <c r="N916" s="1">
        <v>-1.0313608439511</v>
      </c>
      <c r="O916" s="4">
        <v>-5.058459156048899</v>
      </c>
      <c r="V916" s="5">
        <v>33.8653</v>
      </c>
      <c r="W916" s="6">
        <v>4.575</v>
      </c>
      <c r="Z916" s="4">
        <f>IFERROR(__xludf.DUMMYFUNCTION("""COMPUTED_VALUE"""),4.385)</f>
        <v>4.385</v>
      </c>
      <c r="AA916" s="4">
        <v>35.517</v>
      </c>
      <c r="AB916" s="4" t="s">
        <v>13</v>
      </c>
      <c r="AC916" s="1">
        <v>35.0161190894779</v>
      </c>
      <c r="AD916" s="4">
        <v>-1.1508190894778991</v>
      </c>
    </row>
    <row r="917">
      <c r="G917" s="5">
        <v>-6.0948</v>
      </c>
      <c r="H917" s="6">
        <v>4.58</v>
      </c>
      <c r="K917" s="4">
        <f>IFERROR(__xludf.DUMMYFUNCTION("""COMPUTED_VALUE"""),4.39)</f>
        <v>4.39</v>
      </c>
      <c r="L917" s="4">
        <v>-4.05328</v>
      </c>
      <c r="M917" s="4" t="s">
        <v>13</v>
      </c>
      <c r="N917" s="1">
        <v>-1.03055773874783</v>
      </c>
      <c r="O917" s="4">
        <v>-5.06424226125217</v>
      </c>
      <c r="V917" s="5">
        <v>33.8484</v>
      </c>
      <c r="W917" s="6">
        <v>4.58</v>
      </c>
      <c r="Z917" s="4">
        <f>IFERROR(__xludf.DUMMYFUNCTION("""COMPUTED_VALUE"""),4.39)</f>
        <v>4.39</v>
      </c>
      <c r="AA917" s="4">
        <v>35.4391</v>
      </c>
      <c r="AB917" s="4" t="s">
        <v>13</v>
      </c>
      <c r="AC917" s="1">
        <v>34.9902810216621</v>
      </c>
      <c r="AD917" s="4">
        <v>-1.1418810216621011</v>
      </c>
    </row>
    <row r="918">
      <c r="G918" s="5">
        <v>-6.0978</v>
      </c>
      <c r="H918" s="6">
        <v>4.585</v>
      </c>
      <c r="K918" s="4">
        <f>IFERROR(__xludf.DUMMYFUNCTION("""COMPUTED_VALUE"""),4.395)</f>
        <v>4.395</v>
      </c>
      <c r="L918" s="4">
        <v>-4.16192</v>
      </c>
      <c r="M918" s="4" t="s">
        <v>13</v>
      </c>
      <c r="N918" s="1">
        <v>-1.0301056478426</v>
      </c>
      <c r="O918" s="4">
        <v>-5.0676943521574005</v>
      </c>
      <c r="V918" s="5">
        <v>33.8324</v>
      </c>
      <c r="W918" s="6">
        <v>4.585</v>
      </c>
      <c r="Z918" s="4">
        <f>IFERROR(__xludf.DUMMYFUNCTION("""COMPUTED_VALUE"""),4.395)</f>
        <v>4.395</v>
      </c>
      <c r="AA918" s="4">
        <v>35.3636</v>
      </c>
      <c r="AB918" s="4" t="s">
        <v>13</v>
      </c>
      <c r="AC918" s="1">
        <v>34.9755660450613</v>
      </c>
      <c r="AD918" s="4">
        <v>-1.1431660450612995</v>
      </c>
    </row>
    <row r="919">
      <c r="G919" s="5">
        <v>-6.09887</v>
      </c>
      <c r="H919" s="6">
        <v>4.59</v>
      </c>
      <c r="K919" s="4">
        <f>IFERROR(__xludf.DUMMYFUNCTION("""COMPUTED_VALUE"""),4.4)</f>
        <v>4.4</v>
      </c>
      <c r="L919" s="4">
        <v>-4.26753</v>
      </c>
      <c r="M919" s="4" t="s">
        <v>13</v>
      </c>
      <c r="N919" s="1">
        <v>-1.03033512141069</v>
      </c>
      <c r="O919" s="4">
        <v>-5.068534878589309</v>
      </c>
      <c r="V919" s="5">
        <v>33.8173</v>
      </c>
      <c r="W919" s="6">
        <v>4.59</v>
      </c>
      <c r="Z919" s="4">
        <f>IFERROR(__xludf.DUMMYFUNCTION("""COMPUTED_VALUE"""),4.4)</f>
        <v>4.4</v>
      </c>
      <c r="AA919" s="4">
        <v>35.2904</v>
      </c>
      <c r="AB919" s="4" t="s">
        <v>13</v>
      </c>
      <c r="AC919" s="1">
        <v>34.972776389425</v>
      </c>
      <c r="AD919" s="4">
        <v>-1.1554763894249973</v>
      </c>
    </row>
    <row r="920">
      <c r="G920" s="5">
        <v>-6.09809</v>
      </c>
      <c r="H920" s="6">
        <v>4.595</v>
      </c>
      <c r="K920" s="4">
        <f>IFERROR(__xludf.DUMMYFUNCTION("""COMPUTED_VALUE"""),4.405)</f>
        <v>4.405</v>
      </c>
      <c r="L920" s="4">
        <v>-4.37008</v>
      </c>
      <c r="M920" s="4" t="s">
        <v>13</v>
      </c>
      <c r="N920" s="1">
        <v>-1.03902715414369</v>
      </c>
      <c r="O920" s="4">
        <v>-5.05906284585631</v>
      </c>
      <c r="V920" s="5">
        <v>33.8031</v>
      </c>
      <c r="W920" s="6">
        <v>4.595</v>
      </c>
      <c r="Z920" s="4">
        <f>IFERROR(__xludf.DUMMYFUNCTION("""COMPUTED_VALUE"""),4.405)</f>
        <v>4.405</v>
      </c>
      <c r="AA920" s="4">
        <v>35.2195</v>
      </c>
      <c r="AB920" s="4" t="s">
        <v>13</v>
      </c>
      <c r="AC920" s="1">
        <v>34.990471091656</v>
      </c>
      <c r="AD920" s="4">
        <v>-1.1873710916559972</v>
      </c>
    </row>
    <row r="921">
      <c r="G921" s="5">
        <v>-6.09552</v>
      </c>
      <c r="H921" s="6">
        <v>4.6</v>
      </c>
      <c r="K921" s="4">
        <f>IFERROR(__xludf.DUMMYFUNCTION("""COMPUTED_VALUE"""),4.40524292)</f>
        <v>4.40524292</v>
      </c>
      <c r="L921" s="4" t="s">
        <v>13</v>
      </c>
      <c r="M921" s="4">
        <v>-1.23</v>
      </c>
      <c r="N921" s="1">
        <v>-1.05837028586963</v>
      </c>
      <c r="O921" s="4">
        <v>-5.037149714130369</v>
      </c>
      <c r="V921" s="5">
        <v>33.7898</v>
      </c>
      <c r="W921" s="6">
        <v>4.6</v>
      </c>
      <c r="Z921" s="4">
        <f>IFERROR(__xludf.DUMMYFUNCTION("""COMPUTED_VALUE"""),4.40524292)</f>
        <v>4.40524292</v>
      </c>
      <c r="AA921" s="4" t="s">
        <v>13</v>
      </c>
      <c r="AB921" s="4">
        <v>39.341630458459</v>
      </c>
      <c r="AC921" s="1">
        <v>35.0298486419505</v>
      </c>
      <c r="AD921" s="4">
        <v>-1.2400486419505015</v>
      </c>
    </row>
    <row r="922">
      <c r="G922" s="5">
        <v>-6.09123</v>
      </c>
      <c r="H922" s="6">
        <v>4.605</v>
      </c>
      <c r="K922" s="4">
        <f>IFERROR(__xludf.DUMMYFUNCTION("""COMPUTED_VALUE"""),4.41)</f>
        <v>4.41</v>
      </c>
      <c r="L922" s="4">
        <v>-4.46955</v>
      </c>
      <c r="M922" s="4" t="s">
        <v>13</v>
      </c>
      <c r="N922" s="1">
        <v>-1.08686664866535</v>
      </c>
      <c r="O922" s="4">
        <v>-5.00436335133465</v>
      </c>
      <c r="V922" s="5">
        <v>33.7773</v>
      </c>
      <c r="W922" s="6">
        <v>4.605</v>
      </c>
      <c r="Z922" s="4">
        <f>IFERROR(__xludf.DUMMYFUNCTION("""COMPUTED_VALUE"""),4.41)</f>
        <v>4.41</v>
      </c>
      <c r="AA922" s="4">
        <v>35.151</v>
      </c>
      <c r="AB922" s="4" t="s">
        <v>13</v>
      </c>
      <c r="AC922" s="1">
        <v>35.0878597735034</v>
      </c>
      <c r="AD922" s="4">
        <v>-1.3105597735034067</v>
      </c>
    </row>
    <row r="923">
      <c r="G923" s="5">
        <v>-6.0853</v>
      </c>
      <c r="H923" s="6">
        <v>4.61</v>
      </c>
      <c r="K923" s="4">
        <f>IFERROR(__xludf.DUMMYFUNCTION("""COMPUTED_VALUE"""),4.415)</f>
        <v>4.415</v>
      </c>
      <c r="L923" s="4">
        <v>-4.56596</v>
      </c>
      <c r="M923" s="4" t="s">
        <v>13</v>
      </c>
      <c r="N923" s="1">
        <v>-1.12301837460768</v>
      </c>
      <c r="O923" s="4">
        <v>-4.96228162539232</v>
      </c>
      <c r="V923" s="5">
        <v>33.7656</v>
      </c>
      <c r="W923" s="6">
        <v>4.61</v>
      </c>
      <c r="Z923" s="4">
        <f>IFERROR(__xludf.DUMMYFUNCTION("""COMPUTED_VALUE"""),4.415)</f>
        <v>4.415</v>
      </c>
      <c r="AA923" s="4">
        <v>35.0846</v>
      </c>
      <c r="AB923" s="4" t="s">
        <v>13</v>
      </c>
      <c r="AC923" s="1">
        <v>35.1614552195096</v>
      </c>
      <c r="AD923" s="4">
        <v>-1.395855219509599</v>
      </c>
    </row>
    <row r="924">
      <c r="G924" s="5">
        <v>-6.07778</v>
      </c>
      <c r="H924" s="6">
        <v>4.615</v>
      </c>
      <c r="K924" s="4">
        <f>IFERROR(__xludf.DUMMYFUNCTION("""COMPUTED_VALUE"""),4.42)</f>
        <v>4.42</v>
      </c>
      <c r="L924" s="4">
        <v>-4.65927</v>
      </c>
      <c r="M924" s="4" t="s">
        <v>13</v>
      </c>
      <c r="N924" s="1">
        <v>-1.16532759577347</v>
      </c>
      <c r="O924" s="4">
        <v>-4.91245240422653</v>
      </c>
      <c r="V924" s="5">
        <v>33.7547</v>
      </c>
      <c r="W924" s="6">
        <v>4.615</v>
      </c>
      <c r="Z924" s="4">
        <f>IFERROR(__xludf.DUMMYFUNCTION("""COMPUTED_VALUE"""),4.42)</f>
        <v>4.42</v>
      </c>
      <c r="AA924" s="4">
        <v>35.0205</v>
      </c>
      <c r="AB924" s="4" t="s">
        <v>13</v>
      </c>
      <c r="AC924" s="1">
        <v>35.2475857131641</v>
      </c>
      <c r="AD924" s="4">
        <v>-1.4928857131640996</v>
      </c>
    </row>
    <row r="925">
      <c r="G925" s="5">
        <v>-6.06877</v>
      </c>
      <c r="H925" s="6">
        <v>4.62</v>
      </c>
      <c r="K925" s="4">
        <f>IFERROR(__xludf.DUMMYFUNCTION("""COMPUTED_VALUE"""),4.425)</f>
        <v>4.425</v>
      </c>
      <c r="L925" s="4">
        <v>-4.74946</v>
      </c>
      <c r="M925" s="4" t="s">
        <v>13</v>
      </c>
      <c r="N925" s="1">
        <v>-1.21229644423956</v>
      </c>
      <c r="O925" s="4">
        <v>-4.85647355576044</v>
      </c>
      <c r="V925" s="5">
        <v>33.7445</v>
      </c>
      <c r="W925" s="6">
        <v>4.62</v>
      </c>
      <c r="Z925" s="4">
        <f>IFERROR(__xludf.DUMMYFUNCTION("""COMPUTED_VALUE"""),4.425)</f>
        <v>4.425</v>
      </c>
      <c r="AA925" s="4">
        <v>34.9584</v>
      </c>
      <c r="AB925" s="4" t="s">
        <v>13</v>
      </c>
      <c r="AC925" s="1">
        <v>35.3432019876616</v>
      </c>
      <c r="AD925" s="4">
        <v>-1.5987019876615989</v>
      </c>
    </row>
    <row r="926">
      <c r="G926" s="5">
        <v>-6.05832</v>
      </c>
      <c r="H926" s="6">
        <v>4.625</v>
      </c>
      <c r="K926" s="4">
        <f>IFERROR(__xludf.DUMMYFUNCTION("""COMPUTED_VALUE"""),4.43)</f>
        <v>4.43</v>
      </c>
      <c r="L926" s="4">
        <v>-4.83657</v>
      </c>
      <c r="M926" s="4" t="s">
        <v>13</v>
      </c>
      <c r="N926" s="1">
        <v>-1.26242705208278</v>
      </c>
      <c r="O926" s="4">
        <v>-4.7958929479172205</v>
      </c>
      <c r="V926" s="5">
        <v>33.7351</v>
      </c>
      <c r="W926" s="6">
        <v>4.625</v>
      </c>
      <c r="Z926" s="4">
        <f>IFERROR(__xludf.DUMMYFUNCTION("""COMPUTED_VALUE"""),4.43)</f>
        <v>4.43</v>
      </c>
      <c r="AA926" s="4">
        <v>34.8985</v>
      </c>
      <c r="AB926" s="4" t="s">
        <v>13</v>
      </c>
      <c r="AC926" s="1">
        <v>35.445254776197</v>
      </c>
      <c r="AD926" s="4">
        <v>-1.710154776196994</v>
      </c>
    </row>
    <row r="927">
      <c r="G927" s="5">
        <v>-6.04649</v>
      </c>
      <c r="H927" s="6">
        <v>4.63</v>
      </c>
      <c r="K927" s="4">
        <f>IFERROR(__xludf.DUMMYFUNCTION("""COMPUTED_VALUE"""),4.435)</f>
        <v>4.435</v>
      </c>
      <c r="L927" s="4">
        <v>-4.92055</v>
      </c>
      <c r="M927" s="4" t="s">
        <v>13</v>
      </c>
      <c r="N927" s="1">
        <v>-1.31422155137998</v>
      </c>
      <c r="O927" s="4">
        <v>-4.732268448620021</v>
      </c>
      <c r="V927" s="5">
        <v>33.7263</v>
      </c>
      <c r="W927" s="6">
        <v>4.63</v>
      </c>
      <c r="Z927" s="4">
        <f>IFERROR(__xludf.DUMMYFUNCTION("""COMPUTED_VALUE"""),4.435)</f>
        <v>4.435</v>
      </c>
      <c r="AA927" s="4">
        <v>34.8406</v>
      </c>
      <c r="AB927" s="4" t="s">
        <v>13</v>
      </c>
      <c r="AC927" s="1">
        <v>35.5506948119654</v>
      </c>
      <c r="AD927" s="4">
        <v>-1.8243948119653979</v>
      </c>
    </row>
    <row r="928">
      <c r="G928" s="5">
        <v>-6.03339</v>
      </c>
      <c r="H928" s="6">
        <v>4.635</v>
      </c>
      <c r="K928" s="4">
        <f>IFERROR(__xludf.DUMMYFUNCTION("""COMPUTED_VALUE"""),4.44)</f>
        <v>4.44</v>
      </c>
      <c r="L928" s="4">
        <v>-5.00147</v>
      </c>
      <c r="M928" s="4" t="s">
        <v>13</v>
      </c>
      <c r="N928" s="1">
        <v>-1.366182074208</v>
      </c>
      <c r="O928" s="4">
        <v>-4.667207925792</v>
      </c>
      <c r="V928" s="5">
        <v>33.7182</v>
      </c>
      <c r="W928" s="6">
        <v>4.635</v>
      </c>
      <c r="Z928" s="4">
        <f>IFERROR(__xludf.DUMMYFUNCTION("""COMPUTED_VALUE"""),4.44)</f>
        <v>4.44</v>
      </c>
      <c r="AA928" s="4">
        <v>34.7847</v>
      </c>
      <c r="AB928" s="4" t="s">
        <v>13</v>
      </c>
      <c r="AC928" s="1">
        <v>35.6564728281615</v>
      </c>
      <c r="AD928" s="4">
        <v>-1.9382728281614945</v>
      </c>
    </row>
    <row r="929">
      <c r="G929" s="5">
        <v>-6.01906</v>
      </c>
      <c r="H929" s="6">
        <v>4.64</v>
      </c>
      <c r="K929" s="4">
        <f>IFERROR(__xludf.DUMMYFUNCTION("""COMPUTED_VALUE"""),4.445)</f>
        <v>4.445</v>
      </c>
      <c r="L929" s="4">
        <v>-5.07927</v>
      </c>
      <c r="M929" s="4" t="s">
        <v>13</v>
      </c>
      <c r="N929" s="1">
        <v>-1.41681075264367</v>
      </c>
      <c r="O929" s="4">
        <v>-4.60224924735633</v>
      </c>
      <c r="V929" s="5">
        <v>33.7108</v>
      </c>
      <c r="W929" s="6">
        <v>4.64</v>
      </c>
      <c r="Z929" s="4">
        <f>IFERROR(__xludf.DUMMYFUNCTION("""COMPUTED_VALUE"""),4.445)</f>
        <v>4.445</v>
      </c>
      <c r="AA929" s="4">
        <v>34.7307</v>
      </c>
      <c r="AB929" s="4" t="s">
        <v>13</v>
      </c>
      <c r="AC929" s="1">
        <v>35.7595395579802</v>
      </c>
      <c r="AD929" s="4">
        <v>-2.0487395579801984</v>
      </c>
    </row>
    <row r="930">
      <c r="G930" s="5">
        <v>-6.00359</v>
      </c>
      <c r="H930" s="6">
        <v>4.645</v>
      </c>
      <c r="K930" s="4">
        <f>IFERROR(__xludf.DUMMYFUNCTION("""COMPUTED_VALUE"""),4.45)</f>
        <v>4.45</v>
      </c>
      <c r="L930" s="4">
        <v>-5.15398</v>
      </c>
      <c r="M930" s="4" t="s">
        <v>13</v>
      </c>
      <c r="N930" s="1">
        <v>-1.46460971876384</v>
      </c>
      <c r="O930" s="4">
        <v>-4.53898028123616</v>
      </c>
      <c r="V930" s="5">
        <v>33.7039</v>
      </c>
      <c r="W930" s="6">
        <v>4.645</v>
      </c>
      <c r="Z930" s="4">
        <f>IFERROR(__xludf.DUMMYFUNCTION("""COMPUTED_VALUE"""),4.45)</f>
        <v>4.45</v>
      </c>
      <c r="AA930" s="4">
        <v>34.6785</v>
      </c>
      <c r="AB930" s="4" t="s">
        <v>13</v>
      </c>
      <c r="AC930" s="1">
        <v>35.8568457346165</v>
      </c>
      <c r="AD930" s="4">
        <v>-2.1529457346165017</v>
      </c>
    </row>
    <row r="931">
      <c r="G931" s="5">
        <v>-5.98702</v>
      </c>
      <c r="H931" s="6">
        <v>4.65</v>
      </c>
      <c r="K931" s="4">
        <f>IFERROR(__xludf.DUMMYFUNCTION("""COMPUTED_VALUE"""),4.455)</f>
        <v>4.455</v>
      </c>
      <c r="L931" s="4">
        <v>-5.22563</v>
      </c>
      <c r="M931" s="4" t="s">
        <v>13</v>
      </c>
      <c r="N931" s="1">
        <v>-1.50808110464535</v>
      </c>
      <c r="O931" s="4">
        <v>-4.47893889535465</v>
      </c>
      <c r="V931" s="5">
        <v>33.6976</v>
      </c>
      <c r="W931" s="6">
        <v>4.65</v>
      </c>
      <c r="Z931" s="4">
        <f>IFERROR(__xludf.DUMMYFUNCTION("""COMPUTED_VALUE"""),4.455)</f>
        <v>4.455</v>
      </c>
      <c r="AA931" s="4">
        <v>34.6283</v>
      </c>
      <c r="AB931" s="4" t="s">
        <v>13</v>
      </c>
      <c r="AC931" s="1">
        <v>35.9453420912651</v>
      </c>
      <c r="AD931" s="4">
        <v>-2.2477420912650956</v>
      </c>
    </row>
    <row r="932">
      <c r="G932" s="5">
        <v>-5.96944</v>
      </c>
      <c r="H932" s="6">
        <v>4.655</v>
      </c>
      <c r="K932" s="4">
        <f>IFERROR(__xludf.DUMMYFUNCTION("""COMPUTED_VALUE"""),4.46)</f>
        <v>4.46</v>
      </c>
      <c r="L932" s="4">
        <v>-5.2942</v>
      </c>
      <c r="M932" s="4" t="s">
        <v>13</v>
      </c>
      <c r="N932" s="1">
        <v>-1.54572704236503</v>
      </c>
      <c r="O932" s="4">
        <v>-4.42371295763497</v>
      </c>
      <c r="V932" s="5">
        <v>33.6919</v>
      </c>
      <c r="W932" s="6">
        <v>4.655</v>
      </c>
      <c r="Z932" s="4">
        <f>IFERROR(__xludf.DUMMYFUNCTION("""COMPUTED_VALUE"""),4.46)</f>
        <v>4.46</v>
      </c>
      <c r="AA932" s="4">
        <v>34.5798</v>
      </c>
      <c r="AB932" s="4" t="s">
        <v>13</v>
      </c>
      <c r="AC932" s="1">
        <v>36.0219793611211</v>
      </c>
      <c r="AD932" s="4">
        <v>-2.3300793611211006</v>
      </c>
    </row>
    <row r="933">
      <c r="G933" s="5">
        <v>-5.95095</v>
      </c>
      <c r="H933" s="6">
        <v>4.66</v>
      </c>
      <c r="K933" s="4">
        <f>IFERROR(__xludf.DUMMYFUNCTION("""COMPUTED_VALUE"""),4.465)</f>
        <v>4.465</v>
      </c>
      <c r="L933" s="4">
        <v>-5.35973</v>
      </c>
      <c r="M933" s="4" t="s">
        <v>13</v>
      </c>
      <c r="N933" s="1">
        <v>-1.57604966399973</v>
      </c>
      <c r="O933" s="4">
        <v>-4.37490033600027</v>
      </c>
      <c r="V933" s="5">
        <v>33.6867</v>
      </c>
      <c r="W933" s="6">
        <v>4.66</v>
      </c>
      <c r="Z933" s="4">
        <f>IFERROR(__xludf.DUMMYFUNCTION("""COMPUTED_VALUE"""),4.465)</f>
        <v>4.465</v>
      </c>
      <c r="AA933" s="4">
        <v>34.5331</v>
      </c>
      <c r="AB933" s="4" t="s">
        <v>13</v>
      </c>
      <c r="AC933" s="1">
        <v>36.0837082773793</v>
      </c>
      <c r="AD933" s="4">
        <v>-2.3970082773792996</v>
      </c>
    </row>
    <row r="934">
      <c r="G934" s="5">
        <v>-5.93155</v>
      </c>
      <c r="H934" s="6">
        <v>4.665</v>
      </c>
      <c r="K934" s="4">
        <f>IFERROR(__xludf.DUMMYFUNCTION("""COMPUTED_VALUE"""),4.47)</f>
        <v>4.47</v>
      </c>
      <c r="L934" s="4">
        <v>-5.42221</v>
      </c>
      <c r="M934" s="4" t="s">
        <v>13</v>
      </c>
      <c r="N934" s="1">
        <v>-1.59755110162628</v>
      </c>
      <c r="O934" s="4">
        <v>-4.33399889837372</v>
      </c>
      <c r="V934" s="5">
        <v>33.682</v>
      </c>
      <c r="W934" s="6">
        <v>4.665</v>
      </c>
      <c r="Z934" s="4">
        <f>IFERROR(__xludf.DUMMYFUNCTION("""COMPUTED_VALUE"""),4.47)</f>
        <v>4.47</v>
      </c>
      <c r="AA934" s="4">
        <v>34.4881</v>
      </c>
      <c r="AB934" s="4" t="s">
        <v>13</v>
      </c>
      <c r="AC934" s="1">
        <v>36.1274795732346</v>
      </c>
      <c r="AD934" s="4">
        <v>-2.4454795732346</v>
      </c>
    </row>
    <row r="935">
      <c r="G935" s="5">
        <v>-5.91136</v>
      </c>
      <c r="H935" s="6">
        <v>4.67</v>
      </c>
      <c r="K935" s="4">
        <f>IFERROR(__xludf.DUMMYFUNCTION("""COMPUTED_VALUE"""),4.475)</f>
        <v>4.475</v>
      </c>
      <c r="L935" s="4">
        <v>-5.48167</v>
      </c>
      <c r="M935" s="4" t="s">
        <v>13</v>
      </c>
      <c r="N935" s="1">
        <v>-1.60873348732152</v>
      </c>
      <c r="O935" s="4">
        <v>-4.30262651267848</v>
      </c>
      <c r="V935" s="5">
        <v>33.6778</v>
      </c>
      <c r="W935" s="6">
        <v>4.67</v>
      </c>
      <c r="Z935" s="4">
        <f>IFERROR(__xludf.DUMMYFUNCTION("""COMPUTED_VALUE"""),4.475)</f>
        <v>4.475</v>
      </c>
      <c r="AA935" s="4">
        <v>34.4446</v>
      </c>
      <c r="AB935" s="4" t="s">
        <v>13</v>
      </c>
      <c r="AC935" s="1">
        <v>36.1502439818819</v>
      </c>
      <c r="AD935" s="4">
        <v>-2.472443981881902</v>
      </c>
    </row>
    <row r="936">
      <c r="G936" s="5">
        <v>-5.89044</v>
      </c>
      <c r="H936" s="6">
        <v>4.675</v>
      </c>
      <c r="K936" s="4">
        <f>IFERROR(__xludf.DUMMYFUNCTION("""COMPUTED_VALUE"""),4.48)</f>
        <v>4.48</v>
      </c>
      <c r="L936" s="4">
        <v>-5.53813</v>
      </c>
      <c r="M936" s="4" t="s">
        <v>13</v>
      </c>
      <c r="N936" s="1">
        <v>-1.61</v>
      </c>
      <c r="O936" s="4">
        <v>-4.28044</v>
      </c>
      <c r="V936" s="5">
        <v>33.674</v>
      </c>
      <c r="W936" s="6">
        <v>4.675</v>
      </c>
      <c r="Z936" s="4">
        <f>IFERROR(__xludf.DUMMYFUNCTION("""COMPUTED_VALUE"""),4.48)</f>
        <v>4.48</v>
      </c>
      <c r="AA936" s="4">
        <v>34.4028</v>
      </c>
      <c r="AB936" s="4" t="s">
        <v>13</v>
      </c>
      <c r="AC936" s="1">
        <v>36.15282227</v>
      </c>
      <c r="AD936" s="4">
        <v>-2.478822270000002</v>
      </c>
    </row>
    <row r="937">
      <c r="G937" s="5">
        <v>-5.86884</v>
      </c>
      <c r="H937" s="6">
        <v>4.68</v>
      </c>
      <c r="K937" s="4">
        <f>IFERROR(__xludf.DUMMYFUNCTION("""COMPUTED_VALUE"""),4.485)</f>
        <v>4.485</v>
      </c>
      <c r="L937" s="4">
        <v>-5.59165</v>
      </c>
      <c r="M937" s="4" t="s">
        <v>13</v>
      </c>
      <c r="N937" s="1">
        <v>-1.61</v>
      </c>
      <c r="O937" s="4">
        <v>-4.258839999999999</v>
      </c>
      <c r="V937" s="5">
        <v>33.6706</v>
      </c>
      <c r="W937" s="6">
        <v>4.68</v>
      </c>
      <c r="Z937" s="4">
        <f>IFERROR(__xludf.DUMMYFUNCTION("""COMPUTED_VALUE"""),4.485)</f>
        <v>4.485</v>
      </c>
      <c r="AA937" s="4">
        <v>34.3626</v>
      </c>
      <c r="AB937" s="4" t="s">
        <v>13</v>
      </c>
      <c r="AC937" s="1">
        <v>36.15282227</v>
      </c>
      <c r="AD937" s="4">
        <v>-2.482222270000001</v>
      </c>
    </row>
    <row r="938">
      <c r="G938" s="5">
        <v>-5.84666</v>
      </c>
      <c r="H938" s="6">
        <v>4.685</v>
      </c>
      <c r="K938" s="4">
        <f>IFERROR(__xludf.DUMMYFUNCTION("""COMPUTED_VALUE"""),4.49)</f>
        <v>4.49</v>
      </c>
      <c r="L938" s="4">
        <v>-5.64222</v>
      </c>
      <c r="M938" s="4" t="s">
        <v>13</v>
      </c>
      <c r="N938" s="1">
        <v>-1.61</v>
      </c>
      <c r="O938" s="4">
        <v>-4.23666</v>
      </c>
      <c r="V938" s="5">
        <v>33.6677</v>
      </c>
      <c r="W938" s="6">
        <v>4.685</v>
      </c>
      <c r="Z938" s="4">
        <f>IFERROR(__xludf.DUMMYFUNCTION("""COMPUTED_VALUE"""),4.49)</f>
        <v>4.49</v>
      </c>
      <c r="AA938" s="4">
        <v>34.3239</v>
      </c>
      <c r="AB938" s="4" t="s">
        <v>13</v>
      </c>
      <c r="AC938" s="1">
        <v>36.15282227</v>
      </c>
      <c r="AD938" s="4">
        <v>-2.485122269999998</v>
      </c>
    </row>
    <row r="939">
      <c r="G939" s="5">
        <v>-5.82392</v>
      </c>
      <c r="H939" s="6">
        <v>4.69</v>
      </c>
      <c r="K939" s="4">
        <f>IFERROR(__xludf.DUMMYFUNCTION("""COMPUTED_VALUE"""),4.495)</f>
        <v>4.495</v>
      </c>
      <c r="L939" s="4">
        <v>-5.68985</v>
      </c>
      <c r="M939" s="4" t="s">
        <v>13</v>
      </c>
      <c r="N939" s="1">
        <v>-1.61</v>
      </c>
      <c r="O939" s="4">
        <v>-4.21392</v>
      </c>
      <c r="V939" s="5">
        <v>33.6651</v>
      </c>
      <c r="W939" s="6">
        <v>4.69</v>
      </c>
      <c r="Z939" s="4">
        <f>IFERROR(__xludf.DUMMYFUNCTION("""COMPUTED_VALUE"""),4.495)</f>
        <v>4.495</v>
      </c>
      <c r="AA939" s="4">
        <v>34.2867</v>
      </c>
      <c r="AB939" s="4" t="s">
        <v>13</v>
      </c>
      <c r="AC939" s="1">
        <v>36.15282227</v>
      </c>
      <c r="AD939" s="4">
        <v>-2.487722269999999</v>
      </c>
    </row>
    <row r="940">
      <c r="G940" s="5">
        <v>-5.8007</v>
      </c>
      <c r="H940" s="6">
        <v>4.695</v>
      </c>
      <c r="K940" s="4">
        <f>IFERROR(__xludf.DUMMYFUNCTION("""COMPUTED_VALUE"""),4.5)</f>
        <v>4.5</v>
      </c>
      <c r="L940" s="4">
        <v>-5.73461</v>
      </c>
      <c r="M940" s="4" t="s">
        <v>13</v>
      </c>
      <c r="N940" s="1">
        <v>-1.61</v>
      </c>
      <c r="O940" s="4">
        <v>-4.1907</v>
      </c>
      <c r="V940" s="5">
        <v>33.6628</v>
      </c>
      <c r="W940" s="6">
        <v>4.695</v>
      </c>
      <c r="Z940" s="4">
        <f>IFERROR(__xludf.DUMMYFUNCTION("""COMPUTED_VALUE"""),4.5)</f>
        <v>4.5</v>
      </c>
      <c r="AA940" s="4">
        <v>34.2509</v>
      </c>
      <c r="AB940" s="4" t="s">
        <v>13</v>
      </c>
      <c r="AC940" s="1">
        <v>36.15282227</v>
      </c>
      <c r="AD940" s="4">
        <v>-2.4900222700000043</v>
      </c>
    </row>
    <row r="941">
      <c r="G941" s="5">
        <v>-5.7771</v>
      </c>
      <c r="H941" s="6">
        <v>4.7</v>
      </c>
      <c r="K941" s="4">
        <f>IFERROR(__xludf.DUMMYFUNCTION("""COMPUTED_VALUE"""),4.505)</f>
        <v>4.505</v>
      </c>
      <c r="L941" s="4">
        <v>-5.77654</v>
      </c>
      <c r="M941" s="4" t="s">
        <v>13</v>
      </c>
      <c r="N941" s="1">
        <v>-1.61</v>
      </c>
      <c r="O941" s="4">
        <v>-4.1671</v>
      </c>
      <c r="V941" s="5">
        <v>33.6609</v>
      </c>
      <c r="W941" s="6">
        <v>4.7</v>
      </c>
      <c r="Z941" s="4">
        <f>IFERROR(__xludf.DUMMYFUNCTION("""COMPUTED_VALUE"""),4.505)</f>
        <v>4.505</v>
      </c>
      <c r="AA941" s="4">
        <v>34.2166</v>
      </c>
      <c r="AB941" s="4" t="s">
        <v>13</v>
      </c>
      <c r="AC941" s="1">
        <v>36.15282227</v>
      </c>
      <c r="AD941" s="4">
        <v>-2.4919222700000034</v>
      </c>
    </row>
    <row r="942">
      <c r="G942" s="5">
        <v>-5.75313</v>
      </c>
      <c r="H942" s="6">
        <v>4.705</v>
      </c>
      <c r="K942" s="4">
        <f>IFERROR(__xludf.DUMMYFUNCTION("""COMPUTED_VALUE"""),4.51)</f>
        <v>4.51</v>
      </c>
      <c r="L942" s="4">
        <v>-5.81566</v>
      </c>
      <c r="M942" s="4" t="s">
        <v>13</v>
      </c>
      <c r="N942" s="1">
        <v>-1.61</v>
      </c>
      <c r="O942" s="4">
        <v>-4.143129999999999</v>
      </c>
      <c r="V942" s="5">
        <v>33.6594</v>
      </c>
      <c r="W942" s="6">
        <v>4.705</v>
      </c>
      <c r="Z942" s="4">
        <f>IFERROR(__xludf.DUMMYFUNCTION("""COMPUTED_VALUE"""),4.51)</f>
        <v>4.51</v>
      </c>
      <c r="AA942" s="4">
        <v>34.1836</v>
      </c>
      <c r="AB942" s="4" t="s">
        <v>13</v>
      </c>
      <c r="AC942" s="1">
        <v>36.15282227</v>
      </c>
      <c r="AD942" s="4">
        <v>-2.4934222700000035</v>
      </c>
    </row>
    <row r="943">
      <c r="G943" s="5">
        <v>-5.72886</v>
      </c>
      <c r="H943" s="6">
        <v>4.71</v>
      </c>
      <c r="K943" s="4">
        <f>IFERROR(__xludf.DUMMYFUNCTION("""COMPUTED_VALUE"""),4.515)</f>
        <v>4.515</v>
      </c>
      <c r="L943" s="4">
        <v>-5.85201</v>
      </c>
      <c r="M943" s="4" t="s">
        <v>13</v>
      </c>
      <c r="N943" s="1">
        <v>-1.61</v>
      </c>
      <c r="O943" s="4">
        <v>-4.11886</v>
      </c>
      <c r="V943" s="5">
        <v>33.6581</v>
      </c>
      <c r="W943" s="6">
        <v>4.71</v>
      </c>
      <c r="Z943" s="4">
        <f>IFERROR(__xludf.DUMMYFUNCTION("""COMPUTED_VALUE"""),4.515)</f>
        <v>4.515</v>
      </c>
      <c r="AA943" s="4">
        <v>34.1519</v>
      </c>
      <c r="AB943" s="4" t="s">
        <v>13</v>
      </c>
      <c r="AC943" s="1">
        <v>36.15282227</v>
      </c>
      <c r="AD943" s="4">
        <v>-2.494722270000004</v>
      </c>
    </row>
    <row r="944">
      <c r="G944" s="5">
        <v>-5.70437</v>
      </c>
      <c r="H944" s="6">
        <v>4.715</v>
      </c>
      <c r="K944" s="4">
        <f>IFERROR(__xludf.DUMMYFUNCTION("""COMPUTED_VALUE"""),4.52)</f>
        <v>4.52</v>
      </c>
      <c r="L944" s="4">
        <v>-5.88563</v>
      </c>
      <c r="M944" s="4" t="s">
        <v>13</v>
      </c>
      <c r="N944" s="1">
        <v>-1.61</v>
      </c>
      <c r="O944" s="4">
        <v>-4.09437</v>
      </c>
      <c r="V944" s="5">
        <v>33.657</v>
      </c>
      <c r="W944" s="6">
        <v>4.715</v>
      </c>
      <c r="Z944" s="4">
        <f>IFERROR(__xludf.DUMMYFUNCTION("""COMPUTED_VALUE"""),4.52)</f>
        <v>4.52</v>
      </c>
      <c r="AA944" s="4">
        <v>34.1215</v>
      </c>
      <c r="AB944" s="4" t="s">
        <v>13</v>
      </c>
      <c r="AC944" s="1">
        <v>36.15282227</v>
      </c>
      <c r="AD944" s="4">
        <v>-2.495822270000005</v>
      </c>
    </row>
    <row r="945">
      <c r="G945" s="5">
        <v>-5.6797</v>
      </c>
      <c r="H945" s="6">
        <v>4.72</v>
      </c>
      <c r="K945" s="4">
        <f>IFERROR(__xludf.DUMMYFUNCTION("""COMPUTED_VALUE"""),4.525)</f>
        <v>4.525</v>
      </c>
      <c r="L945" s="4">
        <v>-5.91655</v>
      </c>
      <c r="M945" s="4" t="s">
        <v>13</v>
      </c>
      <c r="N945" s="1">
        <v>-1.61</v>
      </c>
      <c r="O945" s="4">
        <v>-4.0697</v>
      </c>
      <c r="V945" s="5">
        <v>33.6562</v>
      </c>
      <c r="W945" s="6">
        <v>4.72</v>
      </c>
      <c r="Z945" s="4">
        <f>IFERROR(__xludf.DUMMYFUNCTION("""COMPUTED_VALUE"""),4.525)</f>
        <v>4.525</v>
      </c>
      <c r="AA945" s="4">
        <v>34.0925</v>
      </c>
      <c r="AB945" s="4" t="s">
        <v>13</v>
      </c>
      <c r="AC945" s="1">
        <v>36.15282227</v>
      </c>
      <c r="AD945" s="4">
        <v>-2.496622270000003</v>
      </c>
    </row>
    <row r="946">
      <c r="G946" s="5">
        <v>-5.65492</v>
      </c>
      <c r="H946" s="6">
        <v>4.725</v>
      </c>
      <c r="K946" s="4">
        <f>IFERROR(__xludf.DUMMYFUNCTION("""COMPUTED_VALUE"""),4.53)</f>
        <v>4.53</v>
      </c>
      <c r="L946" s="4">
        <v>-5.94485</v>
      </c>
      <c r="M946" s="4" t="s">
        <v>13</v>
      </c>
      <c r="N946" s="1">
        <v>-1.61</v>
      </c>
      <c r="O946" s="4">
        <v>-4.044919999999999</v>
      </c>
      <c r="V946" s="5">
        <v>33.6557</v>
      </c>
      <c r="W946" s="6">
        <v>4.725</v>
      </c>
      <c r="Z946" s="4">
        <f>IFERROR(__xludf.DUMMYFUNCTION("""COMPUTED_VALUE"""),4.53)</f>
        <v>4.53</v>
      </c>
      <c r="AA946" s="4">
        <v>34.0646</v>
      </c>
      <c r="AB946" s="4" t="s">
        <v>13</v>
      </c>
      <c r="AC946" s="1">
        <v>36.15282227</v>
      </c>
      <c r="AD946" s="4">
        <v>-2.4971222699999984</v>
      </c>
    </row>
    <row r="947">
      <c r="G947" s="5">
        <v>-5.63009</v>
      </c>
      <c r="H947" s="6">
        <v>4.73</v>
      </c>
      <c r="K947" s="4">
        <f>IFERROR(__xludf.DUMMYFUNCTION("""COMPUTED_VALUE"""),4.535)</f>
        <v>4.535</v>
      </c>
      <c r="L947" s="4">
        <v>-5.97058</v>
      </c>
      <c r="M947" s="4" t="s">
        <v>13</v>
      </c>
      <c r="N947" s="1">
        <v>-1.61</v>
      </c>
      <c r="O947" s="4">
        <v>-4.02009</v>
      </c>
      <c r="V947" s="5">
        <v>33.6554</v>
      </c>
      <c r="W947" s="6">
        <v>4.73</v>
      </c>
      <c r="Z947" s="4">
        <f>IFERROR(__xludf.DUMMYFUNCTION("""COMPUTED_VALUE"""),4.535)</f>
        <v>4.535</v>
      </c>
      <c r="AA947" s="4">
        <v>34.038</v>
      </c>
      <c r="AB947" s="4" t="s">
        <v>13</v>
      </c>
      <c r="AC947" s="1">
        <v>36.15282227</v>
      </c>
      <c r="AD947" s="4">
        <v>-2.4974222700000013</v>
      </c>
    </row>
    <row r="948">
      <c r="G948" s="5">
        <v>-5.60521</v>
      </c>
      <c r="H948" s="6">
        <v>4.735</v>
      </c>
      <c r="K948" s="4">
        <f>IFERROR(__xludf.DUMMYFUNCTION("""COMPUTED_VALUE"""),4.54)</f>
        <v>4.54</v>
      </c>
      <c r="L948" s="4">
        <v>-5.99376</v>
      </c>
      <c r="M948" s="4" t="s">
        <v>13</v>
      </c>
      <c r="N948" s="1">
        <v>-1.61</v>
      </c>
      <c r="O948" s="4">
        <v>-3.9952099999999993</v>
      </c>
      <c r="V948" s="5">
        <v>33.6553</v>
      </c>
      <c r="W948" s="6">
        <v>4.735</v>
      </c>
      <c r="Z948" s="4">
        <f>IFERROR(__xludf.DUMMYFUNCTION("""COMPUTED_VALUE"""),4.54)</f>
        <v>4.54</v>
      </c>
      <c r="AA948" s="4">
        <v>34.0126</v>
      </c>
      <c r="AB948" s="4" t="s">
        <v>13</v>
      </c>
      <c r="AC948" s="1">
        <v>36.15282227</v>
      </c>
      <c r="AD948" s="4">
        <v>-2.4975222700000046</v>
      </c>
    </row>
    <row r="949">
      <c r="G949" s="5">
        <v>-5.58039</v>
      </c>
      <c r="H949" s="6">
        <v>4.74</v>
      </c>
      <c r="K949" s="4">
        <f>IFERROR(__xludf.DUMMYFUNCTION("""COMPUTED_VALUE"""),4.545)</f>
        <v>4.545</v>
      </c>
      <c r="L949" s="4">
        <v>-6.01446</v>
      </c>
      <c r="M949" s="4" t="s">
        <v>13</v>
      </c>
      <c r="N949" s="1">
        <v>-1.61</v>
      </c>
      <c r="O949" s="4">
        <v>-3.97039</v>
      </c>
      <c r="V949" s="5">
        <v>33.6553</v>
      </c>
      <c r="W949" s="6">
        <v>4.74</v>
      </c>
      <c r="Z949" s="4">
        <f>IFERROR(__xludf.DUMMYFUNCTION("""COMPUTED_VALUE"""),4.545)</f>
        <v>4.545</v>
      </c>
      <c r="AA949" s="4">
        <v>33.9883</v>
      </c>
      <c r="AB949" s="4" t="s">
        <v>13</v>
      </c>
      <c r="AC949" s="1">
        <v>36.15282227</v>
      </c>
      <c r="AD949" s="4">
        <v>-2.4975222700000046</v>
      </c>
    </row>
    <row r="950">
      <c r="G950" s="5">
        <v>-5.55566</v>
      </c>
      <c r="H950" s="6">
        <v>4.745</v>
      </c>
      <c r="K950" s="4">
        <f>IFERROR(__xludf.DUMMYFUNCTION("""COMPUTED_VALUE"""),4.55)</f>
        <v>4.55</v>
      </c>
      <c r="L950" s="4">
        <v>-6.03274</v>
      </c>
      <c r="M950" s="4" t="s">
        <v>13</v>
      </c>
      <c r="N950" s="1">
        <v>-1.61</v>
      </c>
      <c r="O950" s="4">
        <v>-3.9456599999999993</v>
      </c>
      <c r="V950" s="5">
        <v>33.6556</v>
      </c>
      <c r="W950" s="6">
        <v>4.745</v>
      </c>
      <c r="Z950" s="4">
        <f>IFERROR(__xludf.DUMMYFUNCTION("""COMPUTED_VALUE"""),4.55)</f>
        <v>4.55</v>
      </c>
      <c r="AA950" s="4">
        <v>33.9651</v>
      </c>
      <c r="AB950" s="4" t="s">
        <v>13</v>
      </c>
      <c r="AC950" s="1">
        <v>36.15282227</v>
      </c>
      <c r="AD950" s="4">
        <v>-2.4972222700000017</v>
      </c>
    </row>
    <row r="951">
      <c r="G951" s="5">
        <v>-5.53106</v>
      </c>
      <c r="H951" s="6">
        <v>4.75</v>
      </c>
      <c r="K951" s="4">
        <f>IFERROR(__xludf.DUMMYFUNCTION("""COMPUTED_VALUE"""),4.555)</f>
        <v>4.555</v>
      </c>
      <c r="L951" s="4">
        <v>-6.04865</v>
      </c>
      <c r="M951" s="4" t="s">
        <v>13</v>
      </c>
      <c r="N951" s="1">
        <v>-1.61</v>
      </c>
      <c r="O951" s="4">
        <v>-3.9210599999999998</v>
      </c>
      <c r="V951" s="5">
        <v>33.656</v>
      </c>
      <c r="W951" s="6">
        <v>4.75</v>
      </c>
      <c r="Z951" s="4">
        <f>IFERROR(__xludf.DUMMYFUNCTION("""COMPUTED_VALUE"""),4.555)</f>
        <v>4.555</v>
      </c>
      <c r="AA951" s="4">
        <v>33.9431</v>
      </c>
      <c r="AB951" s="4" t="s">
        <v>13</v>
      </c>
      <c r="AC951" s="1">
        <v>36.15282227</v>
      </c>
      <c r="AD951" s="4">
        <v>-2.4968222700000027</v>
      </c>
    </row>
    <row r="952">
      <c r="G952" s="5">
        <v>-5.50663</v>
      </c>
      <c r="H952" s="6">
        <v>4.755</v>
      </c>
      <c r="K952" s="4">
        <f>IFERROR(__xludf.DUMMYFUNCTION("""COMPUTED_VALUE"""),4.56)</f>
        <v>4.56</v>
      </c>
      <c r="L952" s="4">
        <v>-6.06225</v>
      </c>
      <c r="M952" s="4" t="s">
        <v>13</v>
      </c>
      <c r="N952" s="1">
        <v>-1.61</v>
      </c>
      <c r="O952" s="4">
        <v>-3.89663</v>
      </c>
      <c r="V952" s="5">
        <v>33.6565</v>
      </c>
      <c r="W952" s="6">
        <v>4.755</v>
      </c>
      <c r="Z952" s="4">
        <f>IFERROR(__xludf.DUMMYFUNCTION("""COMPUTED_VALUE"""),4.56)</f>
        <v>4.56</v>
      </c>
      <c r="AA952" s="4">
        <v>33.9221</v>
      </c>
      <c r="AB952" s="4" t="s">
        <v>13</v>
      </c>
      <c r="AC952" s="1">
        <v>36.15282227</v>
      </c>
      <c r="AD952" s="4">
        <v>-2.4963222700000003</v>
      </c>
    </row>
    <row r="953">
      <c r="G953" s="5">
        <v>-5.48245</v>
      </c>
      <c r="H953" s="6">
        <v>4.76</v>
      </c>
      <c r="K953" s="4">
        <f>IFERROR(__xludf.DUMMYFUNCTION("""COMPUTED_VALUE"""),4.565)</f>
        <v>4.565</v>
      </c>
      <c r="L953" s="4">
        <v>-6.0736</v>
      </c>
      <c r="M953" s="4" t="s">
        <v>13</v>
      </c>
      <c r="N953" s="1">
        <v>-1.61</v>
      </c>
      <c r="O953" s="4">
        <v>-3.8724499999999997</v>
      </c>
      <c r="V953" s="5">
        <v>33.6572</v>
      </c>
      <c r="W953" s="6">
        <v>4.76</v>
      </c>
      <c r="Z953" s="4">
        <f>IFERROR(__xludf.DUMMYFUNCTION("""COMPUTED_VALUE"""),4.565)</f>
        <v>4.565</v>
      </c>
      <c r="AA953" s="4">
        <v>33.9021</v>
      </c>
      <c r="AB953" s="4" t="s">
        <v>13</v>
      </c>
      <c r="AC953" s="1">
        <v>36.15282227</v>
      </c>
      <c r="AD953" s="4">
        <v>-2.4956222699999984</v>
      </c>
    </row>
    <row r="954">
      <c r="G954" s="5">
        <v>-5.4585</v>
      </c>
      <c r="H954" s="6">
        <v>4.765</v>
      </c>
      <c r="K954" s="4">
        <f>IFERROR(__xludf.DUMMYFUNCTION("""COMPUTED_VALUE"""),4.57)</f>
        <v>4.57</v>
      </c>
      <c r="L954" s="4">
        <v>-6.08279</v>
      </c>
      <c r="M954" s="4" t="s">
        <v>13</v>
      </c>
      <c r="N954" s="1">
        <v>-1.61</v>
      </c>
      <c r="O954" s="4">
        <v>-3.8484999999999996</v>
      </c>
      <c r="V954" s="5">
        <v>33.658</v>
      </c>
      <c r="W954" s="6">
        <v>4.765</v>
      </c>
      <c r="Z954" s="4">
        <f>IFERROR(__xludf.DUMMYFUNCTION("""COMPUTED_VALUE"""),4.57)</f>
        <v>4.57</v>
      </c>
      <c r="AA954" s="4">
        <v>33.8833</v>
      </c>
      <c r="AB954" s="4" t="s">
        <v>13</v>
      </c>
      <c r="AC954" s="1">
        <v>36.15282227</v>
      </c>
      <c r="AD954" s="4">
        <v>-2.4948222700000002</v>
      </c>
    </row>
    <row r="955">
      <c r="G955" s="5">
        <v>-5.43487</v>
      </c>
      <c r="H955" s="6">
        <v>4.77</v>
      </c>
      <c r="K955" s="4">
        <f>IFERROR(__xludf.DUMMYFUNCTION("""COMPUTED_VALUE"""),4.575)</f>
        <v>4.575</v>
      </c>
      <c r="L955" s="4">
        <v>-6.08982</v>
      </c>
      <c r="M955" s="4" t="s">
        <v>13</v>
      </c>
      <c r="N955" s="1">
        <v>-1.61</v>
      </c>
      <c r="O955" s="4">
        <v>-3.8248699999999998</v>
      </c>
      <c r="V955" s="5">
        <v>33.6589</v>
      </c>
      <c r="W955" s="6">
        <v>4.77</v>
      </c>
      <c r="Z955" s="4">
        <f>IFERROR(__xludf.DUMMYFUNCTION("""COMPUTED_VALUE"""),4.575)</f>
        <v>4.575</v>
      </c>
      <c r="AA955" s="4">
        <v>33.8653</v>
      </c>
      <c r="AB955" s="4" t="s">
        <v>13</v>
      </c>
      <c r="AC955" s="1">
        <v>36.15282227</v>
      </c>
      <c r="AD955" s="4">
        <v>-2.4939222699999988</v>
      </c>
    </row>
    <row r="956">
      <c r="G956" s="5">
        <v>-5.41156</v>
      </c>
      <c r="H956" s="6">
        <v>4.775</v>
      </c>
      <c r="K956" s="4">
        <f>IFERROR(__xludf.DUMMYFUNCTION("""COMPUTED_VALUE"""),4.58)</f>
        <v>4.58</v>
      </c>
      <c r="L956" s="4">
        <v>-6.0948</v>
      </c>
      <c r="M956" s="4" t="s">
        <v>13</v>
      </c>
      <c r="N956" s="1">
        <v>-1.61017517175526</v>
      </c>
      <c r="O956" s="4">
        <v>-3.80138482824474</v>
      </c>
      <c r="V956" s="5">
        <v>33.6599</v>
      </c>
      <c r="W956" s="6">
        <v>4.775</v>
      </c>
      <c r="Z956" s="4">
        <f>IFERROR(__xludf.DUMMYFUNCTION("""COMPUTED_VALUE"""),4.58)</f>
        <v>4.58</v>
      </c>
      <c r="AA956" s="4">
        <v>33.8484</v>
      </c>
      <c r="AB956" s="4" t="s">
        <v>13</v>
      </c>
      <c r="AC956" s="1">
        <v>36.1537768027243</v>
      </c>
      <c r="AD956" s="4">
        <v>-2.4938768027243015</v>
      </c>
    </row>
    <row r="957">
      <c r="G957" s="5">
        <v>-5.38862</v>
      </c>
      <c r="H957" s="6">
        <v>4.78</v>
      </c>
      <c r="K957" s="4">
        <f>IFERROR(__xludf.DUMMYFUNCTION("""COMPUTED_VALUE"""),4.585)</f>
        <v>4.585</v>
      </c>
      <c r="L957" s="4">
        <v>-6.0978</v>
      </c>
      <c r="M957" s="4" t="s">
        <v>13</v>
      </c>
      <c r="N957" s="1">
        <v>-1.61141375343626</v>
      </c>
      <c r="O957" s="4">
        <v>-3.7772062465637406</v>
      </c>
      <c r="V957" s="5">
        <v>33.661</v>
      </c>
      <c r="W957" s="6">
        <v>4.78</v>
      </c>
      <c r="Z957" s="4">
        <f>IFERROR(__xludf.DUMMYFUNCTION("""COMPUTED_VALUE"""),4.585)</f>
        <v>4.585</v>
      </c>
      <c r="AA957" s="4">
        <v>33.8324</v>
      </c>
      <c r="AB957" s="4" t="s">
        <v>13</v>
      </c>
      <c r="AC957" s="1">
        <v>36.1606046178918</v>
      </c>
      <c r="AD957" s="4">
        <v>-2.499604617891798</v>
      </c>
    </row>
    <row r="958">
      <c r="G958" s="5">
        <v>-5.36612</v>
      </c>
      <c r="H958" s="6">
        <v>4.785</v>
      </c>
      <c r="K958" s="4">
        <f>IFERROR(__xludf.DUMMYFUNCTION("""COMPUTED_VALUE"""),4.58883667)</f>
        <v>4.58883667</v>
      </c>
      <c r="L958" s="4" t="s">
        <v>13</v>
      </c>
      <c r="M958" s="4">
        <v>-1.03</v>
      </c>
      <c r="N958" s="1">
        <v>-1.61370870123786</v>
      </c>
      <c r="O958" s="4">
        <v>-3.75241129876214</v>
      </c>
      <c r="V958" s="5">
        <v>33.6622</v>
      </c>
      <c r="W958" s="6">
        <v>4.785</v>
      </c>
      <c r="Z958" s="4">
        <f>IFERROR(__xludf.DUMMYFUNCTION("""COMPUTED_VALUE"""),4.58883667)</f>
        <v>4.58883667</v>
      </c>
      <c r="AA958" s="4" t="s">
        <v>13</v>
      </c>
      <c r="AB958" s="4">
        <v>34.972094166793</v>
      </c>
      <c r="AC958" s="1">
        <v>36.1734623129451</v>
      </c>
      <c r="AD958" s="4">
        <v>-2.5112623129450995</v>
      </c>
    </row>
    <row r="959">
      <c r="G959" s="5">
        <v>-5.344</v>
      </c>
      <c r="H959" s="6">
        <v>4.79</v>
      </c>
      <c r="K959" s="4">
        <f>IFERROR(__xludf.DUMMYFUNCTION("""COMPUTED_VALUE"""),4.59)</f>
        <v>4.59</v>
      </c>
      <c r="L959" s="4">
        <v>-6.09887</v>
      </c>
      <c r="M959" s="4" t="s">
        <v>13</v>
      </c>
      <c r="N959" s="1">
        <v>-1.61690506330594</v>
      </c>
      <c r="O959" s="4">
        <v>-3.7270949366940602</v>
      </c>
      <c r="V959" s="5">
        <v>33.6633</v>
      </c>
      <c r="W959" s="6">
        <v>4.79</v>
      </c>
      <c r="Z959" s="4">
        <f>IFERROR(__xludf.DUMMYFUNCTION("""COMPUTED_VALUE"""),4.59)</f>
        <v>4.59</v>
      </c>
      <c r="AA959" s="4">
        <v>33.8173</v>
      </c>
      <c r="AB959" s="4" t="s">
        <v>13</v>
      </c>
      <c r="AC959" s="1">
        <v>36.1917080971059</v>
      </c>
      <c r="AD959" s="4">
        <v>-2.5284080971059026</v>
      </c>
    </row>
    <row r="960">
      <c r="G960" s="5">
        <v>-5.32237</v>
      </c>
      <c r="H960" s="6">
        <v>4.795</v>
      </c>
      <c r="K960" s="4">
        <f>IFERROR(__xludf.DUMMYFUNCTION("""COMPUTED_VALUE"""),4.595)</f>
        <v>4.595</v>
      </c>
      <c r="L960" s="4">
        <v>-6.09809</v>
      </c>
      <c r="M960" s="4" t="s">
        <v>13</v>
      </c>
      <c r="N960" s="1">
        <v>-1.62084788778638</v>
      </c>
      <c r="O960" s="4">
        <v>-3.7015221122136204</v>
      </c>
      <c r="V960" s="5">
        <v>33.6646</v>
      </c>
      <c r="W960" s="6">
        <v>4.795</v>
      </c>
      <c r="Z960" s="4">
        <f>IFERROR(__xludf.DUMMYFUNCTION("""COMPUTED_VALUE"""),4.595)</f>
        <v>4.595</v>
      </c>
      <c r="AA960" s="4">
        <v>33.8031</v>
      </c>
      <c r="AB960" s="4" t="s">
        <v>13</v>
      </c>
      <c r="AC960" s="1">
        <v>36.2147001795958</v>
      </c>
      <c r="AD960" s="4">
        <v>-2.550100179595802</v>
      </c>
    </row>
    <row r="961">
      <c r="G961" s="5">
        <v>-5.30122</v>
      </c>
      <c r="H961" s="6">
        <v>4.8</v>
      </c>
      <c r="K961" s="4">
        <f>IFERROR(__xludf.DUMMYFUNCTION("""COMPUTED_VALUE"""),4.6)</f>
        <v>4.6</v>
      </c>
      <c r="L961" s="4">
        <v>-6.09552</v>
      </c>
      <c r="M961" s="4" t="s">
        <v>13</v>
      </c>
      <c r="N961" s="1">
        <v>-1.62538222282506</v>
      </c>
      <c r="O961" s="4">
        <v>-3.67583777717494</v>
      </c>
      <c r="V961" s="5">
        <v>33.6659</v>
      </c>
      <c r="W961" s="6">
        <v>4.8</v>
      </c>
      <c r="Z961" s="4">
        <f>IFERROR(__xludf.DUMMYFUNCTION("""COMPUTED_VALUE"""),4.6)</f>
        <v>4.6</v>
      </c>
      <c r="AA961" s="4">
        <v>33.7898</v>
      </c>
      <c r="AB961" s="4" t="s">
        <v>13</v>
      </c>
      <c r="AC961" s="1">
        <v>36.2417967696365</v>
      </c>
      <c r="AD961" s="4">
        <v>-2.5758967696365005</v>
      </c>
    </row>
    <row r="962">
      <c r="G962" s="5">
        <v>-5.28058</v>
      </c>
      <c r="H962" s="6">
        <v>4.805</v>
      </c>
      <c r="K962" s="4">
        <f>IFERROR(__xludf.DUMMYFUNCTION("""COMPUTED_VALUE"""),4.605)</f>
        <v>4.605</v>
      </c>
      <c r="L962" s="4">
        <v>-6.09123</v>
      </c>
      <c r="M962" s="4" t="s">
        <v>13</v>
      </c>
      <c r="N962" s="1">
        <v>-1.63035311656786</v>
      </c>
      <c r="O962" s="4">
        <v>-3.65022688343214</v>
      </c>
      <c r="V962" s="5">
        <v>33.6672</v>
      </c>
      <c r="W962" s="6">
        <v>4.805</v>
      </c>
      <c r="Z962" s="4">
        <f>IFERROR(__xludf.DUMMYFUNCTION("""COMPUTED_VALUE"""),4.605)</f>
        <v>4.605</v>
      </c>
      <c r="AA962" s="4">
        <v>33.7773</v>
      </c>
      <c r="AB962" s="4" t="s">
        <v>13</v>
      </c>
      <c r="AC962" s="1">
        <v>36.2723560764495</v>
      </c>
      <c r="AD962" s="4">
        <v>-2.6051560764494965</v>
      </c>
    </row>
    <row r="963">
      <c r="G963" s="5">
        <v>-5.26047</v>
      </c>
      <c r="H963" s="6">
        <v>4.81</v>
      </c>
      <c r="K963" s="4">
        <f>IFERROR(__xludf.DUMMYFUNCTION("""COMPUTED_VALUE"""),4.61)</f>
        <v>4.61</v>
      </c>
      <c r="L963" s="4">
        <v>-6.0853</v>
      </c>
      <c r="M963" s="4" t="s">
        <v>13</v>
      </c>
      <c r="N963" s="1">
        <v>-1.63560561716067</v>
      </c>
      <c r="O963" s="4">
        <v>-3.6248643828393297</v>
      </c>
      <c r="V963" s="5">
        <v>33.6685</v>
      </c>
      <c r="W963" s="6">
        <v>4.81</v>
      </c>
      <c r="Z963" s="4">
        <f>IFERROR(__xludf.DUMMYFUNCTION("""COMPUTED_VALUE"""),4.61)</f>
        <v>4.61</v>
      </c>
      <c r="AA963" s="4">
        <v>33.7656</v>
      </c>
      <c r="AB963" s="4" t="s">
        <v>13</v>
      </c>
      <c r="AC963" s="1">
        <v>36.3057363092565</v>
      </c>
      <c r="AD963" s="4">
        <v>-2.637236309256501</v>
      </c>
    </row>
    <row r="964">
      <c r="G964" s="5">
        <v>-5.24093</v>
      </c>
      <c r="H964" s="6">
        <v>4.815</v>
      </c>
      <c r="K964" s="4">
        <f>IFERROR(__xludf.DUMMYFUNCTION("""COMPUTED_VALUE"""),4.615)</f>
        <v>4.615</v>
      </c>
      <c r="L964" s="4">
        <v>-6.07778</v>
      </c>
      <c r="M964" s="4" t="s">
        <v>13</v>
      </c>
      <c r="N964" s="1">
        <v>-1.64098477274935</v>
      </c>
      <c r="O964" s="4">
        <v>-3.5999452272506494</v>
      </c>
      <c r="V964" s="5">
        <v>33.6699</v>
      </c>
      <c r="W964" s="6">
        <v>4.815</v>
      </c>
      <c r="Z964" s="4">
        <f>IFERROR(__xludf.DUMMYFUNCTION("""COMPUTED_VALUE"""),4.615)</f>
        <v>4.615</v>
      </c>
      <c r="AA964" s="4">
        <v>33.7547</v>
      </c>
      <c r="AB964" s="4" t="s">
        <v>13</v>
      </c>
      <c r="AC964" s="1">
        <v>36.3412956772791</v>
      </c>
      <c r="AD964" s="4">
        <v>-2.6713956772791008</v>
      </c>
    </row>
    <row r="965">
      <c r="G965" s="5">
        <v>-5.22193</v>
      </c>
      <c r="H965" s="6">
        <v>4.82</v>
      </c>
      <c r="K965" s="4">
        <f>IFERROR(__xludf.DUMMYFUNCTION("""COMPUTED_VALUE"""),4.62)</f>
        <v>4.62</v>
      </c>
      <c r="L965" s="4">
        <v>-6.06877</v>
      </c>
      <c r="M965" s="4" t="s">
        <v>13</v>
      </c>
      <c r="N965" s="1">
        <v>-1.6463356314798</v>
      </c>
      <c r="O965" s="4">
        <v>-3.5755943685202003</v>
      </c>
      <c r="V965" s="5">
        <v>33.6712</v>
      </c>
      <c r="W965" s="6">
        <v>4.82</v>
      </c>
      <c r="Z965" s="4">
        <f>IFERROR(__xludf.DUMMYFUNCTION("""COMPUTED_VALUE"""),4.62)</f>
        <v>4.62</v>
      </c>
      <c r="AA965" s="4">
        <v>33.7445</v>
      </c>
      <c r="AB965" s="4" t="s">
        <v>13</v>
      </c>
      <c r="AC965" s="1">
        <v>36.3783923897389</v>
      </c>
      <c r="AD965" s="4">
        <v>-2.7071923897389</v>
      </c>
    </row>
    <row r="966">
      <c r="G966" s="5">
        <v>-5.20353</v>
      </c>
      <c r="H966" s="6">
        <v>4.825</v>
      </c>
      <c r="K966" s="4">
        <f>IFERROR(__xludf.DUMMYFUNCTION("""COMPUTED_VALUE"""),4.625)</f>
        <v>4.625</v>
      </c>
      <c r="L966" s="4">
        <v>-6.05832</v>
      </c>
      <c r="M966" s="4" t="s">
        <v>13</v>
      </c>
      <c r="N966" s="1">
        <v>-1.65150324149788</v>
      </c>
      <c r="O966" s="4">
        <v>-3.5520267585021195</v>
      </c>
      <c r="V966" s="5">
        <v>33.6726</v>
      </c>
      <c r="W966" s="6">
        <v>4.825</v>
      </c>
      <c r="Z966" s="4">
        <f>IFERROR(__xludf.DUMMYFUNCTION("""COMPUTED_VALUE"""),4.625)</f>
        <v>4.625</v>
      </c>
      <c r="AA966" s="4">
        <v>33.7351</v>
      </c>
      <c r="AB966" s="4" t="s">
        <v>13</v>
      </c>
      <c r="AC966" s="1">
        <v>36.4163846558575</v>
      </c>
      <c r="AD966" s="4">
        <v>-2.743784655857496</v>
      </c>
    </row>
    <row r="967">
      <c r="G967" s="5">
        <v>-5.18571</v>
      </c>
      <c r="H967" s="6">
        <v>4.83</v>
      </c>
      <c r="K967" s="4">
        <f>IFERROR(__xludf.DUMMYFUNCTION("""COMPUTED_VALUE"""),4.63)</f>
        <v>4.63</v>
      </c>
      <c r="L967" s="4">
        <v>-6.04649</v>
      </c>
      <c r="M967" s="4" t="s">
        <v>13</v>
      </c>
      <c r="N967" s="1">
        <v>-1.65633265094949</v>
      </c>
      <c r="O967" s="4">
        <v>-3.5293773490505105</v>
      </c>
      <c r="V967" s="5">
        <v>33.6739</v>
      </c>
      <c r="W967" s="6">
        <v>4.83</v>
      </c>
      <c r="Z967" s="4">
        <f>IFERROR(__xludf.DUMMYFUNCTION("""COMPUTED_VALUE"""),4.63)</f>
        <v>4.63</v>
      </c>
      <c r="AA967" s="4">
        <v>33.7263</v>
      </c>
      <c r="AB967" s="4" t="s">
        <v>13</v>
      </c>
      <c r="AC967" s="1">
        <v>36.4546306848565</v>
      </c>
      <c r="AD967" s="4">
        <v>-2.7807306848564934</v>
      </c>
    </row>
    <row r="968">
      <c r="G968" s="5">
        <v>-5.1685</v>
      </c>
      <c r="H968" s="6">
        <v>4.835</v>
      </c>
      <c r="K968" s="4">
        <f>IFERROR(__xludf.DUMMYFUNCTION("""COMPUTED_VALUE"""),4.635)</f>
        <v>4.635</v>
      </c>
      <c r="L968" s="4">
        <v>-6.03339</v>
      </c>
      <c r="M968" s="4" t="s">
        <v>13</v>
      </c>
      <c r="N968" s="1">
        <v>-1.6606689079805</v>
      </c>
      <c r="O968" s="4">
        <v>-3.5078310920195</v>
      </c>
      <c r="V968" s="5">
        <v>33.6752</v>
      </c>
      <c r="W968" s="6">
        <v>4.835</v>
      </c>
      <c r="Z968" s="4">
        <f>IFERROR(__xludf.DUMMYFUNCTION("""COMPUTED_VALUE"""),4.635)</f>
        <v>4.635</v>
      </c>
      <c r="AA968" s="4">
        <v>33.7182</v>
      </c>
      <c r="AB968" s="4" t="s">
        <v>13</v>
      </c>
      <c r="AC968" s="1">
        <v>36.4924886859576</v>
      </c>
      <c r="AD968" s="4">
        <v>-2.8172886859576067</v>
      </c>
    </row>
    <row r="969">
      <c r="G969" s="5">
        <v>-5.15192</v>
      </c>
      <c r="H969" s="6">
        <v>4.84</v>
      </c>
      <c r="K969" s="4">
        <f>IFERROR(__xludf.DUMMYFUNCTION("""COMPUTED_VALUE"""),4.64)</f>
        <v>4.64</v>
      </c>
      <c r="L969" s="4">
        <v>-6.01906</v>
      </c>
      <c r="M969" s="4" t="s">
        <v>13</v>
      </c>
      <c r="N969" s="1">
        <v>-1.66435706073679</v>
      </c>
      <c r="O969" s="4">
        <v>-3.48756293926321</v>
      </c>
      <c r="V969" s="5">
        <v>33.6764</v>
      </c>
      <c r="W969" s="6">
        <v>4.84</v>
      </c>
      <c r="Z969" s="4">
        <f>IFERROR(__xludf.DUMMYFUNCTION("""COMPUTED_VALUE"""),4.64)</f>
        <v>4.64</v>
      </c>
      <c r="AA969" s="4">
        <v>33.7108</v>
      </c>
      <c r="AB969" s="4" t="s">
        <v>13</v>
      </c>
      <c r="AC969" s="1">
        <v>36.5293168683823</v>
      </c>
      <c r="AD969" s="4">
        <v>-2.8529168683823016</v>
      </c>
    </row>
    <row r="970">
      <c r="G970" s="5">
        <v>-5.13596</v>
      </c>
      <c r="H970" s="6">
        <v>4.845</v>
      </c>
      <c r="K970" s="4">
        <f>IFERROR(__xludf.DUMMYFUNCTION("""COMPUTED_VALUE"""),4.645)</f>
        <v>4.645</v>
      </c>
      <c r="L970" s="4">
        <v>-6.00359</v>
      </c>
      <c r="M970" s="4" t="s">
        <v>13</v>
      </c>
      <c r="N970" s="1">
        <v>-1.66724215736424</v>
      </c>
      <c r="O970" s="4">
        <v>-3.46871784263576</v>
      </c>
      <c r="V970" s="5">
        <v>33.6777</v>
      </c>
      <c r="W970" s="6">
        <v>4.845</v>
      </c>
      <c r="Z970" s="4">
        <f>IFERROR(__xludf.DUMMYFUNCTION("""COMPUTED_VALUE"""),4.645)</f>
        <v>4.645</v>
      </c>
      <c r="AA970" s="4">
        <v>33.7039</v>
      </c>
      <c r="AB970" s="4" t="s">
        <v>13</v>
      </c>
      <c r="AC970" s="1">
        <v>36.5644734413524</v>
      </c>
      <c r="AD970" s="4">
        <v>-2.886773441352396</v>
      </c>
    </row>
    <row r="971">
      <c r="G971" s="5">
        <v>-5.12061</v>
      </c>
      <c r="H971" s="6">
        <v>4.85</v>
      </c>
      <c r="K971" s="4">
        <f>IFERROR(__xludf.DUMMYFUNCTION("""COMPUTED_VALUE"""),4.65)</f>
        <v>4.65</v>
      </c>
      <c r="L971" s="4">
        <v>-5.98702</v>
      </c>
      <c r="M971" s="4" t="s">
        <v>13</v>
      </c>
      <c r="N971" s="1">
        <v>-1.66916924600873</v>
      </c>
      <c r="O971" s="4">
        <v>-3.45144075399127</v>
      </c>
      <c r="V971" s="5">
        <v>33.6788</v>
      </c>
      <c r="W971" s="6">
        <v>4.85</v>
      </c>
      <c r="Z971" s="4">
        <f>IFERROR(__xludf.DUMMYFUNCTION("""COMPUTED_VALUE"""),4.65)</f>
        <v>4.65</v>
      </c>
      <c r="AA971" s="4">
        <v>33.6976</v>
      </c>
      <c r="AB971" s="4" t="s">
        <v>13</v>
      </c>
      <c r="AC971" s="1">
        <v>36.5973166140893</v>
      </c>
      <c r="AD971" s="4">
        <v>-2.918516614089299</v>
      </c>
    </row>
    <row r="972">
      <c r="G972" s="5">
        <v>-5.10592</v>
      </c>
      <c r="H972" s="6">
        <v>4.855</v>
      </c>
      <c r="K972" s="4">
        <f>IFERROR(__xludf.DUMMYFUNCTION("""COMPUTED_VALUE"""),4.655)</f>
        <v>4.655</v>
      </c>
      <c r="L972" s="4">
        <v>-5.96944</v>
      </c>
      <c r="M972" s="4" t="s">
        <v>13</v>
      </c>
      <c r="N972" s="1">
        <v>-1.66998337481614</v>
      </c>
      <c r="O972" s="4">
        <v>-3.43593662518386</v>
      </c>
      <c r="V972" s="5">
        <v>33.68</v>
      </c>
      <c r="W972" s="6">
        <v>4.855</v>
      </c>
      <c r="Z972" s="4">
        <f>IFERROR(__xludf.DUMMYFUNCTION("""COMPUTED_VALUE"""),4.655)</f>
        <v>4.655</v>
      </c>
      <c r="AA972" s="4">
        <v>33.6919</v>
      </c>
      <c r="AB972" s="4" t="s">
        <v>13</v>
      </c>
      <c r="AC972" s="1">
        <v>36.6272045958147</v>
      </c>
      <c r="AD972" s="4">
        <v>-2.9472045958147035</v>
      </c>
    </row>
    <row r="973">
      <c r="G973" s="5">
        <v>-5.09185</v>
      </c>
      <c r="H973" s="6">
        <v>4.86</v>
      </c>
      <c r="K973" s="4">
        <f>IFERROR(__xludf.DUMMYFUNCTION("""COMPUTED_VALUE"""),4.66)</f>
        <v>4.66</v>
      </c>
      <c r="L973" s="4">
        <v>-5.95095</v>
      </c>
      <c r="M973" s="4" t="s">
        <v>13</v>
      </c>
      <c r="N973" s="1">
        <v>-1.66979243044566</v>
      </c>
      <c r="O973" s="4">
        <v>-3.4220575695543403</v>
      </c>
      <c r="V973" s="5">
        <v>33.681</v>
      </c>
      <c r="W973" s="6">
        <v>4.86</v>
      </c>
      <c r="Z973" s="4">
        <f>IFERROR(__xludf.DUMMYFUNCTION("""COMPUTED_VALUE"""),4.66)</f>
        <v>4.66</v>
      </c>
      <c r="AA973" s="4">
        <v>33.6867</v>
      </c>
      <c r="AB973" s="4" t="s">
        <v>13</v>
      </c>
      <c r="AC973" s="1">
        <v>36.655682198093</v>
      </c>
      <c r="AD973" s="4">
        <v>-2.9746821980929994</v>
      </c>
    </row>
    <row r="974">
      <c r="G974" s="5">
        <v>-5.07843</v>
      </c>
      <c r="H974" s="6">
        <v>4.865</v>
      </c>
      <c r="K974" s="4">
        <f>IFERROR(__xludf.DUMMYFUNCTION("""COMPUTED_VALUE"""),4.665)</f>
        <v>4.665</v>
      </c>
      <c r="L974" s="4">
        <v>-5.93155</v>
      </c>
      <c r="M974" s="4" t="s">
        <v>13</v>
      </c>
      <c r="N974" s="1">
        <v>-1.66901968142823</v>
      </c>
      <c r="O974" s="4">
        <v>-3.40941031857177</v>
      </c>
      <c r="V974" s="5">
        <v>33.682</v>
      </c>
      <c r="W974" s="6">
        <v>4.865</v>
      </c>
      <c r="Z974" s="4">
        <f>IFERROR(__xludf.DUMMYFUNCTION("""COMPUTED_VALUE"""),4.665)</f>
        <v>4.665</v>
      </c>
      <c r="AA974" s="4">
        <v>33.682</v>
      </c>
      <c r="AB974" s="4" t="s">
        <v>13</v>
      </c>
      <c r="AC974" s="1">
        <v>36.6861984579723</v>
      </c>
      <c r="AD974" s="4">
        <v>-3.0041984579723007</v>
      </c>
    </row>
    <row r="975">
      <c r="G975" s="5">
        <v>-5.06563</v>
      </c>
      <c r="H975" s="6">
        <v>4.87</v>
      </c>
      <c r="K975" s="4">
        <f>IFERROR(__xludf.DUMMYFUNCTION("""COMPUTED_VALUE"""),4.67)</f>
        <v>4.67</v>
      </c>
      <c r="L975" s="4">
        <v>-5.91136</v>
      </c>
      <c r="M975" s="4" t="s">
        <v>13</v>
      </c>
      <c r="N975" s="1">
        <v>-1.6677037702271</v>
      </c>
      <c r="O975" s="4">
        <v>-3.3979262297728994</v>
      </c>
      <c r="V975" s="5">
        <v>33.683</v>
      </c>
      <c r="W975" s="6">
        <v>4.87</v>
      </c>
      <c r="Z975" s="4">
        <f>IFERROR(__xludf.DUMMYFUNCTION("""COMPUTED_VALUE"""),4.67)</f>
        <v>4.67</v>
      </c>
      <c r="AA975" s="4">
        <v>33.6778</v>
      </c>
      <c r="AB975" s="4" t="s">
        <v>13</v>
      </c>
      <c r="AC975" s="1">
        <v>36.7184513081802</v>
      </c>
      <c r="AD975" s="4">
        <v>-3.0354513081801997</v>
      </c>
    </row>
    <row r="976">
      <c r="G976" s="5">
        <v>-5.0535</v>
      </c>
      <c r="H976" s="6">
        <v>4.875</v>
      </c>
      <c r="K976" s="4">
        <f>IFERROR(__xludf.DUMMYFUNCTION("""COMPUTED_VALUE"""),4.672271729)</f>
        <v>4.672271729</v>
      </c>
      <c r="L976" s="4" t="s">
        <v>13</v>
      </c>
      <c r="M976" s="4">
        <v>-1.61</v>
      </c>
      <c r="N976" s="1">
        <v>-1.66587447349256</v>
      </c>
      <c r="O976" s="4">
        <v>-3.3876255265074398</v>
      </c>
      <c r="V976" s="5">
        <v>33.6838</v>
      </c>
      <c r="W976" s="6">
        <v>4.875</v>
      </c>
      <c r="Z976" s="4">
        <f>IFERROR(__xludf.DUMMYFUNCTION("""COMPUTED_VALUE"""),4.672271729)</f>
        <v>4.672271729</v>
      </c>
      <c r="AA976" s="4" t="s">
        <v>13</v>
      </c>
      <c r="AB976" s="4">
        <v>36.1528222717484</v>
      </c>
      <c r="AC976" s="1">
        <v>36.7520594187585</v>
      </c>
      <c r="AD976" s="4">
        <v>-3.068259418758501</v>
      </c>
    </row>
    <row r="977">
      <c r="G977" s="5">
        <v>-5.04199</v>
      </c>
      <c r="H977" s="6">
        <v>4.88</v>
      </c>
      <c r="K977" s="4">
        <f>IFERROR(__xludf.DUMMYFUNCTION("""COMPUTED_VALUE"""),4.675)</f>
        <v>4.675</v>
      </c>
      <c r="L977" s="4">
        <v>-5.89044</v>
      </c>
      <c r="M977" s="4" t="s">
        <v>13</v>
      </c>
      <c r="N977" s="1">
        <v>-1.66356156787489</v>
      </c>
      <c r="O977" s="4">
        <v>-3.3784284321251103</v>
      </c>
      <c r="V977" s="5">
        <v>33.6846</v>
      </c>
      <c r="W977" s="6">
        <v>4.88</v>
      </c>
      <c r="Z977" s="4">
        <f>IFERROR(__xludf.DUMMYFUNCTION("""COMPUTED_VALUE"""),4.675)</f>
        <v>4.675</v>
      </c>
      <c r="AA977" s="4">
        <v>33.674</v>
      </c>
      <c r="AB977" s="4" t="s">
        <v>13</v>
      </c>
      <c r="AC977" s="1">
        <v>36.7866414597487</v>
      </c>
      <c r="AD977" s="4">
        <v>-3.1020414597486976</v>
      </c>
    </row>
    <row r="978">
      <c r="G978" s="5">
        <v>-5.0311</v>
      </c>
      <c r="H978" s="6">
        <v>4.885</v>
      </c>
      <c r="K978" s="4">
        <f>IFERROR(__xludf.DUMMYFUNCTION("""COMPUTED_VALUE"""),4.68)</f>
        <v>4.68</v>
      </c>
      <c r="L978" s="4">
        <v>-5.86884</v>
      </c>
      <c r="M978" s="4" t="s">
        <v>13</v>
      </c>
      <c r="N978" s="1">
        <v>-1.66079483002439</v>
      </c>
      <c r="O978" s="4">
        <v>-3.3703051699756106</v>
      </c>
      <c r="V978" s="5">
        <v>33.6853</v>
      </c>
      <c r="W978" s="6">
        <v>4.885</v>
      </c>
      <c r="Z978" s="4">
        <f>IFERROR(__xludf.DUMMYFUNCTION("""COMPUTED_VALUE"""),4.68)</f>
        <v>4.68</v>
      </c>
      <c r="AA978" s="4">
        <v>33.6706</v>
      </c>
      <c r="AB978" s="4" t="s">
        <v>13</v>
      </c>
      <c r="AC978" s="1">
        <v>36.8218161011926</v>
      </c>
      <c r="AD978" s="4">
        <v>-3.136516101192605</v>
      </c>
    </row>
    <row r="979">
      <c r="G979" s="5">
        <v>-5.02085</v>
      </c>
      <c r="H979" s="6">
        <v>4.89</v>
      </c>
      <c r="K979" s="4">
        <f>IFERROR(__xludf.DUMMYFUNCTION("""COMPUTED_VALUE"""),4.685)</f>
        <v>4.685</v>
      </c>
      <c r="L979" s="4">
        <v>-5.84666</v>
      </c>
      <c r="M979" s="4" t="s">
        <v>13</v>
      </c>
      <c r="N979" s="1">
        <v>-1.65760403659135</v>
      </c>
      <c r="O979" s="4">
        <v>-3.3632459634086502</v>
      </c>
      <c r="V979" s="5">
        <v>33.6859</v>
      </c>
      <c r="W979" s="6">
        <v>4.89</v>
      </c>
      <c r="Z979" s="4">
        <f>IFERROR(__xludf.DUMMYFUNCTION("""COMPUTED_VALUE"""),4.685)</f>
        <v>4.685</v>
      </c>
      <c r="AA979" s="4">
        <v>33.6677</v>
      </c>
      <c r="AB979" s="4" t="s">
        <v>13</v>
      </c>
      <c r="AC979" s="1">
        <v>36.8572020131318</v>
      </c>
      <c r="AD979" s="4">
        <v>-3.1713020131318004</v>
      </c>
    </row>
    <row r="980">
      <c r="G980" s="5">
        <v>-5.01122</v>
      </c>
      <c r="H980" s="6">
        <v>4.895</v>
      </c>
      <c r="K980" s="4">
        <f>IFERROR(__xludf.DUMMYFUNCTION("""COMPUTED_VALUE"""),4.69)</f>
        <v>4.69</v>
      </c>
      <c r="L980" s="4">
        <v>-5.82392</v>
      </c>
      <c r="M980" s="4" t="s">
        <v>13</v>
      </c>
      <c r="N980" s="1">
        <v>-1.65401896422605</v>
      </c>
      <c r="O980" s="4">
        <v>-3.35720103577395</v>
      </c>
      <c r="V980" s="5">
        <v>33.6864</v>
      </c>
      <c r="W980" s="6">
        <v>4.895</v>
      </c>
      <c r="Z980" s="4">
        <f>IFERROR(__xludf.DUMMYFUNCTION("""COMPUTED_VALUE"""),4.69)</f>
        <v>4.69</v>
      </c>
      <c r="AA980" s="4">
        <v>33.6651</v>
      </c>
      <c r="AB980" s="4" t="s">
        <v>13</v>
      </c>
      <c r="AC980" s="1">
        <v>36.8924178656079</v>
      </c>
      <c r="AD980" s="4">
        <v>-3.2060178656078975</v>
      </c>
    </row>
    <row r="981">
      <c r="G981" s="5">
        <v>-5.00221</v>
      </c>
      <c r="H981" s="6">
        <v>4.9</v>
      </c>
      <c r="K981" s="4">
        <f>IFERROR(__xludf.DUMMYFUNCTION("""COMPUTED_VALUE"""),4.695)</f>
        <v>4.695</v>
      </c>
      <c r="L981" s="4">
        <v>-5.8007</v>
      </c>
      <c r="M981" s="4" t="s">
        <v>13</v>
      </c>
      <c r="N981" s="1">
        <v>-1.65006938957879</v>
      </c>
      <c r="O981" s="4">
        <v>-3.35214061042121</v>
      </c>
      <c r="V981" s="5">
        <v>33.6868</v>
      </c>
      <c r="W981" s="6">
        <v>4.9</v>
      </c>
      <c r="Z981" s="4">
        <f>IFERROR(__xludf.DUMMYFUNCTION("""COMPUTED_VALUE"""),4.695)</f>
        <v>4.695</v>
      </c>
      <c r="AA981" s="4">
        <v>33.6628</v>
      </c>
      <c r="AB981" s="4" t="s">
        <v>13</v>
      </c>
      <c r="AC981" s="1">
        <v>36.9270823286626</v>
      </c>
      <c r="AD981" s="4">
        <v>-3.2402823286626017</v>
      </c>
    </row>
    <row r="982">
      <c r="G982" s="5">
        <v>-4.99378</v>
      </c>
      <c r="H982" s="6">
        <v>4.905</v>
      </c>
      <c r="K982" s="4">
        <f>IFERROR(__xludf.DUMMYFUNCTION("""COMPUTED_VALUE"""),4.7)</f>
        <v>4.7</v>
      </c>
      <c r="L982" s="4">
        <v>-5.7771</v>
      </c>
      <c r="M982" s="4" t="s">
        <v>13</v>
      </c>
      <c r="N982" s="1">
        <v>-1.64578508929985</v>
      </c>
      <c r="O982" s="4">
        <v>-3.34799491070015</v>
      </c>
      <c r="V982" s="5">
        <v>33.6871</v>
      </c>
      <c r="W982" s="6">
        <v>4.905</v>
      </c>
      <c r="Z982" s="4">
        <f>IFERROR(__xludf.DUMMYFUNCTION("""COMPUTED_VALUE"""),4.7)</f>
        <v>4.7</v>
      </c>
      <c r="AA982" s="4">
        <v>33.6609</v>
      </c>
      <c r="AB982" s="4" t="s">
        <v>13</v>
      </c>
      <c r="AC982" s="1">
        <v>36.9608140723374</v>
      </c>
      <c r="AD982" s="4">
        <v>-3.2737140723373983</v>
      </c>
    </row>
    <row r="983">
      <c r="G983" s="5">
        <v>-4.98594</v>
      </c>
      <c r="H983" s="6">
        <v>4.91</v>
      </c>
      <c r="K983" s="4">
        <f>IFERROR(__xludf.DUMMYFUNCTION("""COMPUTED_VALUE"""),4.705)</f>
        <v>4.705</v>
      </c>
      <c r="L983" s="4">
        <v>-5.75313</v>
      </c>
      <c r="M983" s="4" t="s">
        <v>13</v>
      </c>
      <c r="N983" s="1">
        <v>-1.64119584003951</v>
      </c>
      <c r="O983" s="4">
        <v>-3.3447441599604906</v>
      </c>
      <c r="V983" s="5">
        <v>33.6873</v>
      </c>
      <c r="W983" s="6">
        <v>4.91</v>
      </c>
      <c r="Z983" s="4">
        <f>IFERROR(__xludf.DUMMYFUNCTION("""COMPUTED_VALUE"""),4.705)</f>
        <v>4.705</v>
      </c>
      <c r="AA983" s="4">
        <v>33.6594</v>
      </c>
      <c r="AB983" s="4" t="s">
        <v>13</v>
      </c>
      <c r="AC983" s="1">
        <v>36.9932317666742</v>
      </c>
      <c r="AD983" s="4">
        <v>-3.305931766674199</v>
      </c>
    </row>
    <row r="984">
      <c r="G984" s="5">
        <v>-4.97871</v>
      </c>
      <c r="H984" s="6">
        <v>4.915</v>
      </c>
      <c r="K984" s="4">
        <f>IFERROR(__xludf.DUMMYFUNCTION("""COMPUTED_VALUE"""),4.71)</f>
        <v>4.71</v>
      </c>
      <c r="L984" s="4">
        <v>-5.72886</v>
      </c>
      <c r="M984" s="4" t="s">
        <v>13</v>
      </c>
      <c r="N984" s="1">
        <v>-1.63633141844808</v>
      </c>
      <c r="O984" s="4">
        <v>-3.3423785815519205</v>
      </c>
      <c r="V984" s="5">
        <v>33.6874</v>
      </c>
      <c r="W984" s="6">
        <v>4.915</v>
      </c>
      <c r="Z984" s="4">
        <f>IFERROR(__xludf.DUMMYFUNCTION("""COMPUTED_VALUE"""),4.71)</f>
        <v>4.71</v>
      </c>
      <c r="AA984" s="4">
        <v>33.6581</v>
      </c>
      <c r="AB984" s="4" t="s">
        <v>13</v>
      </c>
      <c r="AC984" s="1">
        <v>37.0239540817145</v>
      </c>
      <c r="AD984" s="4">
        <v>-3.336554081714503</v>
      </c>
    </row>
    <row r="985">
      <c r="G985" s="5">
        <v>-4.97205</v>
      </c>
      <c r="H985" s="6">
        <v>4.92</v>
      </c>
      <c r="K985" s="4">
        <f>IFERROR(__xludf.DUMMYFUNCTION("""COMPUTED_VALUE"""),4.715)</f>
        <v>4.715</v>
      </c>
      <c r="L985" s="4">
        <v>-5.70437</v>
      </c>
      <c r="M985" s="4" t="s">
        <v>13</v>
      </c>
      <c r="N985" s="1">
        <v>-1.63122160117583</v>
      </c>
      <c r="O985" s="4">
        <v>-3.3408283988241703</v>
      </c>
      <c r="V985" s="5">
        <v>33.6873</v>
      </c>
      <c r="W985" s="6">
        <v>4.92</v>
      </c>
      <c r="Z985" s="4">
        <f>IFERROR(__xludf.DUMMYFUNCTION("""COMPUTED_VALUE"""),4.715)</f>
        <v>4.715</v>
      </c>
      <c r="AA985" s="4">
        <v>33.657</v>
      </c>
      <c r="AB985" s="4" t="s">
        <v>13</v>
      </c>
      <c r="AC985" s="1">
        <v>37.0525996874999</v>
      </c>
      <c r="AD985" s="4">
        <v>-3.365299687499899</v>
      </c>
    </row>
    <row r="986">
      <c r="G986" s="5">
        <v>-4.96595</v>
      </c>
      <c r="H986" s="6">
        <v>4.925</v>
      </c>
      <c r="K986" s="4">
        <f>IFERROR(__xludf.DUMMYFUNCTION("""COMPUTED_VALUE"""),4.72)</f>
        <v>4.72</v>
      </c>
      <c r="L986" s="4">
        <v>-5.6797</v>
      </c>
      <c r="M986" s="4" t="s">
        <v>13</v>
      </c>
      <c r="N986" s="1">
        <v>-1.62589616487306</v>
      </c>
      <c r="O986" s="4">
        <v>-3.34005383512694</v>
      </c>
      <c r="V986" s="5">
        <v>33.6872</v>
      </c>
      <c r="W986" s="6">
        <v>4.925</v>
      </c>
      <c r="Z986" s="4">
        <f>IFERROR(__xludf.DUMMYFUNCTION("""COMPUTED_VALUE"""),4.72)</f>
        <v>4.72</v>
      </c>
      <c r="AA986" s="4">
        <v>33.6562</v>
      </c>
      <c r="AB986" s="4" t="s">
        <v>13</v>
      </c>
      <c r="AC986" s="1">
        <v>37.0787872540721</v>
      </c>
      <c r="AD986" s="4">
        <v>-3.3915872540720997</v>
      </c>
    </row>
    <row r="987">
      <c r="G987" s="5">
        <v>-4.9604</v>
      </c>
      <c r="H987" s="6">
        <v>4.93</v>
      </c>
      <c r="K987" s="4">
        <f>IFERROR(__xludf.DUMMYFUNCTION("""COMPUTED_VALUE"""),4.725)</f>
        <v>4.725</v>
      </c>
      <c r="L987" s="4">
        <v>-5.65492</v>
      </c>
      <c r="M987" s="4" t="s">
        <v>13</v>
      </c>
      <c r="N987" s="1">
        <v>-1.62038488619005</v>
      </c>
      <c r="O987" s="4">
        <v>-3.34001511380995</v>
      </c>
      <c r="V987" s="5">
        <v>33.6869</v>
      </c>
      <c r="W987" s="6">
        <v>4.93</v>
      </c>
      <c r="Z987" s="4">
        <f>IFERROR(__xludf.DUMMYFUNCTION("""COMPUTED_VALUE"""),4.725)</f>
        <v>4.725</v>
      </c>
      <c r="AA987" s="4">
        <v>33.6557</v>
      </c>
      <c r="AB987" s="4" t="s">
        <v>13</v>
      </c>
      <c r="AC987" s="1">
        <v>37.1021354514728</v>
      </c>
      <c r="AD987" s="4">
        <v>-3.415235451472796</v>
      </c>
    </row>
    <row r="988">
      <c r="G988" s="5">
        <v>-4.9554</v>
      </c>
      <c r="H988" s="6">
        <v>4.935</v>
      </c>
      <c r="K988" s="4">
        <f>IFERROR(__xludf.DUMMYFUNCTION("""COMPUTED_VALUE"""),4.73)</f>
        <v>4.73</v>
      </c>
      <c r="L988" s="4">
        <v>-5.63009</v>
      </c>
      <c r="M988" s="4" t="s">
        <v>13</v>
      </c>
      <c r="N988" s="1">
        <v>-1.6147175417771</v>
      </c>
      <c r="O988" s="4">
        <v>-3.3406824582228998</v>
      </c>
      <c r="V988" s="5">
        <v>33.6865</v>
      </c>
      <c r="W988" s="6">
        <v>4.935</v>
      </c>
      <c r="Z988" s="4">
        <f>IFERROR(__xludf.DUMMYFUNCTION("""COMPUTED_VALUE"""),4.73)</f>
        <v>4.73</v>
      </c>
      <c r="AA988" s="4">
        <v>33.6554</v>
      </c>
      <c r="AB988" s="4" t="s">
        <v>13</v>
      </c>
      <c r="AC988" s="1">
        <v>37.1222629497437</v>
      </c>
      <c r="AD988" s="4">
        <v>-3.4357629497436974</v>
      </c>
    </row>
    <row r="989">
      <c r="G989" s="5">
        <v>-4.95092</v>
      </c>
      <c r="H989" s="6">
        <v>4.94</v>
      </c>
      <c r="K989" s="4">
        <f>IFERROR(__xludf.DUMMYFUNCTION("""COMPUTED_VALUE"""),4.735)</f>
        <v>4.735</v>
      </c>
      <c r="L989" s="4">
        <v>-5.60521</v>
      </c>
      <c r="M989" s="4" t="s">
        <v>13</v>
      </c>
      <c r="N989" s="1">
        <v>-1.60892390828448</v>
      </c>
      <c r="O989" s="4">
        <v>-3.34199609171552</v>
      </c>
      <c r="V989" s="5">
        <v>33.6859</v>
      </c>
      <c r="W989" s="6">
        <v>4.94</v>
      </c>
      <c r="Z989" s="4">
        <f>IFERROR(__xludf.DUMMYFUNCTION("""COMPUTED_VALUE"""),4.735)</f>
        <v>4.735</v>
      </c>
      <c r="AA989" s="4">
        <v>33.6553</v>
      </c>
      <c r="AB989" s="4" t="s">
        <v>13</v>
      </c>
      <c r="AC989" s="1">
        <v>37.1387884189262</v>
      </c>
      <c r="AD989" s="4">
        <v>-3.4528884189262</v>
      </c>
    </row>
    <row r="990">
      <c r="G990" s="5">
        <v>-4.94694</v>
      </c>
      <c r="H990" s="6">
        <v>4.945</v>
      </c>
      <c r="K990" s="4">
        <f>IFERROR(__xludf.DUMMYFUNCTION("""COMPUTED_VALUE"""),4.74)</f>
        <v>4.74</v>
      </c>
      <c r="L990" s="4">
        <v>-5.58039</v>
      </c>
      <c r="M990" s="4" t="s">
        <v>13</v>
      </c>
      <c r="N990" s="1">
        <v>-1.6030337623625</v>
      </c>
      <c r="O990" s="4">
        <v>-3.3439062376374995</v>
      </c>
      <c r="V990" s="5">
        <v>33.6852</v>
      </c>
      <c r="W990" s="6">
        <v>4.945</v>
      </c>
      <c r="Z990" s="4">
        <f>IFERROR(__xludf.DUMMYFUNCTION("""COMPUTED_VALUE"""),4.74)</f>
        <v>4.74</v>
      </c>
      <c r="AA990" s="4">
        <v>33.6553</v>
      </c>
      <c r="AB990" s="4" t="s">
        <v>13</v>
      </c>
      <c r="AC990" s="1">
        <v>37.1513305290622</v>
      </c>
      <c r="AD990" s="4">
        <v>-3.466130529062198</v>
      </c>
    </row>
    <row r="991">
      <c r="G991" s="5">
        <v>-4.94348</v>
      </c>
      <c r="H991" s="6">
        <v>4.95</v>
      </c>
      <c r="K991" s="4">
        <f>IFERROR(__xludf.DUMMYFUNCTION("""COMPUTED_VALUE"""),4.745)</f>
        <v>4.745</v>
      </c>
      <c r="L991" s="4">
        <v>-5.55566</v>
      </c>
      <c r="M991" s="4" t="s">
        <v>13</v>
      </c>
      <c r="N991" s="1">
        <v>-1.59707688066144</v>
      </c>
      <c r="O991" s="4">
        <v>-3.34640311933856</v>
      </c>
      <c r="V991" s="5">
        <v>33.6844</v>
      </c>
      <c r="W991" s="6">
        <v>4.95</v>
      </c>
      <c r="Z991" s="4">
        <f>IFERROR(__xludf.DUMMYFUNCTION("""COMPUTED_VALUE"""),4.745)</f>
        <v>4.745</v>
      </c>
      <c r="AA991" s="4">
        <v>33.6556</v>
      </c>
      <c r="AB991" s="4" t="s">
        <v>13</v>
      </c>
      <c r="AC991" s="1">
        <v>37.1595079501932</v>
      </c>
      <c r="AD991" s="4">
        <v>-3.4751079501932054</v>
      </c>
    </row>
    <row r="992">
      <c r="G992" s="5">
        <v>-4.9405</v>
      </c>
      <c r="H992" s="6">
        <v>4.955</v>
      </c>
      <c r="K992" s="4">
        <f>IFERROR(__xludf.DUMMYFUNCTION("""COMPUTED_VALUE"""),4.75)</f>
        <v>4.75</v>
      </c>
      <c r="L992" s="4">
        <v>-5.53106</v>
      </c>
      <c r="M992" s="4" t="s">
        <v>13</v>
      </c>
      <c r="N992" s="1">
        <v>-1.59108303983158</v>
      </c>
      <c r="O992" s="4">
        <v>-3.34941696016842</v>
      </c>
      <c r="V992" s="5">
        <v>33.6834</v>
      </c>
      <c r="W992" s="6">
        <v>4.955</v>
      </c>
      <c r="Z992" s="4">
        <f>IFERROR(__xludf.DUMMYFUNCTION("""COMPUTED_VALUE"""),4.75)</f>
        <v>4.75</v>
      </c>
      <c r="AA992" s="4">
        <v>33.656</v>
      </c>
      <c r="AB992" s="4" t="s">
        <v>13</v>
      </c>
      <c r="AC992" s="1">
        <v>37.1629393523609</v>
      </c>
      <c r="AD992" s="4">
        <v>-3.479539352360902</v>
      </c>
    </row>
    <row r="993">
      <c r="G993" s="5">
        <v>-4.93801</v>
      </c>
      <c r="H993" s="6">
        <v>4.96</v>
      </c>
      <c r="K993" s="4">
        <f>IFERROR(__xludf.DUMMYFUNCTION("""COMPUTED_VALUE"""),4.755)</f>
        <v>4.755</v>
      </c>
      <c r="L993" s="4">
        <v>-5.50663</v>
      </c>
      <c r="M993" s="4" t="s">
        <v>13</v>
      </c>
      <c r="N993" s="1">
        <v>-1.58422135331085</v>
      </c>
      <c r="O993" s="4">
        <v>-3.35378864668915</v>
      </c>
      <c r="V993" s="5">
        <v>33.6823</v>
      </c>
      <c r="W993" s="6">
        <v>4.96</v>
      </c>
      <c r="Z993" s="4">
        <f>IFERROR(__xludf.DUMMYFUNCTION("""COMPUTED_VALUE"""),4.755)</f>
        <v>4.755</v>
      </c>
      <c r="AA993" s="4">
        <v>33.6565</v>
      </c>
      <c r="AB993" s="4" t="s">
        <v>13</v>
      </c>
      <c r="AC993" s="1">
        <v>37.1568428455059</v>
      </c>
      <c r="AD993" s="4">
        <v>-3.4745428455059013</v>
      </c>
    </row>
    <row r="994">
      <c r="G994" s="5">
        <v>-4.93598</v>
      </c>
      <c r="H994" s="6">
        <v>4.965</v>
      </c>
      <c r="K994" s="4">
        <f>IFERROR(__xludf.DUMMYFUNCTION("""COMPUTED_VALUE"""),4.76)</f>
        <v>4.76</v>
      </c>
      <c r="L994" s="4">
        <v>-5.48245</v>
      </c>
      <c r="M994" s="4" t="s">
        <v>13</v>
      </c>
      <c r="N994" s="1">
        <v>-1.57504432449856</v>
      </c>
      <c r="O994" s="4">
        <v>-3.36093567550144</v>
      </c>
      <c r="V994" s="5">
        <v>33.6811</v>
      </c>
      <c r="W994" s="6">
        <v>4.965</v>
      </c>
      <c r="Z994" s="4">
        <f>IFERROR(__xludf.DUMMYFUNCTION("""COMPUTED_VALUE"""),4.76)</f>
        <v>4.76</v>
      </c>
      <c r="AA994" s="4">
        <v>33.6572</v>
      </c>
      <c r="AB994" s="4" t="s">
        <v>13</v>
      </c>
      <c r="AC994" s="1">
        <v>37.1338043929138</v>
      </c>
      <c r="AD994" s="4">
        <v>-3.4527043929138017</v>
      </c>
    </row>
    <row r="995">
      <c r="G995" s="5">
        <v>-4.93438</v>
      </c>
      <c r="H995" s="6">
        <v>4.97</v>
      </c>
      <c r="K995" s="4">
        <f>IFERROR(__xludf.DUMMYFUNCTION("""COMPUTED_VALUE"""),4.765)</f>
        <v>4.765</v>
      </c>
      <c r="L995" s="4">
        <v>-5.4585</v>
      </c>
      <c r="M995" s="4" t="s">
        <v>13</v>
      </c>
      <c r="N995" s="1">
        <v>-1.56386977423645</v>
      </c>
      <c r="O995" s="4">
        <v>-3.37051022576355</v>
      </c>
      <c r="V995" s="5">
        <v>33.6796</v>
      </c>
      <c r="W995" s="6">
        <v>4.97</v>
      </c>
      <c r="Z995" s="4">
        <f>IFERROR(__xludf.DUMMYFUNCTION("""COMPUTED_VALUE"""),4.765)</f>
        <v>4.765</v>
      </c>
      <c r="AA995" s="4">
        <v>33.658</v>
      </c>
      <c r="AB995" s="4" t="s">
        <v>13</v>
      </c>
      <c r="AC995" s="1">
        <v>37.0958537007233</v>
      </c>
      <c r="AD995" s="4">
        <v>-3.4162537007233027</v>
      </c>
    </row>
    <row r="996">
      <c r="G996" s="5">
        <v>-4.93321</v>
      </c>
      <c r="H996" s="6">
        <v>4.975</v>
      </c>
      <c r="K996" s="4">
        <f>IFERROR(__xludf.DUMMYFUNCTION("""COMPUTED_VALUE"""),4.77)</f>
        <v>4.77</v>
      </c>
      <c r="L996" s="4">
        <v>-5.43487</v>
      </c>
      <c r="M996" s="4" t="s">
        <v>13</v>
      </c>
      <c r="N996" s="1">
        <v>-1.55105903015715</v>
      </c>
      <c r="O996" s="4">
        <v>-3.38215096984285</v>
      </c>
      <c r="V996" s="5">
        <v>33.6781</v>
      </c>
      <c r="W996" s="6">
        <v>4.975</v>
      </c>
      <c r="Z996" s="4">
        <f>IFERROR(__xludf.DUMMYFUNCTION("""COMPUTED_VALUE"""),4.77)</f>
        <v>4.77</v>
      </c>
      <c r="AA996" s="4">
        <v>33.6589</v>
      </c>
      <c r="AB996" s="4" t="s">
        <v>13</v>
      </c>
      <c r="AC996" s="1">
        <v>37.0452480428391</v>
      </c>
      <c r="AD996" s="4">
        <v>-3.367148042839098</v>
      </c>
    </row>
    <row r="997">
      <c r="G997" s="5">
        <v>-4.93249</v>
      </c>
      <c r="H997" s="6">
        <v>4.98</v>
      </c>
      <c r="K997" s="4">
        <f>IFERROR(__xludf.DUMMYFUNCTION("""COMPUTED_VALUE"""),4.772369385)</f>
        <v>4.772369385</v>
      </c>
      <c r="L997" s="4" t="s">
        <v>13</v>
      </c>
      <c r="M997" s="4">
        <v>-1.61</v>
      </c>
      <c r="N997" s="1">
        <v>-1.53697341989331</v>
      </c>
      <c r="O997" s="4">
        <v>-3.3955165801066896</v>
      </c>
      <c r="V997" s="5">
        <v>33.6764</v>
      </c>
      <c r="W997" s="6">
        <v>4.98</v>
      </c>
      <c r="Z997" s="4">
        <f>IFERROR(__xludf.DUMMYFUNCTION("""COMPUTED_VALUE"""),4.772369385)</f>
        <v>4.772369385</v>
      </c>
      <c r="AA997" s="4" t="s">
        <v>13</v>
      </c>
      <c r="AB997" s="4">
        <v>36.1528222717484</v>
      </c>
      <c r="AC997" s="1">
        <v>36.9842446931661</v>
      </c>
      <c r="AD997" s="4">
        <v>-3.3078446931660963</v>
      </c>
    </row>
    <row r="998">
      <c r="G998" s="5">
        <v>-4.93215</v>
      </c>
      <c r="H998" s="6">
        <v>4.985</v>
      </c>
      <c r="K998" s="4">
        <f>IFERROR(__xludf.DUMMYFUNCTION("""COMPUTED_VALUE"""),4.775)</f>
        <v>4.775</v>
      </c>
      <c r="L998" s="4">
        <v>-5.41156</v>
      </c>
      <c r="M998" s="4" t="s">
        <v>13</v>
      </c>
      <c r="N998" s="1">
        <v>-1.52197427107755</v>
      </c>
      <c r="O998" s="4">
        <v>-3.41017572892245</v>
      </c>
      <c r="V998" s="5">
        <v>33.6745</v>
      </c>
      <c r="W998" s="6">
        <v>4.985</v>
      </c>
      <c r="Z998" s="4">
        <f>IFERROR(__xludf.DUMMYFUNCTION("""COMPUTED_VALUE"""),4.775)</f>
        <v>4.775</v>
      </c>
      <c r="AA998" s="4">
        <v>33.6599</v>
      </c>
      <c r="AB998" s="4" t="s">
        <v>13</v>
      </c>
      <c r="AC998" s="1">
        <v>36.9151009256092</v>
      </c>
      <c r="AD998" s="4">
        <v>-3.2406009256092005</v>
      </c>
    </row>
    <row r="999">
      <c r="G999" s="5">
        <v>-4.9322</v>
      </c>
      <c r="H999" s="6">
        <v>4.99</v>
      </c>
      <c r="K999" s="4">
        <f>IFERROR(__xludf.DUMMYFUNCTION("""COMPUTED_VALUE"""),4.78)</f>
        <v>4.78</v>
      </c>
      <c r="L999" s="4">
        <v>-5.38862</v>
      </c>
      <c r="M999" s="4" t="s">
        <v>13</v>
      </c>
      <c r="N999" s="1">
        <v>-1.5064229113425</v>
      </c>
      <c r="O999" s="4">
        <v>-3.4257770886575</v>
      </c>
      <c r="V999" s="5">
        <v>33.6725</v>
      </c>
      <c r="W999" s="6">
        <v>4.99</v>
      </c>
      <c r="Z999" s="4">
        <f>IFERROR(__xludf.DUMMYFUNCTION("""COMPUTED_VALUE"""),4.78)</f>
        <v>4.78</v>
      </c>
      <c r="AA999" s="4">
        <v>33.661</v>
      </c>
      <c r="AB999" s="4" t="s">
        <v>13</v>
      </c>
      <c r="AC999" s="1">
        <v>36.8400740140731</v>
      </c>
      <c r="AD999" s="4">
        <v>-3.1675740140731037</v>
      </c>
    </row>
    <row r="1000">
      <c r="G1000" s="5">
        <v>-4.93264</v>
      </c>
      <c r="H1000" s="6">
        <v>4.995</v>
      </c>
      <c r="K1000" s="4">
        <f>IFERROR(__xludf.DUMMYFUNCTION("""COMPUTED_VALUE"""),4.785)</f>
        <v>4.785</v>
      </c>
      <c r="L1000" s="4">
        <v>-5.36612</v>
      </c>
      <c r="M1000" s="4" t="s">
        <v>13</v>
      </c>
      <c r="N1000" s="1">
        <v>-1.49068066832081</v>
      </c>
      <c r="O1000" s="4">
        <v>-3.44195933167919</v>
      </c>
      <c r="V1000" s="5">
        <v>33.6703</v>
      </c>
      <c r="W1000" s="6">
        <v>4.995</v>
      </c>
      <c r="Z1000" s="4">
        <f>IFERROR(__xludf.DUMMYFUNCTION("""COMPUTED_VALUE"""),4.785)</f>
        <v>4.785</v>
      </c>
      <c r="AA1000" s="4">
        <v>33.6622</v>
      </c>
      <c r="AB1000" s="4" t="s">
        <v>13</v>
      </c>
      <c r="AC1000" s="1">
        <v>36.7614212324629</v>
      </c>
      <c r="AD1000" s="4">
        <v>-3.0911212324629034</v>
      </c>
    </row>
    <row r="1001">
      <c r="G1001" s="5">
        <v>-4.93346</v>
      </c>
      <c r="H1001" s="6">
        <v>5.0</v>
      </c>
      <c r="K1001" s="4">
        <f>IFERROR(__xludf.DUMMYFUNCTION("""COMPUTED_VALUE"""),4.79)</f>
        <v>4.79</v>
      </c>
      <c r="L1001" s="4">
        <v>-5.344</v>
      </c>
      <c r="M1001" s="4" t="s">
        <v>13</v>
      </c>
      <c r="N1001" s="1">
        <v>-1.47510886964511</v>
      </c>
      <c r="O1001" s="4">
        <v>-3.45835113035489</v>
      </c>
      <c r="V1001" s="5">
        <v>33.668</v>
      </c>
      <c r="W1001" s="6">
        <v>5.0</v>
      </c>
      <c r="Z1001" s="4">
        <f>IFERROR(__xludf.DUMMYFUNCTION("""COMPUTED_VALUE"""),4.79)</f>
        <v>4.79</v>
      </c>
      <c r="AA1001" s="4">
        <v>33.6633</v>
      </c>
      <c r="AB1001" s="4" t="s">
        <v>13</v>
      </c>
      <c r="AC1001" s="1">
        <v>36.6813998546832</v>
      </c>
      <c r="AD1001" s="4">
        <v>-3.0133998546832004</v>
      </c>
    </row>
    <row r="1002">
      <c r="G1002" s="5">
        <v>-4.93462</v>
      </c>
      <c r="H1002" s="6">
        <v>5.005</v>
      </c>
      <c r="K1002" s="4">
        <f>IFERROR(__xludf.DUMMYFUNCTION("""COMPUTED_VALUE"""),4.795)</f>
        <v>4.795</v>
      </c>
      <c r="L1002" s="4">
        <v>-5.32237</v>
      </c>
      <c r="M1002" s="4" t="s">
        <v>13</v>
      </c>
      <c r="N1002" s="1">
        <v>-1.46006884294803</v>
      </c>
      <c r="O1002" s="4">
        <v>-3.4745511570519696</v>
      </c>
      <c r="V1002" s="5">
        <v>33.6655</v>
      </c>
      <c r="W1002" s="6">
        <v>5.005</v>
      </c>
      <c r="Z1002" s="4">
        <f>IFERROR(__xludf.DUMMYFUNCTION("""COMPUTED_VALUE"""),4.795)</f>
        <v>4.795</v>
      </c>
      <c r="AA1002" s="4">
        <v>33.6646</v>
      </c>
      <c r="AB1002" s="4" t="s">
        <v>13</v>
      </c>
      <c r="AC1002" s="1">
        <v>36.602267154639</v>
      </c>
      <c r="AD1002" s="4">
        <v>-2.936767154639</v>
      </c>
    </row>
    <row r="1003">
      <c r="G1003" s="5">
        <v>-4.93611</v>
      </c>
      <c r="H1003" s="6">
        <v>5.01</v>
      </c>
      <c r="K1003" s="4">
        <f>IFERROR(__xludf.DUMMYFUNCTION("""COMPUTED_VALUE"""),4.8)</f>
        <v>4.8</v>
      </c>
      <c r="L1003" s="4">
        <v>-5.30122</v>
      </c>
      <c r="M1003" s="4" t="s">
        <v>13</v>
      </c>
      <c r="N1003" s="1">
        <v>-1.4459219158622</v>
      </c>
      <c r="O1003" s="4">
        <v>-3.4901880841378</v>
      </c>
      <c r="V1003" s="5">
        <v>33.6629</v>
      </c>
      <c r="W1003" s="6">
        <v>5.01</v>
      </c>
      <c r="Z1003" s="4">
        <f>IFERROR(__xludf.DUMMYFUNCTION("""COMPUTED_VALUE"""),4.8)</f>
        <v>4.8</v>
      </c>
      <c r="AA1003" s="4">
        <v>33.6659</v>
      </c>
      <c r="AB1003" s="4" t="s">
        <v>13</v>
      </c>
      <c r="AC1003" s="1">
        <v>36.5262804062351</v>
      </c>
      <c r="AD1003" s="4">
        <v>-2.863380406235102</v>
      </c>
    </row>
    <row r="1004">
      <c r="G1004" s="5">
        <v>-4.93794</v>
      </c>
      <c r="H1004" s="6">
        <v>5.015</v>
      </c>
      <c r="K1004" s="4">
        <f>IFERROR(__xludf.DUMMYFUNCTION("""COMPUTED_VALUE"""),4.805)</f>
        <v>4.805</v>
      </c>
      <c r="L1004" s="4">
        <v>-5.28058</v>
      </c>
      <c r="M1004" s="4" t="s">
        <v>13</v>
      </c>
      <c r="N1004" s="1">
        <v>-1.43302941602027</v>
      </c>
      <c r="O1004" s="4">
        <v>-3.50491058397973</v>
      </c>
      <c r="V1004" s="5">
        <v>33.6601</v>
      </c>
      <c r="W1004" s="6">
        <v>5.015</v>
      </c>
      <c r="Z1004" s="4">
        <f>IFERROR(__xludf.DUMMYFUNCTION("""COMPUTED_VALUE"""),4.805)</f>
        <v>4.805</v>
      </c>
      <c r="AA1004" s="4">
        <v>33.6672</v>
      </c>
      <c r="AB1004" s="4" t="s">
        <v>13</v>
      </c>
      <c r="AC1004" s="1">
        <v>36.4556968833764</v>
      </c>
      <c r="AD1004" s="4">
        <v>-2.7955968833763976</v>
      </c>
    </row>
    <row r="1005">
      <c r="G1005" s="5">
        <v>-4.94007</v>
      </c>
      <c r="H1005" s="6">
        <v>5.02</v>
      </c>
      <c r="K1005" s="4">
        <f>IFERROR(__xludf.DUMMYFUNCTION("""COMPUTED_VALUE"""),4.81)</f>
        <v>4.81</v>
      </c>
      <c r="L1005" s="4">
        <v>-5.26047</v>
      </c>
      <c r="M1005" s="4" t="s">
        <v>13</v>
      </c>
      <c r="N1005" s="1">
        <v>-1.42175267105485</v>
      </c>
      <c r="O1005" s="4">
        <v>-3.5183173289451504</v>
      </c>
      <c r="V1005" s="5">
        <v>33.6573</v>
      </c>
      <c r="W1005" s="6">
        <v>5.02</v>
      </c>
      <c r="Z1005" s="4">
        <f>IFERROR(__xludf.DUMMYFUNCTION("""COMPUTED_VALUE"""),4.81)</f>
        <v>4.81</v>
      </c>
      <c r="AA1005" s="4">
        <v>33.6685</v>
      </c>
      <c r="AB1005" s="4" t="s">
        <v>13</v>
      </c>
      <c r="AC1005" s="1">
        <v>36.3927738599676</v>
      </c>
      <c r="AD1005" s="4">
        <v>-2.7354738599675983</v>
      </c>
    </row>
    <row r="1006">
      <c r="G1006" s="5">
        <v>-4.9425</v>
      </c>
      <c r="H1006" s="6">
        <v>5.025</v>
      </c>
      <c r="K1006" s="4">
        <f>IFERROR(__xludf.DUMMYFUNCTION("""COMPUTED_VALUE"""),4.815)</f>
        <v>4.815</v>
      </c>
      <c r="L1006" s="4">
        <v>-5.24093</v>
      </c>
      <c r="M1006" s="4" t="s">
        <v>13</v>
      </c>
      <c r="N1006" s="1">
        <v>-1.41245300859859</v>
      </c>
      <c r="O1006" s="4">
        <v>-3.53004699140141</v>
      </c>
      <c r="V1006" s="5">
        <v>33.6542</v>
      </c>
      <c r="W1006" s="6">
        <v>5.025</v>
      </c>
      <c r="Z1006" s="4">
        <f>IFERROR(__xludf.DUMMYFUNCTION("""COMPUTED_VALUE"""),4.815)</f>
        <v>4.815</v>
      </c>
      <c r="AA1006" s="4">
        <v>33.6699</v>
      </c>
      <c r="AB1006" s="4" t="s">
        <v>13</v>
      </c>
      <c r="AC1006" s="1">
        <v>36.3397686099137</v>
      </c>
      <c r="AD1006" s="4">
        <v>-2.6855686099136946</v>
      </c>
    </row>
    <row r="1007">
      <c r="G1007" s="5">
        <v>-4.94523</v>
      </c>
      <c r="H1007" s="6">
        <v>5.03</v>
      </c>
      <c r="K1007" s="4">
        <f>IFERROR(__xludf.DUMMYFUNCTION("""COMPUTED_VALUE"""),4.82)</f>
        <v>4.82</v>
      </c>
      <c r="L1007" s="4">
        <v>-5.22193</v>
      </c>
      <c r="M1007" s="4" t="s">
        <v>13</v>
      </c>
      <c r="N1007" s="1">
        <v>-1.40549175628413</v>
      </c>
      <c r="O1007" s="4">
        <v>-3.5397382437158695</v>
      </c>
      <c r="V1007" s="5">
        <v>33.6511</v>
      </c>
      <c r="W1007" s="6">
        <v>5.03</v>
      </c>
      <c r="Z1007" s="4">
        <f>IFERROR(__xludf.DUMMYFUNCTION("""COMPUTED_VALUE"""),4.82)</f>
        <v>4.82</v>
      </c>
      <c r="AA1007" s="4">
        <v>33.6712</v>
      </c>
      <c r="AB1007" s="4" t="s">
        <v>13</v>
      </c>
      <c r="AC1007" s="1">
        <v>36.2989384071195</v>
      </c>
      <c r="AD1007" s="4">
        <v>-2.647838407119501</v>
      </c>
    </row>
    <row r="1008">
      <c r="G1008" s="5">
        <v>-4.94822</v>
      </c>
      <c r="H1008" s="6">
        <v>5.035</v>
      </c>
      <c r="K1008" s="4">
        <f>IFERROR(__xludf.DUMMYFUNCTION("""COMPUTED_VALUE"""),4.825)</f>
        <v>4.825</v>
      </c>
      <c r="L1008" s="4">
        <v>-5.20353</v>
      </c>
      <c r="M1008" s="4" t="s">
        <v>13</v>
      </c>
      <c r="N1008" s="1">
        <v>-1.40123024174409</v>
      </c>
      <c r="O1008" s="4">
        <v>-3.54698975825591</v>
      </c>
      <c r="V1008" s="5">
        <v>33.6478</v>
      </c>
      <c r="W1008" s="6">
        <v>5.035</v>
      </c>
      <c r="Z1008" s="4">
        <f>IFERROR(__xludf.DUMMYFUNCTION("""COMPUTED_VALUE"""),4.825)</f>
        <v>4.825</v>
      </c>
      <c r="AA1008" s="4">
        <v>33.6726</v>
      </c>
      <c r="AB1008" s="4" t="s">
        <v>13</v>
      </c>
      <c r="AC1008" s="1">
        <v>36.2725405254899</v>
      </c>
      <c r="AD1008" s="4">
        <v>-2.624740525489905</v>
      </c>
    </row>
    <row r="1009">
      <c r="G1009" s="5">
        <v>-4.95147</v>
      </c>
      <c r="H1009" s="6">
        <v>5.04</v>
      </c>
      <c r="K1009" s="4">
        <f>IFERROR(__xludf.DUMMYFUNCTION("""COMPUTED_VALUE"""),4.83)</f>
        <v>4.83</v>
      </c>
      <c r="L1009" s="4">
        <v>-5.18571</v>
      </c>
      <c r="M1009" s="4" t="s">
        <v>13</v>
      </c>
      <c r="N1009" s="1">
        <v>-1.40001139576544</v>
      </c>
      <c r="O1009" s="4">
        <v>-3.5514586042345595</v>
      </c>
      <c r="V1009" s="5">
        <v>33.6443</v>
      </c>
      <c r="W1009" s="6">
        <v>5.04</v>
      </c>
      <c r="Z1009" s="4">
        <f>IFERROR(__xludf.DUMMYFUNCTION("""COMPUTED_VALUE"""),4.83)</f>
        <v>4.83</v>
      </c>
      <c r="AA1009" s="4">
        <v>33.6739</v>
      </c>
      <c r="AB1009" s="4" t="s">
        <v>13</v>
      </c>
      <c r="AC1009" s="1">
        <v>36.2626695297077</v>
      </c>
      <c r="AD1009" s="4">
        <v>-2.6183695297076994</v>
      </c>
    </row>
    <row r="1010">
      <c r="G1010" s="5">
        <v>-4.95499</v>
      </c>
      <c r="H1010" s="6">
        <v>5.045</v>
      </c>
      <c r="K1010" s="4">
        <f>IFERROR(__xludf.DUMMYFUNCTION("""COMPUTED_VALUE"""),4.835)</f>
        <v>4.835</v>
      </c>
      <c r="L1010" s="4">
        <v>-5.1685</v>
      </c>
      <c r="M1010" s="4" t="s">
        <v>13</v>
      </c>
      <c r="N1010" s="1">
        <v>-1.40082149939714</v>
      </c>
      <c r="O1010" s="4">
        <v>-3.5541685006028594</v>
      </c>
      <c r="V1010" s="5">
        <v>33.6408</v>
      </c>
      <c r="W1010" s="6">
        <v>5.045</v>
      </c>
      <c r="Z1010" s="4">
        <f>IFERROR(__xludf.DUMMYFUNCTION("""COMPUTED_VALUE"""),4.835)</f>
        <v>4.835</v>
      </c>
      <c r="AA1010" s="4">
        <v>33.6752</v>
      </c>
      <c r="AB1010" s="4" t="s">
        <v>13</v>
      </c>
      <c r="AC1010" s="1">
        <v>36.2597100786471</v>
      </c>
      <c r="AD1010" s="4">
        <v>-2.6189100786471045</v>
      </c>
    </row>
    <row r="1011">
      <c r="G1011" s="5">
        <v>-4.95873</v>
      </c>
      <c r="H1011" s="6">
        <v>5.05</v>
      </c>
      <c r="K1011" s="4">
        <f>IFERROR(__xludf.DUMMYFUNCTION("""COMPUTED_VALUE"""),4.84)</f>
        <v>4.84</v>
      </c>
      <c r="L1011" s="4">
        <v>-5.15192</v>
      </c>
      <c r="M1011" s="4" t="s">
        <v>13</v>
      </c>
      <c r="N1011" s="1">
        <v>-1.40287628285099</v>
      </c>
      <c r="O1011" s="4">
        <v>-3.5558537171490103</v>
      </c>
      <c r="V1011" s="5">
        <v>33.6371</v>
      </c>
      <c r="W1011" s="6">
        <v>5.05</v>
      </c>
      <c r="Z1011" s="4">
        <f>IFERROR(__xludf.DUMMYFUNCTION("""COMPUTED_VALUE"""),4.84)</f>
        <v>4.84</v>
      </c>
      <c r="AA1011" s="4">
        <v>33.6764</v>
      </c>
      <c r="AB1011" s="4" t="s">
        <v>13</v>
      </c>
      <c r="AC1011" s="1">
        <v>36.2569690343303</v>
      </c>
      <c r="AD1011" s="4">
        <v>-2.6198690343303</v>
      </c>
    </row>
    <row r="1012">
      <c r="G1012" s="5">
        <v>-4.96269</v>
      </c>
      <c r="H1012" s="6">
        <v>5.055</v>
      </c>
      <c r="K1012" s="4">
        <f>IFERROR(__xludf.DUMMYFUNCTION("""COMPUTED_VALUE"""),4.845)</f>
        <v>4.845</v>
      </c>
      <c r="L1012" s="4">
        <v>-5.13596</v>
      </c>
      <c r="M1012" s="4" t="s">
        <v>13</v>
      </c>
      <c r="N1012" s="1">
        <v>-1.40612780207991</v>
      </c>
      <c r="O1012" s="4">
        <v>-3.5565621979200905</v>
      </c>
      <c r="V1012" s="5">
        <v>33.6333</v>
      </c>
      <c r="W1012" s="6">
        <v>5.055</v>
      </c>
      <c r="Z1012" s="4">
        <f>IFERROR(__xludf.DUMMYFUNCTION("""COMPUTED_VALUE"""),4.845)</f>
        <v>4.845</v>
      </c>
      <c r="AA1012" s="4">
        <v>33.6777</v>
      </c>
      <c r="AB1012" s="4" t="s">
        <v>13</v>
      </c>
      <c r="AC1012" s="1">
        <v>36.2544350690545</v>
      </c>
      <c r="AD1012" s="4">
        <v>-2.621135069054503</v>
      </c>
    </row>
    <row r="1013">
      <c r="G1013" s="5">
        <v>-4.96685</v>
      </c>
      <c r="H1013" s="6">
        <v>5.06</v>
      </c>
      <c r="K1013" s="4">
        <f>IFERROR(__xludf.DUMMYFUNCTION("""COMPUTED_VALUE"""),4.85)</f>
        <v>4.85</v>
      </c>
      <c r="L1013" s="4">
        <v>-5.12061</v>
      </c>
      <c r="M1013" s="4" t="s">
        <v>13</v>
      </c>
      <c r="N1013" s="1">
        <v>-1.41052811303684</v>
      </c>
      <c r="O1013" s="4">
        <v>-3.5563218869631603</v>
      </c>
      <c r="V1013" s="5">
        <v>33.6294</v>
      </c>
      <c r="W1013" s="6">
        <v>5.06</v>
      </c>
      <c r="Z1013" s="4">
        <f>IFERROR(__xludf.DUMMYFUNCTION("""COMPUTED_VALUE"""),4.85)</f>
        <v>4.85</v>
      </c>
      <c r="AA1013" s="4">
        <v>33.6788</v>
      </c>
      <c r="AB1013" s="4" t="s">
        <v>13</v>
      </c>
      <c r="AC1013" s="1">
        <v>36.2520968551169</v>
      </c>
      <c r="AD1013" s="4">
        <v>-2.6226968551169065</v>
      </c>
    </row>
    <row r="1014">
      <c r="G1014" s="5">
        <v>-4.97123</v>
      </c>
      <c r="H1014" s="6">
        <v>5.065</v>
      </c>
      <c r="K1014" s="4">
        <f>IFERROR(__xludf.DUMMYFUNCTION("""COMPUTED_VALUE"""),4.855)</f>
        <v>4.855</v>
      </c>
      <c r="L1014" s="4">
        <v>-5.10592</v>
      </c>
      <c r="M1014" s="4" t="s">
        <v>13</v>
      </c>
      <c r="N1014" s="1">
        <v>-1.4160292716747</v>
      </c>
      <c r="O1014" s="4">
        <v>-3.5552007283253</v>
      </c>
      <c r="V1014" s="5">
        <v>33.6254</v>
      </c>
      <c r="W1014" s="6">
        <v>5.065</v>
      </c>
      <c r="Z1014" s="4">
        <f>IFERROR(__xludf.DUMMYFUNCTION("""COMPUTED_VALUE"""),4.855)</f>
        <v>4.855</v>
      </c>
      <c r="AA1014" s="4">
        <v>33.68</v>
      </c>
      <c r="AB1014" s="4" t="s">
        <v>13</v>
      </c>
      <c r="AC1014" s="1">
        <v>36.2499430648149</v>
      </c>
      <c r="AD1014" s="4">
        <v>-2.624543064814901</v>
      </c>
    </row>
    <row r="1015">
      <c r="G1015" s="5">
        <v>-4.97579</v>
      </c>
      <c r="H1015" s="6">
        <v>5.07</v>
      </c>
      <c r="K1015" s="4">
        <f>IFERROR(__xludf.DUMMYFUNCTION("""COMPUTED_VALUE"""),4.855804444)</f>
        <v>4.855804444</v>
      </c>
      <c r="L1015" s="4" t="s">
        <v>13</v>
      </c>
      <c r="M1015" s="4">
        <v>-1.67</v>
      </c>
      <c r="N1015" s="1">
        <v>-1.42258333394642</v>
      </c>
      <c r="O1015" s="4">
        <v>-3.5532066660535797</v>
      </c>
      <c r="V1015" s="5">
        <v>33.6212</v>
      </c>
      <c r="W1015" s="6">
        <v>5.07</v>
      </c>
      <c r="Z1015" s="4">
        <f>IFERROR(__xludf.DUMMYFUNCTION("""COMPUTED_VALUE"""),4.855804444)</f>
        <v>4.855804444</v>
      </c>
      <c r="AA1015" s="4" t="s">
        <v>13</v>
      </c>
      <c r="AB1015" s="4">
        <v>36.6316940858364</v>
      </c>
      <c r="AC1015" s="1">
        <v>36.2479623704456</v>
      </c>
      <c r="AD1015" s="4">
        <v>-2.626762370445597</v>
      </c>
    </row>
    <row r="1016">
      <c r="G1016" s="5">
        <v>-4.98053</v>
      </c>
      <c r="H1016" s="6">
        <v>5.075</v>
      </c>
      <c r="K1016" s="4">
        <f>IFERROR(__xludf.DUMMYFUNCTION("""COMPUTED_VALUE"""),4.86)</f>
        <v>4.86</v>
      </c>
      <c r="L1016" s="4">
        <v>-5.09185</v>
      </c>
      <c r="M1016" s="4" t="s">
        <v>13</v>
      </c>
      <c r="N1016" s="1">
        <v>-1.43014235580494</v>
      </c>
      <c r="O1016" s="4">
        <v>-3.5503876441950597</v>
      </c>
      <c r="V1016" s="5">
        <v>33.617</v>
      </c>
      <c r="W1016" s="6">
        <v>5.075</v>
      </c>
      <c r="Z1016" s="4">
        <f>IFERROR(__xludf.DUMMYFUNCTION("""COMPUTED_VALUE"""),4.86)</f>
        <v>4.86</v>
      </c>
      <c r="AA1016" s="4">
        <v>33.681</v>
      </c>
      <c r="AB1016" s="4" t="s">
        <v>13</v>
      </c>
      <c r="AC1016" s="1">
        <v>36.2461434443062</v>
      </c>
      <c r="AD1016" s="4">
        <v>-2.6291434443062016</v>
      </c>
    </row>
    <row r="1017">
      <c r="G1017" s="5">
        <v>-4.98542</v>
      </c>
      <c r="H1017" s="6">
        <v>5.08</v>
      </c>
      <c r="K1017" s="4">
        <f>IFERROR(__xludf.DUMMYFUNCTION("""COMPUTED_VALUE"""),4.865)</f>
        <v>4.865</v>
      </c>
      <c r="L1017" s="4">
        <v>-5.07843</v>
      </c>
      <c r="M1017" s="4" t="s">
        <v>13</v>
      </c>
      <c r="N1017" s="1">
        <v>-1.43865839320318</v>
      </c>
      <c r="O1017" s="4">
        <v>-3.5467616067968204</v>
      </c>
      <c r="V1017" s="5">
        <v>33.6127</v>
      </c>
      <c r="W1017" s="6">
        <v>5.08</v>
      </c>
      <c r="Z1017" s="4">
        <f>IFERROR(__xludf.DUMMYFUNCTION("""COMPUTED_VALUE"""),4.865)</f>
        <v>4.865</v>
      </c>
      <c r="AA1017" s="4">
        <v>33.682</v>
      </c>
      <c r="AB1017" s="4" t="s">
        <v>13</v>
      </c>
      <c r="AC1017" s="1">
        <v>36.2444749586942</v>
      </c>
      <c r="AD1017" s="4">
        <v>-2.6317749586942014</v>
      </c>
    </row>
    <row r="1018">
      <c r="G1018" s="5">
        <v>-4.99044</v>
      </c>
      <c r="H1018" s="6">
        <v>5.085</v>
      </c>
      <c r="K1018" s="4">
        <f>IFERROR(__xludf.DUMMYFUNCTION("""COMPUTED_VALUE"""),4.87)</f>
        <v>4.87</v>
      </c>
      <c r="L1018" s="4">
        <v>-5.06563</v>
      </c>
      <c r="M1018" s="4" t="s">
        <v>13</v>
      </c>
      <c r="N1018" s="1">
        <v>-1.44808350209408</v>
      </c>
      <c r="O1018" s="4">
        <v>-3.5423564979059203</v>
      </c>
      <c r="V1018" s="5">
        <v>33.6083</v>
      </c>
      <c r="W1018" s="6">
        <v>5.085</v>
      </c>
      <c r="Z1018" s="4">
        <f>IFERROR(__xludf.DUMMYFUNCTION("""COMPUTED_VALUE"""),4.87)</f>
        <v>4.87</v>
      </c>
      <c r="AA1018" s="4">
        <v>33.683</v>
      </c>
      <c r="AB1018" s="4" t="s">
        <v>13</v>
      </c>
      <c r="AC1018" s="1">
        <v>36.2429455859066</v>
      </c>
      <c r="AD1018" s="4">
        <v>-2.634645585906597</v>
      </c>
    </row>
    <row r="1019">
      <c r="G1019" s="5">
        <v>-4.9956</v>
      </c>
      <c r="H1019" s="6">
        <v>5.09</v>
      </c>
      <c r="K1019" s="4">
        <f>IFERROR(__xludf.DUMMYFUNCTION("""COMPUTED_VALUE"""),4.875)</f>
        <v>4.875</v>
      </c>
      <c r="L1019" s="4">
        <v>-5.0535</v>
      </c>
      <c r="M1019" s="4" t="s">
        <v>13</v>
      </c>
      <c r="N1019" s="1">
        <v>-1.45836973843056</v>
      </c>
      <c r="O1019" s="4">
        <v>-3.5372302615694395</v>
      </c>
      <c r="V1019" s="5">
        <v>33.6037</v>
      </c>
      <c r="W1019" s="6">
        <v>5.09</v>
      </c>
      <c r="Z1019" s="4">
        <f>IFERROR(__xludf.DUMMYFUNCTION("""COMPUTED_VALUE"""),4.875)</f>
        <v>4.875</v>
      </c>
      <c r="AA1019" s="4">
        <v>33.6838</v>
      </c>
      <c r="AB1019" s="4" t="s">
        <v>13</v>
      </c>
      <c r="AC1019" s="1">
        <v>36.2415439982407</v>
      </c>
      <c r="AD1019" s="4">
        <v>-2.6378439982406974</v>
      </c>
    </row>
    <row r="1020">
      <c r="G1020" s="5">
        <v>-5.0009</v>
      </c>
      <c r="H1020" s="6">
        <v>5.095</v>
      </c>
      <c r="K1020" s="4">
        <f>IFERROR(__xludf.DUMMYFUNCTION("""COMPUTED_VALUE"""),4.88)</f>
        <v>4.88</v>
      </c>
      <c r="L1020" s="4">
        <v>-5.04199</v>
      </c>
      <c r="M1020" s="4" t="s">
        <v>13</v>
      </c>
      <c r="N1020" s="1">
        <v>-1.46946915816555</v>
      </c>
      <c r="O1020" s="4">
        <v>-3.5314308418344496</v>
      </c>
      <c r="V1020" s="5">
        <v>33.5992</v>
      </c>
      <c r="W1020" s="6">
        <v>5.095</v>
      </c>
      <c r="Z1020" s="4">
        <f>IFERROR(__xludf.DUMMYFUNCTION("""COMPUTED_VALUE"""),4.88)</f>
        <v>4.88</v>
      </c>
      <c r="AA1020" s="4">
        <v>33.6846</v>
      </c>
      <c r="AB1020" s="4" t="s">
        <v>13</v>
      </c>
      <c r="AC1020" s="1">
        <v>36.2402588679939</v>
      </c>
      <c r="AD1020" s="4">
        <v>-2.641058867993898</v>
      </c>
    </row>
    <row r="1021">
      <c r="G1021" s="5">
        <v>-5.00628</v>
      </c>
      <c r="H1021" s="6">
        <v>5.1</v>
      </c>
      <c r="K1021" s="4">
        <f>IFERROR(__xludf.DUMMYFUNCTION("""COMPUTED_VALUE"""),4.885)</f>
        <v>4.885</v>
      </c>
      <c r="L1021" s="4">
        <v>-5.0311</v>
      </c>
      <c r="M1021" s="4" t="s">
        <v>13</v>
      </c>
      <c r="N1021" s="1">
        <v>-1.48133381725199</v>
      </c>
      <c r="O1021" s="4">
        <v>-3.5249461827480104</v>
      </c>
      <c r="V1021" s="5">
        <v>33.5945</v>
      </c>
      <c r="W1021" s="6">
        <v>5.1</v>
      </c>
      <c r="Z1021" s="4">
        <f>IFERROR(__xludf.DUMMYFUNCTION("""COMPUTED_VALUE"""),4.885)</f>
        <v>4.885</v>
      </c>
      <c r="AA1021" s="4">
        <v>33.6853</v>
      </c>
      <c r="AB1021" s="4" t="s">
        <v>13</v>
      </c>
      <c r="AC1021" s="1">
        <v>36.2390788674633</v>
      </c>
      <c r="AD1021" s="4">
        <v>-2.644578867463302</v>
      </c>
    </row>
    <row r="1022">
      <c r="G1022" s="5">
        <v>-5.01175</v>
      </c>
      <c r="H1022" s="6">
        <v>5.105</v>
      </c>
      <c r="K1022" s="4">
        <f>IFERROR(__xludf.DUMMYFUNCTION("""COMPUTED_VALUE"""),4.89)</f>
        <v>4.89</v>
      </c>
      <c r="L1022" s="4">
        <v>-5.02085</v>
      </c>
      <c r="M1022" s="4" t="s">
        <v>13</v>
      </c>
      <c r="N1022" s="1">
        <v>-1.49391577164281</v>
      </c>
      <c r="O1022" s="4">
        <v>-3.51783422835719</v>
      </c>
      <c r="V1022" s="5">
        <v>33.5897</v>
      </c>
      <c r="W1022" s="6">
        <v>5.105</v>
      </c>
      <c r="Z1022" s="4">
        <f>IFERROR(__xludf.DUMMYFUNCTION("""COMPUTED_VALUE"""),4.89)</f>
        <v>4.89</v>
      </c>
      <c r="AA1022" s="4">
        <v>33.6859</v>
      </c>
      <c r="AB1022" s="4" t="s">
        <v>13</v>
      </c>
      <c r="AC1022" s="1">
        <v>36.2379926689461</v>
      </c>
      <c r="AD1022" s="4">
        <v>-2.648292668946098</v>
      </c>
    </row>
    <row r="1023">
      <c r="G1023" s="5">
        <v>-5.01731</v>
      </c>
      <c r="H1023" s="6">
        <v>5.11</v>
      </c>
      <c r="K1023" s="4">
        <f>IFERROR(__xludf.DUMMYFUNCTION("""COMPUTED_VALUE"""),4.895)</f>
        <v>4.895</v>
      </c>
      <c r="L1023" s="4">
        <v>-5.01122</v>
      </c>
      <c r="M1023" s="4" t="s">
        <v>13</v>
      </c>
      <c r="N1023" s="1">
        <v>-1.50716707729093</v>
      </c>
      <c r="O1023" s="4">
        <v>-3.51014292270907</v>
      </c>
      <c r="V1023" s="5">
        <v>33.5849</v>
      </c>
      <c r="W1023" s="6">
        <v>5.11</v>
      </c>
      <c r="Z1023" s="4">
        <f>IFERROR(__xludf.DUMMYFUNCTION("""COMPUTED_VALUE"""),4.895)</f>
        <v>4.895</v>
      </c>
      <c r="AA1023" s="4">
        <v>33.6864</v>
      </c>
      <c r="AB1023" s="4" t="s">
        <v>13</v>
      </c>
      <c r="AC1023" s="1">
        <v>36.2369889447397</v>
      </c>
      <c r="AD1023" s="4">
        <v>-2.6520889447397025</v>
      </c>
    </row>
    <row r="1024">
      <c r="G1024" s="5">
        <v>-5.02291</v>
      </c>
      <c r="H1024" s="6">
        <v>5.115</v>
      </c>
      <c r="K1024" s="4">
        <f>IFERROR(__xludf.DUMMYFUNCTION("""COMPUTED_VALUE"""),4.9)</f>
        <v>4.9</v>
      </c>
      <c r="L1024" s="4">
        <v>-5.00221</v>
      </c>
      <c r="M1024" s="4" t="s">
        <v>13</v>
      </c>
      <c r="N1024" s="1">
        <v>-1.52103979014929</v>
      </c>
      <c r="O1024" s="4">
        <v>-3.5018702098507104</v>
      </c>
      <c r="V1024" s="5">
        <v>33.58</v>
      </c>
      <c r="W1024" s="6">
        <v>5.115</v>
      </c>
      <c r="Z1024" s="4">
        <f>IFERROR(__xludf.DUMMYFUNCTION("""COMPUTED_VALUE"""),4.9)</f>
        <v>4.9</v>
      </c>
      <c r="AA1024" s="4">
        <v>33.6868</v>
      </c>
      <c r="AB1024" s="4" t="s">
        <v>13</v>
      </c>
      <c r="AC1024" s="1">
        <v>36.2360563671413</v>
      </c>
      <c r="AD1024" s="4">
        <v>-2.6560563671413036</v>
      </c>
    </row>
    <row r="1025">
      <c r="G1025" s="5">
        <v>-5.02855</v>
      </c>
      <c r="H1025" s="6">
        <v>5.12</v>
      </c>
      <c r="K1025" s="4">
        <f>IFERROR(__xludf.DUMMYFUNCTION("""COMPUTED_VALUE"""),4.905)</f>
        <v>4.905</v>
      </c>
      <c r="L1025" s="4">
        <v>-4.99378</v>
      </c>
      <c r="M1025" s="4" t="s">
        <v>13</v>
      </c>
      <c r="N1025" s="1">
        <v>-1.53548596617081</v>
      </c>
      <c r="O1025" s="4">
        <v>-3.49306403382919</v>
      </c>
      <c r="V1025" s="5">
        <v>33.575</v>
      </c>
      <c r="W1025" s="6">
        <v>5.12</v>
      </c>
      <c r="Z1025" s="4">
        <f>IFERROR(__xludf.DUMMYFUNCTION("""COMPUTED_VALUE"""),4.905)</f>
        <v>4.905</v>
      </c>
      <c r="AA1025" s="4">
        <v>33.6871</v>
      </c>
      <c r="AB1025" s="4" t="s">
        <v>13</v>
      </c>
      <c r="AC1025" s="1">
        <v>36.235183608448</v>
      </c>
      <c r="AD1025" s="4">
        <v>-2.660183608447994</v>
      </c>
    </row>
    <row r="1026">
      <c r="G1026" s="5">
        <v>-5.03421</v>
      </c>
      <c r="H1026" s="6">
        <v>5.125</v>
      </c>
      <c r="K1026" s="4">
        <f>IFERROR(__xludf.DUMMYFUNCTION("""COMPUTED_VALUE"""),4.91)</f>
        <v>4.91</v>
      </c>
      <c r="L1026" s="4">
        <v>-4.98594</v>
      </c>
      <c r="M1026" s="4" t="s">
        <v>13</v>
      </c>
      <c r="N1026" s="1">
        <v>-1.55045766130843</v>
      </c>
      <c r="O1026" s="4">
        <v>-3.48375233869157</v>
      </c>
      <c r="V1026" s="5">
        <v>33.5699</v>
      </c>
      <c r="W1026" s="6">
        <v>5.125</v>
      </c>
      <c r="Z1026" s="4">
        <f>IFERROR(__xludf.DUMMYFUNCTION("""COMPUTED_VALUE"""),4.91)</f>
        <v>4.91</v>
      </c>
      <c r="AA1026" s="4">
        <v>33.6873</v>
      </c>
      <c r="AB1026" s="4" t="s">
        <v>13</v>
      </c>
      <c r="AC1026" s="1">
        <v>36.2343593409573</v>
      </c>
      <c r="AD1026" s="4">
        <v>-2.6644593409573005</v>
      </c>
    </row>
    <row r="1027">
      <c r="G1027" s="5">
        <v>-5.03987</v>
      </c>
      <c r="H1027" s="6">
        <v>5.13</v>
      </c>
      <c r="K1027" s="4">
        <f>IFERROR(__xludf.DUMMYFUNCTION("""COMPUTED_VALUE"""),4.915)</f>
        <v>4.915</v>
      </c>
      <c r="L1027" s="4">
        <v>-4.97871</v>
      </c>
      <c r="M1027" s="4" t="s">
        <v>13</v>
      </c>
      <c r="N1027" s="1">
        <v>-1.56590693151507</v>
      </c>
      <c r="O1027" s="4">
        <v>-3.4739630684849296</v>
      </c>
      <c r="V1027" s="5">
        <v>33.5648</v>
      </c>
      <c r="W1027" s="6">
        <v>5.13</v>
      </c>
      <c r="Z1027" s="4">
        <f>IFERROR(__xludf.DUMMYFUNCTION("""COMPUTED_VALUE"""),4.915)</f>
        <v>4.915</v>
      </c>
      <c r="AA1027" s="4">
        <v>33.6874</v>
      </c>
      <c r="AB1027" s="4" t="s">
        <v>13</v>
      </c>
      <c r="AC1027" s="1">
        <v>36.2335722369663</v>
      </c>
      <c r="AD1027" s="4">
        <v>-2.668772236966305</v>
      </c>
    </row>
    <row r="1028">
      <c r="G1028" s="5">
        <v>-5.04553</v>
      </c>
      <c r="H1028" s="6">
        <v>5.135</v>
      </c>
      <c r="K1028" s="4">
        <f>IFERROR(__xludf.DUMMYFUNCTION("""COMPUTED_VALUE"""),4.92)</f>
        <v>4.92</v>
      </c>
      <c r="L1028" s="4">
        <v>-4.97205</v>
      </c>
      <c r="M1028" s="4" t="s">
        <v>13</v>
      </c>
      <c r="N1028" s="1">
        <v>-1.58178583274367</v>
      </c>
      <c r="O1028" s="4">
        <v>-3.4637441672563303</v>
      </c>
      <c r="V1028" s="5">
        <v>33.5596</v>
      </c>
      <c r="W1028" s="6">
        <v>5.135</v>
      </c>
      <c r="Z1028" s="4">
        <f>IFERROR(__xludf.DUMMYFUNCTION("""COMPUTED_VALUE"""),4.92)</f>
        <v>4.92</v>
      </c>
      <c r="AA1028" s="4">
        <v>33.6873</v>
      </c>
      <c r="AB1028" s="4" t="s">
        <v>13</v>
      </c>
      <c r="AC1028" s="1">
        <v>36.2328109687723</v>
      </c>
      <c r="AD1028" s="4">
        <v>-2.6732109687722954</v>
      </c>
    </row>
    <row r="1029">
      <c r="G1029" s="5">
        <v>-5.05113</v>
      </c>
      <c r="H1029" s="6">
        <v>5.14</v>
      </c>
      <c r="K1029" s="4">
        <f>IFERROR(__xludf.DUMMYFUNCTION("""COMPUTED_VALUE"""),4.925)</f>
        <v>4.925</v>
      </c>
      <c r="L1029" s="4">
        <v>-4.96595</v>
      </c>
      <c r="M1029" s="4" t="s">
        <v>13</v>
      </c>
      <c r="N1029" s="1">
        <v>-1.59804642094716</v>
      </c>
      <c r="O1029" s="4">
        <v>-3.45308357905284</v>
      </c>
      <c r="V1029" s="5">
        <v>33.5543</v>
      </c>
      <c r="W1029" s="6">
        <v>5.14</v>
      </c>
      <c r="Z1029" s="4">
        <f>IFERROR(__xludf.DUMMYFUNCTION("""COMPUTED_VALUE"""),4.925)</f>
        <v>4.925</v>
      </c>
      <c r="AA1029" s="4">
        <v>33.6872</v>
      </c>
      <c r="AB1029" s="4" t="s">
        <v>13</v>
      </c>
      <c r="AC1029" s="1">
        <v>36.2320642086724</v>
      </c>
      <c r="AD1029" s="4">
        <v>-2.6777642086724</v>
      </c>
    </row>
    <row r="1030">
      <c r="G1030" s="5">
        <v>-5.05667</v>
      </c>
      <c r="H1030" s="6">
        <v>5.145</v>
      </c>
      <c r="K1030" s="4">
        <f>IFERROR(__xludf.DUMMYFUNCTION("""COMPUTED_VALUE"""),4.93)</f>
        <v>4.93</v>
      </c>
      <c r="L1030" s="4">
        <v>-4.9604</v>
      </c>
      <c r="M1030" s="4" t="s">
        <v>13</v>
      </c>
      <c r="N1030" s="1">
        <v>-1.61464075207846</v>
      </c>
      <c r="O1030" s="4">
        <v>-3.4420292479215404</v>
      </c>
      <c r="V1030" s="5">
        <v>33.5489</v>
      </c>
      <c r="W1030" s="6">
        <v>5.145</v>
      </c>
      <c r="Z1030" s="4">
        <f>IFERROR(__xludf.DUMMYFUNCTION("""COMPUTED_VALUE"""),4.93)</f>
        <v>4.93</v>
      </c>
      <c r="AA1030" s="4">
        <v>33.6869</v>
      </c>
      <c r="AB1030" s="4" t="s">
        <v>13</v>
      </c>
      <c r="AC1030" s="1">
        <v>36.2313206289641</v>
      </c>
      <c r="AD1030" s="4">
        <v>-2.6824206289640955</v>
      </c>
    </row>
    <row r="1031">
      <c r="G1031" s="5">
        <v>-5.06212</v>
      </c>
      <c r="H1031" s="6">
        <v>5.15</v>
      </c>
      <c r="K1031" s="4">
        <f>IFERROR(__xludf.DUMMYFUNCTION("""COMPUTED_VALUE"""),4.935)</f>
        <v>4.935</v>
      </c>
      <c r="L1031" s="4">
        <v>-4.9554</v>
      </c>
      <c r="M1031" s="4" t="s">
        <v>13</v>
      </c>
      <c r="N1031" s="1">
        <v>-1.63152088209051</v>
      </c>
      <c r="O1031" s="4">
        <v>-3.43059911790949</v>
      </c>
      <c r="V1031" s="5">
        <v>33.5434</v>
      </c>
      <c r="W1031" s="6">
        <v>5.15</v>
      </c>
      <c r="Z1031" s="4">
        <f>IFERROR(__xludf.DUMMYFUNCTION("""COMPUTED_VALUE"""),4.935)</f>
        <v>4.935</v>
      </c>
      <c r="AA1031" s="4">
        <v>33.6865</v>
      </c>
      <c r="AB1031" s="4" t="s">
        <v>13</v>
      </c>
      <c r="AC1031" s="1">
        <v>36.2305689019444</v>
      </c>
      <c r="AD1031" s="4">
        <v>-2.6871689019444034</v>
      </c>
    </row>
    <row r="1032">
      <c r="G1032" s="5">
        <v>-5.06748</v>
      </c>
      <c r="H1032" s="6">
        <v>5.155</v>
      </c>
      <c r="K1032" s="4">
        <f>IFERROR(__xludf.DUMMYFUNCTION("""COMPUTED_VALUE"""),4.94)</f>
        <v>4.94</v>
      </c>
      <c r="L1032" s="4">
        <v>-4.95092</v>
      </c>
      <c r="M1032" s="4" t="s">
        <v>13</v>
      </c>
      <c r="N1032" s="1">
        <v>-1.64863886693623</v>
      </c>
      <c r="O1032" s="4">
        <v>-3.41884113306377</v>
      </c>
      <c r="V1032" s="5">
        <v>33.5379</v>
      </c>
      <c r="W1032" s="6">
        <v>5.155</v>
      </c>
      <c r="Z1032" s="4">
        <f>IFERROR(__xludf.DUMMYFUNCTION("""COMPUTED_VALUE"""),4.94)</f>
        <v>4.94</v>
      </c>
      <c r="AA1032" s="4">
        <v>33.6859</v>
      </c>
      <c r="AB1032" s="4" t="s">
        <v>13</v>
      </c>
      <c r="AC1032" s="1">
        <v>36.2297976999107</v>
      </c>
      <c r="AD1032" s="4">
        <v>-2.6918976999106974</v>
      </c>
    </row>
    <row r="1033">
      <c r="G1033" s="5">
        <v>-5.07268</v>
      </c>
      <c r="H1033" s="6">
        <v>5.16</v>
      </c>
      <c r="K1033" s="4">
        <f>IFERROR(__xludf.DUMMYFUNCTION("""COMPUTED_VALUE"""),4.945)</f>
        <v>4.945</v>
      </c>
      <c r="L1033" s="4">
        <v>-4.94694</v>
      </c>
      <c r="M1033" s="4" t="s">
        <v>13</v>
      </c>
      <c r="N1033" s="1">
        <v>-1.66594676256857</v>
      </c>
      <c r="O1033" s="4">
        <v>-3.40673323743143</v>
      </c>
      <c r="V1033" s="5">
        <v>33.5322</v>
      </c>
      <c r="W1033" s="6">
        <v>5.16</v>
      </c>
      <c r="Z1033" s="4">
        <f>IFERROR(__xludf.DUMMYFUNCTION("""COMPUTED_VALUE"""),4.945)</f>
        <v>4.945</v>
      </c>
      <c r="AA1033" s="4">
        <v>33.6852</v>
      </c>
      <c r="AB1033" s="4" t="s">
        <v>13</v>
      </c>
      <c r="AC1033" s="1">
        <v>36.2289956951603</v>
      </c>
      <c r="AD1033" s="4">
        <v>-2.696795695160297</v>
      </c>
    </row>
    <row r="1034">
      <c r="G1034" s="5">
        <v>-5.07772</v>
      </c>
      <c r="H1034" s="6">
        <v>5.165</v>
      </c>
      <c r="K1034" s="4">
        <f>IFERROR(__xludf.DUMMYFUNCTION("""COMPUTED_VALUE"""),4.95)</f>
        <v>4.95</v>
      </c>
      <c r="L1034" s="4">
        <v>-4.94348</v>
      </c>
      <c r="M1034" s="4" t="s">
        <v>13</v>
      </c>
      <c r="N1034" s="1">
        <v>-1.68339662494044</v>
      </c>
      <c r="O1034" s="4">
        <v>-3.3943233750595603</v>
      </c>
      <c r="V1034" s="5">
        <v>33.5264</v>
      </c>
      <c r="W1034" s="6">
        <v>5.165</v>
      </c>
      <c r="Z1034" s="4">
        <f>IFERROR(__xludf.DUMMYFUNCTION("""COMPUTED_VALUE"""),4.95)</f>
        <v>4.95</v>
      </c>
      <c r="AA1034" s="4">
        <v>33.6844</v>
      </c>
      <c r="AB1034" s="4" t="s">
        <v>13</v>
      </c>
      <c r="AC1034" s="1">
        <v>36.2281515599902</v>
      </c>
      <c r="AD1034" s="4">
        <v>-2.7017515599902</v>
      </c>
    </row>
    <row r="1035">
      <c r="G1035" s="5">
        <v>-5.08255</v>
      </c>
      <c r="H1035" s="6">
        <v>5.17</v>
      </c>
      <c r="K1035" s="4">
        <f>IFERROR(__xludf.DUMMYFUNCTION("""COMPUTED_VALUE"""),4.955)</f>
        <v>4.955</v>
      </c>
      <c r="L1035" s="4">
        <v>-4.9405</v>
      </c>
      <c r="M1035" s="4" t="s">
        <v>13</v>
      </c>
      <c r="N1035" s="1">
        <v>-1.70094051000477</v>
      </c>
      <c r="O1035" s="4">
        <v>-3.3816094899952303</v>
      </c>
      <c r="V1035" s="5">
        <v>33.5204</v>
      </c>
      <c r="W1035" s="6">
        <v>5.17</v>
      </c>
      <c r="Z1035" s="4">
        <f>IFERROR(__xludf.DUMMYFUNCTION("""COMPUTED_VALUE"""),4.955)</f>
        <v>4.955</v>
      </c>
      <c r="AA1035" s="4">
        <v>33.6834</v>
      </c>
      <c r="AB1035" s="4" t="s">
        <v>13</v>
      </c>
      <c r="AC1035" s="1">
        <v>36.2272539666979</v>
      </c>
      <c r="AD1035" s="4">
        <v>-2.7068539666978992</v>
      </c>
    </row>
    <row r="1036">
      <c r="G1036" s="5">
        <v>-5.08714</v>
      </c>
      <c r="H1036" s="6">
        <v>5.175</v>
      </c>
      <c r="K1036" s="4">
        <f>IFERROR(__xludf.DUMMYFUNCTION("""COMPUTED_VALUE"""),4.9559021)</f>
        <v>4.9559021</v>
      </c>
      <c r="L1036" s="4" t="s">
        <v>13</v>
      </c>
      <c r="M1036" s="4">
        <v>-1.59</v>
      </c>
      <c r="N1036" s="1">
        <v>-1.71853047371451</v>
      </c>
      <c r="O1036" s="4">
        <v>-3.36860952628549</v>
      </c>
      <c r="V1036" s="5">
        <v>33.5143</v>
      </c>
      <c r="W1036" s="6">
        <v>5.175</v>
      </c>
      <c r="Z1036" s="4">
        <f>IFERROR(__xludf.DUMMYFUNCTION("""COMPUTED_VALUE"""),4.9559021)</f>
        <v>4.9559021</v>
      </c>
      <c r="AA1036" s="4" t="s">
        <v>13</v>
      </c>
      <c r="AB1036" s="4">
        <v>37.1630235454028</v>
      </c>
      <c r="AC1036" s="1">
        <v>36.2262915875805</v>
      </c>
      <c r="AD1036" s="4">
        <v>-2.711991587580499</v>
      </c>
    </row>
    <row r="1037">
      <c r="G1037" s="5">
        <v>-5.09149</v>
      </c>
      <c r="H1037" s="6">
        <v>5.18</v>
      </c>
      <c r="K1037" s="4">
        <f>IFERROR(__xludf.DUMMYFUNCTION("""COMPUTED_VALUE"""),4.96)</f>
        <v>4.96</v>
      </c>
      <c r="L1037" s="4">
        <v>-4.93801</v>
      </c>
      <c r="M1037" s="4" t="s">
        <v>13</v>
      </c>
      <c r="N1037" s="1">
        <v>-1.73611857202257</v>
      </c>
      <c r="O1037" s="4">
        <v>-3.3553714279774303</v>
      </c>
      <c r="V1037" s="5">
        <v>33.5081</v>
      </c>
      <c r="W1037" s="6">
        <v>5.18</v>
      </c>
      <c r="Z1037" s="4">
        <f>IFERROR(__xludf.DUMMYFUNCTION("""COMPUTED_VALUE"""),4.96)</f>
        <v>4.96</v>
      </c>
      <c r="AA1037" s="4">
        <v>33.6823</v>
      </c>
      <c r="AB1037" s="4" t="s">
        <v>13</v>
      </c>
      <c r="AC1037" s="1">
        <v>36.2252530949354</v>
      </c>
      <c r="AD1037" s="4">
        <v>-2.717153094935398</v>
      </c>
    </row>
    <row r="1038">
      <c r="G1038" s="5">
        <v>-5.09552</v>
      </c>
      <c r="H1038" s="6">
        <v>5.185</v>
      </c>
      <c r="K1038" s="4">
        <f>IFERROR(__xludf.DUMMYFUNCTION("""COMPUTED_VALUE"""),4.965)</f>
        <v>4.965</v>
      </c>
      <c r="L1038" s="4">
        <v>-4.93598</v>
      </c>
      <c r="M1038" s="4" t="s">
        <v>13</v>
      </c>
      <c r="N1038" s="1">
        <v>-1.75365686088189</v>
      </c>
      <c r="O1038" s="4">
        <v>-3.3418631391181095</v>
      </c>
      <c r="V1038" s="5">
        <v>33.5017</v>
      </c>
      <c r="W1038" s="6">
        <v>5.185</v>
      </c>
      <c r="Z1038" s="4">
        <f>IFERROR(__xludf.DUMMYFUNCTION("""COMPUTED_VALUE"""),4.965)</f>
        <v>4.965</v>
      </c>
      <c r="AA1038" s="4">
        <v>33.6811</v>
      </c>
      <c r="AB1038" s="4" t="s">
        <v>13</v>
      </c>
      <c r="AC1038" s="1">
        <v>36.2241271610597</v>
      </c>
      <c r="AD1038" s="4">
        <v>-2.7224271610596986</v>
      </c>
    </row>
    <row r="1039">
      <c r="G1039" s="5">
        <v>-5.09921</v>
      </c>
      <c r="H1039" s="6">
        <v>5.19</v>
      </c>
      <c r="K1039" s="4">
        <f>IFERROR(__xludf.DUMMYFUNCTION("""COMPUTED_VALUE"""),4.97)</f>
        <v>4.97</v>
      </c>
      <c r="L1039" s="4">
        <v>-4.93438</v>
      </c>
      <c r="M1039" s="4" t="s">
        <v>13</v>
      </c>
      <c r="N1039" s="1">
        <v>-1.7710973962454</v>
      </c>
      <c r="O1039" s="4">
        <v>-3.3281126037546</v>
      </c>
      <c r="V1039" s="5">
        <v>33.4951</v>
      </c>
      <c r="W1039" s="6">
        <v>5.19</v>
      </c>
      <c r="Z1039" s="4">
        <f>IFERROR(__xludf.DUMMYFUNCTION("""COMPUTED_VALUE"""),4.97)</f>
        <v>4.97</v>
      </c>
      <c r="AA1039" s="4">
        <v>33.6796</v>
      </c>
      <c r="AB1039" s="4" t="s">
        <v>13</v>
      </c>
      <c r="AC1039" s="1">
        <v>36.2229024582507</v>
      </c>
      <c r="AD1039" s="4">
        <v>-2.7278024582507</v>
      </c>
    </row>
    <row r="1040">
      <c r="G1040" s="5">
        <v>-5.10253</v>
      </c>
      <c r="H1040" s="6">
        <v>5.195</v>
      </c>
      <c r="K1040" s="4">
        <f>IFERROR(__xludf.DUMMYFUNCTION("""COMPUTED_VALUE"""),4.975)</f>
        <v>4.975</v>
      </c>
      <c r="L1040" s="4">
        <v>-4.93321</v>
      </c>
      <c r="M1040" s="4" t="s">
        <v>13</v>
      </c>
      <c r="N1040" s="1">
        <v>-1.78839223406602</v>
      </c>
      <c r="O1040" s="4">
        <v>-3.31413776593398</v>
      </c>
      <c r="V1040" s="5">
        <v>33.4883</v>
      </c>
      <c r="W1040" s="6">
        <v>5.195</v>
      </c>
      <c r="Z1040" s="4">
        <f>IFERROR(__xludf.DUMMYFUNCTION("""COMPUTED_VALUE"""),4.975)</f>
        <v>4.975</v>
      </c>
      <c r="AA1040" s="4">
        <v>33.6781</v>
      </c>
      <c r="AB1040" s="4" t="s">
        <v>13</v>
      </c>
      <c r="AC1040" s="1">
        <v>36.2215676588056</v>
      </c>
      <c r="AD1040" s="4">
        <v>-2.7332676588055946</v>
      </c>
    </row>
    <row r="1041">
      <c r="G1041" s="5">
        <v>-5.1054</v>
      </c>
      <c r="H1041" s="6">
        <v>5.2</v>
      </c>
      <c r="K1041" s="4">
        <f>IFERROR(__xludf.DUMMYFUNCTION("""COMPUTED_VALUE"""),4.98)</f>
        <v>4.98</v>
      </c>
      <c r="L1041" s="4">
        <v>-4.93249</v>
      </c>
      <c r="M1041" s="4" t="s">
        <v>13</v>
      </c>
      <c r="N1041" s="1">
        <v>-1.80549343029669</v>
      </c>
      <c r="O1041" s="4">
        <v>-3.2999065697033103</v>
      </c>
      <c r="V1041" s="5">
        <v>33.4813</v>
      </c>
      <c r="W1041" s="6">
        <v>5.2</v>
      </c>
      <c r="Z1041" s="4">
        <f>IFERROR(__xludf.DUMMYFUNCTION("""COMPUTED_VALUE"""),4.98)</f>
        <v>4.98</v>
      </c>
      <c r="AA1041" s="4">
        <v>33.6764</v>
      </c>
      <c r="AB1041" s="4" t="s">
        <v>13</v>
      </c>
      <c r="AC1041" s="1">
        <v>36.2201114350217</v>
      </c>
      <c r="AD1041" s="4">
        <v>-2.7388114350217023</v>
      </c>
    </row>
    <row r="1042">
      <c r="G1042" s="5">
        <v>-5.10782</v>
      </c>
      <c r="H1042" s="6">
        <v>5.205</v>
      </c>
      <c r="K1042" s="4">
        <f>IFERROR(__xludf.DUMMYFUNCTION("""COMPUTED_VALUE"""),4.985)</f>
        <v>4.985</v>
      </c>
      <c r="L1042" s="4">
        <v>-4.93215</v>
      </c>
      <c r="M1042" s="4" t="s">
        <v>13</v>
      </c>
      <c r="N1042" s="1">
        <v>-1.82235304089035</v>
      </c>
      <c r="O1042" s="4">
        <v>-3.28546695910965</v>
      </c>
      <c r="V1042" s="5">
        <v>33.4741</v>
      </c>
      <c r="W1042" s="6">
        <v>5.205</v>
      </c>
      <c r="Z1042" s="4">
        <f>IFERROR(__xludf.DUMMYFUNCTION("""COMPUTED_VALUE"""),4.985)</f>
        <v>4.985</v>
      </c>
      <c r="AA1042" s="4">
        <v>33.6745</v>
      </c>
      <c r="AB1042" s="4" t="s">
        <v>13</v>
      </c>
      <c r="AC1042" s="1">
        <v>36.2185224591963</v>
      </c>
      <c r="AD1042" s="4">
        <v>-2.7444224591963007</v>
      </c>
    </row>
    <row r="1043">
      <c r="G1043" s="5">
        <v>-5.10971</v>
      </c>
      <c r="H1043" s="6">
        <v>5.21</v>
      </c>
      <c r="K1043" s="4">
        <f>IFERROR(__xludf.DUMMYFUNCTION("""COMPUTED_VALUE"""),4.99)</f>
        <v>4.99</v>
      </c>
      <c r="L1043" s="4">
        <v>-4.9322</v>
      </c>
      <c r="M1043" s="4" t="s">
        <v>13</v>
      </c>
      <c r="N1043" s="1">
        <v>-1.83892312179991</v>
      </c>
      <c r="O1043" s="4">
        <v>-3.2707868782000897</v>
      </c>
      <c r="V1043" s="5">
        <v>33.4666</v>
      </c>
      <c r="W1043" s="6">
        <v>5.21</v>
      </c>
      <c r="Z1043" s="4">
        <f>IFERROR(__xludf.DUMMYFUNCTION("""COMPUTED_VALUE"""),4.99)</f>
        <v>4.99</v>
      </c>
      <c r="AA1043" s="4">
        <v>33.6725</v>
      </c>
      <c r="AB1043" s="4" t="s">
        <v>13</v>
      </c>
      <c r="AC1043" s="1">
        <v>36.2167894036265</v>
      </c>
      <c r="AD1043" s="4">
        <v>-2.7501894036265</v>
      </c>
    </row>
    <row r="1044">
      <c r="G1044" s="5">
        <v>-5.11101</v>
      </c>
      <c r="H1044" s="6">
        <v>5.215</v>
      </c>
      <c r="K1044" s="4">
        <f>IFERROR(__xludf.DUMMYFUNCTION("""COMPUTED_VALUE"""),4.995)</f>
        <v>4.995</v>
      </c>
      <c r="L1044" s="4">
        <v>-4.93264</v>
      </c>
      <c r="M1044" s="4" t="s">
        <v>13</v>
      </c>
      <c r="N1044" s="1">
        <v>-1.85515572897831</v>
      </c>
      <c r="O1044" s="4">
        <v>-3.2558542710216902</v>
      </c>
      <c r="V1044" s="5">
        <v>33.4588</v>
      </c>
      <c r="W1044" s="6">
        <v>5.215</v>
      </c>
      <c r="Z1044" s="4">
        <f>IFERROR(__xludf.DUMMYFUNCTION("""COMPUTED_VALUE"""),4.995)</f>
        <v>4.995</v>
      </c>
      <c r="AA1044" s="4">
        <v>33.6703</v>
      </c>
      <c r="AB1044" s="4" t="s">
        <v>13</v>
      </c>
      <c r="AC1044" s="1">
        <v>36.2149009406097</v>
      </c>
      <c r="AD1044" s="4">
        <v>-2.7561009406097057</v>
      </c>
    </row>
    <row r="1045">
      <c r="G1045" s="5">
        <v>-5.1117</v>
      </c>
      <c r="H1045" s="6">
        <v>5.22</v>
      </c>
      <c r="K1045" s="4">
        <f>IFERROR(__xludf.DUMMYFUNCTION("""COMPUTED_VALUE"""),5.0)</f>
        <v>5</v>
      </c>
      <c r="L1045" s="4">
        <v>-4.93346</v>
      </c>
      <c r="M1045" s="4" t="s">
        <v>13</v>
      </c>
      <c r="N1045" s="1">
        <v>-1.87100291837847</v>
      </c>
      <c r="O1045" s="4">
        <v>-3.24069708162153</v>
      </c>
      <c r="V1045" s="5">
        <v>33.4507</v>
      </c>
      <c r="W1045" s="6">
        <v>5.22</v>
      </c>
      <c r="Z1045" s="4">
        <f>IFERROR(__xludf.DUMMYFUNCTION("""COMPUTED_VALUE"""),5.0)</f>
        <v>5</v>
      </c>
      <c r="AA1045" s="4">
        <v>33.668</v>
      </c>
      <c r="AB1045" s="4" t="s">
        <v>13</v>
      </c>
      <c r="AC1045" s="1">
        <v>36.2128457424431</v>
      </c>
      <c r="AD1045" s="4">
        <v>-2.762145742443103</v>
      </c>
    </row>
    <row r="1046">
      <c r="G1046" s="5">
        <v>-5.1117</v>
      </c>
      <c r="H1046" s="6">
        <v>5.225</v>
      </c>
      <c r="K1046" s="4">
        <f>IFERROR(__xludf.DUMMYFUNCTION("""COMPUTED_VALUE"""),5.005)</f>
        <v>5.005</v>
      </c>
      <c r="L1046" s="4">
        <v>-4.93462</v>
      </c>
      <c r="M1046" s="4" t="s">
        <v>13</v>
      </c>
      <c r="N1046" s="1">
        <v>-1.88662744859152</v>
      </c>
      <c r="O1046" s="4">
        <v>-3.2250725514084797</v>
      </c>
      <c r="V1046" s="5">
        <v>33.4423</v>
      </c>
      <c r="W1046" s="6">
        <v>5.225</v>
      </c>
      <c r="Z1046" s="4">
        <f>IFERROR(__xludf.DUMMYFUNCTION("""COMPUTED_VALUE"""),5.005)</f>
        <v>5.005</v>
      </c>
      <c r="AA1046" s="4">
        <v>33.6655</v>
      </c>
      <c r="AB1046" s="4" t="s">
        <v>13</v>
      </c>
      <c r="AC1046" s="1">
        <v>36.2106237200139</v>
      </c>
      <c r="AD1046" s="4">
        <v>-2.768323720013896</v>
      </c>
    </row>
    <row r="1047">
      <c r="G1047" s="5">
        <v>-5.11097</v>
      </c>
      <c r="H1047" s="6">
        <v>5.23</v>
      </c>
      <c r="K1047" s="4">
        <f>IFERROR(__xludf.DUMMYFUNCTION("""COMPUTED_VALUE"""),5.01)</f>
        <v>5.01</v>
      </c>
      <c r="L1047" s="4">
        <v>-4.93611</v>
      </c>
      <c r="M1047" s="4" t="s">
        <v>13</v>
      </c>
      <c r="N1047" s="1">
        <v>-1.9036890426963</v>
      </c>
      <c r="O1047" s="4">
        <v>-3.2072809573037</v>
      </c>
      <c r="V1047" s="5">
        <v>33.4336</v>
      </c>
      <c r="W1047" s="6">
        <v>5.23</v>
      </c>
      <c r="Z1047" s="4">
        <f>IFERROR(__xludf.DUMMYFUNCTION("""COMPUTED_VALUE"""),5.01)</f>
        <v>5.01</v>
      </c>
      <c r="AA1047" s="4">
        <v>33.6629</v>
      </c>
      <c r="AB1047" s="4" t="s">
        <v>13</v>
      </c>
      <c r="AC1047" s="1">
        <v>36.2083138626183</v>
      </c>
      <c r="AD1047" s="4">
        <v>-2.7747138626182988</v>
      </c>
    </row>
    <row r="1048">
      <c r="G1048" s="5">
        <v>-5.10939</v>
      </c>
      <c r="H1048" s="6">
        <v>5.235</v>
      </c>
      <c r="K1048" s="4">
        <f>IFERROR(__xludf.DUMMYFUNCTION("""COMPUTED_VALUE"""),5.015)</f>
        <v>5.015</v>
      </c>
      <c r="L1048" s="4">
        <v>-4.93794</v>
      </c>
      <c r="M1048" s="4" t="s">
        <v>13</v>
      </c>
      <c r="N1048" s="1">
        <v>-1.92234698327325</v>
      </c>
      <c r="O1048" s="4">
        <v>-3.1870430167267503</v>
      </c>
      <c r="V1048" s="5">
        <v>33.4244</v>
      </c>
      <c r="W1048" s="6">
        <v>5.235</v>
      </c>
      <c r="Z1048" s="4">
        <f>IFERROR(__xludf.DUMMYFUNCTION("""COMPUTED_VALUE"""),5.015)</f>
        <v>5.015</v>
      </c>
      <c r="AA1048" s="4">
        <v>33.6601</v>
      </c>
      <c r="AB1048" s="4" t="s">
        <v>13</v>
      </c>
      <c r="AC1048" s="1">
        <v>36.205913739451</v>
      </c>
      <c r="AD1048" s="4">
        <v>-2.7815137394510003</v>
      </c>
    </row>
    <row r="1049">
      <c r="G1049" s="5">
        <v>-5.10698</v>
      </c>
      <c r="H1049" s="6">
        <v>5.24</v>
      </c>
      <c r="K1049" s="4">
        <f>IFERROR(__xludf.DUMMYFUNCTION("""COMPUTED_VALUE"""),5.02)</f>
        <v>5.02</v>
      </c>
      <c r="L1049" s="4">
        <v>-4.94007</v>
      </c>
      <c r="M1049" s="4" t="s">
        <v>13</v>
      </c>
      <c r="N1049" s="1">
        <v>-1.94234690205142</v>
      </c>
      <c r="O1049" s="4">
        <v>-3.16463309794858</v>
      </c>
      <c r="V1049" s="5">
        <v>33.4148</v>
      </c>
      <c r="W1049" s="6">
        <v>5.24</v>
      </c>
      <c r="Z1049" s="4">
        <f>IFERROR(__xludf.DUMMYFUNCTION("""COMPUTED_VALUE"""),5.02)</f>
        <v>5.02</v>
      </c>
      <c r="AA1049" s="4">
        <v>33.6573</v>
      </c>
      <c r="AB1049" s="4" t="s">
        <v>13</v>
      </c>
      <c r="AC1049" s="1">
        <v>36.2033987280239</v>
      </c>
      <c r="AD1049" s="4">
        <v>-2.7885987280238993</v>
      </c>
    </row>
    <row r="1050">
      <c r="G1050" s="5">
        <v>-5.1036</v>
      </c>
      <c r="H1050" s="6">
        <v>5.245</v>
      </c>
      <c r="K1050" s="4">
        <f>IFERROR(__xludf.DUMMYFUNCTION("""COMPUTED_VALUE"""),5.025)</f>
        <v>5.025</v>
      </c>
      <c r="L1050" s="4">
        <v>-4.9425</v>
      </c>
      <c r="M1050" s="4" t="s">
        <v>13</v>
      </c>
      <c r="N1050" s="1">
        <v>-1.96343443075989</v>
      </c>
      <c r="O1050" s="4">
        <v>-3.14016556924011</v>
      </c>
      <c r="V1050" s="5">
        <v>33.4048</v>
      </c>
      <c r="W1050" s="6">
        <v>5.245</v>
      </c>
      <c r="Z1050" s="4">
        <f>IFERROR(__xludf.DUMMYFUNCTION("""COMPUTED_VALUE"""),5.025)</f>
        <v>5.025</v>
      </c>
      <c r="AA1050" s="4">
        <v>33.6542</v>
      </c>
      <c r="AB1050" s="4" t="s">
        <v>13</v>
      </c>
      <c r="AC1050" s="1">
        <v>36.2007442058489</v>
      </c>
      <c r="AD1050" s="4">
        <v>-2.7959442058488975</v>
      </c>
    </row>
    <row r="1051">
      <c r="G1051" s="5">
        <v>-5.0992</v>
      </c>
      <c r="H1051" s="6">
        <v>5.25</v>
      </c>
      <c r="K1051" s="4">
        <f>IFERROR(__xludf.DUMMYFUNCTION("""COMPUTED_VALUE"""),5.03)</f>
        <v>5.03</v>
      </c>
      <c r="L1051" s="4">
        <v>-4.94523</v>
      </c>
      <c r="M1051" s="4" t="s">
        <v>13</v>
      </c>
      <c r="N1051" s="1">
        <v>-1.98535520112772</v>
      </c>
      <c r="O1051" s="4">
        <v>-3.1138447988722797</v>
      </c>
      <c r="V1051" s="5">
        <v>33.3943</v>
      </c>
      <c r="W1051" s="6">
        <v>5.25</v>
      </c>
      <c r="Z1051" s="4">
        <f>IFERROR(__xludf.DUMMYFUNCTION("""COMPUTED_VALUE"""),5.03)</f>
        <v>5.03</v>
      </c>
      <c r="AA1051" s="4">
        <v>33.6511</v>
      </c>
      <c r="AB1051" s="4" t="s">
        <v>13</v>
      </c>
      <c r="AC1051" s="1">
        <v>36.1979255504379</v>
      </c>
      <c r="AD1051" s="4">
        <v>-2.8036255504379</v>
      </c>
    </row>
    <row r="1052">
      <c r="G1052" s="5">
        <v>-5.09371</v>
      </c>
      <c r="H1052" s="6">
        <v>5.255</v>
      </c>
      <c r="K1052" s="4">
        <f>IFERROR(__xludf.DUMMYFUNCTION("""COMPUTED_VALUE"""),5.035)</f>
        <v>5.035</v>
      </c>
      <c r="L1052" s="4">
        <v>-4.94822</v>
      </c>
      <c r="M1052" s="4" t="s">
        <v>13</v>
      </c>
      <c r="N1052" s="1">
        <v>-2.00785484488397</v>
      </c>
      <c r="O1052" s="4">
        <v>-3.08585515511603</v>
      </c>
      <c r="V1052" s="5">
        <v>33.3834</v>
      </c>
      <c r="W1052" s="6">
        <v>5.255</v>
      </c>
      <c r="Z1052" s="4">
        <f>IFERROR(__xludf.DUMMYFUNCTION("""COMPUTED_VALUE"""),5.035)</f>
        <v>5.035</v>
      </c>
      <c r="AA1052" s="4">
        <v>33.6478</v>
      </c>
      <c r="AB1052" s="4" t="s">
        <v>13</v>
      </c>
      <c r="AC1052" s="1">
        <v>36.1949181393028</v>
      </c>
      <c r="AD1052" s="4">
        <v>-2.811518139302798</v>
      </c>
    </row>
    <row r="1053">
      <c r="G1053" s="5">
        <v>-5.08705</v>
      </c>
      <c r="H1053" s="6">
        <v>5.26</v>
      </c>
      <c r="K1053" s="4">
        <f>IFERROR(__xludf.DUMMYFUNCTION("""COMPUTED_VALUE"""),5.039337158)</f>
        <v>5.039337158</v>
      </c>
      <c r="L1053" s="4" t="s">
        <v>13</v>
      </c>
      <c r="M1053" s="4">
        <v>-1.4</v>
      </c>
      <c r="N1053" s="1">
        <v>-2.03067899375772</v>
      </c>
      <c r="O1053" s="4">
        <v>-3.0563710062422795</v>
      </c>
      <c r="V1053" s="5">
        <v>33.3719</v>
      </c>
      <c r="W1053" s="6">
        <v>5.26</v>
      </c>
      <c r="Z1053" s="4">
        <f>IFERROR(__xludf.DUMMYFUNCTION("""COMPUTED_VALUE"""),5.039337158)</f>
        <v>5.039337158</v>
      </c>
      <c r="AA1053" s="4" t="s">
        <v>13</v>
      </c>
      <c r="AB1053" s="4">
        <v>36.2630788596623</v>
      </c>
      <c r="AC1053" s="1">
        <v>36.1916973499554</v>
      </c>
      <c r="AD1053" s="4">
        <v>-2.819797349955401</v>
      </c>
    </row>
    <row r="1054">
      <c r="G1054" s="5">
        <v>-5.0791</v>
      </c>
      <c r="H1054" s="6">
        <v>5.265</v>
      </c>
      <c r="K1054" s="4">
        <f>IFERROR(__xludf.DUMMYFUNCTION("""COMPUTED_VALUE"""),5.04)</f>
        <v>5.04</v>
      </c>
      <c r="L1054" s="4">
        <v>-4.95147</v>
      </c>
      <c r="M1054" s="4" t="s">
        <v>13</v>
      </c>
      <c r="N1054" s="1">
        <v>-2.05357327947803</v>
      </c>
      <c r="O1054" s="4">
        <v>-3.0255267205219702</v>
      </c>
      <c r="V1054" s="5">
        <v>33.3599</v>
      </c>
      <c r="W1054" s="6">
        <v>5.265</v>
      </c>
      <c r="Z1054" s="4">
        <f>IFERROR(__xludf.DUMMYFUNCTION("""COMPUTED_VALUE"""),5.04)</f>
        <v>5.04</v>
      </c>
      <c r="AA1054" s="4">
        <v>33.6443</v>
      </c>
      <c r="AB1054" s="4" t="s">
        <v>13</v>
      </c>
      <c r="AC1054" s="1">
        <v>36.1882385599076</v>
      </c>
      <c r="AD1054" s="4">
        <v>-2.8283385599076</v>
      </c>
    </row>
    <row r="1055">
      <c r="G1055" s="5">
        <v>-5.06984</v>
      </c>
      <c r="H1055" s="6">
        <v>5.27</v>
      </c>
      <c r="K1055" s="4">
        <f>IFERROR(__xludf.DUMMYFUNCTION("""COMPUTED_VALUE"""),5.045)</f>
        <v>5.045</v>
      </c>
      <c r="L1055" s="4">
        <v>-4.95499</v>
      </c>
      <c r="M1055" s="4" t="s">
        <v>13</v>
      </c>
      <c r="N1055" s="1">
        <v>-2.07628333377395</v>
      </c>
      <c r="O1055" s="4">
        <v>-2.99355666622605</v>
      </c>
      <c r="V1055" s="5">
        <v>33.3473</v>
      </c>
      <c r="W1055" s="6">
        <v>5.27</v>
      </c>
      <c r="Z1055" s="4">
        <f>IFERROR(__xludf.DUMMYFUNCTION("""COMPUTED_VALUE"""),5.045)</f>
        <v>5.045</v>
      </c>
      <c r="AA1055" s="4">
        <v>33.6408</v>
      </c>
      <c r="AB1055" s="4" t="s">
        <v>13</v>
      </c>
      <c r="AC1055" s="1">
        <v>36.1845171466714</v>
      </c>
      <c r="AD1055" s="4">
        <v>-2.8372171466714065</v>
      </c>
    </row>
    <row r="1056">
      <c r="G1056" s="5">
        <v>-5.05913</v>
      </c>
      <c r="H1056" s="6">
        <v>5.275</v>
      </c>
      <c r="K1056" s="4">
        <f>IFERROR(__xludf.DUMMYFUNCTION("""COMPUTED_VALUE"""),5.05)</f>
        <v>5.05</v>
      </c>
      <c r="L1056" s="4">
        <v>-4.95873</v>
      </c>
      <c r="M1056" s="4" t="s">
        <v>13</v>
      </c>
      <c r="N1056" s="1">
        <v>-2.09855478837458</v>
      </c>
      <c r="O1056" s="4">
        <v>-2.96057521162542</v>
      </c>
      <c r="V1056" s="5">
        <v>33.3341</v>
      </c>
      <c r="W1056" s="6">
        <v>5.275</v>
      </c>
      <c r="Z1056" s="4">
        <f>IFERROR(__xludf.DUMMYFUNCTION("""COMPUTED_VALUE"""),5.05)</f>
        <v>5.05</v>
      </c>
      <c r="AA1056" s="4">
        <v>33.6371</v>
      </c>
      <c r="AB1056" s="4" t="s">
        <v>13</v>
      </c>
      <c r="AC1056" s="1">
        <v>36.1805084877585</v>
      </c>
      <c r="AD1056" s="4">
        <v>-2.8464084877585023</v>
      </c>
    </row>
    <row r="1057">
      <c r="G1057" s="5">
        <v>-5.04689</v>
      </c>
      <c r="H1057" s="6">
        <v>5.28</v>
      </c>
      <c r="K1057" s="4">
        <f>IFERROR(__xludf.DUMMYFUNCTION("""COMPUTED_VALUE"""),5.055)</f>
        <v>5.055</v>
      </c>
      <c r="L1057" s="4">
        <v>-4.96269</v>
      </c>
      <c r="M1057" s="4" t="s">
        <v>13</v>
      </c>
      <c r="N1057" s="1">
        <v>-2.12013327500895</v>
      </c>
      <c r="O1057" s="4">
        <v>-2.9267567249910504</v>
      </c>
      <c r="V1057" s="5">
        <v>33.3203</v>
      </c>
      <c r="W1057" s="6">
        <v>5.28</v>
      </c>
      <c r="Z1057" s="4">
        <f>IFERROR(__xludf.DUMMYFUNCTION("""COMPUTED_VALUE"""),5.055)</f>
        <v>5.055</v>
      </c>
      <c r="AA1057" s="4">
        <v>33.6333</v>
      </c>
      <c r="AB1057" s="4" t="s">
        <v>13</v>
      </c>
      <c r="AC1057" s="1">
        <v>36.1761879606809</v>
      </c>
      <c r="AD1057" s="4">
        <v>-2.855887960680896</v>
      </c>
    </row>
    <row r="1058">
      <c r="G1058" s="5">
        <v>-5.03302</v>
      </c>
      <c r="H1058" s="6">
        <v>5.285</v>
      </c>
      <c r="K1058" s="4">
        <f>IFERROR(__xludf.DUMMYFUNCTION("""COMPUTED_VALUE"""),5.06)</f>
        <v>5.06</v>
      </c>
      <c r="L1058" s="4">
        <v>-4.96685</v>
      </c>
      <c r="M1058" s="4" t="s">
        <v>13</v>
      </c>
      <c r="N1058" s="1">
        <v>-2.14076442540615</v>
      </c>
      <c r="O1058" s="4">
        <v>-2.8922555745938494</v>
      </c>
      <c r="V1058" s="5">
        <v>33.3058</v>
      </c>
      <c r="W1058" s="6">
        <v>5.285</v>
      </c>
      <c r="Z1058" s="4">
        <f>IFERROR(__xludf.DUMMYFUNCTION("""COMPUTED_VALUE"""),5.06)</f>
        <v>5.06</v>
      </c>
      <c r="AA1058" s="4">
        <v>33.6294</v>
      </c>
      <c r="AB1058" s="4" t="s">
        <v>13</v>
      </c>
      <c r="AC1058" s="1">
        <v>36.1715309429505</v>
      </c>
      <c r="AD1058" s="4">
        <v>-2.865730942950499</v>
      </c>
    </row>
    <row r="1059">
      <c r="G1059" s="5">
        <v>-5.01741</v>
      </c>
      <c r="H1059" s="6">
        <v>5.29</v>
      </c>
      <c r="K1059" s="4">
        <f>IFERROR(__xludf.DUMMYFUNCTION("""COMPUTED_VALUE"""),5.065)</f>
        <v>5.065</v>
      </c>
      <c r="L1059" s="4">
        <v>-4.97123</v>
      </c>
      <c r="M1059" s="4" t="s">
        <v>13</v>
      </c>
      <c r="N1059" s="1">
        <v>-2.16019387129523</v>
      </c>
      <c r="O1059" s="4">
        <v>-2.8572161287047697</v>
      </c>
      <c r="V1059" s="5">
        <v>33.2906</v>
      </c>
      <c r="W1059" s="6">
        <v>5.29</v>
      </c>
      <c r="Z1059" s="4">
        <f>IFERROR(__xludf.DUMMYFUNCTION("""COMPUTED_VALUE"""),5.065)</f>
        <v>5.065</v>
      </c>
      <c r="AA1059" s="4">
        <v>33.6254</v>
      </c>
      <c r="AB1059" s="4" t="s">
        <v>13</v>
      </c>
      <c r="AC1059" s="1">
        <v>36.1665128120792</v>
      </c>
      <c r="AD1059" s="4">
        <v>-2.8759128120792</v>
      </c>
    </row>
    <row r="1060">
      <c r="G1060" s="5">
        <v>-4.99996</v>
      </c>
      <c r="H1060" s="6">
        <v>5.295</v>
      </c>
      <c r="K1060" s="4">
        <f>IFERROR(__xludf.DUMMYFUNCTION("""COMPUTED_VALUE"""),5.07)</f>
        <v>5.07</v>
      </c>
      <c r="L1060" s="4">
        <v>-4.97579</v>
      </c>
      <c r="M1060" s="4" t="s">
        <v>13</v>
      </c>
      <c r="N1060" s="1">
        <v>-2.17816724440526</v>
      </c>
      <c r="O1060" s="4">
        <v>-2.8217927555947395</v>
      </c>
      <c r="V1060" s="5">
        <v>33.2748</v>
      </c>
      <c r="W1060" s="6">
        <v>5.295</v>
      </c>
      <c r="Z1060" s="4">
        <f>IFERROR(__xludf.DUMMYFUNCTION("""COMPUTED_VALUE"""),5.07)</f>
        <v>5.07</v>
      </c>
      <c r="AA1060" s="4">
        <v>33.6212</v>
      </c>
      <c r="AB1060" s="4" t="s">
        <v>13</v>
      </c>
      <c r="AC1060" s="1">
        <v>36.1611089455787</v>
      </c>
      <c r="AD1060" s="4">
        <v>-2.8863089455786977</v>
      </c>
    </row>
    <row r="1061">
      <c r="G1061" s="5">
        <v>-4.98056</v>
      </c>
      <c r="H1061" s="6">
        <v>5.3</v>
      </c>
      <c r="K1061" s="4">
        <f>IFERROR(__xludf.DUMMYFUNCTION("""COMPUTED_VALUE"""),5.075)</f>
        <v>5.075</v>
      </c>
      <c r="L1061" s="4">
        <v>-4.98053</v>
      </c>
      <c r="M1061" s="4" t="s">
        <v>13</v>
      </c>
      <c r="N1061" s="1">
        <v>-2.19443017646532</v>
      </c>
      <c r="O1061" s="4">
        <v>-2.78612982353468</v>
      </c>
      <c r="V1061" s="5">
        <v>33.2582</v>
      </c>
      <c r="W1061" s="6">
        <v>5.3</v>
      </c>
      <c r="Z1061" s="4">
        <f>IFERROR(__xludf.DUMMYFUNCTION("""COMPUTED_VALUE"""),5.075)</f>
        <v>5.075</v>
      </c>
      <c r="AA1061" s="4">
        <v>33.617</v>
      </c>
      <c r="AB1061" s="4" t="s">
        <v>13</v>
      </c>
      <c r="AC1061" s="1">
        <v>36.1552947209611</v>
      </c>
      <c r="AD1061" s="4">
        <v>-2.8970947209610998</v>
      </c>
    </row>
    <row r="1062">
      <c r="G1062" s="5">
        <v>-4.9591</v>
      </c>
      <c r="H1062" s="6">
        <v>5.305</v>
      </c>
      <c r="K1062" s="4">
        <f>IFERROR(__xludf.DUMMYFUNCTION("""COMPUTED_VALUE"""),5.08)</f>
        <v>5.08</v>
      </c>
      <c r="L1062" s="4">
        <v>-4.98542</v>
      </c>
      <c r="M1062" s="4" t="s">
        <v>13</v>
      </c>
      <c r="N1062" s="1">
        <v>-2.20872829920446</v>
      </c>
      <c r="O1062" s="4">
        <v>-2.75037170079554</v>
      </c>
      <c r="V1062" s="5">
        <v>33.2409</v>
      </c>
      <c r="W1062" s="6">
        <v>5.305</v>
      </c>
      <c r="Z1062" s="4">
        <f>IFERROR(__xludf.DUMMYFUNCTION("""COMPUTED_VALUE"""),5.08)</f>
        <v>5.08</v>
      </c>
      <c r="AA1062" s="4">
        <v>33.6127</v>
      </c>
      <c r="AB1062" s="4" t="s">
        <v>13</v>
      </c>
      <c r="AC1062" s="1">
        <v>36.1490455157382</v>
      </c>
      <c r="AD1062" s="4">
        <v>-2.908145515738198</v>
      </c>
    </row>
    <row r="1063">
      <c r="G1063" s="5">
        <v>-4.93549</v>
      </c>
      <c r="H1063" s="6">
        <v>5.31</v>
      </c>
      <c r="K1063" s="4">
        <f>IFERROR(__xludf.DUMMYFUNCTION("""COMPUTED_VALUE"""),5.085)</f>
        <v>5.085</v>
      </c>
      <c r="L1063" s="4">
        <v>-4.99044</v>
      </c>
      <c r="M1063" s="4" t="s">
        <v>13</v>
      </c>
      <c r="N1063" s="1">
        <v>-2.22080724435175</v>
      </c>
      <c r="O1063" s="4">
        <v>-2.7146827556482496</v>
      </c>
      <c r="V1063" s="5">
        <v>33.2228</v>
      </c>
      <c r="W1063" s="6">
        <v>5.31</v>
      </c>
      <c r="Z1063" s="4">
        <f>IFERROR(__xludf.DUMMYFUNCTION("""COMPUTED_VALUE"""),5.085)</f>
        <v>5.085</v>
      </c>
      <c r="AA1063" s="4">
        <v>33.6083</v>
      </c>
      <c r="AB1063" s="4" t="s">
        <v>13</v>
      </c>
      <c r="AC1063" s="1">
        <v>36.1423367074219</v>
      </c>
      <c r="AD1063" s="4">
        <v>-2.919536707421898</v>
      </c>
    </row>
    <row r="1064">
      <c r="G1064" s="5">
        <v>-4.90954</v>
      </c>
      <c r="H1064" s="6">
        <v>5.315</v>
      </c>
      <c r="K1064" s="4">
        <f>IFERROR(__xludf.DUMMYFUNCTION("""COMPUTED_VALUE"""),5.09)</f>
        <v>5.09</v>
      </c>
      <c r="L1064" s="4">
        <v>-4.9956</v>
      </c>
      <c r="M1064" s="4" t="s">
        <v>13</v>
      </c>
      <c r="N1064" s="1">
        <v>-2.23041264363626</v>
      </c>
      <c r="O1064" s="4">
        <v>-2.6791273563637397</v>
      </c>
      <c r="V1064" s="5">
        <v>33.2039</v>
      </c>
      <c r="W1064" s="6">
        <v>5.315</v>
      </c>
      <c r="Z1064" s="4">
        <f>IFERROR(__xludf.DUMMYFUNCTION("""COMPUTED_VALUE"""),5.09)</f>
        <v>5.09</v>
      </c>
      <c r="AA1064" s="4">
        <v>33.6037</v>
      </c>
      <c r="AB1064" s="4" t="s">
        <v>13</v>
      </c>
      <c r="AC1064" s="1">
        <v>36.135143673524</v>
      </c>
      <c r="AD1064" s="4">
        <v>-2.9312436735240013</v>
      </c>
    </row>
    <row r="1065">
      <c r="G1065" s="5">
        <v>-4.88117</v>
      </c>
      <c r="H1065" s="6">
        <v>5.32</v>
      </c>
      <c r="K1065" s="4">
        <f>IFERROR(__xludf.DUMMYFUNCTION("""COMPUTED_VALUE"""),5.095)</f>
        <v>5.095</v>
      </c>
      <c r="L1065" s="4">
        <v>-5.0009</v>
      </c>
      <c r="M1065" s="4" t="s">
        <v>13</v>
      </c>
      <c r="N1065" s="1">
        <v>-2.23729012878705</v>
      </c>
      <c r="O1065" s="4">
        <v>-2.64387987121295</v>
      </c>
      <c r="V1065" s="5">
        <v>33.1843</v>
      </c>
      <c r="W1065" s="6">
        <v>5.32</v>
      </c>
      <c r="Z1065" s="4">
        <f>IFERROR(__xludf.DUMMYFUNCTION("""COMPUTED_VALUE"""),5.095)</f>
        <v>5.095</v>
      </c>
      <c r="AA1065" s="4">
        <v>33.5992</v>
      </c>
      <c r="AB1065" s="4" t="s">
        <v>13</v>
      </c>
      <c r="AC1065" s="1">
        <v>36.1274417915565</v>
      </c>
      <c r="AD1065" s="4">
        <v>-2.9431417915564992</v>
      </c>
    </row>
    <row r="1066">
      <c r="G1066" s="5">
        <v>-4.85027</v>
      </c>
      <c r="H1066" s="6">
        <v>5.325</v>
      </c>
      <c r="K1066" s="4">
        <f>IFERROR(__xludf.DUMMYFUNCTION("""COMPUTED_VALUE"""),5.1)</f>
        <v>5.1</v>
      </c>
      <c r="L1066" s="4">
        <v>-5.00628</v>
      </c>
      <c r="M1066" s="4" t="s">
        <v>13</v>
      </c>
      <c r="N1066" s="1">
        <v>-2.24142966680625</v>
      </c>
      <c r="O1066" s="4">
        <v>-2.60884033319375</v>
      </c>
      <c r="V1066" s="5">
        <v>33.1638</v>
      </c>
      <c r="W1066" s="6">
        <v>5.325</v>
      </c>
      <c r="Z1066" s="4">
        <f>IFERROR(__xludf.DUMMYFUNCTION("""COMPUTED_VALUE"""),5.1)</f>
        <v>5.1</v>
      </c>
      <c r="AA1066" s="4">
        <v>33.5945</v>
      </c>
      <c r="AB1066" s="4" t="s">
        <v>13</v>
      </c>
      <c r="AC1066" s="1">
        <v>36.1179320298359</v>
      </c>
      <c r="AD1066" s="4">
        <v>-2.954132029835897</v>
      </c>
    </row>
    <row r="1067">
      <c r="G1067" s="5">
        <v>-4.81666</v>
      </c>
      <c r="H1067" s="6">
        <v>5.33</v>
      </c>
      <c r="K1067" s="4">
        <f>IFERROR(__xludf.DUMMYFUNCTION("""COMPUTED_VALUE"""),5.105)</f>
        <v>5.105</v>
      </c>
      <c r="L1067" s="4">
        <v>-5.01175</v>
      </c>
      <c r="M1067" s="4" t="s">
        <v>13</v>
      </c>
      <c r="N1067" s="1">
        <v>-2.2449140115604</v>
      </c>
      <c r="O1067" s="4">
        <v>-2.5717459884396</v>
      </c>
      <c r="V1067" s="5">
        <v>33.1426</v>
      </c>
      <c r="W1067" s="6">
        <v>5.33</v>
      </c>
      <c r="Z1067" s="4">
        <f>IFERROR(__xludf.DUMMYFUNCTION("""COMPUTED_VALUE"""),5.105)</f>
        <v>5.105</v>
      </c>
      <c r="AA1067" s="4">
        <v>33.5897</v>
      </c>
      <c r="AB1067" s="4" t="s">
        <v>13</v>
      </c>
      <c r="AC1067" s="1">
        <v>36.0953890465957</v>
      </c>
      <c r="AD1067" s="4">
        <v>-2.952789046595697</v>
      </c>
    </row>
    <row r="1068">
      <c r="G1068" s="5">
        <v>-4.78022</v>
      </c>
      <c r="H1068" s="6">
        <v>5.335</v>
      </c>
      <c r="K1068" s="4">
        <f>IFERROR(__xludf.DUMMYFUNCTION("""COMPUTED_VALUE"""),5.11)</f>
        <v>5.11</v>
      </c>
      <c r="L1068" s="4">
        <v>-5.01731</v>
      </c>
      <c r="M1068" s="4" t="s">
        <v>13</v>
      </c>
      <c r="N1068" s="1">
        <v>-2.24827028241692</v>
      </c>
      <c r="O1068" s="4">
        <v>-2.53194971758308</v>
      </c>
      <c r="V1068" s="5">
        <v>33.1204</v>
      </c>
      <c r="W1068" s="6">
        <v>5.335</v>
      </c>
      <c r="Z1068" s="4">
        <f>IFERROR(__xludf.DUMMYFUNCTION("""COMPUTED_VALUE"""),5.11)</f>
        <v>5.11</v>
      </c>
      <c r="AA1068" s="4">
        <v>33.5849</v>
      </c>
      <c r="AB1068" s="4" t="s">
        <v>13</v>
      </c>
      <c r="AC1068" s="1">
        <v>36.0585575084541</v>
      </c>
      <c r="AD1068" s="4">
        <v>-2.938157508454104</v>
      </c>
    </row>
    <row r="1069">
      <c r="G1069" s="5">
        <v>-4.74082</v>
      </c>
      <c r="H1069" s="6">
        <v>5.34</v>
      </c>
      <c r="K1069" s="4">
        <f>IFERROR(__xludf.DUMMYFUNCTION("""COMPUTED_VALUE"""),5.115)</f>
        <v>5.115</v>
      </c>
      <c r="L1069" s="4">
        <v>-5.02291</v>
      </c>
      <c r="M1069" s="4" t="s">
        <v>13</v>
      </c>
      <c r="N1069" s="1">
        <v>-2.2514925154946</v>
      </c>
      <c r="O1069" s="4">
        <v>-2.4893274845054</v>
      </c>
      <c r="V1069" s="5">
        <v>33.0975</v>
      </c>
      <c r="W1069" s="6">
        <v>5.34</v>
      </c>
      <c r="Z1069" s="4">
        <f>IFERROR(__xludf.DUMMYFUNCTION("""COMPUTED_VALUE"""),5.115)</f>
        <v>5.115</v>
      </c>
      <c r="AA1069" s="4">
        <v>33.58</v>
      </c>
      <c r="AB1069" s="4" t="s">
        <v>13</v>
      </c>
      <c r="AC1069" s="1">
        <v>36.0091439182798</v>
      </c>
      <c r="AD1069" s="4">
        <v>-2.9116439182798004</v>
      </c>
    </row>
    <row r="1070">
      <c r="G1070" s="5">
        <v>-4.6983</v>
      </c>
      <c r="H1070" s="6">
        <v>5.345</v>
      </c>
      <c r="K1070" s="4">
        <f>IFERROR(__xludf.DUMMYFUNCTION("""COMPUTED_VALUE"""),5.12)</f>
        <v>5.12</v>
      </c>
      <c r="L1070" s="4">
        <v>-5.02855</v>
      </c>
      <c r="M1070" s="4" t="s">
        <v>13</v>
      </c>
      <c r="N1070" s="1">
        <v>-2.25457474691225</v>
      </c>
      <c r="O1070" s="4">
        <v>-2.4437252530877496</v>
      </c>
      <c r="V1070" s="5">
        <v>33.0737</v>
      </c>
      <c r="W1070" s="6">
        <v>5.345</v>
      </c>
      <c r="Z1070" s="4">
        <f>IFERROR(__xludf.DUMMYFUNCTION("""COMPUTED_VALUE"""),5.12)</f>
        <v>5.12</v>
      </c>
      <c r="AA1070" s="4">
        <v>33.575</v>
      </c>
      <c r="AB1070" s="4" t="s">
        <v>13</v>
      </c>
      <c r="AC1070" s="1">
        <v>35.9488547789415</v>
      </c>
      <c r="AD1070" s="4">
        <v>-2.8751547789415</v>
      </c>
    </row>
    <row r="1071">
      <c r="G1071" s="5">
        <v>-4.65252</v>
      </c>
      <c r="H1071" s="6">
        <v>5.35</v>
      </c>
      <c r="K1071" s="4">
        <f>IFERROR(__xludf.DUMMYFUNCTION("""COMPUTED_VALUE"""),5.125)</f>
        <v>5.125</v>
      </c>
      <c r="L1071" s="4">
        <v>-5.03421</v>
      </c>
      <c r="M1071" s="4" t="s">
        <v>13</v>
      </c>
      <c r="N1071" s="1">
        <v>-2.25751101278867</v>
      </c>
      <c r="O1071" s="4">
        <v>-2.39500898721133</v>
      </c>
      <c r="V1071" s="5">
        <v>33.049</v>
      </c>
      <c r="W1071" s="6">
        <v>5.35</v>
      </c>
      <c r="Z1071" s="4">
        <f>IFERROR(__xludf.DUMMYFUNCTION("""COMPUTED_VALUE"""),5.125)</f>
        <v>5.125</v>
      </c>
      <c r="AA1071" s="4">
        <v>33.5699</v>
      </c>
      <c r="AB1071" s="4" t="s">
        <v>13</v>
      </c>
      <c r="AC1071" s="1">
        <v>35.879396593308</v>
      </c>
      <c r="AD1071" s="4">
        <v>-2.830396593308002</v>
      </c>
    </row>
    <row r="1072">
      <c r="G1072" s="5">
        <v>-4.60331</v>
      </c>
      <c r="H1072" s="6">
        <v>5.355</v>
      </c>
      <c r="K1072" s="4">
        <f>IFERROR(__xludf.DUMMYFUNCTION("""COMPUTED_VALUE"""),5.13)</f>
        <v>5.13</v>
      </c>
      <c r="L1072" s="4">
        <v>-5.03987</v>
      </c>
      <c r="M1072" s="4" t="s">
        <v>13</v>
      </c>
      <c r="N1072" s="1">
        <v>-2.26029534924266</v>
      </c>
      <c r="O1072" s="4">
        <v>-2.3430146507573397</v>
      </c>
      <c r="V1072" s="5">
        <v>33.0235</v>
      </c>
      <c r="W1072" s="6">
        <v>5.355</v>
      </c>
      <c r="Z1072" s="4">
        <f>IFERROR(__xludf.DUMMYFUNCTION("""COMPUTED_VALUE"""),5.13)</f>
        <v>5.13</v>
      </c>
      <c r="AA1072" s="4">
        <v>33.5648</v>
      </c>
      <c r="AB1072" s="4" t="s">
        <v>13</v>
      </c>
      <c r="AC1072" s="1">
        <v>35.8024758642478</v>
      </c>
      <c r="AD1072" s="4">
        <v>-2.778975864247805</v>
      </c>
    </row>
    <row r="1073">
      <c r="G1073" s="5">
        <v>-4.55053</v>
      </c>
      <c r="H1073" s="6">
        <v>5.36</v>
      </c>
      <c r="K1073" s="4">
        <f>IFERROR(__xludf.DUMMYFUNCTION("""COMPUTED_VALUE"""),5.135)</f>
        <v>5.135</v>
      </c>
      <c r="L1073" s="4">
        <v>-5.04553</v>
      </c>
      <c r="M1073" s="4" t="s">
        <v>13</v>
      </c>
      <c r="N1073" s="1">
        <v>-2.26292179239302</v>
      </c>
      <c r="O1073" s="4">
        <v>-2.28760820760698</v>
      </c>
      <c r="V1073" s="5">
        <v>32.9971</v>
      </c>
      <c r="W1073" s="6">
        <v>5.36</v>
      </c>
      <c r="Z1073" s="4">
        <f>IFERROR(__xludf.DUMMYFUNCTION("""COMPUTED_VALUE"""),5.135)</f>
        <v>5.135</v>
      </c>
      <c r="AA1073" s="4">
        <v>33.5596</v>
      </c>
      <c r="AB1073" s="4" t="s">
        <v>13</v>
      </c>
      <c r="AC1073" s="1">
        <v>35.7197990946298</v>
      </c>
      <c r="AD1073" s="4">
        <v>-2.722699094629796</v>
      </c>
    </row>
    <row r="1074">
      <c r="G1074" s="5">
        <v>-4.49402</v>
      </c>
      <c r="H1074" s="6">
        <v>5.365</v>
      </c>
      <c r="K1074" s="4">
        <f>IFERROR(__xludf.DUMMYFUNCTION("""COMPUTED_VALUE"""),5.14)</f>
        <v>5.14</v>
      </c>
      <c r="L1074" s="4">
        <v>-5.05113</v>
      </c>
      <c r="M1074" s="4" t="s">
        <v>13</v>
      </c>
      <c r="N1074" s="1">
        <v>-2.26538437835856</v>
      </c>
      <c r="O1074" s="4">
        <v>-2.22863562164144</v>
      </c>
      <c r="V1074" s="5">
        <v>32.9699</v>
      </c>
      <c r="W1074" s="6">
        <v>5.365</v>
      </c>
      <c r="Z1074" s="4">
        <f>IFERROR(__xludf.DUMMYFUNCTION("""COMPUTED_VALUE"""),5.14)</f>
        <v>5.14</v>
      </c>
      <c r="AA1074" s="4">
        <v>33.5543</v>
      </c>
      <c r="AB1074" s="4" t="s">
        <v>13</v>
      </c>
      <c r="AC1074" s="1">
        <v>35.6330727873226</v>
      </c>
      <c r="AD1074" s="4">
        <v>-2.663172787322594</v>
      </c>
    </row>
    <row r="1075">
      <c r="G1075" s="5">
        <v>-4.43361</v>
      </c>
      <c r="H1075" s="6">
        <v>5.37</v>
      </c>
      <c r="K1075" s="4">
        <f>IFERROR(__xludf.DUMMYFUNCTION("""COMPUTED_VALUE"""),5.145)</f>
        <v>5.145</v>
      </c>
      <c r="L1075" s="4">
        <v>-5.05667</v>
      </c>
      <c r="M1075" s="4" t="s">
        <v>13</v>
      </c>
      <c r="N1075" s="1">
        <v>-2.26767714325808</v>
      </c>
      <c r="O1075" s="4">
        <v>-2.16593285674192</v>
      </c>
      <c r="V1075" s="5">
        <v>32.9418</v>
      </c>
      <c r="W1075" s="6">
        <v>5.37</v>
      </c>
      <c r="Z1075" s="4">
        <f>IFERROR(__xludf.DUMMYFUNCTION("""COMPUTED_VALUE"""),5.145)</f>
        <v>5.145</v>
      </c>
      <c r="AA1075" s="4">
        <v>33.5489</v>
      </c>
      <c r="AB1075" s="4" t="s">
        <v>13</v>
      </c>
      <c r="AC1075" s="1">
        <v>35.544003445195</v>
      </c>
      <c r="AD1075" s="4">
        <v>-2.602203445195002</v>
      </c>
    </row>
    <row r="1076">
      <c r="G1076" s="5">
        <v>-4.36915</v>
      </c>
      <c r="H1076" s="6">
        <v>5.375</v>
      </c>
      <c r="K1076" s="4">
        <f>IFERROR(__xludf.DUMMYFUNCTION("""COMPUTED_VALUE"""),5.15)</f>
        <v>5.15</v>
      </c>
      <c r="L1076" s="4">
        <v>-5.06212</v>
      </c>
      <c r="M1076" s="4" t="s">
        <v>13</v>
      </c>
      <c r="N1076" s="1">
        <v>-2.26979412321039</v>
      </c>
      <c r="O1076" s="4">
        <v>-2.0993558767896103</v>
      </c>
      <c r="V1076" s="5">
        <v>32.9129</v>
      </c>
      <c r="W1076" s="6">
        <v>5.375</v>
      </c>
      <c r="Z1076" s="4">
        <f>IFERROR(__xludf.DUMMYFUNCTION("""COMPUTED_VALUE"""),5.15)</f>
        <v>5.15</v>
      </c>
      <c r="AA1076" s="4">
        <v>33.5434</v>
      </c>
      <c r="AB1076" s="4" t="s">
        <v>13</v>
      </c>
      <c r="AC1076" s="1">
        <v>35.4542975711155</v>
      </c>
      <c r="AD1076" s="4">
        <v>-2.541397571115496</v>
      </c>
    </row>
    <row r="1077">
      <c r="G1077" s="5">
        <v>-4.30042</v>
      </c>
      <c r="H1077" s="6">
        <v>5.38</v>
      </c>
      <c r="K1077" s="4">
        <f>IFERROR(__xludf.DUMMYFUNCTION("""COMPUTED_VALUE"""),5.155)</f>
        <v>5.155</v>
      </c>
      <c r="L1077" s="4">
        <v>-5.06748</v>
      </c>
      <c r="M1077" s="4" t="s">
        <v>13</v>
      </c>
      <c r="N1077" s="1">
        <v>-2.27172935433428</v>
      </c>
      <c r="O1077" s="4">
        <v>-2.02869064566572</v>
      </c>
      <c r="V1077" s="5">
        <v>32.883</v>
      </c>
      <c r="W1077" s="6">
        <v>5.38</v>
      </c>
      <c r="Z1077" s="4">
        <f>IFERROR(__xludf.DUMMYFUNCTION("""COMPUTED_VALUE"""),5.155)</f>
        <v>5.155</v>
      </c>
      <c r="AA1077" s="4">
        <v>33.5379</v>
      </c>
      <c r="AB1077" s="4" t="s">
        <v>13</v>
      </c>
      <c r="AC1077" s="1">
        <v>35.3656616679531</v>
      </c>
      <c r="AD1077" s="4">
        <v>-2.4826616679530957</v>
      </c>
    </row>
    <row r="1078">
      <c r="G1078" s="5">
        <v>-4.22733</v>
      </c>
      <c r="H1078" s="6">
        <v>5.385</v>
      </c>
      <c r="K1078" s="4">
        <f>IFERROR(__xludf.DUMMYFUNCTION("""COMPUTED_VALUE"""),5.16)</f>
        <v>5.16</v>
      </c>
      <c r="L1078" s="4">
        <v>-5.07268</v>
      </c>
      <c r="M1078" s="4" t="s">
        <v>13</v>
      </c>
      <c r="N1078" s="1">
        <v>-2.27347687274856</v>
      </c>
      <c r="O1078" s="4">
        <v>-1.9538531272514401</v>
      </c>
      <c r="V1078" s="5">
        <v>32.8525</v>
      </c>
      <c r="W1078" s="6">
        <v>5.385</v>
      </c>
      <c r="Z1078" s="4">
        <f>IFERROR(__xludf.DUMMYFUNCTION("""COMPUTED_VALUE"""),5.16)</f>
        <v>5.16</v>
      </c>
      <c r="AA1078" s="4">
        <v>33.5322</v>
      </c>
      <c r="AB1078" s="4" t="s">
        <v>13</v>
      </c>
      <c r="AC1078" s="1">
        <v>35.2798022385762</v>
      </c>
      <c r="AD1078" s="4">
        <v>-2.4273022385762033</v>
      </c>
    </row>
    <row r="1079">
      <c r="G1079" s="5">
        <v>-4.14961</v>
      </c>
      <c r="H1079" s="6">
        <v>5.39</v>
      </c>
      <c r="K1079" s="4">
        <f>IFERROR(__xludf.DUMMYFUNCTION("""COMPUTED_VALUE"""),5.165)</f>
        <v>5.165</v>
      </c>
      <c r="L1079" s="4">
        <v>-5.07772</v>
      </c>
      <c r="M1079" s="4" t="s">
        <v>13</v>
      </c>
      <c r="N1079" s="1">
        <v>-2.27503071457203</v>
      </c>
      <c r="O1079" s="4">
        <v>-1.87457928542797</v>
      </c>
      <c r="V1079" s="5">
        <v>32.821</v>
      </c>
      <c r="W1079" s="6">
        <v>5.39</v>
      </c>
      <c r="Z1079" s="4">
        <f>IFERROR(__xludf.DUMMYFUNCTION("""COMPUTED_VALUE"""),5.165)</f>
        <v>5.165</v>
      </c>
      <c r="AA1079" s="4">
        <v>33.5264</v>
      </c>
      <c r="AB1079" s="4" t="s">
        <v>13</v>
      </c>
      <c r="AC1079" s="1">
        <v>35.1984257858537</v>
      </c>
      <c r="AD1079" s="4">
        <v>-2.3774257858537027</v>
      </c>
    </row>
    <row r="1080">
      <c r="G1080" s="5">
        <v>-4.06716</v>
      </c>
      <c r="H1080" s="6">
        <v>5.395</v>
      </c>
      <c r="K1080" s="4">
        <f>IFERROR(__xludf.DUMMYFUNCTION("""COMPUTED_VALUE"""),5.17)</f>
        <v>5.17</v>
      </c>
      <c r="L1080" s="4">
        <v>-5.08255</v>
      </c>
      <c r="M1080" s="4" t="s">
        <v>13</v>
      </c>
      <c r="N1080" s="1">
        <v>-2.2763849159235</v>
      </c>
      <c r="O1080" s="4">
        <v>-1.7907750840765004</v>
      </c>
      <c r="V1080" s="5">
        <v>32.7888</v>
      </c>
      <c r="W1080" s="6">
        <v>5.395</v>
      </c>
      <c r="Z1080" s="4">
        <f>IFERROR(__xludf.DUMMYFUNCTION("""COMPUTED_VALUE"""),5.17)</f>
        <v>5.17</v>
      </c>
      <c r="AA1080" s="4">
        <v>33.5204</v>
      </c>
      <c r="AB1080" s="4" t="s">
        <v>13</v>
      </c>
      <c r="AC1080" s="1">
        <v>35.1232388126542</v>
      </c>
      <c r="AD1080" s="4">
        <v>-2.3344388126541986</v>
      </c>
    </row>
    <row r="1081">
      <c r="G1081" s="5">
        <v>-3.97976</v>
      </c>
      <c r="H1081" s="6">
        <v>5.4</v>
      </c>
      <c r="K1081" s="4">
        <f>IFERROR(__xludf.DUMMYFUNCTION("""COMPUTED_VALUE"""),5.175)</f>
        <v>5.175</v>
      </c>
      <c r="L1081" s="4">
        <v>-5.08714</v>
      </c>
      <c r="M1081" s="4" t="s">
        <v>13</v>
      </c>
      <c r="N1081" s="1">
        <v>-2.27753351292176</v>
      </c>
      <c r="O1081" s="4">
        <v>-1.70222648707824</v>
      </c>
      <c r="V1081" s="5">
        <v>32.7558</v>
      </c>
      <c r="W1081" s="6">
        <v>5.4</v>
      </c>
      <c r="Z1081" s="4">
        <f>IFERROR(__xludf.DUMMYFUNCTION("""COMPUTED_VALUE"""),5.175)</f>
        <v>5.175</v>
      </c>
      <c r="AA1081" s="4">
        <v>33.5143</v>
      </c>
      <c r="AB1081" s="4" t="s">
        <v>13</v>
      </c>
      <c r="AC1081" s="1">
        <v>35.0559478218465</v>
      </c>
      <c r="AD1081" s="4">
        <v>-2.300147821846501</v>
      </c>
    </row>
    <row r="1082">
      <c r="G1082" s="5">
        <v>-3.88723</v>
      </c>
      <c r="H1082" s="6">
        <v>5.405</v>
      </c>
      <c r="K1082" s="4">
        <f>IFERROR(__xludf.DUMMYFUNCTION("""COMPUTED_VALUE"""),5.18)</f>
        <v>5.18</v>
      </c>
      <c r="L1082" s="4">
        <v>-5.09149</v>
      </c>
      <c r="M1082" s="4" t="s">
        <v>13</v>
      </c>
      <c r="N1082" s="1">
        <v>-2.27847054168563</v>
      </c>
      <c r="O1082" s="4">
        <v>-1.60875945831437</v>
      </c>
      <c r="V1082" s="5">
        <v>32.722</v>
      </c>
      <c r="W1082" s="6">
        <v>5.405</v>
      </c>
      <c r="Z1082" s="4">
        <f>IFERROR(__xludf.DUMMYFUNCTION("""COMPUTED_VALUE"""),5.18)</f>
        <v>5.18</v>
      </c>
      <c r="AA1082" s="4">
        <v>33.5081</v>
      </c>
      <c r="AB1082" s="4" t="s">
        <v>13</v>
      </c>
      <c r="AC1082" s="1">
        <v>34.9982593162992</v>
      </c>
      <c r="AD1082" s="4">
        <v>-2.276259316299196</v>
      </c>
    </row>
    <row r="1083">
      <c r="G1083" s="5">
        <v>-3.78945</v>
      </c>
      <c r="H1083" s="6">
        <v>5.41</v>
      </c>
      <c r="K1083" s="4">
        <f>IFERROR(__xludf.DUMMYFUNCTION("""COMPUTED_VALUE"""),5.185)</f>
        <v>5.185</v>
      </c>
      <c r="L1083" s="4">
        <v>-5.09552</v>
      </c>
      <c r="M1083" s="4" t="s">
        <v>13</v>
      </c>
      <c r="N1083" s="1">
        <v>-2.27919003833389</v>
      </c>
      <c r="O1083" s="4">
        <v>-1.5102599616661099</v>
      </c>
      <c r="V1083" s="5">
        <v>32.6876</v>
      </c>
      <c r="W1083" s="6">
        <v>5.41</v>
      </c>
      <c r="Z1083" s="4">
        <f>IFERROR(__xludf.DUMMYFUNCTION("""COMPUTED_VALUE"""),5.185)</f>
        <v>5.185</v>
      </c>
      <c r="AA1083" s="4">
        <v>33.5017</v>
      </c>
      <c r="AB1083" s="4" t="s">
        <v>13</v>
      </c>
      <c r="AC1083" s="1">
        <v>34.9518797988811</v>
      </c>
      <c r="AD1083" s="4">
        <v>-2.2642797988810983</v>
      </c>
    </row>
    <row r="1084">
      <c r="G1084" s="5">
        <v>-3.68617</v>
      </c>
      <c r="H1084" s="6">
        <v>5.415</v>
      </c>
      <c r="K1084" s="4">
        <f>IFERROR(__xludf.DUMMYFUNCTION("""COMPUTED_VALUE"""),5.19)</f>
        <v>5.19</v>
      </c>
      <c r="L1084" s="4">
        <v>-5.09921</v>
      </c>
      <c r="M1084" s="4" t="s">
        <v>13</v>
      </c>
      <c r="N1084" s="1">
        <v>-2.27968603898537</v>
      </c>
      <c r="O1084" s="4">
        <v>-1.4064839610146302</v>
      </c>
      <c r="V1084" s="5">
        <v>32.6525</v>
      </c>
      <c r="W1084" s="6">
        <v>5.415</v>
      </c>
      <c r="Z1084" s="4">
        <f>IFERROR(__xludf.DUMMYFUNCTION("""COMPUTED_VALUE"""),5.19)</f>
        <v>5.19</v>
      </c>
      <c r="AA1084" s="4">
        <v>33.4951</v>
      </c>
      <c r="AB1084" s="4" t="s">
        <v>13</v>
      </c>
      <c r="AC1084" s="1">
        <v>34.9185157724608</v>
      </c>
      <c r="AD1084" s="4">
        <v>-2.266015772460797</v>
      </c>
    </row>
    <row r="1085">
      <c r="G1085" s="5">
        <v>-3.57722</v>
      </c>
      <c r="H1085" s="6">
        <v>5.42</v>
      </c>
      <c r="K1085" s="4">
        <f>IFERROR(__xludf.DUMMYFUNCTION("""COMPUTED_VALUE"""),5.195)</f>
        <v>5.195</v>
      </c>
      <c r="L1085" s="4">
        <v>-5.10253</v>
      </c>
      <c r="M1085" s="4" t="s">
        <v>13</v>
      </c>
      <c r="N1085" s="1">
        <v>-2.27995257975885</v>
      </c>
      <c r="O1085" s="4">
        <v>-1.29726742024115</v>
      </c>
      <c r="V1085" s="5">
        <v>32.6167</v>
      </c>
      <c r="W1085" s="6">
        <v>5.42</v>
      </c>
      <c r="Z1085" s="4">
        <f>IFERROR(__xludf.DUMMYFUNCTION("""COMPUTED_VALUE"""),5.195)</f>
        <v>5.195</v>
      </c>
      <c r="AA1085" s="4">
        <v>33.4883</v>
      </c>
      <c r="AB1085" s="4" t="s">
        <v>13</v>
      </c>
      <c r="AC1085" s="1">
        <v>34.8998737399071</v>
      </c>
      <c r="AD1085" s="4">
        <v>-2.283173739907099</v>
      </c>
    </row>
    <row r="1086">
      <c r="G1086" s="5">
        <v>-3.46246</v>
      </c>
      <c r="H1086" s="6">
        <v>5.425</v>
      </c>
      <c r="K1086" s="4">
        <f>IFERROR(__xludf.DUMMYFUNCTION("""COMPUTED_VALUE"""),5.2)</f>
        <v>5.2</v>
      </c>
      <c r="L1086" s="4">
        <v>-5.1054</v>
      </c>
      <c r="M1086" s="4" t="s">
        <v>13</v>
      </c>
      <c r="N1086" s="1">
        <v>-2.27991866512196</v>
      </c>
      <c r="O1086" s="4">
        <v>-1.18254133487804</v>
      </c>
      <c r="V1086" s="5">
        <v>32.5804</v>
      </c>
      <c r="W1086" s="6">
        <v>5.425</v>
      </c>
      <c r="Z1086" s="4">
        <f>IFERROR(__xludf.DUMMYFUNCTION("""COMPUTED_VALUE"""),5.2)</f>
        <v>5.2</v>
      </c>
      <c r="AA1086" s="4">
        <v>33.4813</v>
      </c>
      <c r="AB1086" s="4" t="s">
        <v>13</v>
      </c>
      <c r="AC1086" s="1">
        <v>34.896781038693</v>
      </c>
      <c r="AD1086" s="4">
        <v>-2.3163810386930024</v>
      </c>
    </row>
    <row r="1087">
      <c r="G1087" s="5">
        <v>-3.34168</v>
      </c>
      <c r="H1087" s="6">
        <v>5.43</v>
      </c>
      <c r="K1087" s="4">
        <f>IFERROR(__xludf.DUMMYFUNCTION("""COMPUTED_VALUE"""),5.205)</f>
        <v>5.205</v>
      </c>
      <c r="L1087" s="4">
        <v>-5.10782</v>
      </c>
      <c r="M1087" s="4" t="s">
        <v>13</v>
      </c>
      <c r="N1087" s="1">
        <v>-2.27891127522566</v>
      </c>
      <c r="O1087" s="4">
        <v>-1.0627687247743403</v>
      </c>
      <c r="V1087" s="5">
        <v>32.5435</v>
      </c>
      <c r="W1087" s="6">
        <v>5.43</v>
      </c>
      <c r="Z1087" s="4">
        <f>IFERROR(__xludf.DUMMYFUNCTION("""COMPUTED_VALUE"""),5.205)</f>
        <v>5.205</v>
      </c>
      <c r="AA1087" s="4">
        <v>33.4741</v>
      </c>
      <c r="AB1087" s="4" t="s">
        <v>13</v>
      </c>
      <c r="AC1087" s="1">
        <v>34.9008924796446</v>
      </c>
      <c r="AD1087" s="4">
        <v>-2.357392479644595</v>
      </c>
    </row>
    <row r="1088">
      <c r="G1088" s="5">
        <v>-3.2147</v>
      </c>
      <c r="H1088" s="6">
        <v>5.435</v>
      </c>
      <c r="K1088" s="4">
        <f>IFERROR(__xludf.DUMMYFUNCTION("""COMPUTED_VALUE"""),5.21)</f>
        <v>5.21</v>
      </c>
      <c r="L1088" s="4">
        <v>-5.10971</v>
      </c>
      <c r="M1088" s="4" t="s">
        <v>13</v>
      </c>
      <c r="N1088" s="1">
        <v>-2.27683597464636</v>
      </c>
      <c r="O1088" s="4">
        <v>-0.9378640253536403</v>
      </c>
      <c r="V1088" s="5">
        <v>32.5061</v>
      </c>
      <c r="W1088" s="6">
        <v>5.435</v>
      </c>
      <c r="Z1088" s="4">
        <f>IFERROR(__xludf.DUMMYFUNCTION("""COMPUTED_VALUE"""),5.21)</f>
        <v>5.21</v>
      </c>
      <c r="AA1088" s="4">
        <v>33.4666</v>
      </c>
      <c r="AB1088" s="4" t="s">
        <v>13</v>
      </c>
      <c r="AC1088" s="1">
        <v>34.9096273636372</v>
      </c>
      <c r="AD1088" s="4">
        <v>-2.4035273636371954</v>
      </c>
    </row>
    <row r="1089">
      <c r="G1089" s="5">
        <v>-3.08136</v>
      </c>
      <c r="H1089" s="6">
        <v>5.44</v>
      </c>
      <c r="K1089" s="4">
        <f>IFERROR(__xludf.DUMMYFUNCTION("""COMPUTED_VALUE"""),5.215)</f>
        <v>5.215</v>
      </c>
      <c r="L1089" s="4">
        <v>-5.11101</v>
      </c>
      <c r="M1089" s="4" t="s">
        <v>13</v>
      </c>
      <c r="N1089" s="1">
        <v>-2.27379633920109</v>
      </c>
      <c r="O1089" s="4">
        <v>-0.8075636607989103</v>
      </c>
      <c r="V1089" s="5">
        <v>32.4683</v>
      </c>
      <c r="W1089" s="6">
        <v>5.44</v>
      </c>
      <c r="Z1089" s="4">
        <f>IFERROR(__xludf.DUMMYFUNCTION("""COMPUTED_VALUE"""),5.215)</f>
        <v>5.215</v>
      </c>
      <c r="AA1089" s="4">
        <v>33.4588</v>
      </c>
      <c r="AB1089" s="4" t="s">
        <v>13</v>
      </c>
      <c r="AC1089" s="1">
        <v>34.9228619443266</v>
      </c>
      <c r="AD1089" s="4">
        <v>-2.454561944326599</v>
      </c>
    </row>
    <row r="1090">
      <c r="G1090" s="5">
        <v>-2.94148</v>
      </c>
      <c r="H1090" s="6">
        <v>5.445</v>
      </c>
      <c r="K1090" s="4">
        <f>IFERROR(__xludf.DUMMYFUNCTION("""COMPUTED_VALUE"""),5.22)</f>
        <v>5.22</v>
      </c>
      <c r="L1090" s="4">
        <v>-5.1117</v>
      </c>
      <c r="M1090" s="4" t="s">
        <v>13</v>
      </c>
      <c r="N1090" s="1">
        <v>-2.26989594470689</v>
      </c>
      <c r="O1090" s="4">
        <v>-0.6715840552931098</v>
      </c>
      <c r="V1090" s="5">
        <v>32.4301</v>
      </c>
      <c r="W1090" s="6">
        <v>5.445</v>
      </c>
      <c r="Z1090" s="4">
        <f>IFERROR(__xludf.DUMMYFUNCTION("""COMPUTED_VALUE"""),5.22)</f>
        <v>5.22</v>
      </c>
      <c r="AA1090" s="4">
        <v>33.4507</v>
      </c>
      <c r="AB1090" s="4" t="s">
        <v>13</v>
      </c>
      <c r="AC1090" s="1">
        <v>34.9404724753686</v>
      </c>
      <c r="AD1090" s="4">
        <v>-2.510372475368598</v>
      </c>
    </row>
    <row r="1091">
      <c r="G1091" s="5">
        <v>-2.79488</v>
      </c>
      <c r="H1091" s="6">
        <v>5.45</v>
      </c>
      <c r="K1091" s="4">
        <f>IFERROR(__xludf.DUMMYFUNCTION("""COMPUTED_VALUE"""),5.222900391)</f>
        <v>5.222900391</v>
      </c>
      <c r="L1091" s="4" t="s">
        <v>13</v>
      </c>
      <c r="M1091" s="4">
        <v>-1.88</v>
      </c>
      <c r="N1091" s="1">
        <v>-2.2652383669808</v>
      </c>
      <c r="O1091" s="4">
        <v>-0.5296416330192</v>
      </c>
      <c r="V1091" s="5">
        <v>32.3915</v>
      </c>
      <c r="W1091" s="6">
        <v>5.45</v>
      </c>
      <c r="Z1091" s="4">
        <f>IFERROR(__xludf.DUMMYFUNCTION("""COMPUTED_VALUE"""),5.222900391)</f>
        <v>5.222900391</v>
      </c>
      <c r="AA1091" s="4" t="s">
        <v>13</v>
      </c>
      <c r="AB1091" s="4">
        <v>36.2115726907058</v>
      </c>
      <c r="AC1091" s="1">
        <v>34.9623352104192</v>
      </c>
      <c r="AD1091" s="4">
        <v>-2.5708352104191974</v>
      </c>
    </row>
    <row r="1092">
      <c r="G1092" s="5">
        <v>-2.6414</v>
      </c>
      <c r="H1092" s="6">
        <v>5.455</v>
      </c>
      <c r="K1092" s="4">
        <f>IFERROR(__xludf.DUMMYFUNCTION("""COMPUTED_VALUE"""),5.225)</f>
        <v>5.225</v>
      </c>
      <c r="L1092" s="4">
        <v>-5.1117</v>
      </c>
      <c r="M1092" s="4" t="s">
        <v>13</v>
      </c>
      <c r="N1092" s="1">
        <v>-2.25992718183984</v>
      </c>
      <c r="O1092" s="4">
        <v>-0.3814728181601601</v>
      </c>
      <c r="V1092" s="5">
        <v>32.3528</v>
      </c>
      <c r="W1092" s="6">
        <v>5.455</v>
      </c>
      <c r="Z1092" s="4">
        <f>IFERROR(__xludf.DUMMYFUNCTION("""COMPUTED_VALUE"""),5.225)</f>
        <v>5.225</v>
      </c>
      <c r="AA1092" s="4">
        <v>33.4423</v>
      </c>
      <c r="AB1092" s="4" t="s">
        <v>13</v>
      </c>
      <c r="AC1092" s="1">
        <v>34.9883264031341</v>
      </c>
      <c r="AD1092" s="4">
        <v>-2.635526403134101</v>
      </c>
    </row>
    <row r="1093">
      <c r="G1093" s="5">
        <v>-2.4809</v>
      </c>
      <c r="H1093" s="6">
        <v>5.46</v>
      </c>
      <c r="K1093" s="4">
        <f>IFERROR(__xludf.DUMMYFUNCTION("""COMPUTED_VALUE"""),5.23)</f>
        <v>5.23</v>
      </c>
      <c r="L1093" s="4">
        <v>-5.11097</v>
      </c>
      <c r="M1093" s="4" t="s">
        <v>13</v>
      </c>
      <c r="N1093" s="1">
        <v>-2.25406596510106</v>
      </c>
      <c r="O1093" s="4">
        <v>-0.22683403489893994</v>
      </c>
      <c r="V1093" s="5">
        <v>32.3139</v>
      </c>
      <c r="W1093" s="6">
        <v>5.46</v>
      </c>
      <c r="Z1093" s="4">
        <f>IFERROR(__xludf.DUMMYFUNCTION("""COMPUTED_VALUE"""),5.23)</f>
        <v>5.23</v>
      </c>
      <c r="AA1093" s="4">
        <v>33.4336</v>
      </c>
      <c r="AB1093" s="4" t="s">
        <v>13</v>
      </c>
      <c r="AC1093" s="1">
        <v>35.0183223071692</v>
      </c>
      <c r="AD1093" s="4">
        <v>-2.704422307169203</v>
      </c>
    </row>
    <row r="1094">
      <c r="G1094" s="5">
        <v>-2.3132</v>
      </c>
      <c r="H1094" s="6">
        <v>5.465</v>
      </c>
      <c r="K1094" s="4">
        <f>IFERROR(__xludf.DUMMYFUNCTION("""COMPUTED_VALUE"""),5.235)</f>
        <v>5.235</v>
      </c>
      <c r="L1094" s="4">
        <v>-5.10939</v>
      </c>
      <c r="M1094" s="4" t="s">
        <v>13</v>
      </c>
      <c r="N1094" s="1">
        <v>-2.24775829258149</v>
      </c>
      <c r="O1094" s="4">
        <v>-0.0654417074185103</v>
      </c>
      <c r="V1094" s="5">
        <v>32.2748</v>
      </c>
      <c r="W1094" s="6">
        <v>5.465</v>
      </c>
      <c r="Z1094" s="4">
        <f>IFERROR(__xludf.DUMMYFUNCTION("""COMPUTED_VALUE"""),5.235)</f>
        <v>5.235</v>
      </c>
      <c r="AA1094" s="4">
        <v>33.4244</v>
      </c>
      <c r="AB1094" s="4" t="s">
        <v>13</v>
      </c>
      <c r="AC1094" s="1">
        <v>35.0521991761803</v>
      </c>
      <c r="AD1094" s="4">
        <v>-2.777399176180303</v>
      </c>
    </row>
    <row r="1095">
      <c r="G1095" s="5">
        <v>-2.13817</v>
      </c>
      <c r="H1095" s="6">
        <v>5.47</v>
      </c>
      <c r="K1095" s="4">
        <f>IFERROR(__xludf.DUMMYFUNCTION("""COMPUTED_VALUE"""),5.24)</f>
        <v>5.24</v>
      </c>
      <c r="L1095" s="4">
        <v>-5.10698</v>
      </c>
      <c r="M1095" s="4" t="s">
        <v>13</v>
      </c>
      <c r="N1095" s="1">
        <v>-2.24110774009817</v>
      </c>
      <c r="O1095" s="4">
        <v>0.1029377400981697</v>
      </c>
      <c r="V1095" s="5">
        <v>32.2358</v>
      </c>
      <c r="W1095" s="6">
        <v>5.47</v>
      </c>
      <c r="Z1095" s="4">
        <f>IFERROR(__xludf.DUMMYFUNCTION("""COMPUTED_VALUE"""),5.24)</f>
        <v>5.24</v>
      </c>
      <c r="AA1095" s="4">
        <v>33.4148</v>
      </c>
      <c r="AB1095" s="4" t="s">
        <v>13</v>
      </c>
      <c r="AC1095" s="1">
        <v>35.0898332638233</v>
      </c>
      <c r="AD1095" s="4">
        <v>-2.854033263823304</v>
      </c>
    </row>
    <row r="1096">
      <c r="G1096" s="5">
        <v>-1.95564</v>
      </c>
      <c r="H1096" s="6">
        <v>5.475</v>
      </c>
      <c r="K1096" s="4">
        <f>IFERROR(__xludf.DUMMYFUNCTION("""COMPUTED_VALUE"""),5.245)</f>
        <v>5.245</v>
      </c>
      <c r="L1096" s="4">
        <v>-5.1036</v>
      </c>
      <c r="M1096" s="4" t="s">
        <v>13</v>
      </c>
      <c r="N1096" s="1">
        <v>-2.23421788346814</v>
      </c>
      <c r="O1096" s="4">
        <v>0.27857788346814005</v>
      </c>
      <c r="V1096" s="5">
        <v>32.1968</v>
      </c>
      <c r="W1096" s="6">
        <v>5.475</v>
      </c>
      <c r="Z1096" s="4">
        <f>IFERROR(__xludf.DUMMYFUNCTION("""COMPUTED_VALUE"""),5.245)</f>
        <v>5.245</v>
      </c>
      <c r="AA1096" s="4">
        <v>33.4048</v>
      </c>
      <c r="AB1096" s="4" t="s">
        <v>13</v>
      </c>
      <c r="AC1096" s="1">
        <v>35.131100823754</v>
      </c>
      <c r="AD1096" s="4">
        <v>-2.9343008237539934</v>
      </c>
    </row>
    <row r="1097">
      <c r="G1097" s="5">
        <v>-1.76547</v>
      </c>
      <c r="H1097" s="6">
        <v>5.48</v>
      </c>
      <c r="K1097" s="4">
        <f>IFERROR(__xludf.DUMMYFUNCTION("""COMPUTED_VALUE"""),5.25)</f>
        <v>5.25</v>
      </c>
      <c r="L1097" s="4">
        <v>-5.0992</v>
      </c>
      <c r="M1097" s="4" t="s">
        <v>13</v>
      </c>
      <c r="N1097" s="1">
        <v>-2.22719229850841</v>
      </c>
      <c r="O1097" s="4">
        <v>0.46172229850840996</v>
      </c>
      <c r="V1097" s="5">
        <v>32.158</v>
      </c>
      <c r="W1097" s="6">
        <v>5.48</v>
      </c>
      <c r="Z1097" s="4">
        <f>IFERROR(__xludf.DUMMYFUNCTION("""COMPUTED_VALUE"""),5.25)</f>
        <v>5.25</v>
      </c>
      <c r="AA1097" s="4">
        <v>33.3943</v>
      </c>
      <c r="AB1097" s="4" t="s">
        <v>13</v>
      </c>
      <c r="AC1097" s="1">
        <v>35.1758781096282</v>
      </c>
      <c r="AD1097" s="4">
        <v>-3.0178781096281995</v>
      </c>
    </row>
    <row r="1098">
      <c r="G1098" s="5">
        <v>-1.56755</v>
      </c>
      <c r="H1098" s="6">
        <v>5.485</v>
      </c>
      <c r="K1098" s="4">
        <f>IFERROR(__xludf.DUMMYFUNCTION("""COMPUTED_VALUE"""),5.255)</f>
        <v>5.255</v>
      </c>
      <c r="L1098" s="4">
        <v>-5.09371</v>
      </c>
      <c r="M1098" s="4" t="s">
        <v>13</v>
      </c>
      <c r="N1098" s="1">
        <v>-2.22013456103605</v>
      </c>
      <c r="O1098" s="4">
        <v>0.6525845610360499</v>
      </c>
      <c r="V1098" s="5">
        <v>32.1194</v>
      </c>
      <c r="W1098" s="6">
        <v>5.485</v>
      </c>
      <c r="Z1098" s="4">
        <f>IFERROR(__xludf.DUMMYFUNCTION("""COMPUTED_VALUE"""),5.255)</f>
        <v>5.255</v>
      </c>
      <c r="AA1098" s="4">
        <v>33.3834</v>
      </c>
      <c r="AB1098" s="4" t="s">
        <v>13</v>
      </c>
      <c r="AC1098" s="1">
        <v>35.2240413751018</v>
      </c>
      <c r="AD1098" s="4">
        <v>-3.1046413751017994</v>
      </c>
    </row>
    <row r="1099">
      <c r="G1099" s="5">
        <v>-1.36174</v>
      </c>
      <c r="H1099" s="6">
        <v>5.49</v>
      </c>
      <c r="K1099" s="4">
        <f>IFERROR(__xludf.DUMMYFUNCTION("""COMPUTED_VALUE"""),5.26)</f>
        <v>5.26</v>
      </c>
      <c r="L1099" s="4">
        <v>-5.08705</v>
      </c>
      <c r="M1099" s="4" t="s">
        <v>13</v>
      </c>
      <c r="N1099" s="1">
        <v>-2.21314824686807</v>
      </c>
      <c r="O1099" s="4">
        <v>0.8514082468680699</v>
      </c>
      <c r="V1099" s="5">
        <v>32.0812</v>
      </c>
      <c r="W1099" s="6">
        <v>5.49</v>
      </c>
      <c r="Z1099" s="4">
        <f>IFERROR(__xludf.DUMMYFUNCTION("""COMPUTED_VALUE"""),5.26)</f>
        <v>5.26</v>
      </c>
      <c r="AA1099" s="4">
        <v>33.3719</v>
      </c>
      <c r="AB1099" s="4" t="s">
        <v>13</v>
      </c>
      <c r="AC1099" s="1">
        <v>35.2754668738306</v>
      </c>
      <c r="AD1099" s="4">
        <v>-3.1942668738305997</v>
      </c>
    </row>
    <row r="1100">
      <c r="G1100" s="5">
        <v>-1.14794</v>
      </c>
      <c r="H1100" s="6">
        <v>5.495</v>
      </c>
      <c r="K1100" s="4">
        <f>IFERROR(__xludf.DUMMYFUNCTION("""COMPUTED_VALUE"""),5.265)</f>
        <v>5.265</v>
      </c>
      <c r="L1100" s="4">
        <v>-5.0791</v>
      </c>
      <c r="M1100" s="4" t="s">
        <v>13</v>
      </c>
      <c r="N1100" s="1">
        <v>-2.20633693182152</v>
      </c>
      <c r="O1100" s="4">
        <v>1.0583969318215198</v>
      </c>
      <c r="V1100" s="5">
        <v>32.0434</v>
      </c>
      <c r="W1100" s="6">
        <v>5.495</v>
      </c>
      <c r="Z1100" s="4">
        <f>IFERROR(__xludf.DUMMYFUNCTION("""COMPUTED_VALUE"""),5.265)</f>
        <v>5.265</v>
      </c>
      <c r="AA1100" s="4">
        <v>33.3599</v>
      </c>
      <c r="AB1100" s="4" t="s">
        <v>13</v>
      </c>
      <c r="AC1100" s="1">
        <v>35.3300308594705</v>
      </c>
      <c r="AD1100" s="4">
        <v>-3.286630859470499</v>
      </c>
    </row>
    <row r="1101">
      <c r="G1101" s="5">
        <v>-0.926033</v>
      </c>
      <c r="H1101" s="6">
        <v>5.5</v>
      </c>
      <c r="K1101" s="4">
        <f>IFERROR(__xludf.DUMMYFUNCTION("""COMPUTED_VALUE"""),5.27)</f>
        <v>5.27</v>
      </c>
      <c r="L1101" s="4">
        <v>-5.06984</v>
      </c>
      <c r="M1101" s="4" t="s">
        <v>13</v>
      </c>
      <c r="N1101" s="1">
        <v>-2.19980419171344</v>
      </c>
      <c r="O1101" s="4">
        <v>1.2737711917134402</v>
      </c>
      <c r="V1101" s="5">
        <v>32.0061</v>
      </c>
      <c r="W1101" s="6">
        <v>5.5</v>
      </c>
      <c r="Z1101" s="4">
        <f>IFERROR(__xludf.DUMMYFUNCTION("""COMPUTED_VALUE"""),5.27)</f>
        <v>5.27</v>
      </c>
      <c r="AA1101" s="4">
        <v>33.3473</v>
      </c>
      <c r="AB1101" s="4" t="s">
        <v>13</v>
      </c>
      <c r="AC1101" s="1">
        <v>35.3876095856772</v>
      </c>
      <c r="AD1101" s="4">
        <v>-3.3815095856771933</v>
      </c>
    </row>
    <row r="1102">
      <c r="G1102" s="5">
        <v>-0.695901</v>
      </c>
      <c r="H1102" s="6">
        <v>5.505</v>
      </c>
      <c r="K1102" s="4">
        <f>IFERROR(__xludf.DUMMYFUNCTION("""COMPUTED_VALUE"""),5.275)</f>
        <v>5.275</v>
      </c>
      <c r="L1102" s="4">
        <v>-5.05913</v>
      </c>
      <c r="M1102" s="4" t="s">
        <v>13</v>
      </c>
      <c r="N1102" s="1">
        <v>-2.19365360236084</v>
      </c>
      <c r="O1102" s="4">
        <v>1.49775260236084</v>
      </c>
      <c r="V1102" s="5">
        <v>31.9695</v>
      </c>
      <c r="W1102" s="6">
        <v>5.505</v>
      </c>
      <c r="Z1102" s="4">
        <f>IFERROR(__xludf.DUMMYFUNCTION("""COMPUTED_VALUE"""),5.275)</f>
        <v>5.275</v>
      </c>
      <c r="AA1102" s="4">
        <v>33.3341</v>
      </c>
      <c r="AB1102" s="4" t="s">
        <v>13</v>
      </c>
      <c r="AC1102" s="1">
        <v>35.4480793061067</v>
      </c>
      <c r="AD1102" s="4">
        <v>-3.478579306106699</v>
      </c>
    </row>
    <row r="1103">
      <c r="G1103" s="5">
        <v>-0.457499</v>
      </c>
      <c r="H1103" s="6">
        <v>5.51</v>
      </c>
      <c r="K1103" s="4">
        <f>IFERROR(__xludf.DUMMYFUNCTION("""COMPUTED_VALUE"""),5.28)</f>
        <v>5.28</v>
      </c>
      <c r="L1103" s="4">
        <v>-5.04689</v>
      </c>
      <c r="M1103" s="4" t="s">
        <v>13</v>
      </c>
      <c r="N1103" s="1">
        <v>-2.18798873958079</v>
      </c>
      <c r="O1103" s="4">
        <v>1.7304897395807903</v>
      </c>
      <c r="V1103" s="5">
        <v>31.9336</v>
      </c>
      <c r="W1103" s="6">
        <v>5.51</v>
      </c>
      <c r="Z1103" s="4">
        <f>IFERROR(__xludf.DUMMYFUNCTION("""COMPUTED_VALUE"""),5.28)</f>
        <v>5.28</v>
      </c>
      <c r="AA1103" s="4">
        <v>33.3203</v>
      </c>
      <c r="AB1103" s="4" t="s">
        <v>13</v>
      </c>
      <c r="AC1103" s="1">
        <v>35.5113162744148</v>
      </c>
      <c r="AD1103" s="4">
        <v>-3.5777162744148043</v>
      </c>
    </row>
    <row r="1104">
      <c r="G1104" s="5">
        <v>-0.210711</v>
      </c>
      <c r="H1104" s="6">
        <v>5.515</v>
      </c>
      <c r="K1104" s="4">
        <f>IFERROR(__xludf.DUMMYFUNCTION("""COMPUTED_VALUE"""),5.285)</f>
        <v>5.285</v>
      </c>
      <c r="L1104" s="4">
        <v>-5.03302</v>
      </c>
      <c r="M1104" s="4" t="s">
        <v>13</v>
      </c>
      <c r="N1104" s="1">
        <v>-2.1829131791903</v>
      </c>
      <c r="O1104" s="4">
        <v>1.9722021791903</v>
      </c>
      <c r="V1104" s="5">
        <v>31.8984</v>
      </c>
      <c r="W1104" s="6">
        <v>5.515</v>
      </c>
      <c r="Z1104" s="4">
        <f>IFERROR(__xludf.DUMMYFUNCTION("""COMPUTED_VALUE"""),5.285)</f>
        <v>5.285</v>
      </c>
      <c r="AA1104" s="4">
        <v>33.3058</v>
      </c>
      <c r="AB1104" s="4" t="s">
        <v>13</v>
      </c>
      <c r="AC1104" s="1">
        <v>35.5771967442572</v>
      </c>
      <c r="AD1104" s="4">
        <v>-3.678796744257202</v>
      </c>
    </row>
    <row r="1105">
      <c r="G1105" s="5">
        <v>0.0445078</v>
      </c>
      <c r="H1105" s="6">
        <v>5.52</v>
      </c>
      <c r="K1105" s="4">
        <f>IFERROR(__xludf.DUMMYFUNCTION("""COMPUTED_VALUE"""),5.29)</f>
        <v>5.29</v>
      </c>
      <c r="L1105" s="4">
        <v>-5.01741</v>
      </c>
      <c r="M1105" s="4" t="s">
        <v>13</v>
      </c>
      <c r="N1105" s="1">
        <v>-2.17853049700641</v>
      </c>
      <c r="O1105" s="4">
        <v>2.22303829700641</v>
      </c>
      <c r="V1105" s="5">
        <v>31.8643</v>
      </c>
      <c r="W1105" s="6">
        <v>5.52</v>
      </c>
      <c r="Z1105" s="4">
        <f>IFERROR(__xludf.DUMMYFUNCTION("""COMPUTED_VALUE"""),5.29)</f>
        <v>5.29</v>
      </c>
      <c r="AA1105" s="4">
        <v>33.2906</v>
      </c>
      <c r="AB1105" s="4" t="s">
        <v>13</v>
      </c>
      <c r="AC1105" s="1">
        <v>35.64559696929</v>
      </c>
      <c r="AD1105" s="4">
        <v>-3.781296969289997</v>
      </c>
    </row>
    <row r="1106">
      <c r="G1106" s="5">
        <v>0.308239</v>
      </c>
      <c r="H1106" s="6">
        <v>5.525</v>
      </c>
      <c r="K1106" s="4">
        <f>IFERROR(__xludf.DUMMYFUNCTION("""COMPUTED_VALUE"""),5.295)</f>
        <v>5.295</v>
      </c>
      <c r="L1106" s="4">
        <v>-4.99996</v>
      </c>
      <c r="M1106" s="4" t="s">
        <v>13</v>
      </c>
      <c r="N1106" s="1">
        <v>-2.17494426884616</v>
      </c>
      <c r="O1106" s="4">
        <v>2.48318326884616</v>
      </c>
      <c r="V1106" s="5">
        <v>31.8311</v>
      </c>
      <c r="W1106" s="6">
        <v>5.525</v>
      </c>
      <c r="Z1106" s="4">
        <f>IFERROR(__xludf.DUMMYFUNCTION("""COMPUTED_VALUE"""),5.295)</f>
        <v>5.295</v>
      </c>
      <c r="AA1106" s="4">
        <v>33.2748</v>
      </c>
      <c r="AB1106" s="4" t="s">
        <v>13</v>
      </c>
      <c r="AC1106" s="1">
        <v>35.7163932031688</v>
      </c>
      <c r="AD1106" s="4">
        <v>-3.8852932031688</v>
      </c>
    </row>
    <row r="1107">
      <c r="G1107" s="5">
        <v>0.580514</v>
      </c>
      <c r="H1107" s="6">
        <v>5.53</v>
      </c>
      <c r="K1107" s="4">
        <f>IFERROR(__xludf.DUMMYFUNCTION("""COMPUTED_VALUE"""),5.3)</f>
        <v>5.3</v>
      </c>
      <c r="L1107" s="4">
        <v>-4.98056</v>
      </c>
      <c r="M1107" s="4" t="s">
        <v>13</v>
      </c>
      <c r="N1107" s="1">
        <v>-2.17225807052659</v>
      </c>
      <c r="O1107" s="4">
        <v>2.75277207052659</v>
      </c>
      <c r="V1107" s="5">
        <v>31.799</v>
      </c>
      <c r="W1107" s="6">
        <v>5.53</v>
      </c>
      <c r="Z1107" s="4">
        <f>IFERROR(__xludf.DUMMYFUNCTION("""COMPUTED_VALUE"""),5.3)</f>
        <v>5.3</v>
      </c>
      <c r="AA1107" s="4">
        <v>33.2582</v>
      </c>
      <c r="AB1107" s="4" t="s">
        <v>13</v>
      </c>
      <c r="AC1107" s="1">
        <v>35.7894616995496</v>
      </c>
      <c r="AD1107" s="4">
        <v>-3.9904616995495985</v>
      </c>
    </row>
    <row r="1108">
      <c r="G1108" s="5">
        <v>0.861379</v>
      </c>
      <c r="H1108" s="6">
        <v>5.535</v>
      </c>
      <c r="K1108" s="4">
        <f>IFERROR(__xludf.DUMMYFUNCTION("""COMPUTED_VALUE"""),5.305)</f>
        <v>5.305</v>
      </c>
      <c r="L1108" s="4">
        <v>-4.9591</v>
      </c>
      <c r="M1108" s="4" t="s">
        <v>13</v>
      </c>
      <c r="N1108" s="1">
        <v>-2.17057547786473</v>
      </c>
      <c r="O1108" s="4">
        <v>3.03195447786473</v>
      </c>
      <c r="V1108" s="5">
        <v>31.7681</v>
      </c>
      <c r="W1108" s="6">
        <v>5.535</v>
      </c>
      <c r="Z1108" s="4">
        <f>IFERROR(__xludf.DUMMYFUNCTION("""COMPUTED_VALUE"""),5.305)</f>
        <v>5.305</v>
      </c>
      <c r="AA1108" s="4">
        <v>33.2409</v>
      </c>
      <c r="AB1108" s="4" t="s">
        <v>13</v>
      </c>
      <c r="AC1108" s="1">
        <v>35.8646787120881</v>
      </c>
      <c r="AD1108" s="4">
        <v>-4.0965787120881</v>
      </c>
    </row>
    <row r="1109">
      <c r="G1109" s="5">
        <v>1.15085</v>
      </c>
      <c r="H1109" s="6">
        <v>5.54</v>
      </c>
      <c r="K1109" s="4">
        <f>IFERROR(__xludf.DUMMYFUNCTION("""COMPUTED_VALUE"""),5.31)</f>
        <v>5.31</v>
      </c>
      <c r="L1109" s="4">
        <v>-4.93549</v>
      </c>
      <c r="M1109" s="4" t="s">
        <v>13</v>
      </c>
      <c r="N1109" s="1">
        <v>-2.1700001737818</v>
      </c>
      <c r="O1109" s="4">
        <v>3.3208501737817997</v>
      </c>
      <c r="V1109" s="5">
        <v>31.7384</v>
      </c>
      <c r="W1109" s="6">
        <v>5.54</v>
      </c>
      <c r="Z1109" s="4">
        <f>IFERROR(__xludf.DUMMYFUNCTION("""COMPUTED_VALUE"""),5.31)</f>
        <v>5.31</v>
      </c>
      <c r="AA1109" s="4">
        <v>33.2228</v>
      </c>
      <c r="AB1109" s="4" t="s">
        <v>13</v>
      </c>
      <c r="AC1109" s="1">
        <v>35.9419229467788</v>
      </c>
      <c r="AD1109" s="4">
        <v>-4.203522946778804</v>
      </c>
    </row>
    <row r="1110">
      <c r="G1110" s="5">
        <v>1.44892</v>
      </c>
      <c r="H1110" s="6">
        <v>5.545</v>
      </c>
      <c r="K1110" s="4">
        <f>IFERROR(__xludf.DUMMYFUNCTION("""COMPUTED_VALUE"""),5.315)</f>
        <v>5.315</v>
      </c>
      <c r="L1110" s="4">
        <v>-4.90954</v>
      </c>
      <c r="M1110" s="4" t="s">
        <v>13</v>
      </c>
      <c r="N1110" s="1">
        <v>-2.17158059656808</v>
      </c>
      <c r="O1110" s="4">
        <v>3.62050059656808</v>
      </c>
      <c r="V1110" s="5">
        <v>31.7102</v>
      </c>
      <c r="W1110" s="6">
        <v>5.545</v>
      </c>
      <c r="Z1110" s="4">
        <f>IFERROR(__xludf.DUMMYFUNCTION("""COMPUTED_VALUE"""),5.315)</f>
        <v>5.315</v>
      </c>
      <c r="AA1110" s="4">
        <v>33.2039</v>
      </c>
      <c r="AB1110" s="4" t="s">
        <v>13</v>
      </c>
      <c r="AC1110" s="1">
        <v>36.0431120857174</v>
      </c>
      <c r="AD1110" s="4">
        <v>-4.332912085717396</v>
      </c>
    </row>
    <row r="1111">
      <c r="G1111" s="5">
        <v>1.75566</v>
      </c>
      <c r="H1111" s="6">
        <v>5.55</v>
      </c>
      <c r="K1111" s="4">
        <f>IFERROR(__xludf.DUMMYFUNCTION("""COMPUTED_VALUE"""),5.32)</f>
        <v>5.32</v>
      </c>
      <c r="L1111" s="4">
        <v>-4.88117</v>
      </c>
      <c r="M1111" s="4" t="s">
        <v>13</v>
      </c>
      <c r="N1111" s="1">
        <v>-2.17613994774495</v>
      </c>
      <c r="O1111" s="4">
        <v>3.93179994774495</v>
      </c>
      <c r="V1111" s="5">
        <v>31.6833</v>
      </c>
      <c r="W1111" s="6">
        <v>5.55</v>
      </c>
      <c r="Z1111" s="4">
        <f>IFERROR(__xludf.DUMMYFUNCTION("""COMPUTED_VALUE"""),5.32)</f>
        <v>5.32</v>
      </c>
      <c r="AA1111" s="4">
        <v>33.1843</v>
      </c>
      <c r="AB1111" s="4" t="s">
        <v>13</v>
      </c>
      <c r="AC1111" s="1">
        <v>36.1866014253556</v>
      </c>
      <c r="AD1111" s="4">
        <v>-4.503301425355598</v>
      </c>
    </row>
    <row r="1112">
      <c r="G1112" s="5">
        <v>2.07098</v>
      </c>
      <c r="H1112" s="6">
        <v>5.555</v>
      </c>
      <c r="K1112" s="4">
        <f>IFERROR(__xludf.DUMMYFUNCTION("""COMPUTED_VALUE"""),5.322998047)</f>
        <v>5.322998047</v>
      </c>
      <c r="L1112" s="4" t="s">
        <v>13</v>
      </c>
      <c r="M1112" s="4">
        <v>-2.24</v>
      </c>
      <c r="N1112" s="1">
        <v>-2.18350466478054</v>
      </c>
      <c r="O1112" s="4">
        <v>4.25448466478054</v>
      </c>
      <c r="V1112" s="5">
        <v>31.6579</v>
      </c>
      <c r="W1112" s="6">
        <v>5.555</v>
      </c>
      <c r="Z1112" s="4">
        <f>IFERROR(__xludf.DUMMYFUNCTION("""COMPUTED_VALUE"""),5.322998047)</f>
        <v>5.322998047</v>
      </c>
      <c r="AA1112" s="4" t="s">
        <v>13</v>
      </c>
      <c r="AB1112" s="4">
        <v>36.1225694079113</v>
      </c>
      <c r="AC1112" s="1">
        <v>36.368313990811</v>
      </c>
      <c r="AD1112" s="4">
        <v>-4.710413990810995</v>
      </c>
    </row>
    <row r="1113">
      <c r="G1113" s="5">
        <v>2.39492</v>
      </c>
      <c r="H1113" s="6">
        <v>5.56</v>
      </c>
      <c r="K1113" s="4">
        <f>IFERROR(__xludf.DUMMYFUNCTION("""COMPUTED_VALUE"""),5.325)</f>
        <v>5.325</v>
      </c>
      <c r="L1113" s="4">
        <v>-4.85027</v>
      </c>
      <c r="M1113" s="4" t="s">
        <v>13</v>
      </c>
      <c r="N1113" s="1">
        <v>-2.19350118514297</v>
      </c>
      <c r="O1113" s="4">
        <v>4.58842118514297</v>
      </c>
      <c r="V1113" s="5">
        <v>31.6341</v>
      </c>
      <c r="W1113" s="6">
        <v>5.56</v>
      </c>
      <c r="Z1113" s="4">
        <f>IFERROR(__xludf.DUMMYFUNCTION("""COMPUTED_VALUE"""),5.325)</f>
        <v>5.325</v>
      </c>
      <c r="AA1113" s="4">
        <v>33.1638</v>
      </c>
      <c r="AB1113" s="4" t="s">
        <v>13</v>
      </c>
      <c r="AC1113" s="1">
        <v>36.5841728072009</v>
      </c>
      <c r="AD1113" s="4">
        <v>-4.9500728072009</v>
      </c>
    </row>
    <row r="1114">
      <c r="G1114" s="5">
        <v>2.72741</v>
      </c>
      <c r="H1114" s="6">
        <v>5.565</v>
      </c>
      <c r="K1114" s="4">
        <f>IFERROR(__xludf.DUMMYFUNCTION("""COMPUTED_VALUE"""),5.33)</f>
        <v>5.33</v>
      </c>
      <c r="L1114" s="4">
        <v>-4.81666</v>
      </c>
      <c r="M1114" s="4" t="s">
        <v>13</v>
      </c>
      <c r="N1114" s="1">
        <v>-2.20595594630037</v>
      </c>
      <c r="O1114" s="4">
        <v>4.93336594630037</v>
      </c>
      <c r="V1114" s="5">
        <v>31.6119</v>
      </c>
      <c r="W1114" s="6">
        <v>5.565</v>
      </c>
      <c r="Z1114" s="4">
        <f>IFERROR(__xludf.DUMMYFUNCTION("""COMPUTED_VALUE"""),5.33)</f>
        <v>5.33</v>
      </c>
      <c r="AA1114" s="4">
        <v>33.1426</v>
      </c>
      <c r="AB1114" s="4" t="s">
        <v>13</v>
      </c>
      <c r="AC1114" s="1">
        <v>36.8301008996428</v>
      </c>
      <c r="AD1114" s="4">
        <v>-5.218200899642802</v>
      </c>
    </row>
    <row r="1115">
      <c r="G1115" s="5">
        <v>3.06842</v>
      </c>
      <c r="H1115" s="6">
        <v>5.57</v>
      </c>
      <c r="K1115" s="4">
        <f>IFERROR(__xludf.DUMMYFUNCTION("""COMPUTED_VALUE"""),5.335)</f>
        <v>5.335</v>
      </c>
      <c r="L1115" s="4">
        <v>-4.78022</v>
      </c>
      <c r="M1115" s="4" t="s">
        <v>13</v>
      </c>
      <c r="N1115" s="1">
        <v>-2.22069538572084</v>
      </c>
      <c r="O1115" s="4">
        <v>5.28911538572084</v>
      </c>
      <c r="V1115" s="5">
        <v>31.5914</v>
      </c>
      <c r="W1115" s="6">
        <v>5.57</v>
      </c>
      <c r="Z1115" s="4">
        <f>IFERROR(__xludf.DUMMYFUNCTION("""COMPUTED_VALUE"""),5.335)</f>
        <v>5.335</v>
      </c>
      <c r="AA1115" s="4">
        <v>33.1204</v>
      </c>
      <c r="AB1115" s="4" t="s">
        <v>13</v>
      </c>
      <c r="AC1115" s="1">
        <v>37.1020212932541</v>
      </c>
      <c r="AD1115" s="4">
        <v>-5.510621293254097</v>
      </c>
    </row>
    <row r="1116">
      <c r="G1116" s="5">
        <v>3.41788</v>
      </c>
      <c r="H1116" s="6">
        <v>5.575</v>
      </c>
      <c r="K1116" s="4">
        <f>IFERROR(__xludf.DUMMYFUNCTION("""COMPUTED_VALUE"""),5.34)</f>
        <v>5.34</v>
      </c>
      <c r="L1116" s="4">
        <v>-4.74082</v>
      </c>
      <c r="M1116" s="4" t="s">
        <v>13</v>
      </c>
      <c r="N1116" s="1">
        <v>-2.23754594087252</v>
      </c>
      <c r="O1116" s="4">
        <v>5.65542594087252</v>
      </c>
      <c r="V1116" s="5">
        <v>31.5725</v>
      </c>
      <c r="W1116" s="6">
        <v>5.575</v>
      </c>
      <c r="Z1116" s="4">
        <f>IFERROR(__xludf.DUMMYFUNCTION("""COMPUTED_VALUE"""),5.34)</f>
        <v>5.34</v>
      </c>
      <c r="AA1116" s="4">
        <v>33.0975</v>
      </c>
      <c r="AB1116" s="4" t="s">
        <v>13</v>
      </c>
      <c r="AC1116" s="1">
        <v>37.3958570131522</v>
      </c>
      <c r="AD1116" s="4">
        <v>-5.823357013152201</v>
      </c>
    </row>
    <row r="1117">
      <c r="G1117" s="5">
        <v>3.77574</v>
      </c>
      <c r="H1117" s="6">
        <v>5.58</v>
      </c>
      <c r="K1117" s="4">
        <f>IFERROR(__xludf.DUMMYFUNCTION("""COMPUTED_VALUE"""),5.345)</f>
        <v>5.345</v>
      </c>
      <c r="L1117" s="4">
        <v>-4.6983</v>
      </c>
      <c r="M1117" s="4" t="s">
        <v>13</v>
      </c>
      <c r="N1117" s="1">
        <v>-2.25633404922354</v>
      </c>
      <c r="O1117" s="4">
        <v>6.0320740492235405</v>
      </c>
      <c r="V1117" s="5">
        <v>31.5555</v>
      </c>
      <c r="W1117" s="6">
        <v>5.58</v>
      </c>
      <c r="Z1117" s="4">
        <f>IFERROR(__xludf.DUMMYFUNCTION("""COMPUTED_VALUE"""),5.345)</f>
        <v>5.345</v>
      </c>
      <c r="AA1117" s="4">
        <v>33.0737</v>
      </c>
      <c r="AB1117" s="4" t="s">
        <v>13</v>
      </c>
      <c r="AC1117" s="1">
        <v>37.7075310844545</v>
      </c>
      <c r="AD1117" s="4">
        <v>-6.152031084454503</v>
      </c>
    </row>
    <row r="1118">
      <c r="G1118" s="5">
        <v>4.14191</v>
      </c>
      <c r="H1118" s="6">
        <v>5.585</v>
      </c>
      <c r="K1118" s="4">
        <f>IFERROR(__xludf.DUMMYFUNCTION("""COMPUTED_VALUE"""),5.35)</f>
        <v>5.35</v>
      </c>
      <c r="L1118" s="4">
        <v>-4.65252</v>
      </c>
      <c r="M1118" s="4" t="s">
        <v>13</v>
      </c>
      <c r="N1118" s="1">
        <v>-2.276886148242</v>
      </c>
      <c r="O1118" s="4">
        <v>6.418796148242</v>
      </c>
      <c r="V1118" s="5">
        <v>31.5402</v>
      </c>
      <c r="W1118" s="6">
        <v>5.585</v>
      </c>
      <c r="Z1118" s="4">
        <f>IFERROR(__xludf.DUMMYFUNCTION("""COMPUTED_VALUE"""),5.35)</f>
        <v>5.35</v>
      </c>
      <c r="AA1118" s="4">
        <v>33.049</v>
      </c>
      <c r="AB1118" s="4" t="s">
        <v>13</v>
      </c>
      <c r="AC1118" s="1">
        <v>38.0329665322784</v>
      </c>
      <c r="AD1118" s="4">
        <v>-6.492766532278402</v>
      </c>
    </row>
    <row r="1119">
      <c r="G1119" s="5">
        <v>4.51629</v>
      </c>
      <c r="H1119" s="6">
        <v>5.59</v>
      </c>
      <c r="K1119" s="4">
        <f>IFERROR(__xludf.DUMMYFUNCTION("""COMPUTED_VALUE"""),5.355)</f>
        <v>5.355</v>
      </c>
      <c r="L1119" s="4">
        <v>-4.60331</v>
      </c>
      <c r="M1119" s="4" t="s">
        <v>13</v>
      </c>
      <c r="N1119" s="1">
        <v>-2.29902867539605</v>
      </c>
      <c r="O1119" s="4">
        <v>6.81531867539605</v>
      </c>
      <c r="V1119" s="5">
        <v>31.5268</v>
      </c>
      <c r="W1119" s="6">
        <v>5.59</v>
      </c>
      <c r="Z1119" s="4">
        <f>IFERROR(__xludf.DUMMYFUNCTION("""COMPUTED_VALUE"""),5.355)</f>
        <v>5.355</v>
      </c>
      <c r="AA1119" s="4">
        <v>33.0235</v>
      </c>
      <c r="AB1119" s="4" t="s">
        <v>13</v>
      </c>
      <c r="AC1119" s="1">
        <v>38.3680863817415</v>
      </c>
      <c r="AD1119" s="4">
        <v>-6.841286381741497</v>
      </c>
    </row>
    <row r="1120">
      <c r="G1120" s="5">
        <v>4.89879</v>
      </c>
      <c r="H1120" s="6">
        <v>5.595</v>
      </c>
      <c r="K1120" s="4">
        <f>IFERROR(__xludf.DUMMYFUNCTION("""COMPUTED_VALUE"""),5.36)</f>
        <v>5.36</v>
      </c>
      <c r="L1120" s="4">
        <v>-4.55053</v>
      </c>
      <c r="M1120" s="4" t="s">
        <v>13</v>
      </c>
      <c r="N1120" s="1">
        <v>-2.32258806815379</v>
      </c>
      <c r="O1120" s="4">
        <v>7.22137806815379</v>
      </c>
      <c r="V1120" s="5">
        <v>31.5151</v>
      </c>
      <c r="W1120" s="6">
        <v>5.595</v>
      </c>
      <c r="Z1120" s="4">
        <f>IFERROR(__xludf.DUMMYFUNCTION("""COMPUTED_VALUE"""),5.36)</f>
        <v>5.36</v>
      </c>
      <c r="AA1120" s="4">
        <v>32.9971</v>
      </c>
      <c r="AB1120" s="4" t="s">
        <v>13</v>
      </c>
      <c r="AC1120" s="1">
        <v>38.708813657961</v>
      </c>
      <c r="AD1120" s="4">
        <v>-7.193713657961002</v>
      </c>
    </row>
    <row r="1121">
      <c r="G1121" s="5">
        <v>5.28929</v>
      </c>
      <c r="H1121" s="6">
        <v>5.6</v>
      </c>
      <c r="K1121" s="4">
        <f>IFERROR(__xludf.DUMMYFUNCTION("""COMPUTED_VALUE"""),5.365)</f>
        <v>5.365</v>
      </c>
      <c r="L1121" s="4">
        <v>-4.49402</v>
      </c>
      <c r="M1121" s="4" t="s">
        <v>13</v>
      </c>
      <c r="N1121" s="1">
        <v>-2.34739076398336</v>
      </c>
      <c r="O1121" s="4">
        <v>7.63668076398336</v>
      </c>
      <c r="V1121" s="5">
        <v>31.5053</v>
      </c>
      <c r="W1121" s="6">
        <v>5.6</v>
      </c>
      <c r="Z1121" s="4">
        <f>IFERROR(__xludf.DUMMYFUNCTION("""COMPUTED_VALUE"""),5.365)</f>
        <v>5.365</v>
      </c>
      <c r="AA1121" s="4">
        <v>32.9699</v>
      </c>
      <c r="AB1121" s="4" t="s">
        <v>13</v>
      </c>
      <c r="AC1121" s="1">
        <v>39.0510713860544</v>
      </c>
      <c r="AD1121" s="4">
        <v>-7.545771386054405</v>
      </c>
    </row>
    <row r="1122">
      <c r="G1122" s="5">
        <v>5.68767</v>
      </c>
      <c r="H1122" s="6">
        <v>5.605</v>
      </c>
      <c r="K1122" s="4">
        <f>IFERROR(__xludf.DUMMYFUNCTION("""COMPUTED_VALUE"""),5.37)</f>
        <v>5.37</v>
      </c>
      <c r="L1122" s="4">
        <v>-4.43361</v>
      </c>
      <c r="M1122" s="4" t="s">
        <v>13</v>
      </c>
      <c r="N1122" s="1">
        <v>-2.37326320035288</v>
      </c>
      <c r="O1122" s="4">
        <v>8.06093320035288</v>
      </c>
      <c r="V1122" s="5">
        <v>31.4972</v>
      </c>
      <c r="W1122" s="6">
        <v>5.605</v>
      </c>
      <c r="Z1122" s="4">
        <f>IFERROR(__xludf.DUMMYFUNCTION("""COMPUTED_VALUE"""),5.37)</f>
        <v>5.37</v>
      </c>
      <c r="AA1122" s="4">
        <v>32.9418</v>
      </c>
      <c r="AB1122" s="4" t="s">
        <v>13</v>
      </c>
      <c r="AC1122" s="1">
        <v>39.3907825911392</v>
      </c>
      <c r="AD1122" s="4">
        <v>-7.8935825911392</v>
      </c>
    </row>
    <row r="1123">
      <c r="G1123" s="5">
        <v>6.09377</v>
      </c>
      <c r="H1123" s="6">
        <v>5.61</v>
      </c>
      <c r="K1123" s="4">
        <f>IFERROR(__xludf.DUMMYFUNCTION("""COMPUTED_VALUE"""),5.375)</f>
        <v>5.375</v>
      </c>
      <c r="L1123" s="4">
        <v>-4.36915</v>
      </c>
      <c r="M1123" s="4" t="s">
        <v>13</v>
      </c>
      <c r="N1123" s="1">
        <v>-2.40003181473046</v>
      </c>
      <c r="O1123" s="4">
        <v>8.49380181473046</v>
      </c>
      <c r="V1123" s="5">
        <v>31.491</v>
      </c>
      <c r="W1123" s="6">
        <v>5.61</v>
      </c>
      <c r="Z1123" s="4">
        <f>IFERROR(__xludf.DUMMYFUNCTION("""COMPUTED_VALUE"""),5.375)</f>
        <v>5.375</v>
      </c>
      <c r="AA1123" s="4">
        <v>32.9129</v>
      </c>
      <c r="AB1123" s="4" t="s">
        <v>13</v>
      </c>
      <c r="AC1123" s="1">
        <v>39.7238702983327</v>
      </c>
      <c r="AD1123" s="4">
        <v>-8.2328702983327</v>
      </c>
    </row>
    <row r="1124">
      <c r="G1124" s="5">
        <v>6.5075</v>
      </c>
      <c r="H1124" s="6">
        <v>5.615</v>
      </c>
      <c r="K1124" s="4">
        <f>IFERROR(__xludf.DUMMYFUNCTION("""COMPUTED_VALUE"""),5.38)</f>
        <v>5.38</v>
      </c>
      <c r="L1124" s="4">
        <v>-4.30042</v>
      </c>
      <c r="M1124" s="4" t="s">
        <v>13</v>
      </c>
      <c r="N1124" s="1">
        <v>-2.42752304458423</v>
      </c>
      <c r="O1124" s="4">
        <v>8.93502304458423</v>
      </c>
      <c r="V1124" s="5">
        <v>31.4866</v>
      </c>
      <c r="W1124" s="6">
        <v>5.615</v>
      </c>
      <c r="Z1124" s="4">
        <f>IFERROR(__xludf.DUMMYFUNCTION("""COMPUTED_VALUE"""),5.38)</f>
        <v>5.38</v>
      </c>
      <c r="AA1124" s="4">
        <v>32.883</v>
      </c>
      <c r="AB1124" s="4" t="s">
        <v>13</v>
      </c>
      <c r="AC1124" s="1">
        <v>40.0462575327524</v>
      </c>
      <c r="AD1124" s="4">
        <v>-8.5596575327524</v>
      </c>
    </row>
    <row r="1125">
      <c r="G1125" s="5">
        <v>6.92865</v>
      </c>
      <c r="H1125" s="6">
        <v>5.62</v>
      </c>
      <c r="K1125" s="4">
        <f>IFERROR(__xludf.DUMMYFUNCTION("""COMPUTED_VALUE"""),5.385)</f>
        <v>5.385</v>
      </c>
      <c r="L1125" s="4">
        <v>-4.22733</v>
      </c>
      <c r="M1125" s="4" t="s">
        <v>13</v>
      </c>
      <c r="N1125" s="1">
        <v>-2.45556332738232</v>
      </c>
      <c r="O1125" s="4">
        <v>9.38421332738232</v>
      </c>
      <c r="V1125" s="5">
        <v>31.484</v>
      </c>
      <c r="W1125" s="6">
        <v>5.62</v>
      </c>
      <c r="Z1125" s="4">
        <f>IFERROR(__xludf.DUMMYFUNCTION("""COMPUTED_VALUE"""),5.385)</f>
        <v>5.385</v>
      </c>
      <c r="AA1125" s="4">
        <v>32.8525</v>
      </c>
      <c r="AB1125" s="4" t="s">
        <v>13</v>
      </c>
      <c r="AC1125" s="1">
        <v>40.3538673195156</v>
      </c>
      <c r="AD1125" s="4">
        <v>-8.869867319515599</v>
      </c>
    </row>
    <row r="1126">
      <c r="G1126" s="5">
        <v>7.35707</v>
      </c>
      <c r="H1126" s="6">
        <v>5.625</v>
      </c>
      <c r="K1126" s="4">
        <f>IFERROR(__xludf.DUMMYFUNCTION("""COMPUTED_VALUE"""),5.39)</f>
        <v>5.39</v>
      </c>
      <c r="L1126" s="4">
        <v>-4.14961</v>
      </c>
      <c r="M1126" s="4" t="s">
        <v>13</v>
      </c>
      <c r="N1126" s="1">
        <v>-2.48397910059285</v>
      </c>
      <c r="O1126" s="4">
        <v>9.841049100592851</v>
      </c>
      <c r="V1126" s="5">
        <v>31.483</v>
      </c>
      <c r="W1126" s="6">
        <v>5.625</v>
      </c>
      <c r="Z1126" s="4">
        <f>IFERROR(__xludf.DUMMYFUNCTION("""COMPUTED_VALUE"""),5.39)</f>
        <v>5.39</v>
      </c>
      <c r="AA1126" s="4">
        <v>32.821</v>
      </c>
      <c r="AB1126" s="4" t="s">
        <v>13</v>
      </c>
      <c r="AC1126" s="1">
        <v>40.6426226837399</v>
      </c>
      <c r="AD1126" s="4">
        <v>-9.1596226837399</v>
      </c>
    </row>
    <row r="1127">
      <c r="G1127" s="5">
        <v>7.7926</v>
      </c>
      <c r="H1127" s="6">
        <v>5.63</v>
      </c>
      <c r="K1127" s="4">
        <f>IFERROR(__xludf.DUMMYFUNCTION("""COMPUTED_VALUE"""),5.395)</f>
        <v>5.395</v>
      </c>
      <c r="L1127" s="4">
        <v>-4.06716</v>
      </c>
      <c r="M1127" s="4" t="s">
        <v>13</v>
      </c>
      <c r="N1127" s="1">
        <v>-2.51259680168394</v>
      </c>
      <c r="O1127" s="4">
        <v>10.305196801683941</v>
      </c>
      <c r="V1127" s="5">
        <v>31.4838</v>
      </c>
      <c r="W1127" s="6">
        <v>5.63</v>
      </c>
      <c r="Z1127" s="4">
        <f>IFERROR(__xludf.DUMMYFUNCTION("""COMPUTED_VALUE"""),5.395)</f>
        <v>5.395</v>
      </c>
      <c r="AA1127" s="4">
        <v>32.7888</v>
      </c>
      <c r="AB1127" s="4" t="s">
        <v>13</v>
      </c>
      <c r="AC1127" s="1">
        <v>40.9084466505426</v>
      </c>
      <c r="AD1127" s="4">
        <v>-9.424646650542602</v>
      </c>
    </row>
    <row r="1128">
      <c r="G1128" s="5">
        <v>8.23505</v>
      </c>
      <c r="H1128" s="6">
        <v>5.635</v>
      </c>
      <c r="K1128" s="4">
        <f>IFERROR(__xludf.DUMMYFUNCTION("""COMPUTED_VALUE"""),5.4)</f>
        <v>5.4</v>
      </c>
      <c r="L1128" s="4">
        <v>-3.97976</v>
      </c>
      <c r="M1128" s="4" t="s">
        <v>13</v>
      </c>
      <c r="N1128" s="1">
        <v>-2.54124286812371</v>
      </c>
      <c r="O1128" s="4">
        <v>10.77629286812371</v>
      </c>
      <c r="V1128" s="5">
        <v>31.4861</v>
      </c>
      <c r="W1128" s="6">
        <v>5.635</v>
      </c>
      <c r="Z1128" s="4">
        <f>IFERROR(__xludf.DUMMYFUNCTION("""COMPUTED_VALUE"""),5.4)</f>
        <v>5.4</v>
      </c>
      <c r="AA1128" s="4">
        <v>32.7558</v>
      </c>
      <c r="AB1128" s="4" t="s">
        <v>13</v>
      </c>
      <c r="AC1128" s="1">
        <v>41.1472622450412</v>
      </c>
      <c r="AD1128" s="4">
        <v>-9.661162245041197</v>
      </c>
    </row>
    <row r="1129">
      <c r="G1129" s="5">
        <v>8.68423</v>
      </c>
      <c r="H1129" s="6">
        <v>5.64</v>
      </c>
      <c r="K1129" s="4">
        <f>IFERROR(__xludf.DUMMYFUNCTION("""COMPUTED_VALUE"""),5.405)</f>
        <v>5.405</v>
      </c>
      <c r="L1129" s="4">
        <v>-3.88723</v>
      </c>
      <c r="M1129" s="4" t="s">
        <v>13</v>
      </c>
      <c r="N1129" s="1">
        <v>-2.56974373738029</v>
      </c>
      <c r="O1129" s="4">
        <v>11.253973737380289</v>
      </c>
      <c r="V1129" s="5">
        <v>31.49</v>
      </c>
      <c r="W1129" s="6">
        <v>5.64</v>
      </c>
      <c r="Z1129" s="4">
        <f>IFERROR(__xludf.DUMMYFUNCTION("""COMPUTED_VALUE"""),5.405)</f>
        <v>5.405</v>
      </c>
      <c r="AA1129" s="4">
        <v>32.722</v>
      </c>
      <c r="AB1129" s="4" t="s">
        <v>13</v>
      </c>
      <c r="AC1129" s="1">
        <v>41.354992492353</v>
      </c>
      <c r="AD1129" s="4">
        <v>-9.864992492353</v>
      </c>
    </row>
    <row r="1130">
      <c r="G1130" s="5">
        <v>9.13993</v>
      </c>
      <c r="H1130" s="6">
        <v>5.645</v>
      </c>
      <c r="K1130" s="4">
        <f>IFERROR(__xludf.DUMMYFUNCTION("""COMPUTED_VALUE"""),5.41)</f>
        <v>5.41</v>
      </c>
      <c r="L1130" s="4">
        <v>-3.78945</v>
      </c>
      <c r="M1130" s="4" t="s">
        <v>13</v>
      </c>
      <c r="N1130" s="1">
        <v>-2.59985741641417</v>
      </c>
      <c r="O1130" s="4">
        <v>11.73978741641417</v>
      </c>
      <c r="V1130" s="5">
        <v>31.4955</v>
      </c>
      <c r="W1130" s="6">
        <v>5.645</v>
      </c>
      <c r="Z1130" s="4">
        <f>IFERROR(__xludf.DUMMYFUNCTION("""COMPUTED_VALUE"""),5.41)</f>
        <v>5.41</v>
      </c>
      <c r="AA1130" s="4">
        <v>32.6876</v>
      </c>
      <c r="AB1130" s="4" t="s">
        <v>13</v>
      </c>
      <c r="AC1130" s="1">
        <v>41.5415677771139</v>
      </c>
      <c r="AD1130" s="4">
        <v>-10.046067777113898</v>
      </c>
    </row>
    <row r="1131">
      <c r="G1131" s="5">
        <v>9.60196</v>
      </c>
      <c r="H1131" s="6">
        <v>5.65</v>
      </c>
      <c r="K1131" s="4">
        <f>IFERROR(__xludf.DUMMYFUNCTION("""COMPUTED_VALUE"""),5.415)</f>
        <v>5.415</v>
      </c>
      <c r="L1131" s="4">
        <v>-3.68617</v>
      </c>
      <c r="M1131" s="4" t="s">
        <v>13</v>
      </c>
      <c r="N1131" s="1">
        <v>-2.63341947618861</v>
      </c>
      <c r="O1131" s="4">
        <v>12.23537947618861</v>
      </c>
      <c r="V1131" s="5">
        <v>31.5023</v>
      </c>
      <c r="W1131" s="6">
        <v>5.65</v>
      </c>
      <c r="Z1131" s="4">
        <f>IFERROR(__xludf.DUMMYFUNCTION("""COMPUTED_VALUE"""),5.415)</f>
        <v>5.415</v>
      </c>
      <c r="AA1131" s="4">
        <v>32.6525</v>
      </c>
      <c r="AB1131" s="4" t="s">
        <v>13</v>
      </c>
      <c r="AC1131" s="1">
        <v>41.7204162953172</v>
      </c>
      <c r="AD1131" s="4">
        <v>-10.218116295317198</v>
      </c>
    </row>
    <row r="1132">
      <c r="G1132" s="5">
        <v>10.0701</v>
      </c>
      <c r="H1132" s="6">
        <v>5.655</v>
      </c>
      <c r="K1132" s="4">
        <f>IFERROR(__xludf.DUMMYFUNCTION("""COMPUTED_VALUE"""),5.42)</f>
        <v>5.42</v>
      </c>
      <c r="L1132" s="4">
        <v>-3.57722</v>
      </c>
      <c r="M1132" s="4" t="s">
        <v>13</v>
      </c>
      <c r="N1132" s="1">
        <v>-2.67026707110349</v>
      </c>
      <c r="O1132" s="4">
        <v>12.74036707110349</v>
      </c>
      <c r="V1132" s="5">
        <v>31.5106</v>
      </c>
      <c r="W1132" s="6">
        <v>5.655</v>
      </c>
      <c r="Z1132" s="4">
        <f>IFERROR(__xludf.DUMMYFUNCTION("""COMPUTED_VALUE"""),5.42)</f>
        <v>5.42</v>
      </c>
      <c r="AA1132" s="4">
        <v>32.6167</v>
      </c>
      <c r="AB1132" s="4" t="s">
        <v>13</v>
      </c>
      <c r="AC1132" s="1">
        <v>41.8919817718334</v>
      </c>
      <c r="AD1132" s="4">
        <v>-10.3813817718334</v>
      </c>
    </row>
    <row r="1133">
      <c r="G1133" s="5">
        <v>10.5441</v>
      </c>
      <c r="H1133" s="6">
        <v>5.66</v>
      </c>
      <c r="K1133" s="4">
        <f>IFERROR(__xludf.DUMMYFUNCTION("""COMPUTED_VALUE"""),5.423156739)</f>
        <v>5.423156739</v>
      </c>
      <c r="L1133" s="4" t="s">
        <v>13</v>
      </c>
      <c r="M1133" s="4">
        <v>-2.28</v>
      </c>
      <c r="N1133" s="1">
        <v>-2.71023719520216</v>
      </c>
      <c r="O1133" s="4">
        <v>13.25433719520216</v>
      </c>
      <c r="V1133" s="5">
        <v>31.5201</v>
      </c>
      <c r="W1133" s="6">
        <v>5.66</v>
      </c>
      <c r="Z1133" s="4">
        <f>IFERROR(__xludf.DUMMYFUNCTION("""COMPUTED_VALUE"""),5.423156739)</f>
        <v>5.423156739</v>
      </c>
      <c r="AA1133" s="4" t="s">
        <v>13</v>
      </c>
      <c r="AB1133" s="4">
        <v>34.896456391321</v>
      </c>
      <c r="AC1133" s="1">
        <v>42.0567068290836</v>
      </c>
      <c r="AD1133" s="4">
        <v>-10.536606829083603</v>
      </c>
    </row>
    <row r="1134">
      <c r="G1134" s="5">
        <v>11.0238</v>
      </c>
      <c r="H1134" s="6">
        <v>5.665</v>
      </c>
      <c r="K1134" s="4">
        <f>IFERROR(__xludf.DUMMYFUNCTION("""COMPUTED_VALUE"""),5.425)</f>
        <v>5.425</v>
      </c>
      <c r="L1134" s="4">
        <v>-3.46246</v>
      </c>
      <c r="M1134" s="4" t="s">
        <v>13</v>
      </c>
      <c r="N1134" s="1">
        <v>-2.75316684252795</v>
      </c>
      <c r="O1134" s="4">
        <v>13.77696684252795</v>
      </c>
      <c r="V1134" s="5">
        <v>31.5309</v>
      </c>
      <c r="W1134" s="6">
        <v>5.665</v>
      </c>
      <c r="Z1134" s="4">
        <f>IFERROR(__xludf.DUMMYFUNCTION("""COMPUTED_VALUE"""),5.425)</f>
        <v>5.425</v>
      </c>
      <c r="AA1134" s="4">
        <v>32.5804</v>
      </c>
      <c r="AB1134" s="4" t="s">
        <v>13</v>
      </c>
      <c r="AC1134" s="1">
        <v>42.215034089489</v>
      </c>
      <c r="AD1134" s="4">
        <v>-10.684134089489003</v>
      </c>
    </row>
    <row r="1135">
      <c r="G1135" s="5">
        <v>11.509</v>
      </c>
      <c r="H1135" s="6">
        <v>5.67</v>
      </c>
      <c r="K1135" s="4">
        <f>IFERROR(__xludf.DUMMYFUNCTION("""COMPUTED_VALUE"""),5.43)</f>
        <v>5.43</v>
      </c>
      <c r="L1135" s="4">
        <v>-3.34168</v>
      </c>
      <c r="M1135" s="4" t="s">
        <v>13</v>
      </c>
      <c r="N1135" s="1">
        <v>-2.79889300712421</v>
      </c>
      <c r="O1135" s="4">
        <v>14.30789300712421</v>
      </c>
      <c r="V1135" s="5">
        <v>31.5427</v>
      </c>
      <c r="W1135" s="6">
        <v>5.67</v>
      </c>
      <c r="Z1135" s="4">
        <f>IFERROR(__xludf.DUMMYFUNCTION("""COMPUTED_VALUE"""),5.43)</f>
        <v>5.43</v>
      </c>
      <c r="AA1135" s="4">
        <v>32.5435</v>
      </c>
      <c r="AB1135" s="4" t="s">
        <v>13</v>
      </c>
      <c r="AC1135" s="1">
        <v>42.3674061754706</v>
      </c>
      <c r="AD1135" s="4">
        <v>-10.824706175470599</v>
      </c>
    </row>
    <row r="1136">
      <c r="G1136" s="5">
        <v>11.9993</v>
      </c>
      <c r="H1136" s="6">
        <v>5.675</v>
      </c>
      <c r="K1136" s="4">
        <f>IFERROR(__xludf.DUMMYFUNCTION("""COMPUTED_VALUE"""),5.435)</f>
        <v>5.435</v>
      </c>
      <c r="L1136" s="4">
        <v>-3.2147</v>
      </c>
      <c r="M1136" s="4" t="s">
        <v>13</v>
      </c>
      <c r="N1136" s="1">
        <v>-2.84725268303426</v>
      </c>
      <c r="O1136" s="4">
        <v>14.84655268303426</v>
      </c>
      <c r="V1136" s="5">
        <v>31.5557</v>
      </c>
      <c r="W1136" s="6">
        <v>5.675</v>
      </c>
      <c r="Z1136" s="4">
        <f>IFERROR(__xludf.DUMMYFUNCTION("""COMPUTED_VALUE"""),5.435)</f>
        <v>5.435</v>
      </c>
      <c r="AA1136" s="4">
        <v>32.5061</v>
      </c>
      <c r="AB1136" s="4" t="s">
        <v>13</v>
      </c>
      <c r="AC1136" s="1">
        <v>42.5142657094494</v>
      </c>
      <c r="AD1136" s="4">
        <v>-10.958565709449395</v>
      </c>
    </row>
    <row r="1137">
      <c r="G1137" s="5">
        <v>12.4946</v>
      </c>
      <c r="H1137" s="6">
        <v>5.68</v>
      </c>
      <c r="K1137" s="4">
        <f>IFERROR(__xludf.DUMMYFUNCTION("""COMPUTED_VALUE"""),5.44)</f>
        <v>5.44</v>
      </c>
      <c r="L1137" s="4">
        <v>-3.08136</v>
      </c>
      <c r="M1137" s="4" t="s">
        <v>13</v>
      </c>
      <c r="N1137" s="1">
        <v>-2.89808286430146</v>
      </c>
      <c r="O1137" s="4">
        <v>15.39268286430146</v>
      </c>
      <c r="V1137" s="5">
        <v>31.5697</v>
      </c>
      <c r="W1137" s="6">
        <v>5.68</v>
      </c>
      <c r="Z1137" s="4">
        <f>IFERROR(__xludf.DUMMYFUNCTION("""COMPUTED_VALUE"""),5.44)</f>
        <v>5.44</v>
      </c>
      <c r="AA1137" s="4">
        <v>32.4683</v>
      </c>
      <c r="AB1137" s="4" t="s">
        <v>13</v>
      </c>
      <c r="AC1137" s="1">
        <v>42.6560553138466</v>
      </c>
      <c r="AD1137" s="4">
        <v>-11.0863553138466</v>
      </c>
    </row>
    <row r="1138">
      <c r="G1138" s="5">
        <v>12.9946</v>
      </c>
      <c r="H1138" s="6">
        <v>5.685</v>
      </c>
      <c r="K1138" s="4">
        <f>IFERROR(__xludf.DUMMYFUNCTION("""COMPUTED_VALUE"""),5.445)</f>
        <v>5.445</v>
      </c>
      <c r="L1138" s="4">
        <v>-2.94148</v>
      </c>
      <c r="M1138" s="4" t="s">
        <v>13</v>
      </c>
      <c r="N1138" s="1">
        <v>-2.95122054496913</v>
      </c>
      <c r="O1138" s="4">
        <v>15.94582054496913</v>
      </c>
      <c r="V1138" s="5">
        <v>31.5845</v>
      </c>
      <c r="W1138" s="6">
        <v>5.685</v>
      </c>
      <c r="Z1138" s="4">
        <f>IFERROR(__xludf.DUMMYFUNCTION("""COMPUTED_VALUE"""),5.445)</f>
        <v>5.445</v>
      </c>
      <c r="AA1138" s="4">
        <v>32.4301</v>
      </c>
      <c r="AB1138" s="4" t="s">
        <v>13</v>
      </c>
      <c r="AC1138" s="1">
        <v>42.7932176110833</v>
      </c>
      <c r="AD1138" s="4">
        <v>-11.208717611083301</v>
      </c>
    </row>
    <row r="1139">
      <c r="G1139" s="5">
        <v>13.499</v>
      </c>
      <c r="H1139" s="6">
        <v>5.69</v>
      </c>
      <c r="K1139" s="4">
        <f>IFERROR(__xludf.DUMMYFUNCTION("""COMPUTED_VALUE"""),5.45)</f>
        <v>5.45</v>
      </c>
      <c r="L1139" s="4">
        <v>-2.79488</v>
      </c>
      <c r="M1139" s="4" t="s">
        <v>13</v>
      </c>
      <c r="N1139" s="1">
        <v>-3.00650271908063</v>
      </c>
      <c r="O1139" s="4">
        <v>16.50550271908063</v>
      </c>
      <c r="V1139" s="5">
        <v>31.6002</v>
      </c>
      <c r="W1139" s="6">
        <v>5.69</v>
      </c>
      <c r="Z1139" s="4">
        <f>IFERROR(__xludf.DUMMYFUNCTION("""COMPUTED_VALUE"""),5.45)</f>
        <v>5.45</v>
      </c>
      <c r="AA1139" s="4">
        <v>32.3915</v>
      </c>
      <c r="AB1139" s="4" t="s">
        <v>13</v>
      </c>
      <c r="AC1139" s="1">
        <v>42.9261952235805</v>
      </c>
      <c r="AD1139" s="4">
        <v>-11.325995223580499</v>
      </c>
    </row>
    <row r="1140">
      <c r="G1140" s="5">
        <v>14.0077</v>
      </c>
      <c r="H1140" s="6">
        <v>5.695</v>
      </c>
      <c r="K1140" s="4">
        <f>IFERROR(__xludf.DUMMYFUNCTION("""COMPUTED_VALUE"""),5.455)</f>
        <v>5.455</v>
      </c>
      <c r="L1140" s="4">
        <v>-2.6414</v>
      </c>
      <c r="M1140" s="4" t="s">
        <v>13</v>
      </c>
      <c r="N1140" s="1">
        <v>-3.06376638067928</v>
      </c>
      <c r="O1140" s="4">
        <v>17.07146638067928</v>
      </c>
      <c r="V1140" s="5">
        <v>31.6167</v>
      </c>
      <c r="W1140" s="6">
        <v>5.695</v>
      </c>
      <c r="Z1140" s="4">
        <f>IFERROR(__xludf.DUMMYFUNCTION("""COMPUTED_VALUE"""),5.455)</f>
        <v>5.455</v>
      </c>
      <c r="AA1140" s="4">
        <v>32.3528</v>
      </c>
      <c r="AB1140" s="4" t="s">
        <v>13</v>
      </c>
      <c r="AC1140" s="1">
        <v>43.0554307737593</v>
      </c>
      <c r="AD1140" s="4">
        <v>-11.438730773759296</v>
      </c>
    </row>
    <row r="1141">
      <c r="G1141" s="5">
        <v>14.5203</v>
      </c>
      <c r="H1141" s="6">
        <v>5.7</v>
      </c>
      <c r="K1141" s="4">
        <f>IFERROR(__xludf.DUMMYFUNCTION("""COMPUTED_VALUE"""),5.46)</f>
        <v>5.46</v>
      </c>
      <c r="L1141" s="4">
        <v>-2.4809</v>
      </c>
      <c r="M1141" s="4" t="s">
        <v>13</v>
      </c>
      <c r="N1141" s="1">
        <v>-3.12284852380843</v>
      </c>
      <c r="O1141" s="4">
        <v>17.64314852380843</v>
      </c>
      <c r="V1141" s="5">
        <v>31.634</v>
      </c>
      <c r="W1141" s="6">
        <v>5.7</v>
      </c>
      <c r="Z1141" s="4">
        <f>IFERROR(__xludf.DUMMYFUNCTION("""COMPUTED_VALUE"""),5.46)</f>
        <v>5.46</v>
      </c>
      <c r="AA1141" s="4">
        <v>32.3139</v>
      </c>
      <c r="AB1141" s="4" t="s">
        <v>13</v>
      </c>
      <c r="AC1141" s="1">
        <v>43.1813668840407</v>
      </c>
      <c r="AD1141" s="4">
        <v>-11.547366884040699</v>
      </c>
    </row>
    <row r="1142">
      <c r="G1142" s="5">
        <v>15.0366</v>
      </c>
      <c r="H1142" s="6">
        <v>5.705</v>
      </c>
      <c r="K1142" s="4">
        <f>IFERROR(__xludf.DUMMYFUNCTION("""COMPUTED_VALUE"""),5.465)</f>
        <v>5.465</v>
      </c>
      <c r="L1142" s="4">
        <v>-2.3132</v>
      </c>
      <c r="M1142" s="4" t="s">
        <v>13</v>
      </c>
      <c r="N1142" s="1">
        <v>-3.1835861425114</v>
      </c>
      <c r="O1142" s="4">
        <v>18.220186142511402</v>
      </c>
      <c r="V1142" s="5">
        <v>31.6518</v>
      </c>
      <c r="W1142" s="6">
        <v>5.705</v>
      </c>
      <c r="Z1142" s="4">
        <f>IFERROR(__xludf.DUMMYFUNCTION("""COMPUTED_VALUE"""),5.465)</f>
        <v>5.465</v>
      </c>
      <c r="AA1142" s="4">
        <v>32.2748</v>
      </c>
      <c r="AB1142" s="4" t="s">
        <v>13</v>
      </c>
      <c r="AC1142" s="1">
        <v>43.304446176846</v>
      </c>
      <c r="AD1142" s="4">
        <v>-11.652646176845998</v>
      </c>
    </row>
    <row r="1143">
      <c r="G1143" s="5">
        <v>15.5564</v>
      </c>
      <c r="H1143" s="6">
        <v>5.71</v>
      </c>
      <c r="K1143" s="4">
        <f>IFERROR(__xludf.DUMMYFUNCTION("""COMPUTED_VALUE"""),5.47)</f>
        <v>5.47</v>
      </c>
      <c r="L1143" s="4">
        <v>-2.13817</v>
      </c>
      <c r="M1143" s="4" t="s">
        <v>13</v>
      </c>
      <c r="N1143" s="1">
        <v>-3.24581623083155</v>
      </c>
      <c r="O1143" s="4">
        <v>18.80221623083155</v>
      </c>
      <c r="V1143" s="5">
        <v>31.6703</v>
      </c>
      <c r="W1143" s="6">
        <v>5.71</v>
      </c>
      <c r="Z1143" s="4">
        <f>IFERROR(__xludf.DUMMYFUNCTION("""COMPUTED_VALUE"""),5.47)</f>
        <v>5.47</v>
      </c>
      <c r="AA1143" s="4">
        <v>32.2358</v>
      </c>
      <c r="AB1143" s="4" t="s">
        <v>13</v>
      </c>
      <c r="AC1143" s="1">
        <v>43.4251112745961</v>
      </c>
      <c r="AD1143" s="4">
        <v>-11.754811274596097</v>
      </c>
    </row>
    <row r="1144">
      <c r="G1144" s="5">
        <v>16.0793</v>
      </c>
      <c r="H1144" s="6">
        <v>5.715</v>
      </c>
      <c r="K1144" s="4">
        <f>IFERROR(__xludf.DUMMYFUNCTION("""COMPUTED_VALUE"""),5.475)</f>
        <v>5.475</v>
      </c>
      <c r="L1144" s="4">
        <v>-1.95564</v>
      </c>
      <c r="M1144" s="4" t="s">
        <v>13</v>
      </c>
      <c r="N1144" s="1">
        <v>-3.30937578281221</v>
      </c>
      <c r="O1144" s="4">
        <v>19.38867578281221</v>
      </c>
      <c r="V1144" s="5">
        <v>31.6894</v>
      </c>
      <c r="W1144" s="6">
        <v>5.715</v>
      </c>
      <c r="Z1144" s="4">
        <f>IFERROR(__xludf.DUMMYFUNCTION("""COMPUTED_VALUE"""),5.475)</f>
        <v>5.475</v>
      </c>
      <c r="AA1144" s="4">
        <v>32.1968</v>
      </c>
      <c r="AB1144" s="4" t="s">
        <v>13</v>
      </c>
      <c r="AC1144" s="1">
        <v>43.5438047997121</v>
      </c>
      <c r="AD1144" s="4">
        <v>-11.8544047997121</v>
      </c>
    </row>
    <row r="1145">
      <c r="G1145" s="5">
        <v>16.6052</v>
      </c>
      <c r="H1145" s="6">
        <v>5.72</v>
      </c>
      <c r="K1145" s="4">
        <f>IFERROR(__xludf.DUMMYFUNCTION("""COMPUTED_VALUE"""),5.48)</f>
        <v>5.48</v>
      </c>
      <c r="L1145" s="4">
        <v>-1.76547</v>
      </c>
      <c r="M1145" s="4" t="s">
        <v>13</v>
      </c>
      <c r="N1145" s="1">
        <v>-3.37410179249672</v>
      </c>
      <c r="O1145" s="4">
        <v>19.97930179249672</v>
      </c>
      <c r="V1145" s="5">
        <v>31.7089</v>
      </c>
      <c r="W1145" s="6">
        <v>5.72</v>
      </c>
      <c r="Z1145" s="4">
        <f>IFERROR(__xludf.DUMMYFUNCTION("""COMPUTED_VALUE"""),5.48)</f>
        <v>5.48</v>
      </c>
      <c r="AA1145" s="4">
        <v>32.158</v>
      </c>
      <c r="AB1145" s="4" t="s">
        <v>13</v>
      </c>
      <c r="AC1145" s="1">
        <v>43.6609693746152</v>
      </c>
      <c r="AD1145" s="4">
        <v>-11.9520693746152</v>
      </c>
    </row>
    <row r="1146">
      <c r="G1146" s="5">
        <v>17.1337</v>
      </c>
      <c r="H1146" s="6">
        <v>5.725</v>
      </c>
      <c r="K1146" s="4">
        <f>IFERROR(__xludf.DUMMYFUNCTION("""COMPUTED_VALUE"""),5.485)</f>
        <v>5.485</v>
      </c>
      <c r="L1146" s="4">
        <v>-1.56755</v>
      </c>
      <c r="M1146" s="4" t="s">
        <v>13</v>
      </c>
      <c r="N1146" s="1">
        <v>-3.43983125392842</v>
      </c>
      <c r="O1146" s="4">
        <v>20.573531253928422</v>
      </c>
      <c r="V1146" s="5">
        <v>31.729</v>
      </c>
      <c r="W1146" s="6">
        <v>5.725</v>
      </c>
      <c r="Z1146" s="4">
        <f>IFERROR(__xludf.DUMMYFUNCTION("""COMPUTED_VALUE"""),5.485)</f>
        <v>5.485</v>
      </c>
      <c r="AA1146" s="4">
        <v>32.1194</v>
      </c>
      <c r="AB1146" s="4" t="s">
        <v>13</v>
      </c>
      <c r="AC1146" s="1">
        <v>43.7770476217264</v>
      </c>
      <c r="AD1146" s="4">
        <v>-12.048047621726404</v>
      </c>
    </row>
    <row r="1147">
      <c r="G1147" s="5">
        <v>17.6646</v>
      </c>
      <c r="H1147" s="6">
        <v>5.73</v>
      </c>
      <c r="K1147" s="4">
        <f>IFERROR(__xludf.DUMMYFUNCTION("""COMPUTED_VALUE"""),5.49)</f>
        <v>5.49</v>
      </c>
      <c r="L1147" s="4">
        <v>-1.36174</v>
      </c>
      <c r="M1147" s="4" t="s">
        <v>13</v>
      </c>
      <c r="N1147" s="1">
        <v>-3.50640116115065</v>
      </c>
      <c r="O1147" s="4">
        <v>21.17100116115065</v>
      </c>
      <c r="V1147" s="5">
        <v>31.7495</v>
      </c>
      <c r="W1147" s="6">
        <v>5.73</v>
      </c>
      <c r="Z1147" s="4">
        <f>IFERROR(__xludf.DUMMYFUNCTION("""COMPUTED_VALUE"""),5.49)</f>
        <v>5.49</v>
      </c>
      <c r="AA1147" s="4">
        <v>32.0812</v>
      </c>
      <c r="AB1147" s="4" t="s">
        <v>13</v>
      </c>
      <c r="AC1147" s="1">
        <v>43.8924821634667</v>
      </c>
      <c r="AD1147" s="4">
        <v>-12.142982163466701</v>
      </c>
    </row>
    <row r="1148">
      <c r="G1148" s="5">
        <v>18.1977</v>
      </c>
      <c r="H1148" s="6">
        <v>5.735</v>
      </c>
      <c r="K1148" s="4">
        <f>IFERROR(__xludf.DUMMYFUNCTION("""COMPUTED_VALUE"""),5.495)</f>
        <v>5.495</v>
      </c>
      <c r="L1148" s="4">
        <v>-1.14794</v>
      </c>
      <c r="M1148" s="4" t="s">
        <v>13</v>
      </c>
      <c r="N1148" s="1">
        <v>-3.57364850820675</v>
      </c>
      <c r="O1148" s="4">
        <v>21.77134850820675</v>
      </c>
      <c r="V1148" s="5">
        <v>31.7705</v>
      </c>
      <c r="W1148" s="6">
        <v>5.735</v>
      </c>
      <c r="Z1148" s="4">
        <f>IFERROR(__xludf.DUMMYFUNCTION("""COMPUTED_VALUE"""),5.495)</f>
        <v>5.495</v>
      </c>
      <c r="AA1148" s="4">
        <v>32.0434</v>
      </c>
      <c r="AB1148" s="4" t="s">
        <v>13</v>
      </c>
      <c r="AC1148" s="1">
        <v>44.0077156222573</v>
      </c>
      <c r="AD1148" s="4">
        <v>-12.237215622257303</v>
      </c>
    </row>
    <row r="1149">
      <c r="G1149" s="5">
        <v>18.7326</v>
      </c>
      <c r="H1149" s="6">
        <v>5.74</v>
      </c>
      <c r="K1149" s="4">
        <f>IFERROR(__xludf.DUMMYFUNCTION("""COMPUTED_VALUE"""),5.5)</f>
        <v>5.5</v>
      </c>
      <c r="L1149" s="4">
        <v>-0.926033</v>
      </c>
      <c r="M1149" s="4" t="s">
        <v>13</v>
      </c>
      <c r="N1149" s="1">
        <v>-3.64141028914004</v>
      </c>
      <c r="O1149" s="4">
        <v>22.374010289140042</v>
      </c>
      <c r="V1149" s="5">
        <v>31.792</v>
      </c>
      <c r="W1149" s="6">
        <v>5.74</v>
      </c>
      <c r="Z1149" s="4">
        <f>IFERROR(__xludf.DUMMYFUNCTION("""COMPUTED_VALUE"""),5.5)</f>
        <v>5.5</v>
      </c>
      <c r="AA1149" s="4">
        <v>32.0061</v>
      </c>
      <c r="AB1149" s="4" t="s">
        <v>13</v>
      </c>
      <c r="AC1149" s="1">
        <v>44.1231906205193</v>
      </c>
      <c r="AD1149" s="4">
        <v>-12.331190620519301</v>
      </c>
    </row>
    <row r="1150">
      <c r="G1150" s="5">
        <v>19.2691</v>
      </c>
      <c r="H1150" s="6">
        <v>5.745</v>
      </c>
      <c r="K1150" s="4">
        <f>IFERROR(__xludf.DUMMYFUNCTION("""COMPUTED_VALUE"""),5.505)</f>
        <v>5.505</v>
      </c>
      <c r="L1150" s="4">
        <v>-0.695901</v>
      </c>
      <c r="M1150" s="4" t="s">
        <v>13</v>
      </c>
      <c r="N1150" s="1">
        <v>-3.70952349799388</v>
      </c>
      <c r="O1150" s="4">
        <v>22.97862349799388</v>
      </c>
      <c r="V1150" s="5">
        <v>31.8139</v>
      </c>
      <c r="W1150" s="6">
        <v>5.745</v>
      </c>
      <c r="Z1150" s="4">
        <f>IFERROR(__xludf.DUMMYFUNCTION("""COMPUTED_VALUE"""),5.505)</f>
        <v>5.505</v>
      </c>
      <c r="AA1150" s="4">
        <v>31.9695</v>
      </c>
      <c r="AB1150" s="4" t="s">
        <v>13</v>
      </c>
      <c r="AC1150" s="1">
        <v>44.2393497806737</v>
      </c>
      <c r="AD1150" s="4">
        <v>-12.425449780673699</v>
      </c>
    </row>
    <row r="1151">
      <c r="G1151" s="5">
        <v>19.807</v>
      </c>
      <c r="H1151" s="6">
        <v>5.75</v>
      </c>
      <c r="K1151" s="4">
        <f>IFERROR(__xludf.DUMMYFUNCTION("""COMPUTED_VALUE"""),5.51)</f>
        <v>5.51</v>
      </c>
      <c r="L1151" s="4">
        <v>-0.457499</v>
      </c>
      <c r="M1151" s="4" t="s">
        <v>13</v>
      </c>
      <c r="N1151" s="1">
        <v>-3.7778251288116</v>
      </c>
      <c r="O1151" s="4">
        <v>23.584825128811598</v>
      </c>
      <c r="V1151" s="5">
        <v>31.8363</v>
      </c>
      <c r="W1151" s="6">
        <v>5.75</v>
      </c>
      <c r="Z1151" s="4">
        <f>IFERROR(__xludf.DUMMYFUNCTION("""COMPUTED_VALUE"""),5.51)</f>
        <v>5.51</v>
      </c>
      <c r="AA1151" s="4">
        <v>31.9336</v>
      </c>
      <c r="AB1151" s="4" t="s">
        <v>13</v>
      </c>
      <c r="AC1151" s="1">
        <v>44.3566357251415</v>
      </c>
      <c r="AD1151" s="4">
        <v>-12.5203357251415</v>
      </c>
    </row>
    <row r="1152">
      <c r="G1152" s="5">
        <v>20.346</v>
      </c>
      <c r="H1152" s="6">
        <v>5.755</v>
      </c>
      <c r="K1152" s="4">
        <f>IFERROR(__xludf.DUMMYFUNCTION("""COMPUTED_VALUE"""),5.515)</f>
        <v>5.515</v>
      </c>
      <c r="L1152" s="4">
        <v>-0.210711</v>
      </c>
      <c r="M1152" s="4" t="s">
        <v>13</v>
      </c>
      <c r="N1152" s="1">
        <v>-3.84615217563654</v>
      </c>
      <c r="O1152" s="4">
        <v>24.19215217563654</v>
      </c>
      <c r="V1152" s="5">
        <v>31.8592</v>
      </c>
      <c r="W1152" s="6">
        <v>5.755</v>
      </c>
      <c r="Z1152" s="4">
        <f>IFERROR(__xludf.DUMMYFUNCTION("""COMPUTED_VALUE"""),5.515)</f>
        <v>5.515</v>
      </c>
      <c r="AA1152" s="4">
        <v>31.8984</v>
      </c>
      <c r="AB1152" s="4" t="s">
        <v>13</v>
      </c>
      <c r="AC1152" s="1">
        <v>44.475491076344</v>
      </c>
      <c r="AD1152" s="4">
        <v>-12.616291076343998</v>
      </c>
    </row>
    <row r="1153">
      <c r="G1153" s="5">
        <v>20.8859</v>
      </c>
      <c r="H1153" s="6">
        <v>5.76</v>
      </c>
      <c r="K1153" s="4">
        <f>IFERROR(__xludf.DUMMYFUNCTION("""COMPUTED_VALUE"""),5.52)</f>
        <v>5.52</v>
      </c>
      <c r="L1153" s="4">
        <v>0.0445078</v>
      </c>
      <c r="M1153" s="4" t="s">
        <v>13</v>
      </c>
      <c r="N1153" s="1">
        <v>-3.91434163251203</v>
      </c>
      <c r="O1153" s="4">
        <v>24.80024163251203</v>
      </c>
      <c r="V1153" s="5">
        <v>31.8826</v>
      </c>
      <c r="W1153" s="6">
        <v>5.76</v>
      </c>
      <c r="Z1153" s="4">
        <f>IFERROR(__xludf.DUMMYFUNCTION("""COMPUTED_VALUE"""),5.52)</f>
        <v>5.52</v>
      </c>
      <c r="AA1153" s="4">
        <v>31.8643</v>
      </c>
      <c r="AB1153" s="4" t="s">
        <v>13</v>
      </c>
      <c r="AC1153" s="1">
        <v>44.5963584567021</v>
      </c>
      <c r="AD1153" s="4">
        <v>-12.713758456702099</v>
      </c>
    </row>
    <row r="1154">
      <c r="G1154" s="5">
        <v>21.4263</v>
      </c>
      <c r="H1154" s="6">
        <v>5.765</v>
      </c>
      <c r="K1154" s="4">
        <f>IFERROR(__xludf.DUMMYFUNCTION("""COMPUTED_VALUE"""),5.525)</f>
        <v>5.525</v>
      </c>
      <c r="L1154" s="4">
        <v>0.308239</v>
      </c>
      <c r="M1154" s="4" t="s">
        <v>13</v>
      </c>
      <c r="N1154" s="1">
        <v>-3.98223049348143</v>
      </c>
      <c r="O1154" s="4">
        <v>25.408530493481432</v>
      </c>
      <c r="V1154" s="5">
        <v>31.9065</v>
      </c>
      <c r="W1154" s="6">
        <v>5.765</v>
      </c>
      <c r="Z1154" s="4">
        <f>IFERROR(__xludf.DUMMYFUNCTION("""COMPUTED_VALUE"""),5.525)</f>
        <v>5.525</v>
      </c>
      <c r="AA1154" s="4">
        <v>31.8311</v>
      </c>
      <c r="AB1154" s="4" t="s">
        <v>13</v>
      </c>
      <c r="AC1154" s="1">
        <v>44.719680488637</v>
      </c>
      <c r="AD1154" s="4">
        <v>-12.813180488637002</v>
      </c>
    </row>
    <row r="1155">
      <c r="G1155" s="5">
        <v>21.9671</v>
      </c>
      <c r="H1155" s="6">
        <v>5.77</v>
      </c>
      <c r="K1155" s="4">
        <f>IFERROR(__xludf.DUMMYFUNCTION("""COMPUTED_VALUE"""),5.53)</f>
        <v>5.53</v>
      </c>
      <c r="L1155" s="4">
        <v>0.580514</v>
      </c>
      <c r="M1155" s="4" t="s">
        <v>13</v>
      </c>
      <c r="N1155" s="1">
        <v>-4.04965575258806</v>
      </c>
      <c r="O1155" s="4">
        <v>26.016755752588058</v>
      </c>
      <c r="V1155" s="5">
        <v>31.931</v>
      </c>
      <c r="W1155" s="6">
        <v>5.77</v>
      </c>
      <c r="Z1155" s="4">
        <f>IFERROR(__xludf.DUMMYFUNCTION("""COMPUTED_VALUE"""),5.53)</f>
        <v>5.53</v>
      </c>
      <c r="AA1155" s="4">
        <v>31.799</v>
      </c>
      <c r="AB1155" s="4" t="s">
        <v>13</v>
      </c>
      <c r="AC1155" s="1">
        <v>44.8458997945697</v>
      </c>
      <c r="AD1155" s="4">
        <v>-12.914899794569703</v>
      </c>
    </row>
    <row r="1156">
      <c r="G1156" s="5">
        <v>22.508</v>
      </c>
      <c r="H1156" s="6">
        <v>5.775</v>
      </c>
      <c r="K1156" s="4">
        <f>IFERROR(__xludf.DUMMYFUNCTION("""COMPUTED_VALUE"""),5.535)</f>
        <v>5.535</v>
      </c>
      <c r="L1156" s="4">
        <v>0.861379</v>
      </c>
      <c r="M1156" s="4" t="s">
        <v>13</v>
      </c>
      <c r="N1156" s="1">
        <v>-4.11645440387528</v>
      </c>
      <c r="O1156" s="4">
        <v>26.62445440387528</v>
      </c>
      <c r="V1156" s="5">
        <v>31.9562</v>
      </c>
      <c r="W1156" s="6">
        <v>5.775</v>
      </c>
      <c r="Z1156" s="4">
        <f>IFERROR(__xludf.DUMMYFUNCTION("""COMPUTED_VALUE"""),5.535)</f>
        <v>5.535</v>
      </c>
      <c r="AA1156" s="4">
        <v>31.7681</v>
      </c>
      <c r="AB1156" s="4" t="s">
        <v>13</v>
      </c>
      <c r="AC1156" s="1">
        <v>44.9754589969214</v>
      </c>
      <c r="AD1156" s="4">
        <v>-13.019258996921398</v>
      </c>
    </row>
    <row r="1157">
      <c r="G1157" s="5">
        <v>23.0487</v>
      </c>
      <c r="H1157" s="6">
        <v>5.78</v>
      </c>
      <c r="K1157" s="4">
        <f>IFERROR(__xludf.DUMMYFUNCTION("""COMPUTED_VALUE"""),5.53994751)</f>
        <v>5.53994751</v>
      </c>
      <c r="L1157" s="4" t="s">
        <v>13</v>
      </c>
      <c r="M1157" s="4">
        <v>-2.17</v>
      </c>
      <c r="N1157" s="1">
        <v>-4.1824634413864</v>
      </c>
      <c r="O1157" s="4">
        <v>27.2311634413864</v>
      </c>
      <c r="V1157" s="5">
        <v>31.9821</v>
      </c>
      <c r="W1157" s="6">
        <v>5.78</v>
      </c>
      <c r="Z1157" s="4">
        <f>IFERROR(__xludf.DUMMYFUNCTION("""COMPUTED_VALUE"""),5.53994751)</f>
        <v>5.53994751</v>
      </c>
      <c r="AA1157" s="4" t="s">
        <v>13</v>
      </c>
      <c r="AB1157" s="4">
        <v>35.9410995205305</v>
      </c>
      <c r="AC1157" s="1">
        <v>45.108800718113</v>
      </c>
      <c r="AD1157" s="4">
        <v>-13.126700718113003</v>
      </c>
    </row>
    <row r="1158">
      <c r="G1158" s="5">
        <v>23.5891</v>
      </c>
      <c r="H1158" s="6">
        <v>5.785</v>
      </c>
      <c r="K1158" s="4">
        <f>IFERROR(__xludf.DUMMYFUNCTION("""COMPUTED_VALUE"""),5.54)</f>
        <v>5.54</v>
      </c>
      <c r="L1158" s="4">
        <v>1.15085</v>
      </c>
      <c r="M1158" s="4" t="s">
        <v>13</v>
      </c>
      <c r="N1158" s="1">
        <v>-4.24751985916478</v>
      </c>
      <c r="O1158" s="4">
        <v>27.836619859164777</v>
      </c>
      <c r="V1158" s="5">
        <v>32.0087</v>
      </c>
      <c r="W1158" s="6">
        <v>5.785</v>
      </c>
      <c r="Z1158" s="4">
        <f>IFERROR(__xludf.DUMMYFUNCTION("""COMPUTED_VALUE"""),5.54)</f>
        <v>5.54</v>
      </c>
      <c r="AA1158" s="4">
        <v>31.7384</v>
      </c>
      <c r="AB1158" s="4" t="s">
        <v>13</v>
      </c>
      <c r="AC1158" s="1">
        <v>45.2463675805657</v>
      </c>
      <c r="AD1158" s="4">
        <v>-13.237667580565706</v>
      </c>
    </row>
    <row r="1159">
      <c r="G1159" s="5">
        <v>24.1289</v>
      </c>
      <c r="H1159" s="6">
        <v>5.79</v>
      </c>
      <c r="K1159" s="4">
        <f>IFERROR(__xludf.DUMMYFUNCTION("""COMPUTED_VALUE"""),5.545)</f>
        <v>5.545</v>
      </c>
      <c r="L1159" s="4">
        <v>1.44892</v>
      </c>
      <c r="M1159" s="4" t="s">
        <v>13</v>
      </c>
      <c r="N1159" s="1">
        <v>-4.31146065125374</v>
      </c>
      <c r="O1159" s="4">
        <v>28.44036065125374</v>
      </c>
      <c r="V1159" s="5">
        <v>32.0362</v>
      </c>
      <c r="W1159" s="6">
        <v>5.79</v>
      </c>
      <c r="Z1159" s="4">
        <f>IFERROR(__xludf.DUMMYFUNCTION("""COMPUTED_VALUE"""),5.545)</f>
        <v>5.545</v>
      </c>
      <c r="AA1159" s="4">
        <v>31.7102</v>
      </c>
      <c r="AB1159" s="4" t="s">
        <v>13</v>
      </c>
      <c r="AC1159" s="1">
        <v>45.3886022067006</v>
      </c>
      <c r="AD1159" s="4">
        <v>-13.352402206700596</v>
      </c>
    </row>
    <row r="1160">
      <c r="G1160" s="5">
        <v>24.6679</v>
      </c>
      <c r="H1160" s="6">
        <v>5.795</v>
      </c>
      <c r="K1160" s="4">
        <f>IFERROR(__xludf.DUMMYFUNCTION("""COMPUTED_VALUE"""),5.55)</f>
        <v>5.55</v>
      </c>
      <c r="L1160" s="4">
        <v>1.75566</v>
      </c>
      <c r="M1160" s="4" t="s">
        <v>13</v>
      </c>
      <c r="N1160" s="1">
        <v>-4.37412281169664</v>
      </c>
      <c r="O1160" s="4">
        <v>29.04202281169664</v>
      </c>
      <c r="V1160" s="5">
        <v>32.0645</v>
      </c>
      <c r="W1160" s="6">
        <v>5.795</v>
      </c>
      <c r="Z1160" s="4">
        <f>IFERROR(__xludf.DUMMYFUNCTION("""COMPUTED_VALUE"""),5.55)</f>
        <v>5.55</v>
      </c>
      <c r="AA1160" s="4">
        <v>31.6833</v>
      </c>
      <c r="AB1160" s="4" t="s">
        <v>13</v>
      </c>
      <c r="AC1160" s="1">
        <v>45.5359472189387</v>
      </c>
      <c r="AD1160" s="4">
        <v>-13.4714472189387</v>
      </c>
    </row>
    <row r="1161">
      <c r="G1161" s="5">
        <v>25.2059</v>
      </c>
      <c r="H1161" s="6">
        <v>5.8</v>
      </c>
      <c r="K1161" s="4">
        <f>IFERROR(__xludf.DUMMYFUNCTION("""COMPUTED_VALUE"""),5.555)</f>
        <v>5.555</v>
      </c>
      <c r="L1161" s="4">
        <v>2.07098</v>
      </c>
      <c r="M1161" s="4" t="s">
        <v>13</v>
      </c>
      <c r="N1161" s="1">
        <v>-4.4353433345368</v>
      </c>
      <c r="O1161" s="4">
        <v>29.6412433345368</v>
      </c>
      <c r="V1161" s="5">
        <v>32.0939</v>
      </c>
      <c r="W1161" s="6">
        <v>5.8</v>
      </c>
      <c r="Z1161" s="4">
        <f>IFERROR(__xludf.DUMMYFUNCTION("""COMPUTED_VALUE"""),5.555)</f>
        <v>5.555</v>
      </c>
      <c r="AA1161" s="4">
        <v>31.6579</v>
      </c>
      <c r="AB1161" s="4" t="s">
        <v>13</v>
      </c>
      <c r="AC1161" s="1">
        <v>45.6888452397011</v>
      </c>
      <c r="AD1161" s="4">
        <v>-13.594945239701104</v>
      </c>
    </row>
    <row r="1162">
      <c r="G1162" s="5">
        <v>25.7426</v>
      </c>
      <c r="H1162" s="6">
        <v>5.805</v>
      </c>
      <c r="K1162" s="4">
        <f>IFERROR(__xludf.DUMMYFUNCTION("""COMPUTED_VALUE"""),5.56)</f>
        <v>5.56</v>
      </c>
      <c r="L1162" s="4">
        <v>2.39492</v>
      </c>
      <c r="M1162" s="4" t="s">
        <v>13</v>
      </c>
      <c r="N1162" s="1">
        <v>-4.49495921381757</v>
      </c>
      <c r="O1162" s="4">
        <v>30.23755921381757</v>
      </c>
      <c r="V1162" s="5">
        <v>32.1243</v>
      </c>
      <c r="W1162" s="6">
        <v>5.805</v>
      </c>
      <c r="Z1162" s="4">
        <f>IFERROR(__xludf.DUMMYFUNCTION("""COMPUTED_VALUE"""),5.56)</f>
        <v>5.56</v>
      </c>
      <c r="AA1162" s="4">
        <v>31.6341</v>
      </c>
      <c r="AB1162" s="4" t="s">
        <v>13</v>
      </c>
      <c r="AC1162" s="1">
        <v>45.8477388914089</v>
      </c>
      <c r="AD1162" s="4">
        <v>-13.723438891408904</v>
      </c>
    </row>
    <row r="1163">
      <c r="G1163" s="5">
        <v>26.2778</v>
      </c>
      <c r="H1163" s="6">
        <v>5.81</v>
      </c>
      <c r="K1163" s="4">
        <f>IFERROR(__xludf.DUMMYFUNCTION("""COMPUTED_VALUE"""),5.565)</f>
        <v>5.565</v>
      </c>
      <c r="L1163" s="4">
        <v>2.72741</v>
      </c>
      <c r="M1163" s="4" t="s">
        <v>13</v>
      </c>
      <c r="N1163" s="1">
        <v>-4.55280744358229</v>
      </c>
      <c r="O1163" s="4">
        <v>30.830607443582288</v>
      </c>
      <c r="V1163" s="5">
        <v>32.1559</v>
      </c>
      <c r="W1163" s="6">
        <v>5.81</v>
      </c>
      <c r="Z1163" s="4">
        <f>IFERROR(__xludf.DUMMYFUNCTION("""COMPUTED_VALUE"""),5.565)</f>
        <v>5.565</v>
      </c>
      <c r="AA1163" s="4">
        <v>31.6119</v>
      </c>
      <c r="AB1163" s="4" t="s">
        <v>13</v>
      </c>
      <c r="AC1163" s="1">
        <v>46.0130707964833</v>
      </c>
      <c r="AD1163" s="4">
        <v>-13.857170796483295</v>
      </c>
    </row>
    <row r="1164">
      <c r="G1164" s="5">
        <v>26.8113</v>
      </c>
      <c r="H1164" s="6">
        <v>5.815</v>
      </c>
      <c r="K1164" s="4">
        <f>IFERROR(__xludf.DUMMYFUNCTION("""COMPUTED_VALUE"""),5.57)</f>
        <v>5.57</v>
      </c>
      <c r="L1164" s="4">
        <v>3.06842</v>
      </c>
      <c r="M1164" s="4" t="s">
        <v>13</v>
      </c>
      <c r="N1164" s="1">
        <v>-4.60872501787429</v>
      </c>
      <c r="O1164" s="4">
        <v>31.420025017874288</v>
      </c>
      <c r="V1164" s="5">
        <v>32.1887</v>
      </c>
      <c r="W1164" s="6">
        <v>5.815</v>
      </c>
      <c r="Z1164" s="4">
        <f>IFERROR(__xludf.DUMMYFUNCTION("""COMPUTED_VALUE"""),5.57)</f>
        <v>5.57</v>
      </c>
      <c r="AA1164" s="4">
        <v>31.5914</v>
      </c>
      <c r="AB1164" s="4" t="s">
        <v>13</v>
      </c>
      <c r="AC1164" s="1">
        <v>46.1852835773452</v>
      </c>
      <c r="AD1164" s="4">
        <v>-13.996583577345206</v>
      </c>
    </row>
    <row r="1165">
      <c r="G1165" s="5">
        <v>27.343</v>
      </c>
      <c r="H1165" s="6">
        <v>5.82</v>
      </c>
      <c r="K1165" s="4">
        <f>IFERROR(__xludf.DUMMYFUNCTION("""COMPUTED_VALUE"""),5.575)</f>
        <v>5.575</v>
      </c>
      <c r="L1165" s="4">
        <v>3.41788</v>
      </c>
      <c r="M1165" s="4" t="s">
        <v>13</v>
      </c>
      <c r="N1165" s="1">
        <v>-4.66254893073692</v>
      </c>
      <c r="O1165" s="4">
        <v>32.00554893073692</v>
      </c>
      <c r="V1165" s="5">
        <v>32.2228</v>
      </c>
      <c r="W1165" s="6">
        <v>5.82</v>
      </c>
      <c r="Z1165" s="4">
        <f>IFERROR(__xludf.DUMMYFUNCTION("""COMPUTED_VALUE"""),5.575)</f>
        <v>5.575</v>
      </c>
      <c r="AA1165" s="4">
        <v>31.5725</v>
      </c>
      <c r="AB1165" s="4" t="s">
        <v>13</v>
      </c>
      <c r="AC1165" s="1">
        <v>46.3648198564157</v>
      </c>
      <c r="AD1165" s="4">
        <v>-14.1420198564157</v>
      </c>
    </row>
    <row r="1166">
      <c r="G1166" s="5">
        <v>27.8726</v>
      </c>
      <c r="H1166" s="6">
        <v>5.825</v>
      </c>
      <c r="K1166" s="4">
        <f>IFERROR(__xludf.DUMMYFUNCTION("""COMPUTED_VALUE"""),5.58)</f>
        <v>5.58</v>
      </c>
      <c r="L1166" s="4">
        <v>3.77574</v>
      </c>
      <c r="M1166" s="4" t="s">
        <v>13</v>
      </c>
      <c r="N1166" s="1">
        <v>-4.71414454511338</v>
      </c>
      <c r="O1166" s="4">
        <v>32.586744545113376</v>
      </c>
      <c r="V1166" s="5">
        <v>32.2584</v>
      </c>
      <c r="W1166" s="6">
        <v>5.825</v>
      </c>
      <c r="Z1166" s="4">
        <f>IFERROR(__xludf.DUMMYFUNCTION("""COMPUTED_VALUE"""),5.58)</f>
        <v>5.58</v>
      </c>
      <c r="AA1166" s="4">
        <v>31.5555</v>
      </c>
      <c r="AB1166" s="4" t="s">
        <v>13</v>
      </c>
      <c r="AC1166" s="1">
        <v>46.5531011116204</v>
      </c>
      <c r="AD1166" s="4">
        <v>-14.294701111620398</v>
      </c>
    </row>
    <row r="1167">
      <c r="G1167" s="5">
        <v>28.4001</v>
      </c>
      <c r="H1167" s="6">
        <v>5.83</v>
      </c>
      <c r="K1167" s="4">
        <f>IFERROR(__xludf.DUMMYFUNCTION("""COMPUTED_VALUE"""),5.585)</f>
        <v>5.585</v>
      </c>
      <c r="L1167" s="4">
        <v>4.14191</v>
      </c>
      <c r="M1167" s="4" t="s">
        <v>13</v>
      </c>
      <c r="N1167" s="1">
        <v>-4.76394630945574</v>
      </c>
      <c r="O1167" s="4">
        <v>33.16404630945574</v>
      </c>
      <c r="V1167" s="5">
        <v>32.2954</v>
      </c>
      <c r="W1167" s="6">
        <v>5.83</v>
      </c>
      <c r="Z1167" s="4">
        <f>IFERROR(__xludf.DUMMYFUNCTION("""COMPUTED_VALUE"""),5.585)</f>
        <v>5.585</v>
      </c>
      <c r="AA1167" s="4">
        <v>31.5402</v>
      </c>
      <c r="AB1167" s="4" t="s">
        <v>13</v>
      </c>
      <c r="AC1167" s="1">
        <v>46.7673305590036</v>
      </c>
      <c r="AD1167" s="4">
        <v>-14.471930559003596</v>
      </c>
    </row>
    <row r="1168">
      <c r="G1168" s="5">
        <v>28.9251</v>
      </c>
      <c r="H1168" s="6">
        <v>5.835</v>
      </c>
      <c r="K1168" s="4">
        <f>IFERROR(__xludf.DUMMYFUNCTION("""COMPUTED_VALUE"""),5.59)</f>
        <v>5.59</v>
      </c>
      <c r="L1168" s="4">
        <v>4.51629</v>
      </c>
      <c r="M1168" s="4" t="s">
        <v>13</v>
      </c>
      <c r="N1168" s="1">
        <v>-4.81226396352487</v>
      </c>
      <c r="O1168" s="4">
        <v>33.73736396352487</v>
      </c>
      <c r="V1168" s="5">
        <v>32.3341</v>
      </c>
      <c r="W1168" s="6">
        <v>5.835</v>
      </c>
      <c r="Z1168" s="4">
        <f>IFERROR(__xludf.DUMMYFUNCTION("""COMPUTED_VALUE"""),5.59)</f>
        <v>5.59</v>
      </c>
      <c r="AA1168" s="4">
        <v>31.5268</v>
      </c>
      <c r="AB1168" s="4" t="s">
        <v>13</v>
      </c>
      <c r="AC1168" s="1">
        <v>47.0113391818403</v>
      </c>
      <c r="AD1168" s="4">
        <v>-14.6772391818403</v>
      </c>
    </row>
    <row r="1169">
      <c r="G1169" s="5">
        <v>29.4475</v>
      </c>
      <c r="H1169" s="6">
        <v>5.84</v>
      </c>
      <c r="K1169" s="4">
        <f>IFERROR(__xludf.DUMMYFUNCTION("""COMPUTED_VALUE"""),5.595)</f>
        <v>5.595</v>
      </c>
      <c r="L1169" s="4">
        <v>4.89879</v>
      </c>
      <c r="M1169" s="4" t="s">
        <v>13</v>
      </c>
      <c r="N1169" s="1">
        <v>-4.85924331288212</v>
      </c>
      <c r="O1169" s="4">
        <v>34.30674331288212</v>
      </c>
      <c r="V1169" s="5">
        <v>32.3743</v>
      </c>
      <c r="W1169" s="6">
        <v>5.84</v>
      </c>
      <c r="Z1169" s="4">
        <f>IFERROR(__xludf.DUMMYFUNCTION("""COMPUTED_VALUE"""),5.595)</f>
        <v>5.595</v>
      </c>
      <c r="AA1169" s="4">
        <v>31.5151</v>
      </c>
      <c r="AB1169" s="4" t="s">
        <v>13</v>
      </c>
      <c r="AC1169" s="1">
        <v>47.2820730509096</v>
      </c>
      <c r="AD1169" s="4">
        <v>-14.907773050909604</v>
      </c>
    </row>
    <row r="1170">
      <c r="G1170" s="5">
        <v>29.9672</v>
      </c>
      <c r="H1170" s="6">
        <v>5.845</v>
      </c>
      <c r="K1170" s="4">
        <f>IFERROR(__xludf.DUMMYFUNCTION("""COMPUTED_VALUE"""),5.6)</f>
        <v>5.6</v>
      </c>
      <c r="L1170" s="4">
        <v>5.28929</v>
      </c>
      <c r="M1170" s="4" t="s">
        <v>13</v>
      </c>
      <c r="N1170" s="1">
        <v>-4.90503016308882</v>
      </c>
      <c r="O1170" s="4">
        <v>34.872230163088815</v>
      </c>
      <c r="V1170" s="5">
        <v>32.4164</v>
      </c>
      <c r="W1170" s="6">
        <v>5.845</v>
      </c>
      <c r="Z1170" s="4">
        <f>IFERROR(__xludf.DUMMYFUNCTION("""COMPUTED_VALUE"""),5.6)</f>
        <v>5.6</v>
      </c>
      <c r="AA1170" s="4">
        <v>31.5053</v>
      </c>
      <c r="AB1170" s="4" t="s">
        <v>13</v>
      </c>
      <c r="AC1170" s="1">
        <v>47.5764782369907</v>
      </c>
      <c r="AD1170" s="4">
        <v>-15.1600782369907</v>
      </c>
    </row>
    <row r="1171">
      <c r="G1171" s="5">
        <v>30.4841</v>
      </c>
      <c r="H1171" s="6">
        <v>5.85</v>
      </c>
      <c r="K1171" s="4">
        <f>IFERROR(__xludf.DUMMYFUNCTION("""COMPUTED_VALUE"""),5.605)</f>
        <v>5.605</v>
      </c>
      <c r="L1171" s="4">
        <v>5.68767</v>
      </c>
      <c r="M1171" s="4" t="s">
        <v>13</v>
      </c>
      <c r="N1171" s="1">
        <v>-4.94977031970632</v>
      </c>
      <c r="O1171" s="4">
        <v>35.43387031970632</v>
      </c>
      <c r="V1171" s="5">
        <v>32.4602</v>
      </c>
      <c r="W1171" s="6">
        <v>5.85</v>
      </c>
      <c r="Z1171" s="4">
        <f>IFERROR(__xludf.DUMMYFUNCTION("""COMPUTED_VALUE"""),5.605)</f>
        <v>5.605</v>
      </c>
      <c r="AA1171" s="4">
        <v>31.4972</v>
      </c>
      <c r="AB1171" s="4" t="s">
        <v>13</v>
      </c>
      <c r="AC1171" s="1">
        <v>47.8915008108629</v>
      </c>
      <c r="AD1171" s="4">
        <v>-15.4313008108629</v>
      </c>
    </row>
    <row r="1172">
      <c r="G1172" s="5">
        <v>30.9979</v>
      </c>
      <c r="H1172" s="6">
        <v>5.855</v>
      </c>
      <c r="K1172" s="4">
        <f>IFERROR(__xludf.DUMMYFUNCTION("""COMPUTED_VALUE"""),5.61)</f>
        <v>5.61</v>
      </c>
      <c r="L1172" s="4">
        <v>6.09377</v>
      </c>
      <c r="M1172" s="4" t="s">
        <v>13</v>
      </c>
      <c r="N1172" s="1">
        <v>-4.99360958829595</v>
      </c>
      <c r="O1172" s="4">
        <v>35.991509588295955</v>
      </c>
      <c r="V1172" s="5">
        <v>32.506</v>
      </c>
      <c r="W1172" s="6">
        <v>5.855</v>
      </c>
      <c r="Z1172" s="4">
        <f>IFERROR(__xludf.DUMMYFUNCTION("""COMPUTED_VALUE"""),5.61)</f>
        <v>5.61</v>
      </c>
      <c r="AA1172" s="4">
        <v>31.491</v>
      </c>
      <c r="AB1172" s="4" t="s">
        <v>13</v>
      </c>
      <c r="AC1172" s="1">
        <v>48.2240868433052</v>
      </c>
      <c r="AD1172" s="4">
        <v>-15.718086843305201</v>
      </c>
    </row>
    <row r="1173">
      <c r="G1173" s="5">
        <v>31.5086</v>
      </c>
      <c r="H1173" s="6">
        <v>5.86</v>
      </c>
      <c r="K1173" s="4">
        <f>IFERROR(__xludf.DUMMYFUNCTION("""COMPUTED_VALUE"""),5.615)</f>
        <v>5.615</v>
      </c>
      <c r="L1173" s="4">
        <v>6.5075</v>
      </c>
      <c r="M1173" s="4" t="s">
        <v>13</v>
      </c>
      <c r="N1173" s="1">
        <v>-5.03669377441905</v>
      </c>
      <c r="O1173" s="4">
        <v>36.54529377441905</v>
      </c>
      <c r="V1173" s="5">
        <v>32.5537</v>
      </c>
      <c r="W1173" s="6">
        <v>5.86</v>
      </c>
      <c r="Z1173" s="4">
        <f>IFERROR(__xludf.DUMMYFUNCTION("""COMPUTED_VALUE"""),5.615)</f>
        <v>5.615</v>
      </c>
      <c r="AA1173" s="4">
        <v>31.4866</v>
      </c>
      <c r="AB1173" s="4" t="s">
        <v>13</v>
      </c>
      <c r="AC1173" s="1">
        <v>48.5711824050968</v>
      </c>
      <c r="AD1173" s="4">
        <v>-16.0174824050968</v>
      </c>
    </row>
    <row r="1174">
      <c r="G1174" s="5">
        <v>32.0161</v>
      </c>
      <c r="H1174" s="6">
        <v>5.865</v>
      </c>
      <c r="K1174" s="4">
        <f>IFERROR(__xludf.DUMMYFUNCTION("""COMPUTED_VALUE"""),5.62)</f>
        <v>5.62</v>
      </c>
      <c r="L1174" s="4">
        <v>6.92865</v>
      </c>
      <c r="M1174" s="4" t="s">
        <v>13</v>
      </c>
      <c r="N1174" s="1">
        <v>-5.07916868363696</v>
      </c>
      <c r="O1174" s="4">
        <v>37.09526868363696</v>
      </c>
      <c r="V1174" s="5">
        <v>32.6035</v>
      </c>
      <c r="W1174" s="6">
        <v>5.865</v>
      </c>
      <c r="Z1174" s="4">
        <f>IFERROR(__xludf.DUMMYFUNCTION("""COMPUTED_VALUE"""),5.62)</f>
        <v>5.62</v>
      </c>
      <c r="AA1174" s="4">
        <v>31.484</v>
      </c>
      <c r="AB1174" s="4" t="s">
        <v>13</v>
      </c>
      <c r="AC1174" s="1">
        <v>48.9297335670168</v>
      </c>
      <c r="AD1174" s="4">
        <v>-16.3262335670168</v>
      </c>
    </row>
    <row r="1175">
      <c r="G1175" s="5">
        <v>32.5201</v>
      </c>
      <c r="H1175" s="6">
        <v>5.87</v>
      </c>
      <c r="K1175" s="4">
        <f>IFERROR(__xludf.DUMMYFUNCTION("""COMPUTED_VALUE"""),5.625)</f>
        <v>5.625</v>
      </c>
      <c r="L1175" s="4">
        <v>7.35707</v>
      </c>
      <c r="M1175" s="4" t="s">
        <v>13</v>
      </c>
      <c r="N1175" s="1">
        <v>-5.121180121511</v>
      </c>
      <c r="O1175" s="4">
        <v>37.641280121511</v>
      </c>
      <c r="V1175" s="5">
        <v>32.6554</v>
      </c>
      <c r="W1175" s="6">
        <v>5.87</v>
      </c>
      <c r="Z1175" s="4">
        <f>IFERROR(__xludf.DUMMYFUNCTION("""COMPUTED_VALUE"""),5.625)</f>
        <v>5.625</v>
      </c>
      <c r="AA1175" s="4">
        <v>31.483</v>
      </c>
      <c r="AB1175" s="4" t="s">
        <v>13</v>
      </c>
      <c r="AC1175" s="1">
        <v>49.2966863998445</v>
      </c>
      <c r="AD1175" s="4">
        <v>-16.641286399844503</v>
      </c>
    </row>
    <row r="1176">
      <c r="G1176" s="5">
        <v>33.0207</v>
      </c>
      <c r="H1176" s="6">
        <v>5.875</v>
      </c>
      <c r="K1176" s="4">
        <f>IFERROR(__xludf.DUMMYFUNCTION("""COMPUTED_VALUE"""),5.63)</f>
        <v>5.63</v>
      </c>
      <c r="L1176" s="4">
        <v>7.7926</v>
      </c>
      <c r="M1176" s="4" t="s">
        <v>13</v>
      </c>
      <c r="N1176" s="1">
        <v>-5.16287389360254</v>
      </c>
      <c r="O1176" s="4">
        <v>38.183573893602535</v>
      </c>
      <c r="V1176" s="5">
        <v>32.7095</v>
      </c>
      <c r="W1176" s="6">
        <v>5.875</v>
      </c>
      <c r="Z1176" s="4">
        <f>IFERROR(__xludf.DUMMYFUNCTION("""COMPUTED_VALUE"""),5.63)</f>
        <v>5.63</v>
      </c>
      <c r="AA1176" s="4">
        <v>31.4838</v>
      </c>
      <c r="AB1176" s="4" t="s">
        <v>13</v>
      </c>
      <c r="AC1176" s="1">
        <v>49.6689869743591</v>
      </c>
      <c r="AD1176" s="4">
        <v>-16.959486974359102</v>
      </c>
    </row>
    <row r="1177">
      <c r="G1177" s="5">
        <v>33.5177</v>
      </c>
      <c r="H1177" s="6">
        <v>5.88</v>
      </c>
      <c r="K1177" s="4">
        <f>IFERROR(__xludf.DUMMYFUNCTION("""COMPUTED_VALUE"""),5.635)</f>
        <v>5.635</v>
      </c>
      <c r="L1177" s="4">
        <v>8.23505</v>
      </c>
      <c r="M1177" s="4" t="s">
        <v>13</v>
      </c>
      <c r="N1177" s="1">
        <v>-5.20439580547289</v>
      </c>
      <c r="O1177" s="4">
        <v>38.72209580547289</v>
      </c>
      <c r="V1177" s="5">
        <v>32.7657</v>
      </c>
      <c r="W1177" s="6">
        <v>5.88</v>
      </c>
      <c r="Z1177" s="4">
        <f>IFERROR(__xludf.DUMMYFUNCTION("""COMPUTED_VALUE"""),5.635)</f>
        <v>5.635</v>
      </c>
      <c r="AA1177" s="4">
        <v>31.4861</v>
      </c>
      <c r="AB1177" s="4" t="s">
        <v>13</v>
      </c>
      <c r="AC1177" s="1">
        <v>50.0435813613395</v>
      </c>
      <c r="AD1177" s="4">
        <v>-17.277881361339496</v>
      </c>
    </row>
    <row r="1178">
      <c r="G1178" s="5">
        <v>34.0111</v>
      </c>
      <c r="H1178" s="6">
        <v>5.885</v>
      </c>
      <c r="K1178" s="4">
        <f>IFERROR(__xludf.DUMMYFUNCTION("""COMPUTED_VALUE"""),5.64)</f>
        <v>5.64</v>
      </c>
      <c r="L1178" s="4">
        <v>8.68423</v>
      </c>
      <c r="M1178" s="4" t="s">
        <v>13</v>
      </c>
      <c r="N1178" s="1">
        <v>-5.2458916626834</v>
      </c>
      <c r="O1178" s="4">
        <v>39.2569916626834</v>
      </c>
      <c r="V1178" s="5">
        <v>32.8242</v>
      </c>
      <c r="W1178" s="6">
        <v>5.885</v>
      </c>
      <c r="Z1178" s="4">
        <f>IFERROR(__xludf.DUMMYFUNCTION("""COMPUTED_VALUE"""),5.64)</f>
        <v>5.64</v>
      </c>
      <c r="AA1178" s="4">
        <v>31.49</v>
      </c>
      <c r="AB1178" s="4" t="s">
        <v>13</v>
      </c>
      <c r="AC1178" s="1">
        <v>50.4174156315652</v>
      </c>
      <c r="AD1178" s="4">
        <v>-17.5932156315652</v>
      </c>
    </row>
    <row r="1179">
      <c r="G1179" s="5">
        <v>34.5007</v>
      </c>
      <c r="H1179" s="6">
        <v>5.89</v>
      </c>
      <c r="K1179" s="4">
        <f>IFERROR(__xludf.DUMMYFUNCTION("""COMPUTED_VALUE"""),5.640045166)</f>
        <v>5.640045166</v>
      </c>
      <c r="L1179" s="4" t="s">
        <v>13</v>
      </c>
      <c r="M1179" s="4">
        <v>-2.57</v>
      </c>
      <c r="N1179" s="1">
        <v>-5.28750727079542</v>
      </c>
      <c r="O1179" s="4">
        <v>39.788207270795425</v>
      </c>
      <c r="V1179" s="5">
        <v>32.885</v>
      </c>
      <c r="W1179" s="6">
        <v>5.89</v>
      </c>
      <c r="Z1179" s="4">
        <f>IFERROR(__xludf.DUMMYFUNCTION("""COMPUTED_VALUE"""),5.640045166)</f>
        <v>5.640045166</v>
      </c>
      <c r="AA1179" s="4" t="s">
        <v>13</v>
      </c>
      <c r="AB1179" s="4">
        <v>41.3567148519077</v>
      </c>
      <c r="AC1179" s="1">
        <v>50.7874358558151</v>
      </c>
      <c r="AD1179" s="4">
        <v>-17.9024358558151</v>
      </c>
    </row>
    <row r="1180">
      <c r="G1180" s="5">
        <v>34.9865</v>
      </c>
      <c r="H1180" s="6">
        <v>5.895</v>
      </c>
      <c r="K1180" s="4">
        <f>IFERROR(__xludf.DUMMYFUNCTION("""COMPUTED_VALUE"""),5.645)</f>
        <v>5.645</v>
      </c>
      <c r="L1180" s="4">
        <v>9.13993</v>
      </c>
      <c r="M1180" s="4" t="s">
        <v>13</v>
      </c>
      <c r="N1180" s="1">
        <v>-5.32938843537026</v>
      </c>
      <c r="O1180" s="4">
        <v>40.31588843537026</v>
      </c>
      <c r="V1180" s="5">
        <v>32.9481</v>
      </c>
      <c r="W1180" s="6">
        <v>5.895</v>
      </c>
      <c r="Z1180" s="4">
        <f>IFERROR(__xludf.DUMMYFUNCTION("""COMPUTED_VALUE"""),5.645)</f>
        <v>5.645</v>
      </c>
      <c r="AA1180" s="4">
        <v>31.4955</v>
      </c>
      <c r="AB1180" s="4" t="s">
        <v>13</v>
      </c>
      <c r="AC1180" s="1">
        <v>51.1505881048685</v>
      </c>
      <c r="AD1180" s="4">
        <v>-18.2024881048685</v>
      </c>
    </row>
    <row r="1181">
      <c r="G1181" s="5">
        <v>35.4685</v>
      </c>
      <c r="H1181" s="6">
        <v>5.9</v>
      </c>
      <c r="K1181" s="4">
        <f>IFERROR(__xludf.DUMMYFUNCTION("""COMPUTED_VALUE"""),5.65)</f>
        <v>5.65</v>
      </c>
      <c r="L1181" s="4">
        <v>9.60196</v>
      </c>
      <c r="M1181" s="4" t="s">
        <v>13</v>
      </c>
      <c r="N1181" s="1">
        <v>-5.37168096196929</v>
      </c>
      <c r="O1181" s="4">
        <v>40.84018096196929</v>
      </c>
      <c r="V1181" s="5">
        <v>33.0136</v>
      </c>
      <c r="W1181" s="6">
        <v>5.9</v>
      </c>
      <c r="Z1181" s="4">
        <f>IFERROR(__xludf.DUMMYFUNCTION("""COMPUTED_VALUE"""),5.65)</f>
        <v>5.65</v>
      </c>
      <c r="AA1181" s="4">
        <v>31.5023</v>
      </c>
      <c r="AB1181" s="4" t="s">
        <v>13</v>
      </c>
      <c r="AC1181" s="1">
        <v>51.5038184495046</v>
      </c>
      <c r="AD1181" s="4">
        <v>-18.490218449504603</v>
      </c>
    </row>
    <row r="1182">
      <c r="G1182" s="5">
        <v>35.9465</v>
      </c>
      <c r="H1182" s="6">
        <v>5.905</v>
      </c>
      <c r="K1182" s="4">
        <f>IFERROR(__xludf.DUMMYFUNCTION("""COMPUTED_VALUE"""),5.655)</f>
        <v>5.655</v>
      </c>
      <c r="L1182" s="4">
        <v>10.0701</v>
      </c>
      <c r="M1182" s="4" t="s">
        <v>13</v>
      </c>
      <c r="N1182" s="1">
        <v>-5.41453065615382</v>
      </c>
      <c r="O1182" s="4">
        <v>41.36103065615382</v>
      </c>
      <c r="V1182" s="5">
        <v>33.0815</v>
      </c>
      <c r="W1182" s="6">
        <v>5.905</v>
      </c>
      <c r="Z1182" s="4">
        <f>IFERROR(__xludf.DUMMYFUNCTION("""COMPUTED_VALUE"""),5.655)</f>
        <v>5.655</v>
      </c>
      <c r="AA1182" s="4">
        <v>31.5106</v>
      </c>
      <c r="AB1182" s="4" t="s">
        <v>13</v>
      </c>
      <c r="AC1182" s="1">
        <v>51.8440729605024</v>
      </c>
      <c r="AD1182" s="4">
        <v>-18.762572960502403</v>
      </c>
    </row>
    <row r="1183">
      <c r="G1183" s="5">
        <v>36.4207</v>
      </c>
      <c r="H1183" s="6">
        <v>5.91</v>
      </c>
      <c r="K1183" s="4">
        <f>IFERROR(__xludf.DUMMYFUNCTION("""COMPUTED_VALUE"""),5.66)</f>
        <v>5.66</v>
      </c>
      <c r="L1183" s="4">
        <v>10.5441</v>
      </c>
      <c r="M1183" s="4" t="s">
        <v>13</v>
      </c>
      <c r="N1183" s="1">
        <v>-5.4580833234852</v>
      </c>
      <c r="O1183" s="4">
        <v>41.878783323485195</v>
      </c>
      <c r="V1183" s="5">
        <v>33.1517</v>
      </c>
      <c r="W1183" s="6">
        <v>5.91</v>
      </c>
      <c r="Z1183" s="4">
        <f>IFERROR(__xludf.DUMMYFUNCTION("""COMPUTED_VALUE"""),5.66)</f>
        <v>5.66</v>
      </c>
      <c r="AA1183" s="4">
        <v>31.5201</v>
      </c>
      <c r="AB1183" s="4" t="s">
        <v>13</v>
      </c>
      <c r="AC1183" s="1">
        <v>52.1682977086412</v>
      </c>
      <c r="AD1183" s="4">
        <v>-19.0165977086412</v>
      </c>
    </row>
    <row r="1184">
      <c r="G1184" s="5">
        <v>36.8908</v>
      </c>
      <c r="H1184" s="6">
        <v>5.915</v>
      </c>
      <c r="K1184" s="4">
        <f>IFERROR(__xludf.DUMMYFUNCTION("""COMPUTED_VALUE"""),5.665)</f>
        <v>5.665</v>
      </c>
      <c r="L1184" s="4">
        <v>11.0238</v>
      </c>
      <c r="M1184" s="4" t="s">
        <v>13</v>
      </c>
      <c r="N1184" s="1">
        <v>-5.50248476952477</v>
      </c>
      <c r="O1184" s="4">
        <v>42.39328476952477</v>
      </c>
      <c r="V1184" s="5">
        <v>33.2244</v>
      </c>
      <c r="W1184" s="6">
        <v>5.915</v>
      </c>
      <c r="Z1184" s="4">
        <f>IFERROR(__xludf.DUMMYFUNCTION("""COMPUTED_VALUE"""),5.665)</f>
        <v>5.665</v>
      </c>
      <c r="AA1184" s="4">
        <v>31.5309</v>
      </c>
      <c r="AB1184" s="4" t="s">
        <v>13</v>
      </c>
      <c r="AC1184" s="1">
        <v>52.4734387647001</v>
      </c>
      <c r="AD1184" s="4">
        <v>-19.249038764700096</v>
      </c>
    </row>
    <row r="1185">
      <c r="G1185" s="5">
        <v>37.3569</v>
      </c>
      <c r="H1185" s="6">
        <v>5.92</v>
      </c>
      <c r="K1185" s="4">
        <f>IFERROR(__xludf.DUMMYFUNCTION("""COMPUTED_VALUE"""),5.67)</f>
        <v>5.67</v>
      </c>
      <c r="L1185" s="4">
        <v>11.509</v>
      </c>
      <c r="M1185" s="4" t="s">
        <v>13</v>
      </c>
      <c r="N1185" s="1">
        <v>-5.54788079983386</v>
      </c>
      <c r="O1185" s="4">
        <v>42.904780799833866</v>
      </c>
      <c r="V1185" s="5">
        <v>33.2995</v>
      </c>
      <c r="W1185" s="6">
        <v>5.92</v>
      </c>
      <c r="Z1185" s="4">
        <f>IFERROR(__xludf.DUMMYFUNCTION("""COMPUTED_VALUE"""),5.67)</f>
        <v>5.67</v>
      </c>
      <c r="AA1185" s="4">
        <v>31.5427</v>
      </c>
      <c r="AB1185" s="4" t="s">
        <v>13</v>
      </c>
      <c r="AC1185" s="1">
        <v>52.7564421994584</v>
      </c>
      <c r="AD1185" s="4">
        <v>-19.456942199458396</v>
      </c>
    </row>
    <row r="1186">
      <c r="G1186" s="5">
        <v>37.819</v>
      </c>
      <c r="H1186" s="6">
        <v>5.925</v>
      </c>
      <c r="K1186" s="4">
        <f>IFERROR(__xludf.DUMMYFUNCTION("""COMPUTED_VALUE"""),5.675)</f>
        <v>5.675</v>
      </c>
      <c r="L1186" s="4">
        <v>11.9993</v>
      </c>
      <c r="M1186" s="4" t="s">
        <v>13</v>
      </c>
      <c r="N1186" s="1">
        <v>-5.59441721997382</v>
      </c>
      <c r="O1186" s="4">
        <v>43.41341721997382</v>
      </c>
      <c r="V1186" s="5">
        <v>33.377</v>
      </c>
      <c r="W1186" s="6">
        <v>5.925</v>
      </c>
      <c r="Z1186" s="4">
        <f>IFERROR(__xludf.DUMMYFUNCTION("""COMPUTED_VALUE"""),5.675)</f>
        <v>5.675</v>
      </c>
      <c r="AA1186" s="4">
        <v>31.5557</v>
      </c>
      <c r="AB1186" s="4" t="s">
        <v>13</v>
      </c>
      <c r="AC1186" s="1">
        <v>53.014254083695</v>
      </c>
      <c r="AD1186" s="4">
        <v>-19.637254083694998</v>
      </c>
    </row>
    <row r="1187">
      <c r="G1187" s="5">
        <v>38.277</v>
      </c>
      <c r="H1187" s="6">
        <v>5.93</v>
      </c>
      <c r="K1187" s="4">
        <f>IFERROR(__xludf.DUMMYFUNCTION("""COMPUTED_VALUE"""),5.68)</f>
        <v>5.68</v>
      </c>
      <c r="L1187" s="4">
        <v>12.4946</v>
      </c>
      <c r="M1187" s="4" t="s">
        <v>13</v>
      </c>
      <c r="N1187" s="1">
        <v>-5.64223983550598</v>
      </c>
      <c r="O1187" s="4">
        <v>43.919239835505984</v>
      </c>
      <c r="V1187" s="5">
        <v>33.4568</v>
      </c>
      <c r="W1187" s="6">
        <v>5.93</v>
      </c>
      <c r="Z1187" s="4">
        <f>IFERROR(__xludf.DUMMYFUNCTION("""COMPUTED_VALUE"""),5.68)</f>
        <v>5.68</v>
      </c>
      <c r="AA1187" s="4">
        <v>31.5697</v>
      </c>
      <c r="AB1187" s="4" t="s">
        <v>13</v>
      </c>
      <c r="AC1187" s="1">
        <v>53.2438204881894</v>
      </c>
      <c r="AD1187" s="4">
        <v>-19.7870204881894</v>
      </c>
    </row>
    <row r="1188">
      <c r="G1188" s="5">
        <v>38.731</v>
      </c>
      <c r="H1188" s="6">
        <v>5.935</v>
      </c>
      <c r="K1188" s="4">
        <f>IFERROR(__xludf.DUMMYFUNCTION("""COMPUTED_VALUE"""),5.685)</f>
        <v>5.685</v>
      </c>
      <c r="L1188" s="4">
        <v>12.9946</v>
      </c>
      <c r="M1188" s="4" t="s">
        <v>13</v>
      </c>
      <c r="N1188" s="1">
        <v>-5.69149445199168</v>
      </c>
      <c r="O1188" s="4">
        <v>44.42249445199168</v>
      </c>
      <c r="V1188" s="5">
        <v>33.539</v>
      </c>
      <c r="W1188" s="6">
        <v>5.935</v>
      </c>
      <c r="Z1188" s="4">
        <f>IFERROR(__xludf.DUMMYFUNCTION("""COMPUTED_VALUE"""),5.685)</f>
        <v>5.685</v>
      </c>
      <c r="AA1188" s="4">
        <v>31.5845</v>
      </c>
      <c r="AB1188" s="4" t="s">
        <v>13</v>
      </c>
      <c r="AC1188" s="1">
        <v>53.4420874837205</v>
      </c>
      <c r="AD1188" s="4">
        <v>-19.903087483720498</v>
      </c>
    </row>
    <row r="1189">
      <c r="G1189" s="5">
        <v>39.1809</v>
      </c>
      <c r="H1189" s="6">
        <v>5.94</v>
      </c>
      <c r="K1189" s="4">
        <f>IFERROR(__xludf.DUMMYFUNCTION("""COMPUTED_VALUE"""),5.69)</f>
        <v>5.69</v>
      </c>
      <c r="L1189" s="4">
        <v>13.499</v>
      </c>
      <c r="M1189" s="4" t="s">
        <v>13</v>
      </c>
      <c r="N1189" s="1">
        <v>-5.74232687499227</v>
      </c>
      <c r="O1189" s="4">
        <v>44.923226874992274</v>
      </c>
      <c r="V1189" s="5">
        <v>33.6236</v>
      </c>
      <c r="W1189" s="6">
        <v>5.94</v>
      </c>
      <c r="Z1189" s="4">
        <f>IFERROR(__xludf.DUMMYFUNCTION("""COMPUTED_VALUE"""),5.69)</f>
        <v>5.69</v>
      </c>
      <c r="AA1189" s="4">
        <v>31.6002</v>
      </c>
      <c r="AB1189" s="4" t="s">
        <v>13</v>
      </c>
      <c r="AC1189" s="1">
        <v>53.6060011410676</v>
      </c>
      <c r="AD1189" s="4">
        <v>-19.982401141067598</v>
      </c>
    </row>
    <row r="1190">
      <c r="G1190" s="5">
        <v>39.6269</v>
      </c>
      <c r="H1190" s="6">
        <v>5.945</v>
      </c>
      <c r="K1190" s="4">
        <f>IFERROR(__xludf.DUMMYFUNCTION("""COMPUTED_VALUE"""),5.695)</f>
        <v>5.695</v>
      </c>
      <c r="L1190" s="4">
        <v>14.0077</v>
      </c>
      <c r="M1190" s="4" t="s">
        <v>13</v>
      </c>
      <c r="N1190" s="1">
        <v>-5.79488291006906</v>
      </c>
      <c r="O1190" s="4">
        <v>45.42178291006906</v>
      </c>
      <c r="V1190" s="5">
        <v>33.7106</v>
      </c>
      <c r="W1190" s="6">
        <v>5.945</v>
      </c>
      <c r="Z1190" s="4">
        <f>IFERROR(__xludf.DUMMYFUNCTION("""COMPUTED_VALUE"""),5.695)</f>
        <v>5.695</v>
      </c>
      <c r="AA1190" s="4">
        <v>31.6167</v>
      </c>
      <c r="AB1190" s="4" t="s">
        <v>13</v>
      </c>
      <c r="AC1190" s="1">
        <v>53.7325075310097</v>
      </c>
      <c r="AD1190" s="4">
        <v>-20.021907531009703</v>
      </c>
    </row>
    <row r="1191">
      <c r="G1191" s="5">
        <v>40.0687</v>
      </c>
      <c r="H1191" s="6">
        <v>5.95</v>
      </c>
      <c r="K1191" s="4">
        <f>IFERROR(__xludf.DUMMYFUNCTION("""COMPUTED_VALUE"""),5.7)</f>
        <v>5.7</v>
      </c>
      <c r="L1191" s="4">
        <v>14.5203</v>
      </c>
      <c r="M1191" s="4" t="s">
        <v>13</v>
      </c>
      <c r="N1191" s="1">
        <v>-5.84930836278341</v>
      </c>
      <c r="O1191" s="4">
        <v>45.91800836278341</v>
      </c>
      <c r="V1191" s="5">
        <v>33.7998</v>
      </c>
      <c r="W1191" s="6">
        <v>5.95</v>
      </c>
      <c r="Z1191" s="4">
        <f>IFERROR(__xludf.DUMMYFUNCTION("""COMPUTED_VALUE"""),5.7)</f>
        <v>5.7</v>
      </c>
      <c r="AA1191" s="4">
        <v>31.634</v>
      </c>
      <c r="AB1191" s="4" t="s">
        <v>13</v>
      </c>
      <c r="AC1191" s="1">
        <v>53.8185527243262</v>
      </c>
      <c r="AD1191" s="4">
        <v>-20.018752724326205</v>
      </c>
    </row>
    <row r="1192">
      <c r="G1192" s="5">
        <v>40.5066</v>
      </c>
      <c r="H1192" s="6">
        <v>5.955</v>
      </c>
      <c r="K1192" s="4">
        <f>IFERROR(__xludf.DUMMYFUNCTION("""COMPUTED_VALUE"""),5.705)</f>
        <v>5.705</v>
      </c>
      <c r="L1192" s="4">
        <v>15.0366</v>
      </c>
      <c r="M1192" s="4" t="s">
        <v>13</v>
      </c>
      <c r="N1192" s="1">
        <v>-5.90574903869665</v>
      </c>
      <c r="O1192" s="4">
        <v>46.41234903869665</v>
      </c>
      <c r="V1192" s="5">
        <v>33.8912</v>
      </c>
      <c r="W1192" s="6">
        <v>5.955</v>
      </c>
      <c r="Z1192" s="4">
        <f>IFERROR(__xludf.DUMMYFUNCTION("""COMPUTED_VALUE"""),5.705)</f>
        <v>5.705</v>
      </c>
      <c r="AA1192" s="4">
        <v>31.6518</v>
      </c>
      <c r="AB1192" s="4" t="s">
        <v>13</v>
      </c>
      <c r="AC1192" s="1">
        <v>53.8610827917961</v>
      </c>
      <c r="AD1192" s="4">
        <v>-19.969882791796103</v>
      </c>
    </row>
    <row r="1193">
      <c r="G1193" s="5">
        <v>40.9406</v>
      </c>
      <c r="H1193" s="6">
        <v>5.96</v>
      </c>
      <c r="K1193" s="4">
        <f>IFERROR(__xludf.DUMMYFUNCTION("""COMPUTED_VALUE"""),5.71)</f>
        <v>5.71</v>
      </c>
      <c r="L1193" s="4">
        <v>15.5564</v>
      </c>
      <c r="M1193" s="4" t="s">
        <v>13</v>
      </c>
      <c r="N1193" s="1">
        <v>-5.965494469801</v>
      </c>
      <c r="O1193" s="4">
        <v>46.906094469801005</v>
      </c>
      <c r="V1193" s="5">
        <v>33.9848</v>
      </c>
      <c r="W1193" s="6">
        <v>5.96</v>
      </c>
      <c r="Z1193" s="4">
        <f>IFERROR(__xludf.DUMMYFUNCTION("""COMPUTED_VALUE"""),5.71)</f>
        <v>5.71</v>
      </c>
      <c r="AA1193" s="4">
        <v>31.6703</v>
      </c>
      <c r="AB1193" s="4" t="s">
        <v>13</v>
      </c>
      <c r="AC1193" s="1">
        <v>53.8649614066559</v>
      </c>
      <c r="AD1193" s="4">
        <v>-19.8801614066559</v>
      </c>
    </row>
    <row r="1194">
      <c r="G1194" s="5">
        <v>41.3705</v>
      </c>
      <c r="H1194" s="6">
        <v>5.965</v>
      </c>
      <c r="K1194" s="4">
        <f>IFERROR(__xludf.DUMMYFUNCTION("""COMPUTED_VALUE"""),5.715)</f>
        <v>5.715</v>
      </c>
      <c r="L1194" s="4">
        <v>16.0793</v>
      </c>
      <c r="M1194" s="4" t="s">
        <v>13</v>
      </c>
      <c r="N1194" s="1">
        <v>-6.03330252196623</v>
      </c>
      <c r="O1194" s="4">
        <v>47.40380252196623</v>
      </c>
      <c r="V1194" s="5">
        <v>34.0806</v>
      </c>
      <c r="W1194" s="6">
        <v>5.965</v>
      </c>
      <c r="Z1194" s="4">
        <f>IFERROR(__xludf.DUMMYFUNCTION("""COMPUTED_VALUE"""),5.715)</f>
        <v>5.715</v>
      </c>
      <c r="AA1194" s="4">
        <v>31.6894</v>
      </c>
      <c r="AB1194" s="4" t="s">
        <v>13</v>
      </c>
      <c r="AC1194" s="1">
        <v>53.8632418578035</v>
      </c>
      <c r="AD1194" s="4">
        <v>-19.782641857803505</v>
      </c>
    </row>
    <row r="1195">
      <c r="G1195" s="5">
        <v>41.7966</v>
      </c>
      <c r="H1195" s="6">
        <v>5.97</v>
      </c>
      <c r="K1195" s="4">
        <f>IFERROR(__xludf.DUMMYFUNCTION("""COMPUTED_VALUE"""),5.72)</f>
        <v>5.72</v>
      </c>
      <c r="L1195" s="4">
        <v>16.6052</v>
      </c>
      <c r="M1195" s="4" t="s">
        <v>13</v>
      </c>
      <c r="N1195" s="1">
        <v>-6.10894291355998</v>
      </c>
      <c r="O1195" s="4">
        <v>47.90554291355998</v>
      </c>
      <c r="V1195" s="5">
        <v>34.1785</v>
      </c>
      <c r="W1195" s="6">
        <v>5.97</v>
      </c>
      <c r="Z1195" s="4">
        <f>IFERROR(__xludf.DUMMYFUNCTION("""COMPUTED_VALUE"""),5.72)</f>
        <v>5.72</v>
      </c>
      <c r="AA1195" s="4">
        <v>31.7089</v>
      </c>
      <c r="AB1195" s="4" t="s">
        <v>13</v>
      </c>
      <c r="AC1195" s="1">
        <v>53.8600000161067</v>
      </c>
      <c r="AD1195" s="4">
        <v>-19.681500016106703</v>
      </c>
    </row>
    <row r="1196">
      <c r="G1196" s="5">
        <v>42.2188</v>
      </c>
      <c r="H1196" s="6">
        <v>5.975</v>
      </c>
      <c r="K1196" s="4">
        <f>IFERROR(__xludf.DUMMYFUNCTION("""COMPUTED_VALUE"""),5.725)</f>
        <v>5.725</v>
      </c>
      <c r="L1196" s="4">
        <v>17.1337</v>
      </c>
      <c r="M1196" s="4" t="s">
        <v>13</v>
      </c>
      <c r="N1196" s="1">
        <v>-6.19156406615032</v>
      </c>
      <c r="O1196" s="4">
        <v>48.41036406615032</v>
      </c>
      <c r="V1196" s="5">
        <v>34.2784</v>
      </c>
      <c r="W1196" s="6">
        <v>5.975</v>
      </c>
      <c r="Z1196" s="4">
        <f>IFERROR(__xludf.DUMMYFUNCTION("""COMPUTED_VALUE"""),5.725)</f>
        <v>5.725</v>
      </c>
      <c r="AA1196" s="4">
        <v>31.729</v>
      </c>
      <c r="AB1196" s="4" t="s">
        <v>13</v>
      </c>
      <c r="AC1196" s="1">
        <v>53.8553033405507</v>
      </c>
      <c r="AD1196" s="4">
        <v>-19.5769033405507</v>
      </c>
    </row>
    <row r="1197">
      <c r="G1197" s="5">
        <v>42.6372</v>
      </c>
      <c r="H1197" s="6">
        <v>5.98</v>
      </c>
      <c r="K1197" s="4">
        <f>IFERROR(__xludf.DUMMYFUNCTION("""COMPUTED_VALUE"""),5.73)</f>
        <v>5.73</v>
      </c>
      <c r="L1197" s="4">
        <v>17.6646</v>
      </c>
      <c r="M1197" s="4" t="s">
        <v>13</v>
      </c>
      <c r="N1197" s="1">
        <v>-6.28031440130531</v>
      </c>
      <c r="O1197" s="4">
        <v>48.91751440130531</v>
      </c>
      <c r="V1197" s="5">
        <v>34.3801</v>
      </c>
      <c r="W1197" s="6">
        <v>5.98</v>
      </c>
      <c r="Z1197" s="4">
        <f>IFERROR(__xludf.DUMMYFUNCTION("""COMPUTED_VALUE"""),5.73)</f>
        <v>5.73</v>
      </c>
      <c r="AA1197" s="4">
        <v>31.7495</v>
      </c>
      <c r="AB1197" s="4" t="s">
        <v>13</v>
      </c>
      <c r="AC1197" s="1">
        <v>53.8492192901206</v>
      </c>
      <c r="AD1197" s="4">
        <v>-19.469119290120602</v>
      </c>
    </row>
    <row r="1198">
      <c r="G1198" s="5">
        <v>43.0518</v>
      </c>
      <c r="H1198" s="6">
        <v>5.985</v>
      </c>
      <c r="K1198" s="4">
        <f>IFERROR(__xludf.DUMMYFUNCTION("""COMPUTED_VALUE"""),5.735)</f>
        <v>5.735</v>
      </c>
      <c r="L1198" s="4">
        <v>18.1977</v>
      </c>
      <c r="M1198" s="4" t="s">
        <v>13</v>
      </c>
      <c r="N1198" s="1">
        <v>-6.37434234059297</v>
      </c>
      <c r="O1198" s="4">
        <v>49.42614234059297</v>
      </c>
      <c r="V1198" s="5">
        <v>34.4838</v>
      </c>
      <c r="W1198" s="6">
        <v>5.985</v>
      </c>
      <c r="Z1198" s="4">
        <f>IFERROR(__xludf.DUMMYFUNCTION("""COMPUTED_VALUE"""),5.735)</f>
        <v>5.735</v>
      </c>
      <c r="AA1198" s="4">
        <v>31.7705</v>
      </c>
      <c r="AB1198" s="4" t="s">
        <v>13</v>
      </c>
      <c r="AC1198" s="1">
        <v>53.8418153238018</v>
      </c>
      <c r="AD1198" s="4">
        <v>-19.358015323801794</v>
      </c>
    </row>
    <row r="1199">
      <c r="G1199" s="5">
        <v>43.4627</v>
      </c>
      <c r="H1199" s="6">
        <v>5.99</v>
      </c>
      <c r="K1199" s="4">
        <f>IFERROR(__xludf.DUMMYFUNCTION("""COMPUTED_VALUE"""),5.74)</f>
        <v>5.74</v>
      </c>
      <c r="L1199" s="4">
        <v>18.7326</v>
      </c>
      <c r="M1199" s="4" t="s">
        <v>13</v>
      </c>
      <c r="N1199" s="1">
        <v>-6.47279630558136</v>
      </c>
      <c r="O1199" s="4">
        <v>49.93549630558136</v>
      </c>
      <c r="V1199" s="5">
        <v>34.5891</v>
      </c>
      <c r="W1199" s="6">
        <v>5.99</v>
      </c>
      <c r="Z1199" s="4">
        <f>IFERROR(__xludf.DUMMYFUNCTION("""COMPUTED_VALUE"""),5.74)</f>
        <v>5.74</v>
      </c>
      <c r="AA1199" s="4">
        <v>31.792</v>
      </c>
      <c r="AB1199" s="4" t="s">
        <v>13</v>
      </c>
      <c r="AC1199" s="1">
        <v>53.8331589005794</v>
      </c>
      <c r="AD1199" s="4">
        <v>-19.244058900579397</v>
      </c>
    </row>
    <row r="1200">
      <c r="G1200" s="5">
        <v>43.8699</v>
      </c>
      <c r="H1200" s="6">
        <v>5.995</v>
      </c>
      <c r="K1200" s="4">
        <f>IFERROR(__xludf.DUMMYFUNCTION("""COMPUTED_VALUE"""),5.745)</f>
        <v>5.745</v>
      </c>
      <c r="L1200" s="4">
        <v>19.2691</v>
      </c>
      <c r="M1200" s="4" t="s">
        <v>13</v>
      </c>
      <c r="N1200" s="1">
        <v>-6.57482471783855</v>
      </c>
      <c r="O1200" s="4">
        <v>50.444724717838554</v>
      </c>
      <c r="V1200" s="5">
        <v>34.6961</v>
      </c>
      <c r="W1200" s="6">
        <v>5.995</v>
      </c>
      <c r="Z1200" s="4">
        <f>IFERROR(__xludf.DUMMYFUNCTION("""COMPUTED_VALUE"""),5.745)</f>
        <v>5.745</v>
      </c>
      <c r="AA1200" s="4">
        <v>31.8139</v>
      </c>
      <c r="AB1200" s="4" t="s">
        <v>13</v>
      </c>
      <c r="AC1200" s="1">
        <v>53.8233174794388</v>
      </c>
      <c r="AD1200" s="4">
        <v>-19.127217479438798</v>
      </c>
    </row>
    <row r="1201">
      <c r="G1201" s="5">
        <v>44.2735</v>
      </c>
      <c r="H1201" s="6">
        <v>6.0</v>
      </c>
      <c r="K1201" s="4">
        <f>IFERROR(__xludf.DUMMYFUNCTION("""COMPUTED_VALUE"""),5.75)</f>
        <v>5.75</v>
      </c>
      <c r="L1201" s="4">
        <v>19.807</v>
      </c>
      <c r="M1201" s="4" t="s">
        <v>13</v>
      </c>
      <c r="N1201" s="1">
        <v>-6.67957599893258</v>
      </c>
      <c r="O1201" s="4">
        <v>50.953075998932576</v>
      </c>
      <c r="V1201" s="5">
        <v>34.8047</v>
      </c>
      <c r="W1201" s="6">
        <v>6.0</v>
      </c>
      <c r="Z1201" s="4">
        <f>IFERROR(__xludf.DUMMYFUNCTION("""COMPUTED_VALUE"""),5.75)</f>
        <v>5.75</v>
      </c>
      <c r="AA1201" s="4">
        <v>31.8363</v>
      </c>
      <c r="AB1201" s="4" t="s">
        <v>13</v>
      </c>
      <c r="AC1201" s="1">
        <v>53.812358519365</v>
      </c>
      <c r="AD1201" s="4">
        <v>-19.007658519365002</v>
      </c>
    </row>
    <row r="1202">
      <c r="G1202" s="5">
        <v>44.6736</v>
      </c>
      <c r="H1202" s="6">
        <v>6.005</v>
      </c>
      <c r="K1202" s="4">
        <f>IFERROR(__xludf.DUMMYFUNCTION("""COMPUTED_VALUE"""),5.755)</f>
        <v>5.755</v>
      </c>
      <c r="L1202" s="4">
        <v>20.346</v>
      </c>
      <c r="M1202" s="4" t="s">
        <v>13</v>
      </c>
      <c r="N1202" s="1">
        <v>-6.78619857043151</v>
      </c>
      <c r="O1202" s="4">
        <v>51.45979857043151</v>
      </c>
      <c r="V1202" s="5">
        <v>34.9147</v>
      </c>
      <c r="W1202" s="6">
        <v>6.005</v>
      </c>
      <c r="Z1202" s="4">
        <f>IFERROR(__xludf.DUMMYFUNCTION("""COMPUTED_VALUE"""),5.755)</f>
        <v>5.755</v>
      </c>
      <c r="AA1202" s="4">
        <v>31.8592</v>
      </c>
      <c r="AB1202" s="4" t="s">
        <v>13</v>
      </c>
      <c r="AC1202" s="1">
        <v>53.8003494793435</v>
      </c>
      <c r="AD1202" s="4">
        <v>-18.8856494793435</v>
      </c>
    </row>
    <row r="1203">
      <c r="G1203" s="5">
        <v>45.0702</v>
      </c>
      <c r="H1203" s="6">
        <v>6.01</v>
      </c>
      <c r="K1203" s="4">
        <f>IFERROR(__xludf.DUMMYFUNCTION("""COMPUTED_VALUE"""),5.76)</f>
        <v>5.76</v>
      </c>
      <c r="L1203" s="4">
        <v>20.8859</v>
      </c>
      <c r="M1203" s="4" t="s">
        <v>13</v>
      </c>
      <c r="N1203" s="1">
        <v>-6.89384085390339</v>
      </c>
      <c r="O1203" s="4">
        <v>51.96404085390339</v>
      </c>
      <c r="V1203" s="5">
        <v>35.0259</v>
      </c>
      <c r="W1203" s="6">
        <v>6.01</v>
      </c>
      <c r="Z1203" s="4">
        <f>IFERROR(__xludf.DUMMYFUNCTION("""COMPUTED_VALUE"""),5.76)</f>
        <v>5.76</v>
      </c>
      <c r="AA1203" s="4">
        <v>31.8826</v>
      </c>
      <c r="AB1203" s="4" t="s">
        <v>13</v>
      </c>
      <c r="AC1203" s="1">
        <v>53.7873578183594</v>
      </c>
      <c r="AD1203" s="4">
        <v>-18.761457818359403</v>
      </c>
    </row>
    <row r="1204">
      <c r="G1204" s="5">
        <v>45.4634</v>
      </c>
      <c r="H1204" s="6">
        <v>6.015</v>
      </c>
      <c r="K1204" s="4">
        <f>IFERROR(__xludf.DUMMYFUNCTION("""COMPUTED_VALUE"""),5.765)</f>
        <v>5.765</v>
      </c>
      <c r="L1204" s="4">
        <v>21.4263</v>
      </c>
      <c r="M1204" s="4" t="s">
        <v>13</v>
      </c>
      <c r="N1204" s="1">
        <v>-7.00165127091626</v>
      </c>
      <c r="O1204" s="4">
        <v>52.46505127091626</v>
      </c>
      <c r="V1204" s="5">
        <v>35.1384</v>
      </c>
      <c r="W1204" s="6">
        <v>6.015</v>
      </c>
      <c r="Z1204" s="4">
        <f>IFERROR(__xludf.DUMMYFUNCTION("""COMPUTED_VALUE"""),5.765)</f>
        <v>5.765</v>
      </c>
      <c r="AA1204" s="4">
        <v>31.9065</v>
      </c>
      <c r="AB1204" s="4" t="s">
        <v>13</v>
      </c>
      <c r="AC1204" s="1">
        <v>53.7734509953979</v>
      </c>
      <c r="AD1204" s="4">
        <v>-18.635050995397904</v>
      </c>
    </row>
    <row r="1205">
      <c r="G1205" s="5">
        <v>45.8532</v>
      </c>
      <c r="H1205" s="6">
        <v>6.02</v>
      </c>
      <c r="K1205" s="4">
        <f>IFERROR(__xludf.DUMMYFUNCTION("""COMPUTED_VALUE"""),5.77)</f>
        <v>5.77</v>
      </c>
      <c r="L1205" s="4">
        <v>21.9671</v>
      </c>
      <c r="M1205" s="4" t="s">
        <v>13</v>
      </c>
      <c r="N1205" s="1">
        <v>-7.10877824303819</v>
      </c>
      <c r="O1205" s="4">
        <v>52.96197824303819</v>
      </c>
      <c r="V1205" s="5">
        <v>35.2519</v>
      </c>
      <c r="W1205" s="6">
        <v>6.02</v>
      </c>
      <c r="Z1205" s="4">
        <f>IFERROR(__xludf.DUMMYFUNCTION("""COMPUTED_VALUE"""),5.77)</f>
        <v>5.77</v>
      </c>
      <c r="AA1205" s="4">
        <v>31.931</v>
      </c>
      <c r="AB1205" s="4" t="s">
        <v>13</v>
      </c>
      <c r="AC1205" s="1">
        <v>53.7586964694443</v>
      </c>
      <c r="AD1205" s="4">
        <v>-18.506796469444303</v>
      </c>
    </row>
    <row r="1206">
      <c r="G1206" s="5">
        <v>46.2397</v>
      </c>
      <c r="H1206" s="6">
        <v>6.025</v>
      </c>
      <c r="K1206" s="4">
        <f>IFERROR(__xludf.DUMMYFUNCTION("""COMPUTED_VALUE"""),5.775)</f>
        <v>5.775</v>
      </c>
      <c r="L1206" s="4">
        <v>22.508</v>
      </c>
      <c r="M1206" s="4" t="s">
        <v>13</v>
      </c>
      <c r="N1206" s="1">
        <v>-7.21437019183724</v>
      </c>
      <c r="O1206" s="4">
        <v>53.45407019183724</v>
      </c>
      <c r="V1206" s="5">
        <v>35.3663</v>
      </c>
      <c r="W1206" s="6">
        <v>6.025</v>
      </c>
      <c r="Z1206" s="4">
        <f>IFERROR(__xludf.DUMMYFUNCTION("""COMPUTED_VALUE"""),5.775)</f>
        <v>5.775</v>
      </c>
      <c r="AA1206" s="4">
        <v>31.9562</v>
      </c>
      <c r="AB1206" s="4" t="s">
        <v>13</v>
      </c>
      <c r="AC1206" s="1">
        <v>53.7431616994839</v>
      </c>
      <c r="AD1206" s="4">
        <v>-18.376861699483896</v>
      </c>
    </row>
    <row r="1207">
      <c r="G1207" s="5">
        <v>46.623</v>
      </c>
      <c r="H1207" s="6">
        <v>6.03</v>
      </c>
      <c r="K1207" s="4">
        <f>IFERROR(__xludf.DUMMYFUNCTION("""COMPUTED_VALUE"""),5.78)</f>
        <v>5.78</v>
      </c>
      <c r="L1207" s="4">
        <v>23.0487</v>
      </c>
      <c r="M1207" s="4" t="s">
        <v>13</v>
      </c>
      <c r="N1207" s="1">
        <v>-7.31757553888143</v>
      </c>
      <c r="O1207" s="4">
        <v>53.940575538881426</v>
      </c>
      <c r="V1207" s="5">
        <v>35.4816</v>
      </c>
      <c r="W1207" s="6">
        <v>6.03</v>
      </c>
      <c r="Z1207" s="4">
        <f>IFERROR(__xludf.DUMMYFUNCTION("""COMPUTED_VALUE"""),5.78)</f>
        <v>5.78</v>
      </c>
      <c r="AA1207" s="4">
        <v>31.9821</v>
      </c>
      <c r="AB1207" s="4" t="s">
        <v>13</v>
      </c>
      <c r="AC1207" s="1">
        <v>53.7269141445018</v>
      </c>
      <c r="AD1207" s="4">
        <v>-18.245314144501798</v>
      </c>
    </row>
    <row r="1208">
      <c r="G1208" s="5">
        <v>47.0031</v>
      </c>
      <c r="H1208" s="6">
        <v>6.035</v>
      </c>
      <c r="K1208" s="4">
        <f>IFERROR(__xludf.DUMMYFUNCTION("""COMPUTED_VALUE"""),5.785)</f>
        <v>5.785</v>
      </c>
      <c r="L1208" s="4">
        <v>23.5891</v>
      </c>
      <c r="M1208" s="4" t="s">
        <v>13</v>
      </c>
      <c r="N1208" s="1">
        <v>-7.41754270573883</v>
      </c>
      <c r="O1208" s="4">
        <v>54.420642705738835</v>
      </c>
      <c r="V1208" s="5">
        <v>35.5974</v>
      </c>
      <c r="W1208" s="6">
        <v>6.035</v>
      </c>
      <c r="Z1208" s="4">
        <f>IFERROR(__xludf.DUMMYFUNCTION("""COMPUTED_VALUE"""),5.785)</f>
        <v>5.785</v>
      </c>
      <c r="AA1208" s="4">
        <v>32.0087</v>
      </c>
      <c r="AB1208" s="4" t="s">
        <v>13</v>
      </c>
      <c r="AC1208" s="1">
        <v>53.7100212634833</v>
      </c>
      <c r="AD1208" s="4">
        <v>-18.112621263483298</v>
      </c>
    </row>
    <row r="1209">
      <c r="G1209" s="5">
        <v>47.3801</v>
      </c>
      <c r="H1209" s="6">
        <v>6.04</v>
      </c>
      <c r="K1209" s="4">
        <f>IFERROR(__xludf.DUMMYFUNCTION("""COMPUTED_VALUE"""),5.79)</f>
        <v>5.79</v>
      </c>
      <c r="L1209" s="4">
        <v>24.1289</v>
      </c>
      <c r="M1209" s="4" t="s">
        <v>13</v>
      </c>
      <c r="N1209" s="1">
        <v>-7.5134201139775</v>
      </c>
      <c r="O1209" s="4">
        <v>54.8935201139775</v>
      </c>
      <c r="V1209" s="5">
        <v>35.7137</v>
      </c>
      <c r="W1209" s="6">
        <v>6.04</v>
      </c>
      <c r="Z1209" s="4">
        <f>IFERROR(__xludf.DUMMYFUNCTION("""COMPUTED_VALUE"""),5.79)</f>
        <v>5.79</v>
      </c>
      <c r="AA1209" s="4">
        <v>32.0362</v>
      </c>
      <c r="AB1209" s="4" t="s">
        <v>13</v>
      </c>
      <c r="AC1209" s="1">
        <v>53.6925505154137</v>
      </c>
      <c r="AD1209" s="4">
        <v>-17.978850515413697</v>
      </c>
    </row>
    <row r="1210">
      <c r="G1210" s="5">
        <v>47.754</v>
      </c>
      <c r="H1210" s="6">
        <v>6.045</v>
      </c>
      <c r="K1210" s="4">
        <f>IFERROR(__xludf.DUMMYFUNCTION("""COMPUTED_VALUE"""),5.795)</f>
        <v>5.795</v>
      </c>
      <c r="L1210" s="4">
        <v>24.6679</v>
      </c>
      <c r="M1210" s="4" t="s">
        <v>13</v>
      </c>
      <c r="N1210" s="1">
        <v>-7.60435618516547</v>
      </c>
      <c r="O1210" s="4">
        <v>55.35835618516547</v>
      </c>
      <c r="V1210" s="5">
        <v>35.8303</v>
      </c>
      <c r="W1210" s="6">
        <v>6.045</v>
      </c>
      <c r="Z1210" s="4">
        <f>IFERROR(__xludf.DUMMYFUNCTION("""COMPUTED_VALUE"""),5.795)</f>
        <v>5.795</v>
      </c>
      <c r="AA1210" s="4">
        <v>32.0645</v>
      </c>
      <c r="AB1210" s="4" t="s">
        <v>13</v>
      </c>
      <c r="AC1210" s="1">
        <v>53.6745693592781</v>
      </c>
      <c r="AD1210" s="4">
        <v>-17.8442693592781</v>
      </c>
    </row>
    <row r="1211">
      <c r="G1211" s="5">
        <v>48.125</v>
      </c>
      <c r="H1211" s="6">
        <v>6.05</v>
      </c>
      <c r="K1211" s="4">
        <f>IFERROR(__xludf.DUMMYFUNCTION("""COMPUTED_VALUE"""),5.8)</f>
        <v>5.8</v>
      </c>
      <c r="L1211" s="4">
        <v>25.2059</v>
      </c>
      <c r="M1211" s="4" t="s">
        <v>13</v>
      </c>
      <c r="N1211" s="1">
        <v>-7.68949934087082</v>
      </c>
      <c r="O1211" s="4">
        <v>55.81449934087082</v>
      </c>
      <c r="V1211" s="5">
        <v>35.9472</v>
      </c>
      <c r="W1211" s="6">
        <v>6.05</v>
      </c>
      <c r="Z1211" s="4">
        <f>IFERROR(__xludf.DUMMYFUNCTION("""COMPUTED_VALUE"""),5.8)</f>
        <v>5.8</v>
      </c>
      <c r="AA1211" s="4">
        <v>32.0939</v>
      </c>
      <c r="AB1211" s="4" t="s">
        <v>13</v>
      </c>
      <c r="AC1211" s="1">
        <v>53.6561452540619</v>
      </c>
      <c r="AD1211" s="4">
        <v>-17.708945254061895</v>
      </c>
    </row>
    <row r="1212">
      <c r="G1212" s="5">
        <v>48.493</v>
      </c>
      <c r="H1212" s="6">
        <v>6.055</v>
      </c>
      <c r="K1212" s="4">
        <f>IFERROR(__xludf.DUMMYFUNCTION("""COMPUTED_VALUE"""),5.805)</f>
        <v>5.805</v>
      </c>
      <c r="L1212" s="4">
        <v>25.7426</v>
      </c>
      <c r="M1212" s="4" t="s">
        <v>13</v>
      </c>
      <c r="N1212" s="1">
        <v>-7.76799800266158</v>
      </c>
      <c r="O1212" s="4">
        <v>56.26099800266158</v>
      </c>
      <c r="V1212" s="5">
        <v>36.064</v>
      </c>
      <c r="W1212" s="6">
        <v>6.055</v>
      </c>
      <c r="Z1212" s="4">
        <f>IFERROR(__xludf.DUMMYFUNCTION("""COMPUTED_VALUE"""),5.805)</f>
        <v>5.805</v>
      </c>
      <c r="AA1212" s="4">
        <v>32.1243</v>
      </c>
      <c r="AB1212" s="4" t="s">
        <v>13</v>
      </c>
      <c r="AC1212" s="1">
        <v>53.6373456587502</v>
      </c>
      <c r="AD1212" s="4">
        <v>-17.5733456587502</v>
      </c>
    </row>
    <row r="1213">
      <c r="G1213" s="5">
        <v>48.8582</v>
      </c>
      <c r="H1213" s="6">
        <v>6.06</v>
      </c>
      <c r="K1213" s="4">
        <f>IFERROR(__xludf.DUMMYFUNCTION("""COMPUTED_VALUE"""),5.81)</f>
        <v>5.81</v>
      </c>
      <c r="L1213" s="4">
        <v>26.2778</v>
      </c>
      <c r="M1213" s="4" t="s">
        <v>13</v>
      </c>
      <c r="N1213" s="1">
        <v>-7.83900059210582</v>
      </c>
      <c r="O1213" s="4">
        <v>56.697200592105816</v>
      </c>
      <c r="V1213" s="5">
        <v>36.1808</v>
      </c>
      <c r="W1213" s="6">
        <v>6.06</v>
      </c>
      <c r="Z1213" s="4">
        <f>IFERROR(__xludf.DUMMYFUNCTION("""COMPUTED_VALUE"""),5.81)</f>
        <v>5.81</v>
      </c>
      <c r="AA1213" s="4">
        <v>32.1559</v>
      </c>
      <c r="AB1213" s="4" t="s">
        <v>13</v>
      </c>
      <c r="AC1213" s="1">
        <v>53.6182380323283</v>
      </c>
      <c r="AD1213" s="4">
        <v>-17.437438032328302</v>
      </c>
    </row>
    <row r="1214">
      <c r="G1214" s="5">
        <v>49.2205</v>
      </c>
      <c r="H1214" s="6">
        <v>6.065</v>
      </c>
      <c r="K1214" s="4">
        <f>IFERROR(__xludf.DUMMYFUNCTION("""COMPUTED_VALUE"""),5.815)</f>
        <v>5.815</v>
      </c>
      <c r="L1214" s="4">
        <v>26.8113</v>
      </c>
      <c r="M1214" s="4" t="s">
        <v>13</v>
      </c>
      <c r="N1214" s="1">
        <v>-7.90165553077159</v>
      </c>
      <c r="O1214" s="4">
        <v>57.12215553077159</v>
      </c>
      <c r="V1214" s="5">
        <v>36.2973</v>
      </c>
      <c r="W1214" s="6">
        <v>6.065</v>
      </c>
      <c r="Z1214" s="4">
        <f>IFERROR(__xludf.DUMMYFUNCTION("""COMPUTED_VALUE"""),5.815)</f>
        <v>5.815</v>
      </c>
      <c r="AA1214" s="4">
        <v>32.1887</v>
      </c>
      <c r="AB1214" s="4" t="s">
        <v>13</v>
      </c>
      <c r="AC1214" s="1">
        <v>53.5988898337814</v>
      </c>
      <c r="AD1214" s="4">
        <v>-17.3015898337814</v>
      </c>
    </row>
    <row r="1215">
      <c r="G1215" s="5">
        <v>49.58</v>
      </c>
      <c r="H1215" s="6">
        <v>6.07</v>
      </c>
      <c r="K1215" s="4">
        <f>IFERROR(__xludf.DUMMYFUNCTION("""COMPUTED_VALUE"""),5.82)</f>
        <v>5.82</v>
      </c>
      <c r="L1215" s="4">
        <v>27.343</v>
      </c>
      <c r="M1215" s="4" t="s">
        <v>13</v>
      </c>
      <c r="N1215" s="1">
        <v>-7.95511124022692</v>
      </c>
      <c r="O1215" s="4">
        <v>57.53511124022692</v>
      </c>
      <c r="V1215" s="5">
        <v>36.4133</v>
      </c>
      <c r="W1215" s="6">
        <v>6.07</v>
      </c>
      <c r="Z1215" s="4">
        <f>IFERROR(__xludf.DUMMYFUNCTION("""COMPUTED_VALUE"""),5.82)</f>
        <v>5.82</v>
      </c>
      <c r="AA1215" s="4">
        <v>32.2228</v>
      </c>
      <c r="AB1215" s="4" t="s">
        <v>13</v>
      </c>
      <c r="AC1215" s="1">
        <v>53.5793685220947</v>
      </c>
      <c r="AD1215" s="4">
        <v>-17.166068522094697</v>
      </c>
    </row>
    <row r="1216">
      <c r="G1216" s="5">
        <v>49.9368</v>
      </c>
      <c r="H1216" s="6">
        <v>6.075</v>
      </c>
      <c r="K1216" s="4">
        <f>IFERROR(__xludf.DUMMYFUNCTION("""COMPUTED_VALUE"""),5.823608399)</f>
        <v>5.823608399</v>
      </c>
      <c r="L1216" s="4" t="s">
        <v>13</v>
      </c>
      <c r="M1216" s="4">
        <v>-4.7</v>
      </c>
      <c r="N1216" s="1">
        <v>-7.99851614203989</v>
      </c>
      <c r="O1216" s="4">
        <v>57.93531614203989</v>
      </c>
      <c r="V1216" s="5">
        <v>36.5287</v>
      </c>
      <c r="W1216" s="6">
        <v>6.075</v>
      </c>
      <c r="Z1216" s="4">
        <f>IFERROR(__xludf.DUMMYFUNCTION("""COMPUTED_VALUE"""),5.823608399)</f>
        <v>5.823608399</v>
      </c>
      <c r="AA1216" s="4" t="s">
        <v>13</v>
      </c>
      <c r="AB1216" s="4">
        <v>46.4991867561825</v>
      </c>
      <c r="AC1216" s="1">
        <v>53.5597415562536</v>
      </c>
      <c r="AD1216" s="4">
        <v>-17.031041556253598</v>
      </c>
    </row>
    <row r="1217">
      <c r="G1217" s="5">
        <v>50.2909</v>
      </c>
      <c r="H1217" s="6">
        <v>6.08</v>
      </c>
      <c r="K1217" s="4">
        <f>IFERROR(__xludf.DUMMYFUNCTION("""COMPUTED_VALUE"""),5.825)</f>
        <v>5.825</v>
      </c>
      <c r="L1217" s="4">
        <v>27.8726</v>
      </c>
      <c r="M1217" s="4" t="s">
        <v>13</v>
      </c>
      <c r="N1217" s="1">
        <v>-8.03101865777853</v>
      </c>
      <c r="O1217" s="4">
        <v>58.32191865777853</v>
      </c>
      <c r="V1217" s="5">
        <v>36.6435</v>
      </c>
      <c r="W1217" s="6">
        <v>6.08</v>
      </c>
      <c r="Z1217" s="4">
        <f>IFERROR(__xludf.DUMMYFUNCTION("""COMPUTED_VALUE"""),5.825)</f>
        <v>5.825</v>
      </c>
      <c r="AA1217" s="4">
        <v>32.2584</v>
      </c>
      <c r="AB1217" s="4" t="s">
        <v>13</v>
      </c>
      <c r="AC1217" s="1">
        <v>53.5400763952432</v>
      </c>
      <c r="AD1217" s="4">
        <v>-16.896576395243194</v>
      </c>
    </row>
    <row r="1218">
      <c r="G1218" s="5">
        <v>50.6422</v>
      </c>
      <c r="H1218" s="6">
        <v>6.085</v>
      </c>
      <c r="K1218" s="4">
        <f>IFERROR(__xludf.DUMMYFUNCTION("""COMPUTED_VALUE"""),5.83)</f>
        <v>5.83</v>
      </c>
      <c r="L1218" s="4">
        <v>28.4001</v>
      </c>
      <c r="M1218" s="4" t="s">
        <v>13</v>
      </c>
      <c r="N1218" s="1">
        <v>-8.05176720901091</v>
      </c>
      <c r="O1218" s="4">
        <v>58.693967209010914</v>
      </c>
      <c r="V1218" s="5">
        <v>36.7575</v>
      </c>
      <c r="W1218" s="6">
        <v>6.085</v>
      </c>
      <c r="Z1218" s="4">
        <f>IFERROR(__xludf.DUMMYFUNCTION("""COMPUTED_VALUE"""),5.83)</f>
        <v>5.83</v>
      </c>
      <c r="AA1218" s="4">
        <v>32.2954</v>
      </c>
      <c r="AB1218" s="4" t="s">
        <v>13</v>
      </c>
      <c r="AC1218" s="1">
        <v>53.5204404980488</v>
      </c>
      <c r="AD1218" s="4">
        <v>-16.7629404980488</v>
      </c>
    </row>
    <row r="1219">
      <c r="G1219" s="5">
        <v>50.991</v>
      </c>
      <c r="H1219" s="6">
        <v>6.09</v>
      </c>
      <c r="K1219" s="4">
        <f>IFERROR(__xludf.DUMMYFUNCTION("""COMPUTED_VALUE"""),5.835)</f>
        <v>5.835</v>
      </c>
      <c r="L1219" s="4">
        <v>28.9251</v>
      </c>
      <c r="M1219" s="4" t="s">
        <v>13</v>
      </c>
      <c r="N1219" s="1">
        <v>-8.05991021730507</v>
      </c>
      <c r="O1219" s="4">
        <v>59.05091021730507</v>
      </c>
      <c r="V1219" s="5">
        <v>36.8704</v>
      </c>
      <c r="W1219" s="6">
        <v>6.09</v>
      </c>
      <c r="Z1219" s="4">
        <f>IFERROR(__xludf.DUMMYFUNCTION("""COMPUTED_VALUE"""),5.835)</f>
        <v>5.835</v>
      </c>
      <c r="AA1219" s="4">
        <v>32.3341</v>
      </c>
      <c r="AB1219" s="4" t="s">
        <v>13</v>
      </c>
      <c r="AC1219" s="1">
        <v>53.5009013236556</v>
      </c>
      <c r="AD1219" s="4">
        <v>-16.6305013236556</v>
      </c>
    </row>
    <row r="1220">
      <c r="G1220" s="5">
        <v>51.3371</v>
      </c>
      <c r="H1220" s="6">
        <v>6.095</v>
      </c>
      <c r="K1220" s="4">
        <f>IFERROR(__xludf.DUMMYFUNCTION("""COMPUTED_VALUE"""),5.84)</f>
        <v>5.84</v>
      </c>
      <c r="L1220" s="4">
        <v>29.4475</v>
      </c>
      <c r="M1220" s="4" t="s">
        <v>13</v>
      </c>
      <c r="N1220" s="1">
        <v>-7.93367270714547</v>
      </c>
      <c r="O1220" s="4">
        <v>59.27077270714547</v>
      </c>
      <c r="V1220" s="5">
        <v>36.9822</v>
      </c>
      <c r="W1220" s="6">
        <v>6.095</v>
      </c>
      <c r="Z1220" s="4">
        <f>IFERROR(__xludf.DUMMYFUNCTION("""COMPUTED_VALUE"""),5.84)</f>
        <v>5.84</v>
      </c>
      <c r="AA1220" s="4">
        <v>32.3743</v>
      </c>
      <c r="AB1220" s="4" t="s">
        <v>13</v>
      </c>
      <c r="AC1220" s="1">
        <v>53.4817220487332</v>
      </c>
      <c r="AD1220" s="4">
        <v>-16.499522048733198</v>
      </c>
    </row>
    <row r="1221">
      <c r="G1221" s="5">
        <v>51.6806</v>
      </c>
      <c r="H1221" s="6">
        <v>6.1</v>
      </c>
      <c r="K1221" s="4">
        <f>IFERROR(__xludf.DUMMYFUNCTION("""COMPUTED_VALUE"""),5.845)</f>
        <v>5.845</v>
      </c>
      <c r="L1221" s="4">
        <v>29.9672</v>
      </c>
      <c r="M1221" s="4" t="s">
        <v>13</v>
      </c>
      <c r="N1221" s="1">
        <v>-7.49993655729321</v>
      </c>
      <c r="O1221" s="4">
        <v>59.18053655729321</v>
      </c>
      <c r="V1221" s="5">
        <v>37.0928</v>
      </c>
      <c r="W1221" s="6">
        <v>6.1</v>
      </c>
      <c r="Z1221" s="4">
        <f>IFERROR(__xludf.DUMMYFUNCTION("""COMPUTED_VALUE"""),5.845)</f>
        <v>5.845</v>
      </c>
      <c r="AA1221" s="4">
        <v>32.4164</v>
      </c>
      <c r="AB1221" s="4" t="s">
        <v>13</v>
      </c>
      <c r="AC1221" s="1">
        <v>53.4630571811211</v>
      </c>
      <c r="AD1221" s="4">
        <v>-16.370257181121104</v>
      </c>
    </row>
    <row r="1222">
      <c r="G1222" s="5">
        <v>52.0215</v>
      </c>
      <c r="H1222" s="6">
        <v>6.105</v>
      </c>
      <c r="K1222" s="4">
        <f>IFERROR(__xludf.DUMMYFUNCTION("""COMPUTED_VALUE"""),5.85)</f>
        <v>5.85</v>
      </c>
      <c r="L1222" s="4">
        <v>30.4841</v>
      </c>
      <c r="M1222" s="4" t="s">
        <v>13</v>
      </c>
      <c r="N1222" s="1">
        <v>-6.77889706671589</v>
      </c>
      <c r="O1222" s="4">
        <v>58.800397066715895</v>
      </c>
      <c r="V1222" s="5">
        <v>37.202</v>
      </c>
      <c r="W1222" s="6">
        <v>6.105</v>
      </c>
      <c r="Z1222" s="4">
        <f>IFERROR(__xludf.DUMMYFUNCTION("""COMPUTED_VALUE"""),5.85)</f>
        <v>5.85</v>
      </c>
      <c r="AA1222" s="4">
        <v>32.4602</v>
      </c>
      <c r="AB1222" s="4" t="s">
        <v>13</v>
      </c>
      <c r="AC1222" s="1">
        <v>53.4446169286456</v>
      </c>
      <c r="AD1222" s="4">
        <v>-16.242616928645603</v>
      </c>
    </row>
    <row r="1223">
      <c r="G1223" s="5">
        <v>52.3597</v>
      </c>
      <c r="H1223" s="6">
        <v>6.11</v>
      </c>
      <c r="K1223" s="4">
        <f>IFERROR(__xludf.DUMMYFUNCTION("""COMPUTED_VALUE"""),5.855)</f>
        <v>5.855</v>
      </c>
      <c r="L1223" s="4">
        <v>30.9979</v>
      </c>
      <c r="M1223" s="4" t="s">
        <v>13</v>
      </c>
      <c r="N1223" s="1">
        <v>-5.79285201564706</v>
      </c>
      <c r="O1223" s="4">
        <v>58.15255201564706</v>
      </c>
      <c r="V1223" s="5">
        <v>37.3097</v>
      </c>
      <c r="W1223" s="6">
        <v>6.11</v>
      </c>
      <c r="Z1223" s="4">
        <f>IFERROR(__xludf.DUMMYFUNCTION("""COMPUTED_VALUE"""),5.855)</f>
        <v>5.855</v>
      </c>
      <c r="AA1223" s="4">
        <v>32.506</v>
      </c>
      <c r="AB1223" s="4" t="s">
        <v>13</v>
      </c>
      <c r="AC1223" s="1">
        <v>53.4261073793623</v>
      </c>
      <c r="AD1223" s="4">
        <v>-16.1164073793623</v>
      </c>
    </row>
    <row r="1224">
      <c r="G1224" s="5">
        <v>52.6954</v>
      </c>
      <c r="H1224" s="6">
        <v>6.115</v>
      </c>
      <c r="K1224" s="4">
        <f>IFERROR(__xludf.DUMMYFUNCTION("""COMPUTED_VALUE"""),5.86)</f>
        <v>5.86</v>
      </c>
      <c r="L1224" s="4">
        <v>31.5086</v>
      </c>
      <c r="M1224" s="4" t="s">
        <v>13</v>
      </c>
      <c r="N1224" s="1">
        <v>-4.5640991843199</v>
      </c>
      <c r="O1224" s="4">
        <v>57.2594991843199</v>
      </c>
      <c r="V1224" s="5">
        <v>37.4159</v>
      </c>
      <c r="W1224" s="6">
        <v>6.115</v>
      </c>
      <c r="Z1224" s="4">
        <f>IFERROR(__xludf.DUMMYFUNCTION("""COMPUTED_VALUE"""),5.86)</f>
        <v>5.86</v>
      </c>
      <c r="AA1224" s="4">
        <v>32.5537</v>
      </c>
      <c r="AB1224" s="4" t="s">
        <v>13</v>
      </c>
      <c r="AC1224" s="1">
        <v>53.4072346213267</v>
      </c>
      <c r="AD1224" s="4">
        <v>-15.9913346213267</v>
      </c>
    </row>
    <row r="1225">
      <c r="G1225" s="5">
        <v>53.0284</v>
      </c>
      <c r="H1225" s="6">
        <v>6.12</v>
      </c>
      <c r="K1225" s="4">
        <f>IFERROR(__xludf.DUMMYFUNCTION("""COMPUTED_VALUE"""),5.865)</f>
        <v>5.865</v>
      </c>
      <c r="L1225" s="4">
        <v>32.0161</v>
      </c>
      <c r="M1225" s="4" t="s">
        <v>13</v>
      </c>
      <c r="N1225" s="1">
        <v>-3.11493635296771</v>
      </c>
      <c r="O1225" s="4">
        <v>56.14333635296771</v>
      </c>
      <c r="V1225" s="5">
        <v>37.5203</v>
      </c>
      <c r="W1225" s="6">
        <v>6.12</v>
      </c>
      <c r="Z1225" s="4">
        <f>IFERROR(__xludf.DUMMYFUNCTION("""COMPUTED_VALUE"""),5.865)</f>
        <v>5.865</v>
      </c>
      <c r="AA1225" s="4">
        <v>32.6035</v>
      </c>
      <c r="AB1225" s="4" t="s">
        <v>13</v>
      </c>
      <c r="AC1225" s="1">
        <v>53.3877047425943</v>
      </c>
      <c r="AD1225" s="4">
        <v>-15.867404742594303</v>
      </c>
    </row>
    <row r="1226">
      <c r="G1226" s="5">
        <v>53.3588</v>
      </c>
      <c r="H1226" s="6">
        <v>6.125</v>
      </c>
      <c r="K1226" s="4">
        <f>IFERROR(__xludf.DUMMYFUNCTION("""COMPUTED_VALUE"""),5.87)</f>
        <v>5.87</v>
      </c>
      <c r="L1226" s="4">
        <v>32.5201</v>
      </c>
      <c r="M1226" s="4" t="s">
        <v>13</v>
      </c>
      <c r="N1226" s="1">
        <v>-1.46766130182377</v>
      </c>
      <c r="O1226" s="4">
        <v>54.82646130182377</v>
      </c>
      <c r="V1226" s="5">
        <v>37.623</v>
      </c>
      <c r="W1226" s="6">
        <v>6.125</v>
      </c>
      <c r="Z1226" s="4">
        <f>IFERROR(__xludf.DUMMYFUNCTION("""COMPUTED_VALUE"""),5.87)</f>
        <v>5.87</v>
      </c>
      <c r="AA1226" s="4">
        <v>32.6554</v>
      </c>
      <c r="AB1226" s="4" t="s">
        <v>13</v>
      </c>
      <c r="AC1226" s="1">
        <v>53.3672238312207</v>
      </c>
      <c r="AD1226" s="4">
        <v>-15.744223831220701</v>
      </c>
    </row>
    <row r="1227">
      <c r="G1227" s="5">
        <v>53.6866</v>
      </c>
      <c r="H1227" s="6">
        <v>6.13</v>
      </c>
      <c r="K1227" s="4">
        <f>IFERROR(__xludf.DUMMYFUNCTION("""COMPUTED_VALUE"""),5.875)</f>
        <v>5.875</v>
      </c>
      <c r="L1227" s="4">
        <v>33.0207</v>
      </c>
      <c r="M1227" s="4" t="s">
        <v>13</v>
      </c>
      <c r="N1227" s="1">
        <v>0.355428188878616</v>
      </c>
      <c r="O1227" s="4">
        <v>53.33117181112138</v>
      </c>
      <c r="V1227" s="5">
        <v>37.7238</v>
      </c>
      <c r="W1227" s="6">
        <v>6.13</v>
      </c>
      <c r="Z1227" s="4">
        <f>IFERROR(__xludf.DUMMYFUNCTION("""COMPUTED_VALUE"""),5.875)</f>
        <v>5.875</v>
      </c>
      <c r="AA1227" s="4">
        <v>32.7095</v>
      </c>
      <c r="AB1227" s="4" t="s">
        <v>13</v>
      </c>
      <c r="AC1227" s="1">
        <v>53.3454979752614</v>
      </c>
      <c r="AD1227" s="4">
        <v>-15.621697975261405</v>
      </c>
    </row>
    <row r="1228">
      <c r="G1228" s="5">
        <v>54.0116</v>
      </c>
      <c r="H1228" s="6">
        <v>6.135</v>
      </c>
      <c r="K1228" s="4">
        <f>IFERROR(__xludf.DUMMYFUNCTION("""COMPUTED_VALUE"""),5.88)</f>
        <v>5.88</v>
      </c>
      <c r="L1228" s="4">
        <v>33.5177</v>
      </c>
      <c r="M1228" s="4" t="s">
        <v>13</v>
      </c>
      <c r="N1228" s="1">
        <v>2.33203433890617</v>
      </c>
      <c r="O1228" s="4">
        <v>51.67956566109383</v>
      </c>
      <c r="V1228" s="5">
        <v>37.8226</v>
      </c>
      <c r="W1228" s="6">
        <v>6.135</v>
      </c>
      <c r="Z1228" s="4">
        <f>IFERROR(__xludf.DUMMYFUNCTION("""COMPUTED_VALUE"""),5.88)</f>
        <v>5.88</v>
      </c>
      <c r="AA1228" s="4">
        <v>32.7657</v>
      </c>
      <c r="AB1228" s="4" t="s">
        <v>13</v>
      </c>
      <c r="AC1228" s="1">
        <v>53.3222332627719</v>
      </c>
      <c r="AD1228" s="4">
        <v>-15.499633262771901</v>
      </c>
    </row>
    <row r="1229">
      <c r="G1229" s="5">
        <v>54.334</v>
      </c>
      <c r="H1229" s="6">
        <v>6.14</v>
      </c>
      <c r="K1229" s="4">
        <f>IFERROR(__xludf.DUMMYFUNCTION("""COMPUTED_VALUE"""),5.885)</f>
        <v>5.885</v>
      </c>
      <c r="L1229" s="4">
        <v>34.0111</v>
      </c>
      <c r="M1229" s="4" t="s">
        <v>13</v>
      </c>
      <c r="N1229" s="1">
        <v>4.43985936802562</v>
      </c>
      <c r="O1229" s="4">
        <v>49.89414063197438</v>
      </c>
      <c r="V1229" s="5">
        <v>37.9194</v>
      </c>
      <c r="W1229" s="6">
        <v>6.14</v>
      </c>
      <c r="Z1229" s="4">
        <f>IFERROR(__xludf.DUMMYFUNCTION("""COMPUTED_VALUE"""),5.885)</f>
        <v>5.885</v>
      </c>
      <c r="AA1229" s="4">
        <v>32.8242</v>
      </c>
      <c r="AB1229" s="4" t="s">
        <v>13</v>
      </c>
      <c r="AC1229" s="1">
        <v>53.2971357818077</v>
      </c>
      <c r="AD1229" s="4">
        <v>-15.377735781807694</v>
      </c>
    </row>
    <row r="1230">
      <c r="G1230" s="5">
        <v>54.6536</v>
      </c>
      <c r="H1230" s="6">
        <v>6.145</v>
      </c>
      <c r="K1230" s="4">
        <f>IFERROR(__xludf.DUMMYFUNCTION("""COMPUTED_VALUE"""),5.89)</f>
        <v>5.89</v>
      </c>
      <c r="L1230" s="4">
        <v>34.5007</v>
      </c>
      <c r="M1230" s="4" t="s">
        <v>13</v>
      </c>
      <c r="N1230" s="1">
        <v>6.65660549600365</v>
      </c>
      <c r="O1230" s="4">
        <v>47.99699450399635</v>
      </c>
      <c r="V1230" s="5">
        <v>38.0141</v>
      </c>
      <c r="W1230" s="6">
        <v>6.145</v>
      </c>
      <c r="Z1230" s="4">
        <f>IFERROR(__xludf.DUMMYFUNCTION("""COMPUTED_VALUE"""),5.89)</f>
        <v>5.89</v>
      </c>
      <c r="AA1230" s="4">
        <v>32.885</v>
      </c>
      <c r="AB1230" s="4" t="s">
        <v>13</v>
      </c>
      <c r="AC1230" s="1">
        <v>53.2699116204244</v>
      </c>
      <c r="AD1230" s="4">
        <v>-15.255811620424403</v>
      </c>
    </row>
    <row r="1231">
      <c r="G1231" s="5">
        <v>54.9703</v>
      </c>
      <c r="H1231" s="6">
        <v>6.15</v>
      </c>
      <c r="K1231" s="4">
        <f>IFERROR(__xludf.DUMMYFUNCTION("""COMPUTED_VALUE"""),5.895)</f>
        <v>5.895</v>
      </c>
      <c r="L1231" s="4">
        <v>34.9865</v>
      </c>
      <c r="M1231" s="4" t="s">
        <v>13</v>
      </c>
      <c r="N1231" s="1">
        <v>8.9599749426074</v>
      </c>
      <c r="O1231" s="4">
        <v>46.010325057392606</v>
      </c>
      <c r="V1231" s="5">
        <v>38.1067</v>
      </c>
      <c r="W1231" s="6">
        <v>6.15</v>
      </c>
      <c r="Z1231" s="4">
        <f>IFERROR(__xludf.DUMMYFUNCTION("""COMPUTED_VALUE"""),5.895)</f>
        <v>5.895</v>
      </c>
      <c r="AA1231" s="4">
        <v>32.9481</v>
      </c>
      <c r="AB1231" s="4" t="s">
        <v>13</v>
      </c>
      <c r="AC1231" s="1">
        <v>53.2402668666776</v>
      </c>
      <c r="AD1231" s="4">
        <v>-15.133566866677604</v>
      </c>
    </row>
    <row r="1232">
      <c r="G1232" s="5">
        <v>55.2842</v>
      </c>
      <c r="H1232" s="6">
        <v>6.155</v>
      </c>
      <c r="K1232" s="4">
        <f>IFERROR(__xludf.DUMMYFUNCTION("""COMPUTED_VALUE"""),5.9)</f>
        <v>5.9</v>
      </c>
      <c r="L1232" s="4">
        <v>35.4685</v>
      </c>
      <c r="M1232" s="4" t="s">
        <v>13</v>
      </c>
      <c r="N1232" s="1">
        <v>11.3276699276027</v>
      </c>
      <c r="O1232" s="4">
        <v>43.9565300723973</v>
      </c>
      <c r="V1232" s="5">
        <v>38.1971</v>
      </c>
      <c r="W1232" s="6">
        <v>6.155</v>
      </c>
      <c r="Z1232" s="4">
        <f>IFERROR(__xludf.DUMMYFUNCTION("""COMPUTED_VALUE"""),5.9)</f>
        <v>5.9</v>
      </c>
      <c r="AA1232" s="4">
        <v>33.0136</v>
      </c>
      <c r="AB1232" s="4" t="s">
        <v>13</v>
      </c>
      <c r="AC1232" s="1">
        <v>53.2079076086227</v>
      </c>
      <c r="AD1232" s="4">
        <v>-15.010807608622699</v>
      </c>
    </row>
    <row r="1233">
      <c r="G1233" s="5">
        <v>55.5951</v>
      </c>
      <c r="H1233" s="6">
        <v>6.16</v>
      </c>
      <c r="K1233" s="4">
        <f>IFERROR(__xludf.DUMMYFUNCTION("""COMPUTED_VALUE"""),5.905)</f>
        <v>5.905</v>
      </c>
      <c r="L1233" s="4">
        <v>35.9465</v>
      </c>
      <c r="M1233" s="4" t="s">
        <v>13</v>
      </c>
      <c r="N1233" s="1">
        <v>13.7373926707568</v>
      </c>
      <c r="O1233" s="4">
        <v>41.857707329243205</v>
      </c>
      <c r="V1233" s="5">
        <v>38.2852</v>
      </c>
      <c r="W1233" s="6">
        <v>6.16</v>
      </c>
      <c r="Z1233" s="4">
        <f>IFERROR(__xludf.DUMMYFUNCTION("""COMPUTED_VALUE"""),5.905)</f>
        <v>5.905</v>
      </c>
      <c r="AA1233" s="4">
        <v>33.0815</v>
      </c>
      <c r="AB1233" s="4" t="s">
        <v>13</v>
      </c>
      <c r="AC1233" s="1">
        <v>53.1725399343153</v>
      </c>
      <c r="AD1233" s="4">
        <v>-14.8873399343153</v>
      </c>
    </row>
    <row r="1234">
      <c r="G1234" s="5">
        <v>55.9031</v>
      </c>
      <c r="H1234" s="6">
        <v>6.165</v>
      </c>
      <c r="K1234" s="4">
        <f>IFERROR(__xludf.DUMMYFUNCTION("""COMPUTED_VALUE"""),5.91)</f>
        <v>5.91</v>
      </c>
      <c r="L1234" s="4">
        <v>36.4207</v>
      </c>
      <c r="M1234" s="4" t="s">
        <v>13</v>
      </c>
      <c r="N1234" s="1">
        <v>16.1668453918363</v>
      </c>
      <c r="O1234" s="4">
        <v>39.736254608163705</v>
      </c>
      <c r="V1234" s="5">
        <v>38.371</v>
      </c>
      <c r="W1234" s="6">
        <v>6.165</v>
      </c>
      <c r="Z1234" s="4">
        <f>IFERROR(__xludf.DUMMYFUNCTION("""COMPUTED_VALUE"""),5.91)</f>
        <v>5.91</v>
      </c>
      <c r="AA1234" s="4">
        <v>33.1517</v>
      </c>
      <c r="AB1234" s="4" t="s">
        <v>13</v>
      </c>
      <c r="AC1234" s="1">
        <v>53.133869931811</v>
      </c>
      <c r="AD1234" s="4">
        <v>-14.762869931810997</v>
      </c>
    </row>
    <row r="1235">
      <c r="G1235" s="5">
        <v>56.208</v>
      </c>
      <c r="H1235" s="6">
        <v>6.17</v>
      </c>
      <c r="K1235" s="4">
        <f>IFERROR(__xludf.DUMMYFUNCTION("""COMPUTED_VALUE"""),5.915)</f>
        <v>5.915</v>
      </c>
      <c r="L1235" s="4">
        <v>36.8908</v>
      </c>
      <c r="M1235" s="4" t="s">
        <v>13</v>
      </c>
      <c r="N1235" s="1">
        <v>18.5937303106079</v>
      </c>
      <c r="O1235" s="4">
        <v>37.6142696893921</v>
      </c>
      <c r="V1235" s="5">
        <v>38.4545</v>
      </c>
      <c r="W1235" s="6">
        <v>6.17</v>
      </c>
      <c r="Z1235" s="4">
        <f>IFERROR(__xludf.DUMMYFUNCTION("""COMPUTED_VALUE"""),5.915)</f>
        <v>5.915</v>
      </c>
      <c r="AA1235" s="4">
        <v>33.2244</v>
      </c>
      <c r="AB1235" s="4" t="s">
        <v>13</v>
      </c>
      <c r="AC1235" s="1">
        <v>53.0916036891652</v>
      </c>
      <c r="AD1235" s="4">
        <v>-14.637103689165194</v>
      </c>
    </row>
    <row r="1236">
      <c r="G1236" s="5">
        <v>56.5097</v>
      </c>
      <c r="H1236" s="6">
        <v>6.175</v>
      </c>
      <c r="K1236" s="4">
        <f>IFERROR(__xludf.DUMMYFUNCTION("""COMPUTED_VALUE"""),5.92)</f>
        <v>5.92</v>
      </c>
      <c r="L1236" s="4">
        <v>37.3569</v>
      </c>
      <c r="M1236" s="4" t="s">
        <v>13</v>
      </c>
      <c r="N1236" s="1">
        <v>20.9957496468384</v>
      </c>
      <c r="O1236" s="4">
        <v>35.513950353161604</v>
      </c>
      <c r="V1236" s="5">
        <v>38.5357</v>
      </c>
      <c r="W1236" s="6">
        <v>6.175</v>
      </c>
      <c r="Z1236" s="4">
        <f>IFERROR(__xludf.DUMMYFUNCTION("""COMPUTED_VALUE"""),5.92)</f>
        <v>5.92</v>
      </c>
      <c r="AA1236" s="4">
        <v>33.2995</v>
      </c>
      <c r="AB1236" s="4" t="s">
        <v>13</v>
      </c>
      <c r="AC1236" s="1">
        <v>53.0454472944334</v>
      </c>
      <c r="AD1236" s="4">
        <v>-14.509747294433403</v>
      </c>
    </row>
    <row r="1237">
      <c r="G1237" s="5">
        <v>56.8082</v>
      </c>
      <c r="H1237" s="6">
        <v>6.18</v>
      </c>
      <c r="K1237" s="4">
        <f>IFERROR(__xludf.DUMMYFUNCTION("""COMPUTED_VALUE"""),5.925)</f>
        <v>5.925</v>
      </c>
      <c r="L1237" s="4">
        <v>37.819</v>
      </c>
      <c r="M1237" s="4" t="s">
        <v>13</v>
      </c>
      <c r="N1237" s="1">
        <v>23.3506056202945</v>
      </c>
      <c r="O1237" s="4">
        <v>33.4575943797055</v>
      </c>
      <c r="V1237" s="5">
        <v>38.6145</v>
      </c>
      <c r="W1237" s="6">
        <v>6.18</v>
      </c>
      <c r="Z1237" s="4">
        <f>IFERROR(__xludf.DUMMYFUNCTION("""COMPUTED_VALUE"""),5.925)</f>
        <v>5.925</v>
      </c>
      <c r="AA1237" s="4">
        <v>33.377</v>
      </c>
      <c r="AB1237" s="4" t="s">
        <v>13</v>
      </c>
      <c r="AC1237" s="1">
        <v>52.9951068356714</v>
      </c>
      <c r="AD1237" s="4">
        <v>-14.3806068356714</v>
      </c>
    </row>
    <row r="1238">
      <c r="G1238" s="5">
        <v>57.1034</v>
      </c>
      <c r="H1238" s="6">
        <v>6.185</v>
      </c>
      <c r="K1238" s="4">
        <f>IFERROR(__xludf.DUMMYFUNCTION("""COMPUTED_VALUE"""),5.93)</f>
        <v>5.93</v>
      </c>
      <c r="L1238" s="4">
        <v>38.277</v>
      </c>
      <c r="M1238" s="4" t="s">
        <v>13</v>
      </c>
      <c r="N1238" s="1">
        <v>25.6360004507428</v>
      </c>
      <c r="O1238" s="4">
        <v>31.467399549257202</v>
      </c>
      <c r="V1238" s="5">
        <v>38.6909</v>
      </c>
      <c r="W1238" s="6">
        <v>6.185</v>
      </c>
      <c r="Z1238" s="4">
        <f>IFERROR(__xludf.DUMMYFUNCTION("""COMPUTED_VALUE"""),5.93)</f>
        <v>5.93</v>
      </c>
      <c r="AA1238" s="4">
        <v>33.4568</v>
      </c>
      <c r="AB1238" s="4" t="s">
        <v>13</v>
      </c>
      <c r="AC1238" s="1">
        <v>52.9402884009344</v>
      </c>
      <c r="AD1238" s="4">
        <v>-14.2493884009344</v>
      </c>
    </row>
    <row r="1239">
      <c r="G1239" s="5">
        <v>57.3953</v>
      </c>
      <c r="H1239" s="6">
        <v>6.19</v>
      </c>
      <c r="K1239" s="4">
        <f>IFERROR(__xludf.DUMMYFUNCTION("""COMPUTED_VALUE"""),5.935)</f>
        <v>5.935</v>
      </c>
      <c r="L1239" s="4">
        <v>38.731</v>
      </c>
      <c r="M1239" s="4" t="s">
        <v>13</v>
      </c>
      <c r="N1239" s="1">
        <v>27.8296363579505</v>
      </c>
      <c r="O1239" s="4">
        <v>29.5656636420495</v>
      </c>
      <c r="V1239" s="5">
        <v>38.7649</v>
      </c>
      <c r="W1239" s="6">
        <v>6.19</v>
      </c>
      <c r="Z1239" s="4">
        <f>IFERROR(__xludf.DUMMYFUNCTION("""COMPUTED_VALUE"""),5.935)</f>
        <v>5.935</v>
      </c>
      <c r="AA1239" s="4">
        <v>33.539</v>
      </c>
      <c r="AB1239" s="4" t="s">
        <v>13</v>
      </c>
      <c r="AC1239" s="1">
        <v>52.8806980782782</v>
      </c>
      <c r="AD1239" s="4">
        <v>-14.115798078278203</v>
      </c>
    </row>
    <row r="1240">
      <c r="G1240" s="5">
        <v>57.6836</v>
      </c>
      <c r="H1240" s="6">
        <v>6.195</v>
      </c>
      <c r="K1240" s="4">
        <f>IFERROR(__xludf.DUMMYFUNCTION("""COMPUTED_VALUE"""),5.94)</f>
        <v>5.94</v>
      </c>
      <c r="L1240" s="4">
        <v>39.1809</v>
      </c>
      <c r="M1240" s="4" t="s">
        <v>13</v>
      </c>
      <c r="N1240" s="1">
        <v>30.1258217399823</v>
      </c>
      <c r="O1240" s="4">
        <v>27.5577782600177</v>
      </c>
      <c r="V1240" s="5">
        <v>38.8367</v>
      </c>
      <c r="W1240" s="6">
        <v>6.195</v>
      </c>
      <c r="Z1240" s="4">
        <f>IFERROR(__xludf.DUMMYFUNCTION("""COMPUTED_VALUE"""),5.94)</f>
        <v>5.94</v>
      </c>
      <c r="AA1240" s="4">
        <v>33.6236</v>
      </c>
      <c r="AB1240" s="4" t="s">
        <v>13</v>
      </c>
      <c r="AC1240" s="1">
        <v>52.7413095594588</v>
      </c>
      <c r="AD1240" s="4">
        <v>-13.904609559458798</v>
      </c>
    </row>
    <row r="1241">
      <c r="G1241" s="5">
        <v>57.9683</v>
      </c>
      <c r="H1241" s="6">
        <v>6.2</v>
      </c>
      <c r="K1241" s="4">
        <f>IFERROR(__xludf.DUMMYFUNCTION("""COMPUTED_VALUE"""),5.945)</f>
        <v>5.945</v>
      </c>
      <c r="L1241" s="4">
        <v>39.6269</v>
      </c>
      <c r="M1241" s="4" t="s">
        <v>13</v>
      </c>
      <c r="N1241" s="1">
        <v>32.8234639627194</v>
      </c>
      <c r="O1241" s="4">
        <v>25.144836037280598</v>
      </c>
      <c r="V1241" s="5">
        <v>38.906</v>
      </c>
      <c r="W1241" s="6">
        <v>6.2</v>
      </c>
      <c r="Z1241" s="4">
        <f>IFERROR(__xludf.DUMMYFUNCTION("""COMPUTED_VALUE"""),5.945)</f>
        <v>5.945</v>
      </c>
      <c r="AA1241" s="4">
        <v>33.7106</v>
      </c>
      <c r="AB1241" s="4" t="s">
        <v>13</v>
      </c>
      <c r="AC1241" s="1">
        <v>52.4153959065479</v>
      </c>
      <c r="AD1241" s="4">
        <v>-13.509395906547901</v>
      </c>
    </row>
    <row r="1242">
      <c r="G1242" s="5">
        <v>58.2494</v>
      </c>
      <c r="H1242" s="6">
        <v>6.205</v>
      </c>
      <c r="K1242" s="4">
        <f>IFERROR(__xludf.DUMMYFUNCTION("""COMPUTED_VALUE"""),5.95)</f>
        <v>5.95</v>
      </c>
      <c r="L1242" s="4">
        <v>40.0687</v>
      </c>
      <c r="M1242" s="4" t="s">
        <v>13</v>
      </c>
      <c r="N1242" s="1">
        <v>35.8311895518261</v>
      </c>
      <c r="O1242" s="4">
        <v>22.4182104481739</v>
      </c>
      <c r="V1242" s="5">
        <v>38.9729</v>
      </c>
      <c r="W1242" s="6">
        <v>6.205</v>
      </c>
      <c r="Z1242" s="4">
        <f>IFERROR(__xludf.DUMMYFUNCTION("""COMPUTED_VALUE"""),5.95)</f>
        <v>5.95</v>
      </c>
      <c r="AA1242" s="4">
        <v>33.7998</v>
      </c>
      <c r="AB1242" s="4" t="s">
        <v>13</v>
      </c>
      <c r="AC1242" s="1">
        <v>51.9340867081666</v>
      </c>
      <c r="AD1242" s="4">
        <v>-12.9611867081666</v>
      </c>
    </row>
    <row r="1243">
      <c r="G1243" s="5">
        <v>58.5267</v>
      </c>
      <c r="H1243" s="6">
        <v>6.21</v>
      </c>
      <c r="K1243" s="4">
        <f>IFERROR(__xludf.DUMMYFUNCTION("""COMPUTED_VALUE"""),5.955)</f>
        <v>5.955</v>
      </c>
      <c r="L1243" s="4">
        <v>40.5066</v>
      </c>
      <c r="M1243" s="4" t="s">
        <v>13</v>
      </c>
      <c r="N1243" s="1">
        <v>39.0515529889608</v>
      </c>
      <c r="O1243" s="4">
        <v>19.475147011039198</v>
      </c>
      <c r="V1243" s="5">
        <v>39.0375</v>
      </c>
      <c r="W1243" s="6">
        <v>6.21</v>
      </c>
      <c r="Z1243" s="4">
        <f>IFERROR(__xludf.DUMMYFUNCTION("""COMPUTED_VALUE"""),5.955)</f>
        <v>5.955</v>
      </c>
      <c r="AA1243" s="4">
        <v>33.8912</v>
      </c>
      <c r="AB1243" s="4" t="s">
        <v>13</v>
      </c>
      <c r="AC1243" s="1">
        <v>51.3306316902271</v>
      </c>
      <c r="AD1243" s="4">
        <v>-12.2931316902271</v>
      </c>
    </row>
    <row r="1244">
      <c r="G1244" s="5">
        <v>58.8001</v>
      </c>
      <c r="H1244" s="6">
        <v>6.215</v>
      </c>
      <c r="K1244" s="4">
        <f>IFERROR(__xludf.DUMMYFUNCTION("""COMPUTED_VALUE"""),5.957092285)</f>
        <v>5.957092285</v>
      </c>
      <c r="L1244" s="4" t="s">
        <v>13</v>
      </c>
      <c r="M1244" s="4">
        <v>-5.93</v>
      </c>
      <c r="N1244" s="1">
        <v>42.3871087557818</v>
      </c>
      <c r="O1244" s="4">
        <v>16.412991244218198</v>
      </c>
      <c r="V1244" s="5">
        <v>39.0999</v>
      </c>
      <c r="W1244" s="6">
        <v>6.215</v>
      </c>
      <c r="Z1244" s="4">
        <f>IFERROR(__xludf.DUMMYFUNCTION("""COMPUTED_VALUE"""),5.957092285)</f>
        <v>5.957092285</v>
      </c>
      <c r="AA1244" s="4" t="s">
        <v>13</v>
      </c>
      <c r="AB1244" s="4">
        <v>53.8652346524838</v>
      </c>
      <c r="AC1244" s="1">
        <v>50.6382805786418</v>
      </c>
      <c r="AD1244" s="4">
        <v>-11.5383805786418</v>
      </c>
    </row>
    <row r="1245">
      <c r="G1245" s="5">
        <v>59.0696</v>
      </c>
      <c r="H1245" s="6">
        <v>6.22</v>
      </c>
      <c r="K1245" s="4">
        <f>IFERROR(__xludf.DUMMYFUNCTION("""COMPUTED_VALUE"""),5.96)</f>
        <v>5.96</v>
      </c>
      <c r="L1245" s="4">
        <v>40.9406</v>
      </c>
      <c r="M1245" s="4" t="s">
        <v>13</v>
      </c>
      <c r="N1245" s="1">
        <v>45.7404113339474</v>
      </c>
      <c r="O1245" s="4">
        <v>13.329188666052602</v>
      </c>
      <c r="V1245" s="5">
        <v>39.1599</v>
      </c>
      <c r="W1245" s="6">
        <v>6.22</v>
      </c>
      <c r="Z1245" s="4">
        <f>IFERROR(__xludf.DUMMYFUNCTION("""COMPUTED_VALUE"""),5.96)</f>
        <v>5.96</v>
      </c>
      <c r="AA1245" s="4">
        <v>33.9848</v>
      </c>
      <c r="AB1245" s="4" t="s">
        <v>13</v>
      </c>
      <c r="AC1245" s="1">
        <v>49.890283099323</v>
      </c>
      <c r="AD1245" s="4">
        <v>-10.730383099323</v>
      </c>
    </row>
    <row r="1246">
      <c r="G1246" s="5">
        <v>59.335</v>
      </c>
      <c r="H1246" s="6">
        <v>6.225</v>
      </c>
      <c r="K1246" s="4">
        <f>IFERROR(__xludf.DUMMYFUNCTION("""COMPUTED_VALUE"""),5.965)</f>
        <v>5.965</v>
      </c>
      <c r="L1246" s="4">
        <v>41.3705</v>
      </c>
      <c r="M1246" s="4" t="s">
        <v>13</v>
      </c>
      <c r="N1246" s="1">
        <v>49.0140152051158</v>
      </c>
      <c r="O1246" s="4">
        <v>10.320984794884204</v>
      </c>
      <c r="V1246" s="5">
        <v>39.2176</v>
      </c>
      <c r="W1246" s="6">
        <v>6.225</v>
      </c>
      <c r="Z1246" s="4">
        <f>IFERROR(__xludf.DUMMYFUNCTION("""COMPUTED_VALUE"""),5.965)</f>
        <v>5.965</v>
      </c>
      <c r="AA1246" s="4">
        <v>34.0806</v>
      </c>
      <c r="AB1246" s="4" t="s">
        <v>13</v>
      </c>
      <c r="AC1246" s="1">
        <v>49.1198889781833</v>
      </c>
      <c r="AD1246" s="4">
        <v>-9.9022889781833</v>
      </c>
    </row>
    <row r="1247">
      <c r="G1247" s="5">
        <v>59.5961</v>
      </c>
      <c r="H1247" s="6">
        <v>6.23</v>
      </c>
      <c r="K1247" s="4">
        <f>IFERROR(__xludf.DUMMYFUNCTION("""COMPUTED_VALUE"""),5.97)</f>
        <v>5.97</v>
      </c>
      <c r="L1247" s="4">
        <v>41.7966</v>
      </c>
      <c r="M1247" s="4" t="s">
        <v>13</v>
      </c>
      <c r="N1247" s="1">
        <v>52.110474850946</v>
      </c>
      <c r="O1247" s="4">
        <v>7.485625149054002</v>
      </c>
      <c r="V1247" s="5">
        <v>39.2732</v>
      </c>
      <c r="W1247" s="6">
        <v>6.23</v>
      </c>
      <c r="Z1247" s="4">
        <f>IFERROR(__xludf.DUMMYFUNCTION("""COMPUTED_VALUE"""),5.97)</f>
        <v>5.97</v>
      </c>
      <c r="AA1247" s="4">
        <v>34.1785</v>
      </c>
      <c r="AB1247" s="4" t="s">
        <v>13</v>
      </c>
      <c r="AC1247" s="1">
        <v>48.3603479411348</v>
      </c>
      <c r="AD1247" s="4">
        <v>-9.087147941134795</v>
      </c>
    </row>
    <row r="1248">
      <c r="G1248" s="5">
        <v>59.853</v>
      </c>
      <c r="H1248" s="6">
        <v>6.235</v>
      </c>
      <c r="K1248" s="4">
        <f>IFERROR(__xludf.DUMMYFUNCTION("""COMPUTED_VALUE"""),5.975)</f>
        <v>5.975</v>
      </c>
      <c r="L1248" s="4">
        <v>42.2188</v>
      </c>
      <c r="M1248" s="4" t="s">
        <v>13</v>
      </c>
      <c r="N1248" s="1">
        <v>54.9323447530951</v>
      </c>
      <c r="O1248" s="4">
        <v>4.9206552469049</v>
      </c>
      <c r="V1248" s="5">
        <v>39.3266</v>
      </c>
      <c r="W1248" s="6">
        <v>6.235</v>
      </c>
      <c r="Z1248" s="4">
        <f>IFERROR(__xludf.DUMMYFUNCTION("""COMPUTED_VALUE"""),5.975)</f>
        <v>5.975</v>
      </c>
      <c r="AA1248" s="4">
        <v>34.2784</v>
      </c>
      <c r="AB1248" s="4" t="s">
        <v>13</v>
      </c>
      <c r="AC1248" s="1">
        <v>47.6449097140901</v>
      </c>
      <c r="AD1248" s="4">
        <v>-8.318309714090098</v>
      </c>
    </row>
    <row r="1249">
      <c r="G1249" s="5">
        <v>60.1055</v>
      </c>
      <c r="H1249" s="6">
        <v>6.24</v>
      </c>
      <c r="K1249" s="4">
        <f>IFERROR(__xludf.DUMMYFUNCTION("""COMPUTED_VALUE"""),5.98)</f>
        <v>5.98</v>
      </c>
      <c r="L1249" s="4">
        <v>42.6372</v>
      </c>
      <c r="M1249" s="4" t="s">
        <v>13</v>
      </c>
      <c r="N1249" s="1">
        <v>57.3821793932221</v>
      </c>
      <c r="O1249" s="4">
        <v>2.7233206067778966</v>
      </c>
      <c r="V1249" s="5">
        <v>39.3778</v>
      </c>
      <c r="W1249" s="6">
        <v>6.24</v>
      </c>
      <c r="Z1249" s="4">
        <f>IFERROR(__xludf.DUMMYFUNCTION("""COMPUTED_VALUE"""),5.98)</f>
        <v>5.98</v>
      </c>
      <c r="AA1249" s="4">
        <v>34.3801</v>
      </c>
      <c r="AB1249" s="4" t="s">
        <v>13</v>
      </c>
      <c r="AC1249" s="1">
        <v>47.0068240229615</v>
      </c>
      <c r="AD1249" s="4">
        <v>-7.629024022961502</v>
      </c>
    </row>
    <row r="1250">
      <c r="G1250" s="5">
        <v>60.3535</v>
      </c>
      <c r="H1250" s="6">
        <v>6.245</v>
      </c>
      <c r="K1250" s="4">
        <f>IFERROR(__xludf.DUMMYFUNCTION("""COMPUTED_VALUE"""),5.985)</f>
        <v>5.985</v>
      </c>
      <c r="L1250" s="4">
        <v>43.0518</v>
      </c>
      <c r="M1250" s="4" t="s">
        <v>13</v>
      </c>
      <c r="N1250" s="1">
        <v>59.3625332529852</v>
      </c>
      <c r="O1250" s="4">
        <v>0.9909667470147951</v>
      </c>
      <c r="V1250" s="5">
        <v>39.427</v>
      </c>
      <c r="W1250" s="6">
        <v>6.245</v>
      </c>
      <c r="Z1250" s="4">
        <f>IFERROR(__xludf.DUMMYFUNCTION("""COMPUTED_VALUE"""),5.985)</f>
        <v>5.985</v>
      </c>
      <c r="AA1250" s="4">
        <v>34.4838</v>
      </c>
      <c r="AB1250" s="4" t="s">
        <v>13</v>
      </c>
      <c r="AC1250" s="1">
        <v>46.4793405936614</v>
      </c>
      <c r="AD1250" s="4">
        <v>-7.052340593661398</v>
      </c>
    </row>
    <row r="1251">
      <c r="G1251" s="5">
        <v>60.5969</v>
      </c>
      <c r="H1251" s="6">
        <v>6.25</v>
      </c>
      <c r="K1251" s="4">
        <f>IFERROR(__xludf.DUMMYFUNCTION("""COMPUTED_VALUE"""),5.99)</f>
        <v>5.99</v>
      </c>
      <c r="L1251" s="4">
        <v>43.4627</v>
      </c>
      <c r="M1251" s="4" t="s">
        <v>13</v>
      </c>
      <c r="N1251" s="1">
        <v>60.7759608140427</v>
      </c>
      <c r="O1251" s="4">
        <v>-0.1790608140426997</v>
      </c>
      <c r="V1251" s="5">
        <v>39.474</v>
      </c>
      <c r="W1251" s="6">
        <v>6.25</v>
      </c>
      <c r="Z1251" s="4">
        <f>IFERROR(__xludf.DUMMYFUNCTION("""COMPUTED_VALUE"""),5.99)</f>
        <v>5.99</v>
      </c>
      <c r="AA1251" s="4">
        <v>34.5891</v>
      </c>
      <c r="AB1251" s="4" t="s">
        <v>13</v>
      </c>
      <c r="AC1251" s="1">
        <v>46.0957091521021</v>
      </c>
      <c r="AD1251" s="4">
        <v>-6.621709152102106</v>
      </c>
    </row>
    <row r="1252">
      <c r="G1252" s="5">
        <v>60.8356</v>
      </c>
      <c r="H1252" s="6">
        <v>6.255</v>
      </c>
      <c r="K1252" s="4">
        <f>IFERROR(__xludf.DUMMYFUNCTION("""COMPUTED_VALUE"""),5.995)</f>
        <v>5.995</v>
      </c>
      <c r="L1252" s="4">
        <v>43.8699</v>
      </c>
      <c r="M1252" s="4" t="s">
        <v>13</v>
      </c>
      <c r="N1252" s="1">
        <v>61.5250165580529</v>
      </c>
      <c r="O1252" s="4">
        <v>-0.6894165580528977</v>
      </c>
      <c r="V1252" s="5">
        <v>39.5192</v>
      </c>
      <c r="W1252" s="6">
        <v>6.255</v>
      </c>
      <c r="Z1252" s="4">
        <f>IFERROR(__xludf.DUMMYFUNCTION("""COMPUTED_VALUE"""),5.995)</f>
        <v>5.995</v>
      </c>
      <c r="AA1252" s="4">
        <v>34.6961</v>
      </c>
      <c r="AB1252" s="4" t="s">
        <v>13</v>
      </c>
      <c r="AC1252" s="1">
        <v>45.8891794241961</v>
      </c>
      <c r="AD1252" s="4">
        <v>-6.369979424196103</v>
      </c>
    </row>
    <row r="1253">
      <c r="G1253" s="5">
        <v>61.0696</v>
      </c>
      <c r="H1253" s="6">
        <v>6.26</v>
      </c>
      <c r="K1253" s="4">
        <f>IFERROR(__xludf.DUMMYFUNCTION("""COMPUTED_VALUE"""),6.0)</f>
        <v>6</v>
      </c>
      <c r="L1253" s="4">
        <v>44.2735</v>
      </c>
      <c r="M1253" s="4" t="s">
        <v>13</v>
      </c>
      <c r="N1253" s="1">
        <v>61.62</v>
      </c>
      <c r="O1253" s="4">
        <v>-0.5503999999999962</v>
      </c>
      <c r="V1253" s="5">
        <v>39.5623</v>
      </c>
      <c r="W1253" s="6">
        <v>6.26</v>
      </c>
      <c r="Z1253" s="4">
        <f>IFERROR(__xludf.DUMMYFUNCTION("""COMPUTED_VALUE"""),6.0)</f>
        <v>6</v>
      </c>
      <c r="AA1253" s="4">
        <v>34.8047</v>
      </c>
      <c r="AB1253" s="4" t="s">
        <v>13</v>
      </c>
      <c r="AC1253" s="1">
        <v>45.86270516</v>
      </c>
      <c r="AD1253" s="4">
        <v>-6.300405159999997</v>
      </c>
    </row>
    <row r="1254">
      <c r="G1254" s="5">
        <v>61.2986</v>
      </c>
      <c r="H1254" s="6">
        <v>6.265</v>
      </c>
      <c r="K1254" s="4">
        <f>IFERROR(__xludf.DUMMYFUNCTION("""COMPUTED_VALUE"""),6.005)</f>
        <v>6.005</v>
      </c>
      <c r="L1254" s="4">
        <v>44.6736</v>
      </c>
      <c r="M1254" s="4" t="s">
        <v>13</v>
      </c>
      <c r="N1254" s="1">
        <v>61.62</v>
      </c>
      <c r="O1254" s="4">
        <v>-0.321399999999997</v>
      </c>
      <c r="V1254" s="5">
        <v>39.6037</v>
      </c>
      <c r="W1254" s="6">
        <v>6.265</v>
      </c>
      <c r="Z1254" s="4">
        <f>IFERROR(__xludf.DUMMYFUNCTION("""COMPUTED_VALUE"""),6.005)</f>
        <v>6.005</v>
      </c>
      <c r="AA1254" s="4">
        <v>34.9147</v>
      </c>
      <c r="AB1254" s="4" t="s">
        <v>13</v>
      </c>
      <c r="AC1254" s="1">
        <v>45.86270516</v>
      </c>
      <c r="AD1254" s="4">
        <v>-6.259005159999994</v>
      </c>
    </row>
    <row r="1255">
      <c r="G1255" s="5">
        <v>61.5227</v>
      </c>
      <c r="H1255" s="6">
        <v>6.27</v>
      </c>
      <c r="K1255" s="4">
        <f>IFERROR(__xludf.DUMMYFUNCTION("""COMPUTED_VALUE"""),6.01)</f>
        <v>6.01</v>
      </c>
      <c r="L1255" s="4">
        <v>45.0702</v>
      </c>
      <c r="M1255" s="4" t="s">
        <v>13</v>
      </c>
      <c r="N1255" s="1">
        <v>61.62</v>
      </c>
      <c r="O1255" s="4">
        <v>-0.09729999999999706</v>
      </c>
      <c r="V1255" s="5">
        <v>39.6431</v>
      </c>
      <c r="W1255" s="6">
        <v>6.27</v>
      </c>
      <c r="Z1255" s="4">
        <f>IFERROR(__xludf.DUMMYFUNCTION("""COMPUTED_VALUE"""),6.01)</f>
        <v>6.01</v>
      </c>
      <c r="AA1255" s="4">
        <v>35.0259</v>
      </c>
      <c r="AB1255" s="4" t="s">
        <v>13</v>
      </c>
      <c r="AC1255" s="1">
        <v>45.86270516</v>
      </c>
      <c r="AD1255" s="4">
        <v>-6.21960516</v>
      </c>
    </row>
    <row r="1256">
      <c r="G1256" s="5">
        <v>61.7417</v>
      </c>
      <c r="H1256" s="6">
        <v>6.275</v>
      </c>
      <c r="K1256" s="4">
        <f>IFERROR(__xludf.DUMMYFUNCTION("""COMPUTED_VALUE"""),6.015)</f>
        <v>6.015</v>
      </c>
      <c r="L1256" s="4">
        <v>45.4634</v>
      </c>
      <c r="M1256" s="4" t="s">
        <v>13</v>
      </c>
      <c r="N1256" s="1">
        <v>61.62</v>
      </c>
      <c r="O1256" s="4">
        <v>0.12170000000000414</v>
      </c>
      <c r="V1256" s="5">
        <v>39.6809</v>
      </c>
      <c r="W1256" s="6">
        <v>6.275</v>
      </c>
      <c r="Z1256" s="4">
        <f>IFERROR(__xludf.DUMMYFUNCTION("""COMPUTED_VALUE"""),6.015)</f>
        <v>6.015</v>
      </c>
      <c r="AA1256" s="4">
        <v>35.1384</v>
      </c>
      <c r="AB1256" s="4" t="s">
        <v>13</v>
      </c>
      <c r="AC1256" s="1">
        <v>45.86270516</v>
      </c>
      <c r="AD1256" s="4">
        <v>-6.181805159999996</v>
      </c>
    </row>
    <row r="1257">
      <c r="G1257" s="5">
        <v>61.9556</v>
      </c>
      <c r="H1257" s="6">
        <v>6.28</v>
      </c>
      <c r="K1257" s="4">
        <f>IFERROR(__xludf.DUMMYFUNCTION("""COMPUTED_VALUE"""),6.02)</f>
        <v>6.02</v>
      </c>
      <c r="L1257" s="4">
        <v>45.8532</v>
      </c>
      <c r="M1257" s="4" t="s">
        <v>13</v>
      </c>
      <c r="N1257" s="1">
        <v>61.62</v>
      </c>
      <c r="O1257" s="4">
        <v>0.33559999999999945</v>
      </c>
      <c r="V1257" s="5">
        <v>39.7168</v>
      </c>
      <c r="W1257" s="6">
        <v>6.28</v>
      </c>
      <c r="Z1257" s="4">
        <f>IFERROR(__xludf.DUMMYFUNCTION("""COMPUTED_VALUE"""),6.02)</f>
        <v>6.02</v>
      </c>
      <c r="AA1257" s="4">
        <v>35.2519</v>
      </c>
      <c r="AB1257" s="4" t="s">
        <v>13</v>
      </c>
      <c r="AC1257" s="1">
        <v>45.86270516</v>
      </c>
      <c r="AD1257" s="4">
        <v>-6.145905159999998</v>
      </c>
    </row>
    <row r="1258">
      <c r="G1258" s="5">
        <v>62.1642</v>
      </c>
      <c r="H1258" s="6">
        <v>6.285</v>
      </c>
      <c r="K1258" s="4">
        <f>IFERROR(__xludf.DUMMYFUNCTION("""COMPUTED_VALUE"""),6.025)</f>
        <v>6.025</v>
      </c>
      <c r="L1258" s="4">
        <v>46.2397</v>
      </c>
      <c r="M1258" s="4" t="s">
        <v>13</v>
      </c>
      <c r="N1258" s="1">
        <v>61.62</v>
      </c>
      <c r="O1258" s="4">
        <v>0.5442000000000036</v>
      </c>
      <c r="V1258" s="5">
        <v>39.7511</v>
      </c>
      <c r="W1258" s="6">
        <v>6.285</v>
      </c>
      <c r="Z1258" s="4">
        <f>IFERROR(__xludf.DUMMYFUNCTION("""COMPUTED_VALUE"""),6.025)</f>
        <v>6.025</v>
      </c>
      <c r="AA1258" s="4">
        <v>35.3663</v>
      </c>
      <c r="AB1258" s="4" t="s">
        <v>13</v>
      </c>
      <c r="AC1258" s="1">
        <v>45.86270516</v>
      </c>
      <c r="AD1258" s="4">
        <v>-6.111605159999996</v>
      </c>
    </row>
    <row r="1259">
      <c r="G1259" s="5">
        <v>62.3676</v>
      </c>
      <c r="H1259" s="6">
        <v>6.29</v>
      </c>
      <c r="K1259" s="4">
        <f>IFERROR(__xludf.DUMMYFUNCTION("""COMPUTED_VALUE"""),6.03)</f>
        <v>6.03</v>
      </c>
      <c r="L1259" s="4">
        <v>46.623</v>
      </c>
      <c r="M1259" s="4" t="s">
        <v>13</v>
      </c>
      <c r="N1259" s="1">
        <v>61.62</v>
      </c>
      <c r="O1259" s="4">
        <v>0.7476000000000056</v>
      </c>
      <c r="V1259" s="5">
        <v>39.7839</v>
      </c>
      <c r="W1259" s="6">
        <v>6.29</v>
      </c>
      <c r="Z1259" s="4">
        <f>IFERROR(__xludf.DUMMYFUNCTION("""COMPUTED_VALUE"""),6.03)</f>
        <v>6.03</v>
      </c>
      <c r="AA1259" s="4">
        <v>35.4816</v>
      </c>
      <c r="AB1259" s="4" t="s">
        <v>13</v>
      </c>
      <c r="AC1259" s="1">
        <v>45.86270516</v>
      </c>
      <c r="AD1259" s="4">
        <v>-6.078805159999995</v>
      </c>
    </row>
    <row r="1260">
      <c r="G1260" s="5">
        <v>62.5656</v>
      </c>
      <c r="H1260" s="6">
        <v>6.295</v>
      </c>
      <c r="K1260" s="4">
        <f>IFERROR(__xludf.DUMMYFUNCTION("""COMPUTED_VALUE"""),6.035)</f>
        <v>6.035</v>
      </c>
      <c r="L1260" s="4">
        <v>47.0031</v>
      </c>
      <c r="M1260" s="4" t="s">
        <v>13</v>
      </c>
      <c r="N1260" s="1">
        <v>61.62</v>
      </c>
      <c r="O1260" s="4">
        <v>0.945600000000006</v>
      </c>
      <c r="V1260" s="5">
        <v>39.815</v>
      </c>
      <c r="W1260" s="6">
        <v>6.295</v>
      </c>
      <c r="Z1260" s="4">
        <f>IFERROR(__xludf.DUMMYFUNCTION("""COMPUTED_VALUE"""),6.035)</f>
        <v>6.035</v>
      </c>
      <c r="AA1260" s="4">
        <v>35.5974</v>
      </c>
      <c r="AB1260" s="4" t="s">
        <v>13</v>
      </c>
      <c r="AC1260" s="1">
        <v>45.86270516</v>
      </c>
      <c r="AD1260" s="4">
        <v>-6.04770516</v>
      </c>
    </row>
    <row r="1261">
      <c r="G1261" s="5">
        <v>62.7582</v>
      </c>
      <c r="H1261" s="6">
        <v>6.3</v>
      </c>
      <c r="K1261" s="4">
        <f>IFERROR(__xludf.DUMMYFUNCTION("""COMPUTED_VALUE"""),6.04)</f>
        <v>6.04</v>
      </c>
      <c r="L1261" s="4">
        <v>47.3801</v>
      </c>
      <c r="M1261" s="4" t="s">
        <v>13</v>
      </c>
      <c r="N1261" s="1">
        <v>61.62</v>
      </c>
      <c r="O1261" s="4">
        <v>1.1382000000000048</v>
      </c>
      <c r="V1261" s="5">
        <v>39.8446</v>
      </c>
      <c r="W1261" s="6">
        <v>6.3</v>
      </c>
      <c r="Z1261" s="4">
        <f>IFERROR(__xludf.DUMMYFUNCTION("""COMPUTED_VALUE"""),6.04)</f>
        <v>6.04</v>
      </c>
      <c r="AA1261" s="4">
        <v>35.7137</v>
      </c>
      <c r="AB1261" s="4" t="s">
        <v>13</v>
      </c>
      <c r="AC1261" s="1">
        <v>45.86270516</v>
      </c>
      <c r="AD1261" s="4">
        <v>-6.0181051599999975</v>
      </c>
    </row>
    <row r="1262">
      <c r="G1262" s="5">
        <v>62.9454</v>
      </c>
      <c r="H1262" s="6">
        <v>6.305</v>
      </c>
      <c r="K1262" s="4">
        <f>IFERROR(__xludf.DUMMYFUNCTION("""COMPUTED_VALUE"""),6.045)</f>
        <v>6.045</v>
      </c>
      <c r="L1262" s="4">
        <v>47.754</v>
      </c>
      <c r="M1262" s="4" t="s">
        <v>13</v>
      </c>
      <c r="N1262" s="1">
        <v>61.62</v>
      </c>
      <c r="O1262" s="4">
        <v>1.325400000000002</v>
      </c>
      <c r="V1262" s="5">
        <v>39.8729</v>
      </c>
      <c r="W1262" s="6">
        <v>6.305</v>
      </c>
      <c r="Z1262" s="4">
        <f>IFERROR(__xludf.DUMMYFUNCTION("""COMPUTED_VALUE"""),6.045)</f>
        <v>6.045</v>
      </c>
      <c r="AA1262" s="4">
        <v>35.8303</v>
      </c>
      <c r="AB1262" s="4" t="s">
        <v>13</v>
      </c>
      <c r="AC1262" s="1">
        <v>45.86270516</v>
      </c>
      <c r="AD1262" s="4">
        <v>-5.989805159999996</v>
      </c>
    </row>
    <row r="1263">
      <c r="G1263" s="5">
        <v>63.127</v>
      </c>
      <c r="H1263" s="6">
        <v>6.31</v>
      </c>
      <c r="K1263" s="4">
        <f>IFERROR(__xludf.DUMMYFUNCTION("""COMPUTED_VALUE"""),6.05)</f>
        <v>6.05</v>
      </c>
      <c r="L1263" s="4">
        <v>48.125</v>
      </c>
      <c r="M1263" s="4" t="s">
        <v>13</v>
      </c>
      <c r="N1263" s="1">
        <v>61.62</v>
      </c>
      <c r="O1263" s="4">
        <v>1.507000000000005</v>
      </c>
      <c r="V1263" s="5">
        <v>39.8997</v>
      </c>
      <c r="W1263" s="6">
        <v>6.31</v>
      </c>
      <c r="Z1263" s="4">
        <f>IFERROR(__xludf.DUMMYFUNCTION("""COMPUTED_VALUE"""),6.05)</f>
        <v>6.05</v>
      </c>
      <c r="AA1263" s="4">
        <v>35.9472</v>
      </c>
      <c r="AB1263" s="4" t="s">
        <v>13</v>
      </c>
      <c r="AC1263" s="1">
        <v>45.86270516</v>
      </c>
      <c r="AD1263" s="4">
        <v>-5.9630051599999945</v>
      </c>
    </row>
    <row r="1264">
      <c r="G1264" s="5">
        <v>63.303</v>
      </c>
      <c r="H1264" s="6">
        <v>6.315</v>
      </c>
      <c r="K1264" s="4">
        <f>IFERROR(__xludf.DUMMYFUNCTION("""COMPUTED_VALUE"""),6.055)</f>
        <v>6.055</v>
      </c>
      <c r="L1264" s="4">
        <v>48.493</v>
      </c>
      <c r="M1264" s="4" t="s">
        <v>13</v>
      </c>
      <c r="N1264" s="1">
        <v>61.62</v>
      </c>
      <c r="O1264" s="4">
        <v>1.6829999999999998</v>
      </c>
      <c r="V1264" s="5">
        <v>39.9251</v>
      </c>
      <c r="W1264" s="6">
        <v>6.315</v>
      </c>
      <c r="Z1264" s="4">
        <f>IFERROR(__xludf.DUMMYFUNCTION("""COMPUTED_VALUE"""),6.055)</f>
        <v>6.055</v>
      </c>
      <c r="AA1264" s="4">
        <v>36.064</v>
      </c>
      <c r="AB1264" s="4" t="s">
        <v>13</v>
      </c>
      <c r="AC1264" s="1">
        <v>45.86270516</v>
      </c>
      <c r="AD1264" s="4">
        <v>-5.937605159999997</v>
      </c>
    </row>
    <row r="1265">
      <c r="G1265" s="5">
        <v>63.4735</v>
      </c>
      <c r="H1265" s="6">
        <v>6.32</v>
      </c>
      <c r="K1265" s="4">
        <f>IFERROR(__xludf.DUMMYFUNCTION("""COMPUTED_VALUE"""),6.06)</f>
        <v>6.06</v>
      </c>
      <c r="L1265" s="4">
        <v>48.8582</v>
      </c>
      <c r="M1265" s="4" t="s">
        <v>13</v>
      </c>
      <c r="N1265" s="1">
        <v>61.62</v>
      </c>
      <c r="O1265" s="4">
        <v>1.853500000000004</v>
      </c>
      <c r="V1265" s="5">
        <v>39.9493</v>
      </c>
      <c r="W1265" s="6">
        <v>6.32</v>
      </c>
      <c r="Z1265" s="4">
        <f>IFERROR(__xludf.DUMMYFUNCTION("""COMPUTED_VALUE"""),6.06)</f>
        <v>6.06</v>
      </c>
      <c r="AA1265" s="4">
        <v>36.1808</v>
      </c>
      <c r="AB1265" s="4" t="s">
        <v>13</v>
      </c>
      <c r="AC1265" s="1">
        <v>45.86270516</v>
      </c>
      <c r="AD1265" s="4">
        <v>-5.913405159999996</v>
      </c>
    </row>
    <row r="1266">
      <c r="G1266" s="5">
        <v>63.6384</v>
      </c>
      <c r="H1266" s="6">
        <v>6.325</v>
      </c>
      <c r="K1266" s="4">
        <f>IFERROR(__xludf.DUMMYFUNCTION("""COMPUTED_VALUE"""),6.065)</f>
        <v>6.065</v>
      </c>
      <c r="L1266" s="4">
        <v>49.2205</v>
      </c>
      <c r="M1266" s="4" t="s">
        <v>13</v>
      </c>
      <c r="N1266" s="1">
        <v>61.62</v>
      </c>
      <c r="O1266" s="4">
        <v>2.0183999999999997</v>
      </c>
      <c r="V1266" s="5">
        <v>39.9722</v>
      </c>
      <c r="W1266" s="6">
        <v>6.325</v>
      </c>
      <c r="Z1266" s="4">
        <f>IFERROR(__xludf.DUMMYFUNCTION("""COMPUTED_VALUE"""),6.065)</f>
        <v>6.065</v>
      </c>
      <c r="AA1266" s="4">
        <v>36.2973</v>
      </c>
      <c r="AB1266" s="4" t="s">
        <v>13</v>
      </c>
      <c r="AC1266" s="1">
        <v>45.86270516</v>
      </c>
      <c r="AD1266" s="4">
        <v>-5.8905051599999965</v>
      </c>
    </row>
    <row r="1267">
      <c r="G1267" s="5">
        <v>63.7976</v>
      </c>
      <c r="H1267" s="6">
        <v>6.33</v>
      </c>
      <c r="K1267" s="4">
        <f>IFERROR(__xludf.DUMMYFUNCTION("""COMPUTED_VALUE"""),6.07)</f>
        <v>6.07</v>
      </c>
      <c r="L1267" s="4">
        <v>49.58</v>
      </c>
      <c r="M1267" s="4" t="s">
        <v>13</v>
      </c>
      <c r="N1267" s="1">
        <v>61.62</v>
      </c>
      <c r="O1267" s="4">
        <v>2.1776000000000053</v>
      </c>
      <c r="V1267" s="5">
        <v>39.9939</v>
      </c>
      <c r="W1267" s="6">
        <v>6.33</v>
      </c>
      <c r="Z1267" s="4">
        <f>IFERROR(__xludf.DUMMYFUNCTION("""COMPUTED_VALUE"""),6.07)</f>
        <v>6.07</v>
      </c>
      <c r="AA1267" s="4">
        <v>36.4133</v>
      </c>
      <c r="AB1267" s="4" t="s">
        <v>13</v>
      </c>
      <c r="AC1267" s="1">
        <v>45.86270516</v>
      </c>
      <c r="AD1267" s="4">
        <v>-5.868805160000001</v>
      </c>
    </row>
    <row r="1268">
      <c r="G1268" s="5">
        <v>63.9511</v>
      </c>
      <c r="H1268" s="6">
        <v>6.335</v>
      </c>
      <c r="K1268" s="4">
        <f>IFERROR(__xludf.DUMMYFUNCTION("""COMPUTED_VALUE"""),6.075)</f>
        <v>6.075</v>
      </c>
      <c r="L1268" s="4">
        <v>49.9368</v>
      </c>
      <c r="M1268" s="4" t="s">
        <v>13</v>
      </c>
      <c r="N1268" s="1">
        <v>61.62</v>
      </c>
      <c r="O1268" s="4">
        <v>2.3310999999999993</v>
      </c>
      <c r="V1268" s="5">
        <v>40.0145</v>
      </c>
      <c r="W1268" s="6">
        <v>6.335</v>
      </c>
      <c r="Z1268" s="4">
        <f>IFERROR(__xludf.DUMMYFUNCTION("""COMPUTED_VALUE"""),6.075)</f>
        <v>6.075</v>
      </c>
      <c r="AA1268" s="4">
        <v>36.5287</v>
      </c>
      <c r="AB1268" s="4" t="s">
        <v>13</v>
      </c>
      <c r="AC1268" s="1">
        <v>45.86270516</v>
      </c>
      <c r="AD1268" s="4">
        <v>-5.848205159999999</v>
      </c>
    </row>
    <row r="1269">
      <c r="G1269" s="5">
        <v>64.0991</v>
      </c>
      <c r="H1269" s="6">
        <v>6.34</v>
      </c>
      <c r="K1269" s="4">
        <f>IFERROR(__xludf.DUMMYFUNCTION("""COMPUTED_VALUE"""),6.08)</f>
        <v>6.08</v>
      </c>
      <c r="L1269" s="4">
        <v>50.2909</v>
      </c>
      <c r="M1269" s="4" t="s">
        <v>13</v>
      </c>
      <c r="N1269" s="1">
        <v>61.62</v>
      </c>
      <c r="O1269" s="4">
        <v>2.4791000000000096</v>
      </c>
      <c r="V1269" s="5">
        <v>40.0338</v>
      </c>
      <c r="W1269" s="6">
        <v>6.34</v>
      </c>
      <c r="Z1269" s="4">
        <f>IFERROR(__xludf.DUMMYFUNCTION("""COMPUTED_VALUE"""),6.08)</f>
        <v>6.08</v>
      </c>
      <c r="AA1269" s="4">
        <v>36.6435</v>
      </c>
      <c r="AB1269" s="4" t="s">
        <v>13</v>
      </c>
      <c r="AC1269" s="1">
        <v>45.86270516</v>
      </c>
      <c r="AD1269" s="4">
        <v>-5.828905159999998</v>
      </c>
    </row>
    <row r="1270">
      <c r="G1270" s="5">
        <v>64.2414</v>
      </c>
      <c r="H1270" s="6">
        <v>6.345</v>
      </c>
      <c r="K1270" s="4">
        <f>IFERROR(__xludf.DUMMYFUNCTION("""COMPUTED_VALUE"""),6.085)</f>
        <v>6.085</v>
      </c>
      <c r="L1270" s="4">
        <v>50.6422</v>
      </c>
      <c r="M1270" s="4" t="s">
        <v>13</v>
      </c>
      <c r="N1270" s="1">
        <v>61.62</v>
      </c>
      <c r="O1270" s="4">
        <v>2.6214000000000013</v>
      </c>
      <c r="V1270" s="5">
        <v>40.0522</v>
      </c>
      <c r="W1270" s="6">
        <v>6.345</v>
      </c>
      <c r="Z1270" s="4">
        <f>IFERROR(__xludf.DUMMYFUNCTION("""COMPUTED_VALUE"""),6.085)</f>
        <v>6.085</v>
      </c>
      <c r="AA1270" s="4">
        <v>36.7575</v>
      </c>
      <c r="AB1270" s="4" t="s">
        <v>13</v>
      </c>
      <c r="AC1270" s="1">
        <v>45.86270516</v>
      </c>
      <c r="AD1270" s="4">
        <v>-5.810505159999998</v>
      </c>
    </row>
    <row r="1271">
      <c r="G1271" s="5">
        <v>64.378</v>
      </c>
      <c r="H1271" s="6">
        <v>6.35</v>
      </c>
      <c r="K1271" s="4">
        <f>IFERROR(__xludf.DUMMYFUNCTION("""COMPUTED_VALUE"""),6.09)</f>
        <v>6.09</v>
      </c>
      <c r="L1271" s="4">
        <v>50.991</v>
      </c>
      <c r="M1271" s="4" t="s">
        <v>13</v>
      </c>
      <c r="N1271" s="1">
        <v>61.62</v>
      </c>
      <c r="O1271" s="4">
        <v>2.7580000000000027</v>
      </c>
      <c r="V1271" s="5">
        <v>40.0694</v>
      </c>
      <c r="W1271" s="6">
        <v>6.35</v>
      </c>
      <c r="Z1271" s="4">
        <f>IFERROR(__xludf.DUMMYFUNCTION("""COMPUTED_VALUE"""),6.09)</f>
        <v>6.09</v>
      </c>
      <c r="AA1271" s="4">
        <v>36.8704</v>
      </c>
      <c r="AB1271" s="4" t="s">
        <v>13</v>
      </c>
      <c r="AC1271" s="1">
        <v>45.86270516</v>
      </c>
      <c r="AD1271" s="4">
        <v>-5.793305159999996</v>
      </c>
    </row>
    <row r="1272">
      <c r="G1272" s="5">
        <v>64.509</v>
      </c>
      <c r="H1272" s="6">
        <v>6.355</v>
      </c>
      <c r="K1272" s="4">
        <f>IFERROR(__xludf.DUMMYFUNCTION("""COMPUTED_VALUE"""),6.090576172)</f>
        <v>6.090576172</v>
      </c>
      <c r="L1272" s="4" t="s">
        <v>13</v>
      </c>
      <c r="M1272" s="4">
        <v>-8.06</v>
      </c>
      <c r="N1272" s="1">
        <v>61.62</v>
      </c>
      <c r="O1272" s="4">
        <v>2.889000000000003</v>
      </c>
      <c r="V1272" s="5">
        <v>40.0857</v>
      </c>
      <c r="W1272" s="6">
        <v>6.355</v>
      </c>
      <c r="Z1272" s="4">
        <f>IFERROR(__xludf.DUMMYFUNCTION("""COMPUTED_VALUE"""),6.090576172)</f>
        <v>6.090576172</v>
      </c>
      <c r="AA1272" s="4" t="s">
        <v>13</v>
      </c>
      <c r="AB1272" s="4">
        <v>53.4986590052922</v>
      </c>
      <c r="AC1272" s="1">
        <v>45.86270516</v>
      </c>
      <c r="AD1272" s="4">
        <v>-5.7770051599999945</v>
      </c>
    </row>
    <row r="1273">
      <c r="G1273" s="5">
        <v>64.6345</v>
      </c>
      <c r="H1273" s="6">
        <v>6.36</v>
      </c>
      <c r="K1273" s="4">
        <f>IFERROR(__xludf.DUMMYFUNCTION("""COMPUTED_VALUE"""),6.095)</f>
        <v>6.095</v>
      </c>
      <c r="L1273" s="4">
        <v>51.3371</v>
      </c>
      <c r="M1273" s="4" t="s">
        <v>13</v>
      </c>
      <c r="N1273" s="1">
        <v>61.6306758847457</v>
      </c>
      <c r="O1273" s="4">
        <v>3.0038241152543037</v>
      </c>
      <c r="V1273" s="5">
        <v>40.1009</v>
      </c>
      <c r="W1273" s="6">
        <v>6.36</v>
      </c>
      <c r="Z1273" s="4">
        <f>IFERROR(__xludf.DUMMYFUNCTION("""COMPUTED_VALUE"""),6.095)</f>
        <v>6.095</v>
      </c>
      <c r="AA1273" s="4">
        <v>36.9822</v>
      </c>
      <c r="AB1273" s="4" t="s">
        <v>13</v>
      </c>
      <c r="AC1273" s="1">
        <v>45.8627101476424</v>
      </c>
      <c r="AD1273" s="4">
        <v>-5.7618101476424</v>
      </c>
    </row>
    <row r="1274">
      <c r="G1274" s="5">
        <v>64.7543</v>
      </c>
      <c r="H1274" s="6">
        <v>6.365</v>
      </c>
      <c r="K1274" s="4">
        <f>IFERROR(__xludf.DUMMYFUNCTION("""COMPUTED_VALUE"""),6.1)</f>
        <v>6.1</v>
      </c>
      <c r="L1274" s="4">
        <v>51.6806</v>
      </c>
      <c r="M1274" s="4" t="s">
        <v>13</v>
      </c>
      <c r="N1274" s="1">
        <v>61.7164040538244</v>
      </c>
      <c r="O1274" s="4">
        <v>3.0378959461756025</v>
      </c>
      <c r="V1274" s="5">
        <v>40.1152</v>
      </c>
      <c r="W1274" s="6">
        <v>6.365</v>
      </c>
      <c r="Z1274" s="4">
        <f>IFERROR(__xludf.DUMMYFUNCTION("""COMPUTED_VALUE"""),6.1)</f>
        <v>6.1</v>
      </c>
      <c r="AA1274" s="4">
        <v>37.0928</v>
      </c>
      <c r="AB1274" s="4" t="s">
        <v>13</v>
      </c>
      <c r="AC1274" s="1">
        <v>45.862751267009</v>
      </c>
      <c r="AD1274" s="4">
        <v>-5.747551267009001</v>
      </c>
    </row>
    <row r="1275">
      <c r="G1275" s="5">
        <v>64.8686</v>
      </c>
      <c r="H1275" s="6">
        <v>6.37</v>
      </c>
      <c r="K1275" s="4">
        <f>IFERROR(__xludf.DUMMYFUNCTION("""COMPUTED_VALUE"""),6.105)</f>
        <v>6.105</v>
      </c>
      <c r="L1275" s="4">
        <v>52.0215</v>
      </c>
      <c r="M1275" s="4" t="s">
        <v>13</v>
      </c>
      <c r="N1275" s="1">
        <v>61.8835136925497</v>
      </c>
      <c r="O1275" s="4">
        <v>2.9850863074503025</v>
      </c>
      <c r="V1275" s="5">
        <v>40.1286</v>
      </c>
      <c r="W1275" s="6">
        <v>6.37</v>
      </c>
      <c r="Z1275" s="4">
        <f>IFERROR(__xludf.DUMMYFUNCTION("""COMPUTED_VALUE"""),6.105)</f>
        <v>6.105</v>
      </c>
      <c r="AA1275" s="4">
        <v>37.202</v>
      </c>
      <c r="AB1275" s="4" t="s">
        <v>13</v>
      </c>
      <c r="AC1275" s="1">
        <v>45.8628342329204</v>
      </c>
      <c r="AD1275" s="4">
        <v>-5.7342342329204</v>
      </c>
    </row>
    <row r="1276">
      <c r="G1276" s="5">
        <v>64.9775</v>
      </c>
      <c r="H1276" s="6">
        <v>6.375</v>
      </c>
      <c r="K1276" s="4">
        <f>IFERROR(__xludf.DUMMYFUNCTION("""COMPUTED_VALUE"""),6.11)</f>
        <v>6.11</v>
      </c>
      <c r="L1276" s="4">
        <v>52.3597</v>
      </c>
      <c r="M1276" s="4" t="s">
        <v>13</v>
      </c>
      <c r="N1276" s="1">
        <v>62.1266492773671</v>
      </c>
      <c r="O1276" s="4">
        <v>2.850850722632906</v>
      </c>
      <c r="V1276" s="5">
        <v>40.141</v>
      </c>
      <c r="W1276" s="6">
        <v>6.375</v>
      </c>
      <c r="Z1276" s="4">
        <f>IFERROR(__xludf.DUMMYFUNCTION("""COMPUTED_VALUE"""),6.11)</f>
        <v>6.11</v>
      </c>
      <c r="AA1276" s="4">
        <v>37.3097</v>
      </c>
      <c r="AB1276" s="4" t="s">
        <v>13</v>
      </c>
      <c r="AC1276" s="1">
        <v>45.862959425598</v>
      </c>
      <c r="AD1276" s="4">
        <v>-5.721959425598001</v>
      </c>
    </row>
    <row r="1277">
      <c r="G1277" s="5">
        <v>65.081</v>
      </c>
      <c r="H1277" s="6">
        <v>6.38</v>
      </c>
      <c r="K1277" s="4">
        <f>IFERROR(__xludf.DUMMYFUNCTION("""COMPUTED_VALUE"""),6.115)</f>
        <v>6.115</v>
      </c>
      <c r="L1277" s="4">
        <v>52.6954</v>
      </c>
      <c r="M1277" s="4" t="s">
        <v>13</v>
      </c>
      <c r="N1277" s="1">
        <v>62.4404552847224</v>
      </c>
      <c r="O1277" s="4">
        <v>2.6405447152776063</v>
      </c>
      <c r="V1277" s="5">
        <v>40.1525</v>
      </c>
      <c r="W1277" s="6">
        <v>6.38</v>
      </c>
      <c r="Z1277" s="4">
        <f>IFERROR(__xludf.DUMMYFUNCTION("""COMPUTED_VALUE"""),6.115)</f>
        <v>6.115</v>
      </c>
      <c r="AA1277" s="4">
        <v>37.4159</v>
      </c>
      <c r="AB1277" s="4" t="s">
        <v>13</v>
      </c>
      <c r="AC1277" s="1">
        <v>45.8631272252633</v>
      </c>
      <c r="AD1277" s="4">
        <v>-5.710627225263295</v>
      </c>
    </row>
    <row r="1278">
      <c r="G1278" s="5">
        <v>65.1792</v>
      </c>
      <c r="H1278" s="6">
        <v>6.385</v>
      </c>
      <c r="K1278" s="4">
        <f>IFERROR(__xludf.DUMMYFUNCTION("""COMPUTED_VALUE"""),6.12)</f>
        <v>6.12</v>
      </c>
      <c r="L1278" s="4">
        <v>53.0284</v>
      </c>
      <c r="M1278" s="4" t="s">
        <v>13</v>
      </c>
      <c r="N1278" s="1">
        <v>62.8195761910613</v>
      </c>
      <c r="O1278" s="4">
        <v>2.359623808938693</v>
      </c>
      <c r="V1278" s="5">
        <v>40.1632</v>
      </c>
      <c r="W1278" s="6">
        <v>6.385</v>
      </c>
      <c r="Z1278" s="4">
        <f>IFERROR(__xludf.DUMMYFUNCTION("""COMPUTED_VALUE"""),6.12)</f>
        <v>6.12</v>
      </c>
      <c r="AA1278" s="4">
        <v>37.5203</v>
      </c>
      <c r="AB1278" s="4" t="s">
        <v>13</v>
      </c>
      <c r="AC1278" s="1">
        <v>45.8633380121374</v>
      </c>
      <c r="AD1278" s="4">
        <v>-5.700138012137394</v>
      </c>
    </row>
    <row r="1279">
      <c r="G1279" s="5">
        <v>65.272</v>
      </c>
      <c r="H1279" s="6">
        <v>6.39</v>
      </c>
      <c r="K1279" s="4">
        <f>IFERROR(__xludf.DUMMYFUNCTION("""COMPUTED_VALUE"""),6.125)</f>
        <v>6.125</v>
      </c>
      <c r="L1279" s="4">
        <v>53.3588</v>
      </c>
      <c r="M1279" s="4" t="s">
        <v>13</v>
      </c>
      <c r="N1279" s="1">
        <v>63.2586564728294</v>
      </c>
      <c r="O1279" s="4">
        <v>2.013343527170605</v>
      </c>
      <c r="V1279" s="5">
        <v>40.1731</v>
      </c>
      <c r="W1279" s="6">
        <v>6.39</v>
      </c>
      <c r="Z1279" s="4">
        <f>IFERROR(__xludf.DUMMYFUNCTION("""COMPUTED_VALUE"""),6.125)</f>
        <v>6.125</v>
      </c>
      <c r="AA1279" s="4">
        <v>37.623</v>
      </c>
      <c r="AB1279" s="4" t="s">
        <v>13</v>
      </c>
      <c r="AC1279" s="1">
        <v>45.8635921664418</v>
      </c>
      <c r="AD1279" s="4">
        <v>-5.6904921664418</v>
      </c>
    </row>
    <row r="1280">
      <c r="G1280" s="5">
        <v>65.3598</v>
      </c>
      <c r="H1280" s="6">
        <v>6.395</v>
      </c>
      <c r="K1280" s="4">
        <f>IFERROR(__xludf.DUMMYFUNCTION("""COMPUTED_VALUE"""),6.13)</f>
        <v>6.13</v>
      </c>
      <c r="L1280" s="4">
        <v>53.6866</v>
      </c>
      <c r="M1280" s="4" t="s">
        <v>13</v>
      </c>
      <c r="N1280" s="1">
        <v>63.7523406064725</v>
      </c>
      <c r="O1280" s="4">
        <v>1.607459393527506</v>
      </c>
      <c r="V1280" s="5">
        <v>40.1821</v>
      </c>
      <c r="W1280" s="6">
        <v>6.395</v>
      </c>
      <c r="Z1280" s="4">
        <f>IFERROR(__xludf.DUMMYFUNCTION("""COMPUTED_VALUE"""),6.13)</f>
        <v>6.13</v>
      </c>
      <c r="AA1280" s="4">
        <v>37.7238</v>
      </c>
      <c r="AB1280" s="4" t="s">
        <v>13</v>
      </c>
      <c r="AC1280" s="1">
        <v>45.8638900683978</v>
      </c>
      <c r="AD1280" s="4">
        <v>-5.681790068397802</v>
      </c>
    </row>
    <row r="1281">
      <c r="G1281" s="5">
        <v>65.4424</v>
      </c>
      <c r="H1281" s="6">
        <v>6.4</v>
      </c>
      <c r="K1281" s="4">
        <f>IFERROR(__xludf.DUMMYFUNCTION("""COMPUTED_VALUE"""),6.135)</f>
        <v>6.135</v>
      </c>
      <c r="L1281" s="4">
        <v>54.0116</v>
      </c>
      <c r="M1281" s="4" t="s">
        <v>13</v>
      </c>
      <c r="N1281" s="1">
        <v>64.2952730684363</v>
      </c>
      <c r="O1281" s="4">
        <v>1.1471269315637045</v>
      </c>
      <c r="V1281" s="5">
        <v>40.1903</v>
      </c>
      <c r="W1281" s="6">
        <v>6.4</v>
      </c>
      <c r="Z1281" s="4">
        <f>IFERROR(__xludf.DUMMYFUNCTION("""COMPUTED_VALUE"""),6.135)</f>
        <v>6.135</v>
      </c>
      <c r="AA1281" s="4">
        <v>37.8226</v>
      </c>
      <c r="AB1281" s="4" t="s">
        <v>13</v>
      </c>
      <c r="AC1281" s="1">
        <v>45.8642320982268</v>
      </c>
      <c r="AD1281" s="4">
        <v>-5.6739320982268</v>
      </c>
    </row>
    <row r="1282">
      <c r="G1282" s="5">
        <v>65.5199</v>
      </c>
      <c r="H1282" s="6">
        <v>6.405</v>
      </c>
      <c r="K1282" s="4">
        <f>IFERROR(__xludf.DUMMYFUNCTION("""COMPUTED_VALUE"""),6.14)</f>
        <v>6.14</v>
      </c>
      <c r="L1282" s="4">
        <v>54.334</v>
      </c>
      <c r="M1282" s="4" t="s">
        <v>13</v>
      </c>
      <c r="N1282" s="1">
        <v>64.8820983351663</v>
      </c>
      <c r="O1282" s="4">
        <v>0.6378016648337024</v>
      </c>
      <c r="V1282" s="5">
        <v>40.1977</v>
      </c>
      <c r="W1282" s="6">
        <v>6.405</v>
      </c>
      <c r="Z1282" s="4">
        <f>IFERROR(__xludf.DUMMYFUNCTION("""COMPUTED_VALUE"""),6.14)</f>
        <v>6.14</v>
      </c>
      <c r="AA1282" s="4">
        <v>37.9194</v>
      </c>
      <c r="AB1282" s="4" t="s">
        <v>13</v>
      </c>
      <c r="AC1282" s="1">
        <v>45.86461863615</v>
      </c>
      <c r="AD1282" s="4">
        <v>-5.666918636150001</v>
      </c>
    </row>
    <row r="1283">
      <c r="G1283" s="5">
        <v>65.5926</v>
      </c>
      <c r="H1283" s="6">
        <v>6.41</v>
      </c>
      <c r="K1283" s="4">
        <f>IFERROR(__xludf.DUMMYFUNCTION("""COMPUTED_VALUE"""),6.145)</f>
        <v>6.145</v>
      </c>
      <c r="L1283" s="4">
        <v>54.6536</v>
      </c>
      <c r="M1283" s="4" t="s">
        <v>13</v>
      </c>
      <c r="N1283" s="1">
        <v>65.5074608831085</v>
      </c>
      <c r="O1283" s="4">
        <v>0.08513911689151143</v>
      </c>
      <c r="V1283" s="5">
        <v>40.2042</v>
      </c>
      <c r="W1283" s="6">
        <v>6.41</v>
      </c>
      <c r="Z1283" s="4">
        <f>IFERROR(__xludf.DUMMYFUNCTION("""COMPUTED_VALUE"""),6.145)</f>
        <v>6.145</v>
      </c>
      <c r="AA1283" s="4">
        <v>38.0141</v>
      </c>
      <c r="AB1283" s="4" t="s">
        <v>13</v>
      </c>
      <c r="AC1283" s="1">
        <v>45.8650500623889</v>
      </c>
      <c r="AD1283" s="4">
        <v>-5.660850062388903</v>
      </c>
    </row>
    <row r="1284">
      <c r="G1284" s="5">
        <v>65.6604</v>
      </c>
      <c r="H1284" s="6">
        <v>6.415</v>
      </c>
      <c r="K1284" s="4">
        <f>IFERROR(__xludf.DUMMYFUNCTION("""COMPUTED_VALUE"""),6.15)</f>
        <v>6.15</v>
      </c>
      <c r="L1284" s="4">
        <v>54.9703</v>
      </c>
      <c r="M1284" s="4" t="s">
        <v>13</v>
      </c>
      <c r="N1284" s="1">
        <v>66.1660051887083</v>
      </c>
      <c r="O1284" s="4">
        <v>-0.5056051887083015</v>
      </c>
      <c r="V1284" s="5">
        <v>40.2101</v>
      </c>
      <c r="W1284" s="6">
        <v>6.415</v>
      </c>
      <c r="Z1284" s="4">
        <f>IFERROR(__xludf.DUMMYFUNCTION("""COMPUTED_VALUE"""),6.15)</f>
        <v>6.15</v>
      </c>
      <c r="AA1284" s="4">
        <v>38.1067</v>
      </c>
      <c r="AB1284" s="4" t="s">
        <v>13</v>
      </c>
      <c r="AC1284" s="1">
        <v>45.8655267571647</v>
      </c>
      <c r="AD1284" s="4">
        <v>-5.6554267571647046</v>
      </c>
    </row>
    <row r="1285">
      <c r="G1285" s="5">
        <v>65.7235</v>
      </c>
      <c r="H1285" s="6">
        <v>6.42</v>
      </c>
      <c r="K1285" s="4">
        <f>IFERROR(__xludf.DUMMYFUNCTION("""COMPUTED_VALUE"""),6.155)</f>
        <v>6.155</v>
      </c>
      <c r="L1285" s="4">
        <v>55.2842</v>
      </c>
      <c r="M1285" s="4" t="s">
        <v>13</v>
      </c>
      <c r="N1285" s="1">
        <v>66.8523757284116</v>
      </c>
      <c r="O1285" s="4">
        <v>-1.1288757284116002</v>
      </c>
      <c r="V1285" s="5">
        <v>40.2151</v>
      </c>
      <c r="W1285" s="6">
        <v>6.42</v>
      </c>
      <c r="Z1285" s="4">
        <f>IFERROR(__xludf.DUMMYFUNCTION("""COMPUTED_VALUE"""),6.155)</f>
        <v>6.155</v>
      </c>
      <c r="AA1285" s="4">
        <v>38.1971</v>
      </c>
      <c r="AB1285" s="4" t="s">
        <v>13</v>
      </c>
      <c r="AC1285" s="1">
        <v>45.8660491006988</v>
      </c>
      <c r="AD1285" s="4">
        <v>-5.650949100698803</v>
      </c>
    </row>
    <row r="1286">
      <c r="G1286" s="5">
        <v>65.7821</v>
      </c>
      <c r="H1286" s="6">
        <v>6.425</v>
      </c>
      <c r="K1286" s="4">
        <f>IFERROR(__xludf.DUMMYFUNCTION("""COMPUTED_VALUE"""),6.16)</f>
        <v>6.16</v>
      </c>
      <c r="L1286" s="4">
        <v>55.5951</v>
      </c>
      <c r="M1286" s="4" t="s">
        <v>13</v>
      </c>
      <c r="N1286" s="1">
        <v>67.561216978664</v>
      </c>
      <c r="O1286" s="4">
        <v>-1.7791169786640069</v>
      </c>
      <c r="V1286" s="5">
        <v>40.2194</v>
      </c>
      <c r="W1286" s="6">
        <v>6.425</v>
      </c>
      <c r="Z1286" s="4">
        <f>IFERROR(__xludf.DUMMYFUNCTION("""COMPUTED_VALUE"""),6.16)</f>
        <v>6.16</v>
      </c>
      <c r="AA1286" s="4">
        <v>38.2852</v>
      </c>
      <c r="AB1286" s="4" t="s">
        <v>13</v>
      </c>
      <c r="AC1286" s="1">
        <v>45.8666174732126</v>
      </c>
      <c r="AD1286" s="4">
        <v>-5.647217473212599</v>
      </c>
    </row>
    <row r="1287">
      <c r="G1287" s="5">
        <v>65.8361</v>
      </c>
      <c r="H1287" s="6">
        <v>6.43</v>
      </c>
      <c r="K1287" s="4">
        <f>IFERROR(__xludf.DUMMYFUNCTION("""COMPUTED_VALUE"""),6.165)</f>
        <v>6.165</v>
      </c>
      <c r="L1287" s="4">
        <v>55.9031</v>
      </c>
      <c r="M1287" s="4" t="s">
        <v>13</v>
      </c>
      <c r="N1287" s="1">
        <v>68.2871734159112</v>
      </c>
      <c r="O1287" s="4">
        <v>-2.451073415911196</v>
      </c>
      <c r="V1287" s="5">
        <v>40.2228</v>
      </c>
      <c r="W1287" s="6">
        <v>6.43</v>
      </c>
      <c r="Z1287" s="4">
        <f>IFERROR(__xludf.DUMMYFUNCTION("""COMPUTED_VALUE"""),6.165)</f>
        <v>6.165</v>
      </c>
      <c r="AA1287" s="4">
        <v>38.371</v>
      </c>
      <c r="AB1287" s="4" t="s">
        <v>13</v>
      </c>
      <c r="AC1287" s="1">
        <v>45.8672322549274</v>
      </c>
      <c r="AD1287" s="4">
        <v>-5.644432254927402</v>
      </c>
    </row>
    <row r="1288">
      <c r="G1288" s="5">
        <v>65.8858</v>
      </c>
      <c r="H1288" s="6">
        <v>6.435</v>
      </c>
      <c r="K1288" s="4">
        <f>IFERROR(__xludf.DUMMYFUNCTION("""COMPUTED_VALUE"""),6.17)</f>
        <v>6.17</v>
      </c>
      <c r="L1288" s="4">
        <v>56.208</v>
      </c>
      <c r="M1288" s="4" t="s">
        <v>13</v>
      </c>
      <c r="N1288" s="1">
        <v>69.0248895165989</v>
      </c>
      <c r="O1288" s="4">
        <v>-3.139089516598901</v>
      </c>
      <c r="V1288" s="5">
        <v>40.2255</v>
      </c>
      <c r="W1288" s="6">
        <v>6.435</v>
      </c>
      <c r="Z1288" s="4">
        <f>IFERROR(__xludf.DUMMYFUNCTION("""COMPUTED_VALUE"""),6.17)</f>
        <v>6.17</v>
      </c>
      <c r="AA1288" s="4">
        <v>38.4545</v>
      </c>
      <c r="AB1288" s="4" t="s">
        <v>13</v>
      </c>
      <c r="AC1288" s="1">
        <v>45.8678938260645</v>
      </c>
      <c r="AD1288" s="4">
        <v>-5.642393826064506</v>
      </c>
    </row>
    <row r="1289">
      <c r="G1289" s="5">
        <v>65.9312</v>
      </c>
      <c r="H1289" s="6">
        <v>6.44</v>
      </c>
      <c r="K1289" s="4">
        <f>IFERROR(__xludf.DUMMYFUNCTION("""COMPUTED_VALUE"""),6.175)</f>
        <v>6.175</v>
      </c>
      <c r="L1289" s="4">
        <v>56.5097</v>
      </c>
      <c r="M1289" s="4" t="s">
        <v>13</v>
      </c>
      <c r="N1289" s="1">
        <v>69.769009757173</v>
      </c>
      <c r="O1289" s="4">
        <v>-3.837809757172991</v>
      </c>
      <c r="V1289" s="5">
        <v>40.2275</v>
      </c>
      <c r="W1289" s="6">
        <v>6.44</v>
      </c>
      <c r="Z1289" s="4">
        <f>IFERROR(__xludf.DUMMYFUNCTION("""COMPUTED_VALUE"""),6.175)</f>
        <v>6.175</v>
      </c>
      <c r="AA1289" s="4">
        <v>38.5357</v>
      </c>
      <c r="AB1289" s="4" t="s">
        <v>13</v>
      </c>
      <c r="AC1289" s="1">
        <v>45.8686025668452</v>
      </c>
      <c r="AD1289" s="4">
        <v>-5.641102566845198</v>
      </c>
    </row>
    <row r="1290">
      <c r="G1290" s="5">
        <v>65.9725</v>
      </c>
      <c r="H1290" s="6">
        <v>6.445</v>
      </c>
      <c r="K1290" s="4">
        <f>IFERROR(__xludf.DUMMYFUNCTION("""COMPUTED_VALUE"""),6.18)</f>
        <v>6.18</v>
      </c>
      <c r="L1290" s="4">
        <v>56.8082</v>
      </c>
      <c r="M1290" s="4" t="s">
        <v>13</v>
      </c>
      <c r="N1290" s="1">
        <v>70.5141786140788</v>
      </c>
      <c r="O1290" s="4">
        <v>-4.541678614078805</v>
      </c>
      <c r="V1290" s="5">
        <v>40.2287</v>
      </c>
      <c r="W1290" s="6">
        <v>6.445</v>
      </c>
      <c r="Z1290" s="4">
        <f>IFERROR(__xludf.DUMMYFUNCTION("""COMPUTED_VALUE"""),6.18)</f>
        <v>6.18</v>
      </c>
      <c r="AA1290" s="4">
        <v>38.6145</v>
      </c>
      <c r="AB1290" s="4" t="s">
        <v>13</v>
      </c>
      <c r="AC1290" s="1">
        <v>45.869358857491</v>
      </c>
      <c r="AD1290" s="4">
        <v>-5.6406588574909975</v>
      </c>
    </row>
    <row r="1291">
      <c r="G1291" s="5">
        <v>66.0098</v>
      </c>
      <c r="H1291" s="6">
        <v>6.45</v>
      </c>
      <c r="K1291" s="4">
        <f>IFERROR(__xludf.DUMMYFUNCTION("""COMPUTED_VALUE"""),6.185)</f>
        <v>6.185</v>
      </c>
      <c r="L1291" s="4">
        <v>57.1034</v>
      </c>
      <c r="M1291" s="4" t="s">
        <v>13</v>
      </c>
      <c r="N1291" s="1">
        <v>71.2550405637623</v>
      </c>
      <c r="O1291" s="4">
        <v>-5.2452405637622945</v>
      </c>
      <c r="V1291" s="5">
        <v>40.2291</v>
      </c>
      <c r="W1291" s="6">
        <v>6.45</v>
      </c>
      <c r="Z1291" s="4">
        <f>IFERROR(__xludf.DUMMYFUNCTION("""COMPUTED_VALUE"""),6.185)</f>
        <v>6.185</v>
      </c>
      <c r="AA1291" s="4">
        <v>38.6909</v>
      </c>
      <c r="AB1291" s="4" t="s">
        <v>13</v>
      </c>
      <c r="AC1291" s="1">
        <v>45.8701630782232</v>
      </c>
      <c r="AD1291" s="4">
        <v>-5.641063078223198</v>
      </c>
    </row>
    <row r="1292">
      <c r="G1292" s="5">
        <v>66.0432</v>
      </c>
      <c r="H1292" s="6">
        <v>6.455</v>
      </c>
      <c r="K1292" s="4">
        <f>IFERROR(__xludf.DUMMYFUNCTION("""COMPUTED_VALUE"""),6.19)</f>
        <v>6.19</v>
      </c>
      <c r="L1292" s="4">
        <v>57.3953</v>
      </c>
      <c r="M1292" s="4" t="s">
        <v>13</v>
      </c>
      <c r="N1292" s="1">
        <v>71.986240082669</v>
      </c>
      <c r="O1292" s="4">
        <v>-5.943040082669</v>
      </c>
      <c r="V1292" s="5">
        <v>40.2288</v>
      </c>
      <c r="W1292" s="6">
        <v>6.455</v>
      </c>
      <c r="Z1292" s="4">
        <f>IFERROR(__xludf.DUMMYFUNCTION("""COMPUTED_VALUE"""),6.19)</f>
        <v>6.19</v>
      </c>
      <c r="AA1292" s="4">
        <v>38.7649</v>
      </c>
      <c r="AB1292" s="4" t="s">
        <v>13</v>
      </c>
      <c r="AC1292" s="1">
        <v>45.871015609263</v>
      </c>
      <c r="AD1292" s="4">
        <v>-5.642215609262998</v>
      </c>
    </row>
    <row r="1293">
      <c r="G1293" s="5">
        <v>66.0729</v>
      </c>
      <c r="H1293" s="6">
        <v>6.46</v>
      </c>
      <c r="K1293" s="4">
        <f>IFERROR(__xludf.DUMMYFUNCTION("""COMPUTED_VALUE"""),6.190704346)</f>
        <v>6.190704346</v>
      </c>
      <c r="L1293" s="4" t="s">
        <v>13</v>
      </c>
      <c r="M1293" s="4">
        <v>28.13</v>
      </c>
      <c r="N1293" s="1">
        <v>72.7024216472447</v>
      </c>
      <c r="O1293" s="4">
        <v>-6.629521647244701</v>
      </c>
      <c r="V1293" s="5">
        <v>40.2277</v>
      </c>
      <c r="W1293" s="6">
        <v>6.46</v>
      </c>
      <c r="Z1293" s="4">
        <f>IFERROR(__xludf.DUMMYFUNCTION("""COMPUTED_VALUE"""),6.190704346)</f>
        <v>6.190704346</v>
      </c>
      <c r="AA1293" s="4" t="s">
        <v>13</v>
      </c>
      <c r="AB1293" s="4">
        <v>52.8719033287159</v>
      </c>
      <c r="AC1293" s="1">
        <v>45.8719168308319</v>
      </c>
      <c r="AD1293" s="4">
        <v>-5.644216830831901</v>
      </c>
    </row>
    <row r="1294">
      <c r="G1294" s="5">
        <v>66.0989</v>
      </c>
      <c r="H1294" s="6">
        <v>6.465</v>
      </c>
      <c r="K1294" s="4">
        <f>IFERROR(__xludf.DUMMYFUNCTION("""COMPUTED_VALUE"""),6.195)</f>
        <v>6.195</v>
      </c>
      <c r="L1294" s="4">
        <v>57.6836</v>
      </c>
      <c r="M1294" s="4" t="s">
        <v>13</v>
      </c>
      <c r="N1294" s="1">
        <v>73.3982297339352</v>
      </c>
      <c r="O1294" s="4">
        <v>-7.2993297339351955</v>
      </c>
      <c r="V1294" s="5">
        <v>40.2259</v>
      </c>
      <c r="W1294" s="6">
        <v>6.465</v>
      </c>
      <c r="Z1294" s="4">
        <f>IFERROR(__xludf.DUMMYFUNCTION("""COMPUTED_VALUE"""),6.195)</f>
        <v>6.195</v>
      </c>
      <c r="AA1294" s="4">
        <v>38.8367</v>
      </c>
      <c r="AB1294" s="4" t="s">
        <v>13</v>
      </c>
      <c r="AC1294" s="1">
        <v>45.8728671231512</v>
      </c>
      <c r="AD1294" s="4">
        <v>-5.6469671231511995</v>
      </c>
    </row>
    <row r="1295">
      <c r="G1295" s="5">
        <v>66.1215</v>
      </c>
      <c r="H1295" s="6">
        <v>6.47</v>
      </c>
      <c r="K1295" s="4">
        <f>IFERROR(__xludf.DUMMYFUNCTION("""COMPUTED_VALUE"""),6.2)</f>
        <v>6.2</v>
      </c>
      <c r="L1295" s="4">
        <v>57.9683</v>
      </c>
      <c r="M1295" s="4" t="s">
        <v>13</v>
      </c>
      <c r="N1295" s="1">
        <v>74.0683088191859</v>
      </c>
      <c r="O1295" s="4">
        <v>-7.946808819185904</v>
      </c>
      <c r="V1295" s="5">
        <v>40.2233</v>
      </c>
      <c r="W1295" s="6">
        <v>6.47</v>
      </c>
      <c r="Z1295" s="4">
        <f>IFERROR(__xludf.DUMMYFUNCTION("""COMPUTED_VALUE"""),6.2)</f>
        <v>6.2</v>
      </c>
      <c r="AA1295" s="4">
        <v>38.906</v>
      </c>
      <c r="AB1295" s="4" t="s">
        <v>13</v>
      </c>
      <c r="AC1295" s="1">
        <v>45.8738668664421</v>
      </c>
      <c r="AD1295" s="4">
        <v>-5.650566866442098</v>
      </c>
    </row>
    <row r="1296">
      <c r="G1296" s="5">
        <v>66.1408</v>
      </c>
      <c r="H1296" s="6">
        <v>6.475</v>
      </c>
      <c r="K1296" s="4">
        <f>IFERROR(__xludf.DUMMYFUNCTION("""COMPUTED_VALUE"""),6.205)</f>
        <v>6.205</v>
      </c>
      <c r="L1296" s="4">
        <v>58.2494</v>
      </c>
      <c r="M1296" s="4" t="s">
        <v>13</v>
      </c>
      <c r="N1296" s="1">
        <v>74.7073033794428</v>
      </c>
      <c r="O1296" s="4">
        <v>-8.566503379442807</v>
      </c>
      <c r="V1296" s="5">
        <v>40.22</v>
      </c>
      <c r="W1296" s="6">
        <v>6.475</v>
      </c>
      <c r="Z1296" s="4">
        <f>IFERROR(__xludf.DUMMYFUNCTION("""COMPUTED_VALUE"""),6.205)</f>
        <v>6.205</v>
      </c>
      <c r="AA1296" s="4">
        <v>38.9729</v>
      </c>
      <c r="AB1296" s="4" t="s">
        <v>13</v>
      </c>
      <c r="AC1296" s="1">
        <v>45.8749164409262</v>
      </c>
      <c r="AD1296" s="4">
        <v>-5.6549164409262005</v>
      </c>
    </row>
    <row r="1297">
      <c r="G1297" s="5">
        <v>66.1567</v>
      </c>
      <c r="H1297" s="6">
        <v>6.48</v>
      </c>
      <c r="K1297" s="4">
        <f>IFERROR(__xludf.DUMMYFUNCTION("""COMPUTED_VALUE"""),6.21)</f>
        <v>6.21</v>
      </c>
      <c r="L1297" s="4">
        <v>58.5267</v>
      </c>
      <c r="M1297" s="4" t="s">
        <v>13</v>
      </c>
      <c r="N1297" s="1">
        <v>75.3098578911516</v>
      </c>
      <c r="O1297" s="4">
        <v>-9.153157891151594</v>
      </c>
      <c r="V1297" s="5">
        <v>40.216</v>
      </c>
      <c r="W1297" s="6">
        <v>6.48</v>
      </c>
      <c r="Z1297" s="4">
        <f>IFERROR(__xludf.DUMMYFUNCTION("""COMPUTED_VALUE"""),6.21)</f>
        <v>6.21</v>
      </c>
      <c r="AA1297" s="4">
        <v>39.0375</v>
      </c>
      <c r="AB1297" s="4" t="s">
        <v>13</v>
      </c>
      <c r="AC1297" s="1">
        <v>45.8760162268246</v>
      </c>
      <c r="AD1297" s="4">
        <v>-5.660016226824602</v>
      </c>
    </row>
    <row r="1298">
      <c r="G1298" s="5">
        <v>66.1696</v>
      </c>
      <c r="H1298" s="6">
        <v>6.485</v>
      </c>
      <c r="K1298" s="4">
        <f>IFERROR(__xludf.DUMMYFUNCTION("""COMPUTED_VALUE"""),6.215)</f>
        <v>6.215</v>
      </c>
      <c r="L1298" s="4">
        <v>58.8001</v>
      </c>
      <c r="M1298" s="4" t="s">
        <v>13</v>
      </c>
      <c r="N1298" s="1">
        <v>75.8706168307576</v>
      </c>
      <c r="O1298" s="4">
        <v>-9.701016830757595</v>
      </c>
      <c r="V1298" s="5">
        <v>40.2112</v>
      </c>
      <c r="W1298" s="6">
        <v>6.485</v>
      </c>
      <c r="Z1298" s="4">
        <f>IFERROR(__xludf.DUMMYFUNCTION("""COMPUTED_VALUE"""),6.215)</f>
        <v>6.215</v>
      </c>
      <c r="AA1298" s="4">
        <v>39.0999</v>
      </c>
      <c r="AB1298" s="4" t="s">
        <v>13</v>
      </c>
      <c r="AC1298" s="1">
        <v>45.8771666043588</v>
      </c>
      <c r="AD1298" s="4">
        <v>-5.6659666043588</v>
      </c>
    </row>
    <row r="1299">
      <c r="G1299" s="5">
        <v>66.1795</v>
      </c>
      <c r="H1299" s="6">
        <v>6.49</v>
      </c>
      <c r="K1299" s="4">
        <f>IFERROR(__xludf.DUMMYFUNCTION("""COMPUTED_VALUE"""),6.22)</f>
        <v>6.22</v>
      </c>
      <c r="L1299" s="4">
        <v>59.0696</v>
      </c>
      <c r="M1299" s="4" t="s">
        <v>13</v>
      </c>
      <c r="N1299" s="1">
        <v>76.3842246747069</v>
      </c>
      <c r="O1299" s="4">
        <v>-10.204724674706895</v>
      </c>
      <c r="V1299" s="5">
        <v>40.2058</v>
      </c>
      <c r="W1299" s="6">
        <v>6.49</v>
      </c>
      <c r="Z1299" s="4">
        <f>IFERROR(__xludf.DUMMYFUNCTION("""COMPUTED_VALUE"""),6.22)</f>
        <v>6.22</v>
      </c>
      <c r="AA1299" s="4">
        <v>39.1599</v>
      </c>
      <c r="AB1299" s="4" t="s">
        <v>13</v>
      </c>
      <c r="AC1299" s="1">
        <v>45.8783679537501</v>
      </c>
      <c r="AD1299" s="4">
        <v>-5.672567953750097</v>
      </c>
    </row>
    <row r="1300">
      <c r="G1300" s="5">
        <v>66.1867</v>
      </c>
      <c r="H1300" s="6">
        <v>6.495</v>
      </c>
      <c r="K1300" s="4">
        <f>IFERROR(__xludf.DUMMYFUNCTION("""COMPUTED_VALUE"""),6.225)</f>
        <v>6.225</v>
      </c>
      <c r="L1300" s="4">
        <v>59.335</v>
      </c>
      <c r="M1300" s="4" t="s">
        <v>13</v>
      </c>
      <c r="N1300" s="1">
        <v>76.845325899445</v>
      </c>
      <c r="O1300" s="4">
        <v>-10.658625899445</v>
      </c>
      <c r="V1300" s="5">
        <v>40.1995</v>
      </c>
      <c r="W1300" s="6">
        <v>6.495</v>
      </c>
      <c r="Z1300" s="4">
        <f>IFERROR(__xludf.DUMMYFUNCTION("""COMPUTED_VALUE"""),6.225)</f>
        <v>6.225</v>
      </c>
      <c r="AA1300" s="4">
        <v>39.2176</v>
      </c>
      <c r="AB1300" s="4" t="s">
        <v>13</v>
      </c>
      <c r="AC1300" s="1">
        <v>45.8796206552198</v>
      </c>
      <c r="AD1300" s="4">
        <v>-5.6801206552198025</v>
      </c>
    </row>
    <row r="1301">
      <c r="G1301" s="5">
        <v>66.191</v>
      </c>
      <c r="H1301" s="6">
        <v>6.5</v>
      </c>
      <c r="K1301" s="4">
        <f>IFERROR(__xludf.DUMMYFUNCTION("""COMPUTED_VALUE"""),6.23)</f>
        <v>6.23</v>
      </c>
      <c r="L1301" s="4">
        <v>59.5961</v>
      </c>
      <c r="M1301" s="4" t="s">
        <v>13</v>
      </c>
      <c r="N1301" s="1">
        <v>77.2485649814177</v>
      </c>
      <c r="O1301" s="4">
        <v>-11.057564981417698</v>
      </c>
      <c r="V1301" s="5">
        <v>40.1926</v>
      </c>
      <c r="W1301" s="6">
        <v>6.5</v>
      </c>
      <c r="Z1301" s="4">
        <f>IFERROR(__xludf.DUMMYFUNCTION("""COMPUTED_VALUE"""),6.23)</f>
        <v>6.23</v>
      </c>
      <c r="AA1301" s="4">
        <v>39.2732</v>
      </c>
      <c r="AB1301" s="4" t="s">
        <v>13</v>
      </c>
      <c r="AC1301" s="1">
        <v>45.8809250889893</v>
      </c>
      <c r="AD1301" s="4">
        <v>-5.688325088989302</v>
      </c>
    </row>
    <row r="1302">
      <c r="G1302" s="5">
        <v>66.1928</v>
      </c>
      <c r="H1302" s="6">
        <v>6.505</v>
      </c>
      <c r="K1302" s="4">
        <f>IFERROR(__xludf.DUMMYFUNCTION("""COMPUTED_VALUE"""),6.235)</f>
        <v>6.235</v>
      </c>
      <c r="L1302" s="4">
        <v>59.853</v>
      </c>
      <c r="M1302" s="4" t="s">
        <v>13</v>
      </c>
      <c r="N1302" s="1">
        <v>77.5885863970705</v>
      </c>
      <c r="O1302" s="4">
        <v>-11.395786397070495</v>
      </c>
      <c r="V1302" s="5">
        <v>40.185</v>
      </c>
      <c r="W1302" s="6">
        <v>6.505</v>
      </c>
      <c r="Z1302" s="4">
        <f>IFERROR(__xludf.DUMMYFUNCTION("""COMPUTED_VALUE"""),6.235)</f>
        <v>6.235</v>
      </c>
      <c r="AA1302" s="4">
        <v>39.3266</v>
      </c>
      <c r="AB1302" s="4" t="s">
        <v>13</v>
      </c>
      <c r="AC1302" s="1">
        <v>45.8822816352799</v>
      </c>
      <c r="AD1302" s="4">
        <v>-5.6972816352799</v>
      </c>
    </row>
    <row r="1303">
      <c r="G1303" s="5">
        <v>66.1922</v>
      </c>
      <c r="H1303" s="6">
        <v>6.51</v>
      </c>
      <c r="K1303" s="4">
        <f>IFERROR(__xludf.DUMMYFUNCTION("""COMPUTED_VALUE"""),6.24)</f>
        <v>6.24</v>
      </c>
      <c r="L1303" s="4">
        <v>60.1055</v>
      </c>
      <c r="M1303" s="4" t="s">
        <v>13</v>
      </c>
      <c r="N1303" s="1">
        <v>77.8600346228494</v>
      </c>
      <c r="O1303" s="4">
        <v>-11.667834622849398</v>
      </c>
      <c r="V1303" s="5">
        <v>40.1767</v>
      </c>
      <c r="W1303" s="6">
        <v>6.51</v>
      </c>
      <c r="Z1303" s="4">
        <f>IFERROR(__xludf.DUMMYFUNCTION("""COMPUTED_VALUE"""),6.24)</f>
        <v>6.24</v>
      </c>
      <c r="AA1303" s="4">
        <v>39.3778</v>
      </c>
      <c r="AB1303" s="4" t="s">
        <v>13</v>
      </c>
      <c r="AC1303" s="1">
        <v>45.883690674313</v>
      </c>
      <c r="AD1303" s="4">
        <v>-5.706990674313005</v>
      </c>
    </row>
    <row r="1304">
      <c r="G1304" s="5">
        <v>66.1892</v>
      </c>
      <c r="H1304" s="6">
        <v>6.515</v>
      </c>
      <c r="K1304" s="4">
        <f>IFERROR(__xludf.DUMMYFUNCTION("""COMPUTED_VALUE"""),6.245)</f>
        <v>6.245</v>
      </c>
      <c r="L1304" s="4">
        <v>60.3535</v>
      </c>
      <c r="M1304" s="4" t="s">
        <v>13</v>
      </c>
      <c r="N1304" s="1">
        <v>78.0575541351999</v>
      </c>
      <c r="O1304" s="4">
        <v>-11.868354135199894</v>
      </c>
      <c r="V1304" s="5">
        <v>40.1678</v>
      </c>
      <c r="W1304" s="6">
        <v>6.515</v>
      </c>
      <c r="Z1304" s="4">
        <f>IFERROR(__xludf.DUMMYFUNCTION("""COMPUTED_VALUE"""),6.245)</f>
        <v>6.245</v>
      </c>
      <c r="AA1304" s="4">
        <v>39.427</v>
      </c>
      <c r="AB1304" s="4" t="s">
        <v>13</v>
      </c>
      <c r="AC1304" s="1">
        <v>45.8851525863098</v>
      </c>
      <c r="AD1304" s="4">
        <v>-5.717352586309801</v>
      </c>
    </row>
    <row r="1305">
      <c r="G1305" s="5">
        <v>66.184</v>
      </c>
      <c r="H1305" s="6">
        <v>6.52</v>
      </c>
      <c r="K1305" s="4">
        <f>IFERROR(__xludf.DUMMYFUNCTION("""COMPUTED_VALUE"""),6.25)</f>
        <v>6.25</v>
      </c>
      <c r="L1305" s="4">
        <v>60.5969</v>
      </c>
      <c r="M1305" s="4" t="s">
        <v>13</v>
      </c>
      <c r="N1305" s="1">
        <v>78.1757894105676</v>
      </c>
      <c r="O1305" s="4">
        <v>-11.991789410567606</v>
      </c>
      <c r="V1305" s="5">
        <v>40.1581</v>
      </c>
      <c r="W1305" s="6">
        <v>6.52</v>
      </c>
      <c r="Z1305" s="4">
        <f>IFERROR(__xludf.DUMMYFUNCTION("""COMPUTED_VALUE"""),6.25)</f>
        <v>6.25</v>
      </c>
      <c r="AA1305" s="4">
        <v>39.474</v>
      </c>
      <c r="AB1305" s="4" t="s">
        <v>13</v>
      </c>
      <c r="AC1305" s="1">
        <v>45.8866677514918</v>
      </c>
      <c r="AD1305" s="4">
        <v>-5.728567751491802</v>
      </c>
    </row>
    <row r="1306">
      <c r="G1306" s="5">
        <v>66.1768</v>
      </c>
      <c r="H1306" s="6">
        <v>6.525</v>
      </c>
      <c r="K1306" s="4">
        <f>IFERROR(__xludf.DUMMYFUNCTION("""COMPUTED_VALUE"""),6.255)</f>
        <v>6.255</v>
      </c>
      <c r="L1306" s="4">
        <v>60.8356</v>
      </c>
      <c r="M1306" s="4" t="s">
        <v>13</v>
      </c>
      <c r="N1306" s="1">
        <v>78.2099370671965</v>
      </c>
      <c r="O1306" s="4">
        <v>-12.033137067196506</v>
      </c>
      <c r="V1306" s="5">
        <v>40.1478</v>
      </c>
      <c r="W1306" s="6">
        <v>6.525</v>
      </c>
      <c r="Z1306" s="4">
        <f>IFERROR(__xludf.DUMMYFUNCTION("""COMPUTED_VALUE"""),6.255)</f>
        <v>6.255</v>
      </c>
      <c r="AA1306" s="4">
        <v>39.5192</v>
      </c>
      <c r="AB1306" s="4" t="s">
        <v>13</v>
      </c>
      <c r="AC1306" s="1">
        <v>45.8883324594349</v>
      </c>
      <c r="AD1306" s="4">
        <v>-5.7405324594349025</v>
      </c>
    </row>
    <row r="1307">
      <c r="G1307" s="5">
        <v>66.1676</v>
      </c>
      <c r="H1307" s="6">
        <v>6.53</v>
      </c>
      <c r="K1307" s="4">
        <f>IFERROR(__xludf.DUMMYFUNCTION("""COMPUTED_VALUE"""),6.257446289)</f>
        <v>6.257446289</v>
      </c>
      <c r="L1307" s="4" t="s">
        <v>13</v>
      </c>
      <c r="M1307" s="4">
        <v>61.62</v>
      </c>
      <c r="N1307" s="1">
        <v>78.2043582339946</v>
      </c>
      <c r="O1307" s="4">
        <v>-12.036758233994604</v>
      </c>
      <c r="V1307" s="5">
        <v>40.1369</v>
      </c>
      <c r="W1307" s="6">
        <v>6.53</v>
      </c>
      <c r="Z1307" s="4">
        <f>IFERROR(__xludf.DUMMYFUNCTION("""COMPUTED_VALUE"""),6.257446289)</f>
        <v>6.257446289</v>
      </c>
      <c r="AA1307" s="4" t="s">
        <v>13</v>
      </c>
      <c r="AB1307" s="4">
        <v>45.8627051585322</v>
      </c>
      <c r="AC1307" s="1">
        <v>45.8983242321843</v>
      </c>
      <c r="AD1307" s="4">
        <v>-5.761424232184304</v>
      </c>
    </row>
    <row r="1308">
      <c r="G1308" s="5">
        <v>66.1565</v>
      </c>
      <c r="H1308" s="6">
        <v>6.535</v>
      </c>
      <c r="K1308" s="4">
        <f>IFERROR(__xludf.DUMMYFUNCTION("""COMPUTED_VALUE"""),6.26)</f>
        <v>6.26</v>
      </c>
      <c r="L1308" s="4">
        <v>61.0696</v>
      </c>
      <c r="M1308" s="4" t="s">
        <v>13</v>
      </c>
      <c r="N1308" s="1">
        <v>78.190017644971</v>
      </c>
      <c r="O1308" s="4">
        <v>-12.033517644970999</v>
      </c>
      <c r="V1308" s="5">
        <v>40.1254</v>
      </c>
      <c r="W1308" s="6">
        <v>6.535</v>
      </c>
      <c r="Z1308" s="4">
        <f>IFERROR(__xludf.DUMMYFUNCTION("""COMPUTED_VALUE"""),6.26)</f>
        <v>6.26</v>
      </c>
      <c r="AA1308" s="4">
        <v>39.5623</v>
      </c>
      <c r="AB1308" s="4" t="s">
        <v>13</v>
      </c>
      <c r="AC1308" s="1">
        <v>45.921033132822</v>
      </c>
      <c r="AD1308" s="4">
        <v>-5.795633132821997</v>
      </c>
    </row>
    <row r="1309">
      <c r="G1309" s="5">
        <v>66.1437</v>
      </c>
      <c r="H1309" s="6">
        <v>6.54</v>
      </c>
      <c r="K1309" s="4">
        <f>IFERROR(__xludf.DUMMYFUNCTION("""COMPUTED_VALUE"""),6.265)</f>
        <v>6.265</v>
      </c>
      <c r="L1309" s="4">
        <v>61.2986</v>
      </c>
      <c r="M1309" s="4" t="s">
        <v>13</v>
      </c>
      <c r="N1309" s="1">
        <v>78.1672895736424</v>
      </c>
      <c r="O1309" s="4">
        <v>-12.023589573642411</v>
      </c>
      <c r="V1309" s="5">
        <v>40.1133</v>
      </c>
      <c r="W1309" s="6">
        <v>6.54</v>
      </c>
      <c r="Z1309" s="4">
        <f>IFERROR(__xludf.DUMMYFUNCTION("""COMPUTED_VALUE"""),6.265)</f>
        <v>6.265</v>
      </c>
      <c r="AA1309" s="4">
        <v>39.6037</v>
      </c>
      <c r="AB1309" s="4" t="s">
        <v>13</v>
      </c>
      <c r="AC1309" s="1">
        <v>45.9552490121473</v>
      </c>
      <c r="AD1309" s="4">
        <v>-5.841949012147296</v>
      </c>
    </row>
    <row r="1310">
      <c r="G1310" s="5">
        <v>66.1293</v>
      </c>
      <c r="H1310" s="6">
        <v>6.545</v>
      </c>
      <c r="K1310" s="4">
        <f>IFERROR(__xludf.DUMMYFUNCTION("""COMPUTED_VALUE"""),6.27)</f>
        <v>6.27</v>
      </c>
      <c r="L1310" s="4">
        <v>61.5227</v>
      </c>
      <c r="M1310" s="4" t="s">
        <v>13</v>
      </c>
      <c r="N1310" s="1">
        <v>78.136548293525</v>
      </c>
      <c r="O1310" s="4">
        <v>-12.007248293524995</v>
      </c>
      <c r="V1310" s="5">
        <v>40.1005</v>
      </c>
      <c r="W1310" s="6">
        <v>6.545</v>
      </c>
      <c r="Z1310" s="4">
        <f>IFERROR(__xludf.DUMMYFUNCTION("""COMPUTED_VALUE"""),6.27)</f>
        <v>6.27</v>
      </c>
      <c r="AA1310" s="4">
        <v>39.6431</v>
      </c>
      <c r="AB1310" s="4" t="s">
        <v>13</v>
      </c>
      <c r="AC1310" s="1">
        <v>45.9997617209595</v>
      </c>
      <c r="AD1310" s="4">
        <v>-5.899261720959501</v>
      </c>
    </row>
    <row r="1311">
      <c r="G1311" s="5">
        <v>66.1133</v>
      </c>
      <c r="H1311" s="6">
        <v>6.55</v>
      </c>
      <c r="K1311" s="4">
        <f>IFERROR(__xludf.DUMMYFUNCTION("""COMPUTED_VALUE"""),6.275)</f>
        <v>6.275</v>
      </c>
      <c r="L1311" s="4">
        <v>61.7417</v>
      </c>
      <c r="M1311" s="4" t="s">
        <v>13</v>
      </c>
      <c r="N1311" s="1">
        <v>78.0981680781354</v>
      </c>
      <c r="O1311" s="4">
        <v>-11.984868078135406</v>
      </c>
      <c r="V1311" s="5">
        <v>40.0873</v>
      </c>
      <c r="W1311" s="6">
        <v>6.55</v>
      </c>
      <c r="Z1311" s="4">
        <f>IFERROR(__xludf.DUMMYFUNCTION("""COMPUTED_VALUE"""),6.275)</f>
        <v>6.275</v>
      </c>
      <c r="AA1311" s="4">
        <v>39.6809</v>
      </c>
      <c r="AB1311" s="4" t="s">
        <v>13</v>
      </c>
      <c r="AC1311" s="1">
        <v>46.0533611100579</v>
      </c>
      <c r="AD1311" s="4">
        <v>-5.9660611100579</v>
      </c>
    </row>
    <row r="1312">
      <c r="G1312" s="5">
        <v>66.096</v>
      </c>
      <c r="H1312" s="6">
        <v>6.555</v>
      </c>
      <c r="K1312" s="4">
        <f>IFERROR(__xludf.DUMMYFUNCTION("""COMPUTED_VALUE"""),6.28)</f>
        <v>6.28</v>
      </c>
      <c r="L1312" s="4">
        <v>61.9556</v>
      </c>
      <c r="M1312" s="4" t="s">
        <v>13</v>
      </c>
      <c r="N1312" s="1">
        <v>78.05252320099</v>
      </c>
      <c r="O1312" s="4">
        <v>-11.956523200989992</v>
      </c>
      <c r="V1312" s="5">
        <v>40.0735</v>
      </c>
      <c r="W1312" s="6">
        <v>6.555</v>
      </c>
      <c r="Z1312" s="4">
        <f>IFERROR(__xludf.DUMMYFUNCTION("""COMPUTED_VALUE"""),6.28)</f>
        <v>6.28</v>
      </c>
      <c r="AA1312" s="4">
        <v>39.7168</v>
      </c>
      <c r="AB1312" s="4" t="s">
        <v>13</v>
      </c>
      <c r="AC1312" s="1">
        <v>46.1148370302418</v>
      </c>
      <c r="AD1312" s="4">
        <v>-6.041337030241799</v>
      </c>
    </row>
    <row r="1313">
      <c r="G1313" s="5">
        <v>66.0773</v>
      </c>
      <c r="H1313" s="6">
        <v>6.56</v>
      </c>
      <c r="K1313" s="4">
        <f>IFERROR(__xludf.DUMMYFUNCTION("""COMPUTED_VALUE"""),6.285)</f>
        <v>6.285</v>
      </c>
      <c r="L1313" s="4">
        <v>62.1642</v>
      </c>
      <c r="M1313" s="4" t="s">
        <v>13</v>
      </c>
      <c r="N1313" s="1">
        <v>77.9999879356052</v>
      </c>
      <c r="O1313" s="4">
        <v>-11.922687935605211</v>
      </c>
      <c r="V1313" s="5">
        <v>40.0592</v>
      </c>
      <c r="W1313" s="6">
        <v>6.56</v>
      </c>
      <c r="Z1313" s="4">
        <f>IFERROR(__xludf.DUMMYFUNCTION("""COMPUTED_VALUE"""),6.285)</f>
        <v>6.285</v>
      </c>
      <c r="AA1313" s="4">
        <v>39.7511</v>
      </c>
      <c r="AB1313" s="4" t="s">
        <v>13</v>
      </c>
      <c r="AC1313" s="1">
        <v>46.1829793323106</v>
      </c>
      <c r="AD1313" s="4">
        <v>-6.123779332310605</v>
      </c>
    </row>
    <row r="1314">
      <c r="G1314" s="5">
        <v>66.0575</v>
      </c>
      <c r="H1314" s="6">
        <v>6.565</v>
      </c>
      <c r="K1314" s="4">
        <f>IFERROR(__xludf.DUMMYFUNCTION("""COMPUTED_VALUE"""),6.29)</f>
        <v>6.29</v>
      </c>
      <c r="L1314" s="4">
        <v>62.3676</v>
      </c>
      <c r="M1314" s="4" t="s">
        <v>13</v>
      </c>
      <c r="N1314" s="1">
        <v>77.9409365554975</v>
      </c>
      <c r="O1314" s="4">
        <v>-11.883436555497497</v>
      </c>
      <c r="V1314" s="5">
        <v>40.0443</v>
      </c>
      <c r="W1314" s="6">
        <v>6.565</v>
      </c>
      <c r="Z1314" s="4">
        <f>IFERROR(__xludf.DUMMYFUNCTION("""COMPUTED_VALUE"""),6.29)</f>
        <v>6.29</v>
      </c>
      <c r="AA1314" s="4">
        <v>39.7839</v>
      </c>
      <c r="AB1314" s="4" t="s">
        <v>13</v>
      </c>
      <c r="AC1314" s="1">
        <v>46.2565778670636</v>
      </c>
      <c r="AD1314" s="4">
        <v>-6.212277867063598</v>
      </c>
    </row>
    <row r="1315">
      <c r="G1315" s="5">
        <v>66.0366</v>
      </c>
      <c r="H1315" s="6">
        <v>6.57</v>
      </c>
      <c r="K1315" s="4">
        <f>IFERROR(__xludf.DUMMYFUNCTION("""COMPUTED_VALUE"""),6.295)</f>
        <v>6.295</v>
      </c>
      <c r="L1315" s="4">
        <v>62.5656</v>
      </c>
      <c r="M1315" s="4" t="s">
        <v>13</v>
      </c>
      <c r="N1315" s="1">
        <v>77.8757433341832</v>
      </c>
      <c r="O1315" s="4">
        <v>-11.839143334183191</v>
      </c>
      <c r="V1315" s="5">
        <v>40.0291</v>
      </c>
      <c r="W1315" s="6">
        <v>6.57</v>
      </c>
      <c r="Z1315" s="4">
        <f>IFERROR(__xludf.DUMMYFUNCTION("""COMPUTED_VALUE"""),6.295)</f>
        <v>6.295</v>
      </c>
      <c r="AA1315" s="4">
        <v>39.815</v>
      </c>
      <c r="AB1315" s="4" t="s">
        <v>13</v>
      </c>
      <c r="AC1315" s="1">
        <v>46.3344224853001</v>
      </c>
      <c r="AD1315" s="4">
        <v>-6.305322485300103</v>
      </c>
    </row>
    <row r="1316">
      <c r="G1316" s="5">
        <v>66.0146</v>
      </c>
      <c r="H1316" s="6">
        <v>6.575</v>
      </c>
      <c r="K1316" s="4">
        <f>IFERROR(__xludf.DUMMYFUNCTION("""COMPUTED_VALUE"""),6.3)</f>
        <v>6.3</v>
      </c>
      <c r="L1316" s="4">
        <v>62.7582</v>
      </c>
      <c r="M1316" s="4" t="s">
        <v>13</v>
      </c>
      <c r="N1316" s="1">
        <v>77.804782545179</v>
      </c>
      <c r="O1316" s="4">
        <v>-11.790182545178993</v>
      </c>
      <c r="V1316" s="5">
        <v>40.0134</v>
      </c>
      <c r="W1316" s="6">
        <v>6.575</v>
      </c>
      <c r="Z1316" s="4">
        <f>IFERROR(__xludf.DUMMYFUNCTION("""COMPUTED_VALUE"""),6.3)</f>
        <v>6.3</v>
      </c>
      <c r="AA1316" s="4">
        <v>39.8446</v>
      </c>
      <c r="AB1316" s="4" t="s">
        <v>13</v>
      </c>
      <c r="AC1316" s="1">
        <v>46.4153030378194</v>
      </c>
      <c r="AD1316" s="4">
        <v>-6.401903037819402</v>
      </c>
    </row>
    <row r="1317">
      <c r="G1317" s="5">
        <v>65.9918</v>
      </c>
      <c r="H1317" s="6">
        <v>6.58</v>
      </c>
      <c r="K1317" s="4">
        <f>IFERROR(__xludf.DUMMYFUNCTION("""COMPUTED_VALUE"""),6.305)</f>
        <v>6.305</v>
      </c>
      <c r="L1317" s="4">
        <v>62.9454</v>
      </c>
      <c r="M1317" s="4" t="s">
        <v>13</v>
      </c>
      <c r="N1317" s="1">
        <v>77.7284284620011</v>
      </c>
      <c r="O1317" s="4">
        <v>-11.736628462001107</v>
      </c>
      <c r="V1317" s="5">
        <v>39.9972</v>
      </c>
      <c r="W1317" s="6">
        <v>6.58</v>
      </c>
      <c r="Z1317" s="4">
        <f>IFERROR(__xludf.DUMMYFUNCTION("""COMPUTED_VALUE"""),6.305)</f>
        <v>6.305</v>
      </c>
      <c r="AA1317" s="4">
        <v>39.8729</v>
      </c>
      <c r="AB1317" s="4" t="s">
        <v>13</v>
      </c>
      <c r="AC1317" s="1">
        <v>46.4980093754208</v>
      </c>
      <c r="AD1317" s="4">
        <v>-6.5008093754208005</v>
      </c>
    </row>
    <row r="1318">
      <c r="G1318" s="5">
        <v>65.9682</v>
      </c>
      <c r="H1318" s="6">
        <v>6.585</v>
      </c>
      <c r="K1318" s="4">
        <f>IFERROR(__xludf.DUMMYFUNCTION("""COMPUTED_VALUE"""),6.31)</f>
        <v>6.31</v>
      </c>
      <c r="L1318" s="4">
        <v>63.127</v>
      </c>
      <c r="M1318" s="4" t="s">
        <v>13</v>
      </c>
      <c r="N1318" s="1">
        <v>77.6470553581661</v>
      </c>
      <c r="O1318" s="4">
        <v>-11.678855358166103</v>
      </c>
      <c r="V1318" s="5">
        <v>39.9808</v>
      </c>
      <c r="W1318" s="6">
        <v>6.585</v>
      </c>
      <c r="Z1318" s="4">
        <f>IFERROR(__xludf.DUMMYFUNCTION("""COMPUTED_VALUE"""),6.31)</f>
        <v>6.31</v>
      </c>
      <c r="AA1318" s="4">
        <v>39.8997</v>
      </c>
      <c r="AB1318" s="4" t="s">
        <v>13</v>
      </c>
      <c r="AC1318" s="1">
        <v>46.5813313489036</v>
      </c>
      <c r="AD1318" s="4">
        <v>-6.600531348903601</v>
      </c>
    </row>
    <row r="1319">
      <c r="G1319" s="5">
        <v>65.9438</v>
      </c>
      <c r="H1319" s="6">
        <v>6.59</v>
      </c>
      <c r="K1319" s="4">
        <f>IFERROR(__xludf.DUMMYFUNCTION("""COMPUTED_VALUE"""),6.315)</f>
        <v>6.315</v>
      </c>
      <c r="L1319" s="4">
        <v>63.303</v>
      </c>
      <c r="M1319" s="4" t="s">
        <v>13</v>
      </c>
      <c r="N1319" s="1">
        <v>77.5610375071903</v>
      </c>
      <c r="O1319" s="4">
        <v>-11.61723750719031</v>
      </c>
      <c r="V1319" s="5">
        <v>39.964</v>
      </c>
      <c r="W1319" s="6">
        <v>6.59</v>
      </c>
      <c r="Z1319" s="4">
        <f>IFERROR(__xludf.DUMMYFUNCTION("""COMPUTED_VALUE"""),6.315)</f>
        <v>6.315</v>
      </c>
      <c r="AA1319" s="4">
        <v>39.9251</v>
      </c>
      <c r="AB1319" s="4" t="s">
        <v>13</v>
      </c>
      <c r="AC1319" s="1">
        <v>46.6640588090672</v>
      </c>
      <c r="AD1319" s="4">
        <v>-6.700058809067201</v>
      </c>
    </row>
    <row r="1320">
      <c r="G1320" s="5">
        <v>65.9188</v>
      </c>
      <c r="H1320" s="6">
        <v>6.595</v>
      </c>
      <c r="K1320" s="4">
        <f>IFERROR(__xludf.DUMMYFUNCTION("""COMPUTED_VALUE"""),6.32)</f>
        <v>6.32</v>
      </c>
      <c r="L1320" s="4">
        <v>63.4735</v>
      </c>
      <c r="M1320" s="4" t="s">
        <v>13</v>
      </c>
      <c r="N1320" s="1">
        <v>77.4707491825903</v>
      </c>
      <c r="O1320" s="4">
        <v>-11.551949182590292</v>
      </c>
      <c r="V1320" s="5">
        <v>39.9469</v>
      </c>
      <c r="W1320" s="6">
        <v>6.595</v>
      </c>
      <c r="Z1320" s="4">
        <f>IFERROR(__xludf.DUMMYFUNCTION("""COMPUTED_VALUE"""),6.32)</f>
        <v>6.32</v>
      </c>
      <c r="AA1320" s="4">
        <v>39.9493</v>
      </c>
      <c r="AB1320" s="4" t="s">
        <v>13</v>
      </c>
      <c r="AC1320" s="1">
        <v>46.7449816067109</v>
      </c>
      <c r="AD1320" s="4">
        <v>-6.798081606710902</v>
      </c>
    </row>
    <row r="1321">
      <c r="G1321" s="5">
        <v>65.8932</v>
      </c>
      <c r="H1321" s="6">
        <v>6.6</v>
      </c>
      <c r="K1321" s="4">
        <f>IFERROR(__xludf.DUMMYFUNCTION("""COMPUTED_VALUE"""),6.325)</f>
        <v>6.325</v>
      </c>
      <c r="L1321" s="4">
        <v>63.6384</v>
      </c>
      <c r="M1321" s="4" t="s">
        <v>13</v>
      </c>
      <c r="N1321" s="1">
        <v>77.3765646578824</v>
      </c>
      <c r="O1321" s="4">
        <v>-11.483364657882404</v>
      </c>
      <c r="V1321" s="5">
        <v>39.9295</v>
      </c>
      <c r="W1321" s="6">
        <v>6.6</v>
      </c>
      <c r="Z1321" s="4">
        <f>IFERROR(__xludf.DUMMYFUNCTION("""COMPUTED_VALUE"""),6.325)</f>
        <v>6.325</v>
      </c>
      <c r="AA1321" s="4">
        <v>39.9722</v>
      </c>
      <c r="AB1321" s="4" t="s">
        <v>13</v>
      </c>
      <c r="AC1321" s="1">
        <v>46.822889592634</v>
      </c>
      <c r="AD1321" s="4">
        <v>-6.893389592634001</v>
      </c>
    </row>
    <row r="1322">
      <c r="G1322" s="5">
        <v>65.8671</v>
      </c>
      <c r="H1322" s="6">
        <v>6.605</v>
      </c>
      <c r="K1322" s="4">
        <f>IFERROR(__xludf.DUMMYFUNCTION("""COMPUTED_VALUE"""),6.33)</f>
        <v>6.33</v>
      </c>
      <c r="L1322" s="4">
        <v>63.7976</v>
      </c>
      <c r="M1322" s="4" t="s">
        <v>13</v>
      </c>
      <c r="N1322" s="1">
        <v>77.2788582065832</v>
      </c>
      <c r="O1322" s="4">
        <v>-11.411758206583201</v>
      </c>
      <c r="V1322" s="5">
        <v>39.912</v>
      </c>
      <c r="W1322" s="6">
        <v>6.605</v>
      </c>
      <c r="Z1322" s="4">
        <f>IFERROR(__xludf.DUMMYFUNCTION("""COMPUTED_VALUE"""),6.33)</f>
        <v>6.33</v>
      </c>
      <c r="AA1322" s="4">
        <v>39.9939</v>
      </c>
      <c r="AB1322" s="4" t="s">
        <v>13</v>
      </c>
      <c r="AC1322" s="1">
        <v>46.8965726176358</v>
      </c>
      <c r="AD1322" s="4">
        <v>-6.9845726176357985</v>
      </c>
    </row>
    <row r="1323">
      <c r="G1323" s="5">
        <v>65.8406</v>
      </c>
      <c r="H1323" s="6">
        <v>6.61</v>
      </c>
      <c r="K1323" s="4">
        <f>IFERROR(__xludf.DUMMYFUNCTION("""COMPUTED_VALUE"""),6.335)</f>
        <v>6.335</v>
      </c>
      <c r="L1323" s="4">
        <v>63.9511</v>
      </c>
      <c r="M1323" s="4" t="s">
        <v>13</v>
      </c>
      <c r="N1323" s="1">
        <v>77.1780041022089</v>
      </c>
      <c r="O1323" s="4">
        <v>-11.337404102208907</v>
      </c>
      <c r="V1323" s="5">
        <v>39.8942</v>
      </c>
      <c r="W1323" s="6">
        <v>6.61</v>
      </c>
      <c r="Z1323" s="4">
        <f>IFERROR(__xludf.DUMMYFUNCTION("""COMPUTED_VALUE"""),6.335)</f>
        <v>6.335</v>
      </c>
      <c r="AA1323" s="4">
        <v>40.0145</v>
      </c>
      <c r="AB1323" s="4" t="s">
        <v>13</v>
      </c>
      <c r="AC1323" s="1">
        <v>46.9648205325156</v>
      </c>
      <c r="AD1323" s="4">
        <v>-7.070620532515605</v>
      </c>
    </row>
    <row r="1324">
      <c r="G1324" s="5">
        <v>65.8138</v>
      </c>
      <c r="H1324" s="6">
        <v>6.615</v>
      </c>
      <c r="K1324" s="4">
        <f>IFERROR(__xludf.DUMMYFUNCTION("""COMPUTED_VALUE"""),6.34)</f>
        <v>6.34</v>
      </c>
      <c r="L1324" s="4">
        <v>64.0991</v>
      </c>
      <c r="M1324" s="4" t="s">
        <v>13</v>
      </c>
      <c r="N1324" s="1">
        <v>77.0743766182762</v>
      </c>
      <c r="O1324" s="4">
        <v>-11.260576618276204</v>
      </c>
      <c r="V1324" s="5">
        <v>39.8763</v>
      </c>
      <c r="W1324" s="6">
        <v>6.615</v>
      </c>
      <c r="Z1324" s="4">
        <f>IFERROR(__xludf.DUMMYFUNCTION("""COMPUTED_VALUE"""),6.34)</f>
        <v>6.34</v>
      </c>
      <c r="AA1324" s="4">
        <v>40.0338</v>
      </c>
      <c r="AB1324" s="4" t="s">
        <v>13</v>
      </c>
      <c r="AC1324" s="1">
        <v>47.0264231880728</v>
      </c>
      <c r="AD1324" s="4">
        <v>-7.150123188072797</v>
      </c>
    </row>
    <row r="1325">
      <c r="G1325" s="5">
        <v>65.7867</v>
      </c>
      <c r="H1325" s="6">
        <v>6.62</v>
      </c>
      <c r="K1325" s="4">
        <f>IFERROR(__xludf.DUMMYFUNCTION("""COMPUTED_VALUE"""),6.345)</f>
        <v>6.345</v>
      </c>
      <c r="L1325" s="4">
        <v>64.2414</v>
      </c>
      <c r="M1325" s="4" t="s">
        <v>13</v>
      </c>
      <c r="N1325" s="1">
        <v>76.9683500283014</v>
      </c>
      <c r="O1325" s="4">
        <v>-11.181650028301405</v>
      </c>
      <c r="V1325" s="5">
        <v>39.8582</v>
      </c>
      <c r="W1325" s="6">
        <v>6.62</v>
      </c>
      <c r="Z1325" s="4">
        <f>IFERROR(__xludf.DUMMYFUNCTION("""COMPUTED_VALUE"""),6.345)</f>
        <v>6.345</v>
      </c>
      <c r="AA1325" s="4">
        <v>40.0522</v>
      </c>
      <c r="AB1325" s="4" t="s">
        <v>13</v>
      </c>
      <c r="AC1325" s="1">
        <v>47.0801704351066</v>
      </c>
      <c r="AD1325" s="4">
        <v>-7.221970435106606</v>
      </c>
    </row>
    <row r="1326">
      <c r="G1326" s="5">
        <v>65.7594</v>
      </c>
      <c r="H1326" s="6">
        <v>6.625</v>
      </c>
      <c r="K1326" s="4">
        <f>IFERROR(__xludf.DUMMYFUNCTION("""COMPUTED_VALUE"""),6.35)</f>
        <v>6.35</v>
      </c>
      <c r="L1326" s="4">
        <v>64.378</v>
      </c>
      <c r="M1326" s="4" t="s">
        <v>13</v>
      </c>
      <c r="N1326" s="1">
        <v>76.8602986058009</v>
      </c>
      <c r="O1326" s="4">
        <v>-11.100898605800907</v>
      </c>
      <c r="V1326" s="5">
        <v>39.8401</v>
      </c>
      <c r="W1326" s="6">
        <v>6.625</v>
      </c>
      <c r="Z1326" s="4">
        <f>IFERROR(__xludf.DUMMYFUNCTION("""COMPUTED_VALUE"""),6.35)</f>
        <v>6.35</v>
      </c>
      <c r="AA1326" s="4">
        <v>40.0694</v>
      </c>
      <c r="AB1326" s="4" t="s">
        <v>13</v>
      </c>
      <c r="AC1326" s="1">
        <v>47.1248521244164</v>
      </c>
      <c r="AD1326" s="4">
        <v>-7.2847521244164</v>
      </c>
    </row>
    <row r="1327">
      <c r="G1327" s="5">
        <v>65.732</v>
      </c>
      <c r="H1327" s="6">
        <v>6.63</v>
      </c>
      <c r="K1327" s="4">
        <f>IFERROR(__xludf.DUMMYFUNCTION("""COMPUTED_VALUE"""),6.355)</f>
        <v>6.355</v>
      </c>
      <c r="L1327" s="4">
        <v>64.509</v>
      </c>
      <c r="M1327" s="4" t="s">
        <v>13</v>
      </c>
      <c r="N1327" s="1">
        <v>76.7505966242912</v>
      </c>
      <c r="O1327" s="4">
        <v>-11.018596624291206</v>
      </c>
      <c r="V1327" s="5">
        <v>39.8219</v>
      </c>
      <c r="W1327" s="6">
        <v>6.63</v>
      </c>
      <c r="Z1327" s="4">
        <f>IFERROR(__xludf.DUMMYFUNCTION("""COMPUTED_VALUE"""),6.355)</f>
        <v>6.355</v>
      </c>
      <c r="AA1327" s="4">
        <v>40.0857</v>
      </c>
      <c r="AB1327" s="4" t="s">
        <v>13</v>
      </c>
      <c r="AC1327" s="1">
        <v>47.1592581068015</v>
      </c>
      <c r="AD1327" s="4">
        <v>-7.337358106801503</v>
      </c>
    </row>
    <row r="1328">
      <c r="G1328" s="5">
        <v>65.7045</v>
      </c>
      <c r="H1328" s="6">
        <v>6.635</v>
      </c>
      <c r="K1328" s="4">
        <f>IFERROR(__xludf.DUMMYFUNCTION("""COMPUTED_VALUE"""),6.357543946)</f>
        <v>6.357543946</v>
      </c>
      <c r="L1328" s="4" t="s">
        <v>13</v>
      </c>
      <c r="M1328" s="4">
        <v>61.62</v>
      </c>
      <c r="N1328" s="1">
        <v>76.6396183572889</v>
      </c>
      <c r="O1328" s="4">
        <v>-10.9351183572889</v>
      </c>
      <c r="V1328" s="5">
        <v>39.8038</v>
      </c>
      <c r="W1328" s="6">
        <v>6.635</v>
      </c>
      <c r="Z1328" s="4">
        <f>IFERROR(__xludf.DUMMYFUNCTION("""COMPUTED_VALUE"""),6.357543946)</f>
        <v>6.357543946</v>
      </c>
      <c r="AA1328" s="4" t="s">
        <v>13</v>
      </c>
      <c r="AB1328" s="4">
        <v>45.8627051585322</v>
      </c>
      <c r="AC1328" s="1">
        <v>47.1821782330612</v>
      </c>
      <c r="AD1328" s="4">
        <v>-7.378378233061198</v>
      </c>
    </row>
    <row r="1329">
      <c r="G1329" s="5">
        <v>65.677</v>
      </c>
      <c r="H1329" s="6">
        <v>6.64</v>
      </c>
      <c r="K1329" s="4">
        <f>IFERROR(__xludf.DUMMYFUNCTION("""COMPUTED_VALUE"""),6.36)</f>
        <v>6.36</v>
      </c>
      <c r="L1329" s="4">
        <v>64.6345</v>
      </c>
      <c r="M1329" s="4" t="s">
        <v>13</v>
      </c>
      <c r="N1329" s="1">
        <v>76.5277380783102</v>
      </c>
      <c r="O1329" s="4">
        <v>-10.850738078310187</v>
      </c>
      <c r="V1329" s="5">
        <v>39.7857</v>
      </c>
      <c r="W1329" s="6">
        <v>6.64</v>
      </c>
      <c r="Z1329" s="4">
        <f>IFERROR(__xludf.DUMMYFUNCTION("""COMPUTED_VALUE"""),6.36)</f>
        <v>6.36</v>
      </c>
      <c r="AA1329" s="4">
        <v>40.1009</v>
      </c>
      <c r="AB1329" s="4" t="s">
        <v>13</v>
      </c>
      <c r="AC1329" s="1">
        <v>47.1924023539949</v>
      </c>
      <c r="AD1329" s="4">
        <v>-7.406702353994902</v>
      </c>
    </row>
    <row r="1330">
      <c r="G1330" s="5">
        <v>65.6495</v>
      </c>
      <c r="H1330" s="6">
        <v>6.645</v>
      </c>
      <c r="K1330" s="4">
        <f>IFERROR(__xludf.DUMMYFUNCTION("""COMPUTED_VALUE"""),6.365)</f>
        <v>6.365</v>
      </c>
      <c r="L1330" s="4">
        <v>64.7543</v>
      </c>
      <c r="M1330" s="4" t="s">
        <v>13</v>
      </c>
      <c r="N1330" s="1">
        <v>76.4031912791186</v>
      </c>
      <c r="O1330" s="4">
        <v>-10.753691279118598</v>
      </c>
      <c r="V1330" s="5">
        <v>39.7677</v>
      </c>
      <c r="W1330" s="6">
        <v>6.645</v>
      </c>
      <c r="Z1330" s="4">
        <f>IFERROR(__xludf.DUMMYFUNCTION("""COMPUTED_VALUE"""),6.365)</f>
        <v>6.365</v>
      </c>
      <c r="AA1330" s="4">
        <v>40.1152</v>
      </c>
      <c r="AB1330" s="4" t="s">
        <v>13</v>
      </c>
      <c r="AC1330" s="1">
        <v>47.1862010341235</v>
      </c>
      <c r="AD1330" s="4">
        <v>-7.418501034123501</v>
      </c>
    </row>
    <row r="1331">
      <c r="G1331" s="5">
        <v>65.6221</v>
      </c>
      <c r="H1331" s="6">
        <v>6.65</v>
      </c>
      <c r="K1331" s="4">
        <f>IFERROR(__xludf.DUMMYFUNCTION("""COMPUTED_VALUE"""),6.37)</f>
        <v>6.37</v>
      </c>
      <c r="L1331" s="4">
        <v>64.8686</v>
      </c>
      <c r="M1331" s="4" t="s">
        <v>13</v>
      </c>
      <c r="N1331" s="1">
        <v>76.2393000180083</v>
      </c>
      <c r="O1331" s="4">
        <v>-10.61720001800829</v>
      </c>
      <c r="V1331" s="5">
        <v>39.7498</v>
      </c>
      <c r="W1331" s="6">
        <v>6.65</v>
      </c>
      <c r="Z1331" s="4">
        <f>IFERROR(__xludf.DUMMYFUNCTION("""COMPUTED_VALUE"""),6.37)</f>
        <v>6.37</v>
      </c>
      <c r="AA1331" s="4">
        <v>40.1286</v>
      </c>
      <c r="AB1331" s="4" t="s">
        <v>13</v>
      </c>
      <c r="AC1331" s="1">
        <v>47.1581143715441</v>
      </c>
      <c r="AD1331" s="4">
        <v>-7.408314371544101</v>
      </c>
    </row>
    <row r="1332">
      <c r="G1332" s="5">
        <v>65.5948</v>
      </c>
      <c r="H1332" s="6">
        <v>6.655</v>
      </c>
      <c r="K1332" s="4">
        <f>IFERROR(__xludf.DUMMYFUNCTION("""COMPUTED_VALUE"""),6.375)</f>
        <v>6.375</v>
      </c>
      <c r="L1332" s="4">
        <v>64.9775</v>
      </c>
      <c r="M1332" s="4" t="s">
        <v>13</v>
      </c>
      <c r="N1332" s="1">
        <v>76.0396286627829</v>
      </c>
      <c r="O1332" s="4">
        <v>-10.444828662782896</v>
      </c>
      <c r="V1332" s="5">
        <v>39.7321</v>
      </c>
      <c r="W1332" s="6">
        <v>6.655</v>
      </c>
      <c r="Z1332" s="4">
        <f>IFERROR(__xludf.DUMMYFUNCTION("""COMPUTED_VALUE"""),6.375)</f>
        <v>6.375</v>
      </c>
      <c r="AA1332" s="4">
        <v>40.141</v>
      </c>
      <c r="AB1332" s="4" t="s">
        <v>13</v>
      </c>
      <c r="AC1332" s="1">
        <v>47.1102318930712</v>
      </c>
      <c r="AD1332" s="4">
        <v>-7.378131893071199</v>
      </c>
    </row>
    <row r="1333">
      <c r="G1333" s="5">
        <v>65.5676</v>
      </c>
      <c r="H1333" s="6">
        <v>6.66</v>
      </c>
      <c r="K1333" s="4">
        <f>IFERROR(__xludf.DUMMYFUNCTION("""COMPUTED_VALUE"""),6.38)</f>
        <v>6.38</v>
      </c>
      <c r="L1333" s="4">
        <v>65.081</v>
      </c>
      <c r="M1333" s="4" t="s">
        <v>13</v>
      </c>
      <c r="N1333" s="1">
        <v>75.8090949027333</v>
      </c>
      <c r="O1333" s="4">
        <v>-10.241494902733308</v>
      </c>
      <c r="V1333" s="5">
        <v>39.7146</v>
      </c>
      <c r="W1333" s="6">
        <v>6.66</v>
      </c>
      <c r="Z1333" s="4">
        <f>IFERROR(__xludf.DUMMYFUNCTION("""COMPUTED_VALUE"""),6.38)</f>
        <v>6.38</v>
      </c>
      <c r="AA1333" s="4">
        <v>40.1525</v>
      </c>
      <c r="AB1333" s="4" t="s">
        <v>13</v>
      </c>
      <c r="AC1333" s="1">
        <v>47.044951104952</v>
      </c>
      <c r="AD1333" s="4">
        <v>-7.330351104952001</v>
      </c>
    </row>
    <row r="1334">
      <c r="G1334" s="5">
        <v>65.5407</v>
      </c>
      <c r="H1334" s="6">
        <v>6.665</v>
      </c>
      <c r="K1334" s="4">
        <f>IFERROR(__xludf.DUMMYFUNCTION("""COMPUTED_VALUE"""),6.385)</f>
        <v>6.385</v>
      </c>
      <c r="L1334" s="4">
        <v>65.1792</v>
      </c>
      <c r="M1334" s="4" t="s">
        <v>13</v>
      </c>
      <c r="N1334" s="1">
        <v>75.5526164271506</v>
      </c>
      <c r="O1334" s="4">
        <v>-10.011916427150595</v>
      </c>
      <c r="V1334" s="5">
        <v>39.6972</v>
      </c>
      <c r="W1334" s="6">
        <v>6.665</v>
      </c>
      <c r="Z1334" s="4">
        <f>IFERROR(__xludf.DUMMYFUNCTION("""COMPUTED_VALUE"""),6.385)</f>
        <v>6.385</v>
      </c>
      <c r="AA1334" s="4">
        <v>40.1632</v>
      </c>
      <c r="AB1334" s="4" t="s">
        <v>13</v>
      </c>
      <c r="AC1334" s="1">
        <v>46.964669513434</v>
      </c>
      <c r="AD1334" s="4">
        <v>-7.267469513434001</v>
      </c>
    </row>
    <row r="1335">
      <c r="G1335" s="5">
        <v>65.514</v>
      </c>
      <c r="H1335" s="6">
        <v>6.67</v>
      </c>
      <c r="K1335" s="4">
        <f>IFERROR(__xludf.DUMMYFUNCTION("""COMPUTED_VALUE"""),6.39)</f>
        <v>6.39</v>
      </c>
      <c r="L1335" s="4">
        <v>65.272</v>
      </c>
      <c r="M1335" s="4" t="s">
        <v>13</v>
      </c>
      <c r="N1335" s="1">
        <v>75.2751109253258</v>
      </c>
      <c r="O1335" s="4">
        <v>-9.76111092532581</v>
      </c>
      <c r="V1335" s="5">
        <v>39.6802</v>
      </c>
      <c r="W1335" s="6">
        <v>6.67</v>
      </c>
      <c r="Z1335" s="4">
        <f>IFERROR(__xludf.DUMMYFUNCTION("""COMPUTED_VALUE"""),6.39)</f>
        <v>6.39</v>
      </c>
      <c r="AA1335" s="4">
        <v>40.1731</v>
      </c>
      <c r="AB1335" s="4" t="s">
        <v>13</v>
      </c>
      <c r="AC1335" s="1">
        <v>46.8717846247646</v>
      </c>
      <c r="AD1335" s="4">
        <v>-7.191584624764602</v>
      </c>
    </row>
    <row r="1336">
      <c r="G1336" s="5">
        <v>65.4877</v>
      </c>
      <c r="H1336" s="6">
        <v>6.675</v>
      </c>
      <c r="K1336" s="4">
        <f>IFERROR(__xludf.DUMMYFUNCTION("""COMPUTED_VALUE"""),6.395)</f>
        <v>6.395</v>
      </c>
      <c r="L1336" s="4">
        <v>65.3598</v>
      </c>
      <c r="M1336" s="4" t="s">
        <v>13</v>
      </c>
      <c r="N1336" s="1">
        <v>74.9814960865499</v>
      </c>
      <c r="O1336" s="4">
        <v>-9.493796086549892</v>
      </c>
      <c r="V1336" s="5">
        <v>39.6634</v>
      </c>
      <c r="W1336" s="6">
        <v>6.675</v>
      </c>
      <c r="Z1336" s="4">
        <f>IFERROR(__xludf.DUMMYFUNCTION("""COMPUTED_VALUE"""),6.395)</f>
        <v>6.395</v>
      </c>
      <c r="AA1336" s="4">
        <v>40.1821</v>
      </c>
      <c r="AB1336" s="4" t="s">
        <v>13</v>
      </c>
      <c r="AC1336" s="1">
        <v>46.7686939451911</v>
      </c>
      <c r="AD1336" s="4">
        <v>-7.1052939451911</v>
      </c>
    </row>
    <row r="1337">
      <c r="G1337" s="5">
        <v>65.4617</v>
      </c>
      <c r="H1337" s="6">
        <v>6.68</v>
      </c>
      <c r="K1337" s="4">
        <f>IFERROR(__xludf.DUMMYFUNCTION("""COMPUTED_VALUE"""),6.4)</f>
        <v>6.4</v>
      </c>
      <c r="L1337" s="4">
        <v>65.4424</v>
      </c>
      <c r="M1337" s="4" t="s">
        <v>13</v>
      </c>
      <c r="N1337" s="1">
        <v>74.6766896001141</v>
      </c>
      <c r="O1337" s="4">
        <v>-9.214989600114109</v>
      </c>
      <c r="V1337" s="5">
        <v>39.6469</v>
      </c>
      <c r="W1337" s="6">
        <v>6.68</v>
      </c>
      <c r="Z1337" s="4">
        <f>IFERROR(__xludf.DUMMYFUNCTION("""COMPUTED_VALUE"""),6.4)</f>
        <v>6.4</v>
      </c>
      <c r="AA1337" s="4">
        <v>40.1903</v>
      </c>
      <c r="AB1337" s="4" t="s">
        <v>13</v>
      </c>
      <c r="AC1337" s="1">
        <v>46.657794980961</v>
      </c>
      <c r="AD1337" s="4">
        <v>-7.010894980960998</v>
      </c>
    </row>
    <row r="1338">
      <c r="G1338" s="5">
        <v>65.436</v>
      </c>
      <c r="H1338" s="6">
        <v>6.685</v>
      </c>
      <c r="K1338" s="4">
        <f>IFERROR(__xludf.DUMMYFUNCTION("""COMPUTED_VALUE"""),6.405)</f>
        <v>6.405</v>
      </c>
      <c r="L1338" s="4">
        <v>65.5199</v>
      </c>
      <c r="M1338" s="4" t="s">
        <v>13</v>
      </c>
      <c r="N1338" s="1">
        <v>74.3656091553093</v>
      </c>
      <c r="O1338" s="4">
        <v>-8.929609155309294</v>
      </c>
      <c r="V1338" s="5">
        <v>39.6308</v>
      </c>
      <c r="W1338" s="6">
        <v>6.685</v>
      </c>
      <c r="Z1338" s="4">
        <f>IFERROR(__xludf.DUMMYFUNCTION("""COMPUTED_VALUE"""),6.405)</f>
        <v>6.405</v>
      </c>
      <c r="AA1338" s="4">
        <v>40.1977</v>
      </c>
      <c r="AB1338" s="4" t="s">
        <v>13</v>
      </c>
      <c r="AC1338" s="1">
        <v>46.5414852383215</v>
      </c>
      <c r="AD1338" s="4">
        <v>-6.9106852383214985</v>
      </c>
    </row>
    <row r="1339">
      <c r="G1339" s="5">
        <v>65.4106</v>
      </c>
      <c r="H1339" s="6">
        <v>6.69</v>
      </c>
      <c r="K1339" s="4">
        <f>IFERROR(__xludf.DUMMYFUNCTION("""COMPUTED_VALUE"""),6.41)</f>
        <v>6.41</v>
      </c>
      <c r="L1339" s="4">
        <v>65.5926</v>
      </c>
      <c r="M1339" s="4" t="s">
        <v>13</v>
      </c>
      <c r="N1339" s="1">
        <v>74.0531724414265</v>
      </c>
      <c r="O1339" s="4">
        <v>-8.642572441426495</v>
      </c>
      <c r="V1339" s="5">
        <v>39.615</v>
      </c>
      <c r="W1339" s="6">
        <v>6.69</v>
      </c>
      <c r="Z1339" s="4">
        <f>IFERROR(__xludf.DUMMYFUNCTION("""COMPUTED_VALUE"""),6.41)</f>
        <v>6.41</v>
      </c>
      <c r="AA1339" s="4">
        <v>40.2042</v>
      </c>
      <c r="AB1339" s="4" t="s">
        <v>13</v>
      </c>
      <c r="AC1339" s="1">
        <v>46.4221622235201</v>
      </c>
      <c r="AD1339" s="4">
        <v>-6.807162223520095</v>
      </c>
    </row>
    <row r="1340">
      <c r="G1340" s="5">
        <v>65.3858</v>
      </c>
      <c r="H1340" s="6">
        <v>6.695</v>
      </c>
      <c r="K1340" s="4">
        <f>IFERROR(__xludf.DUMMYFUNCTION("""COMPUTED_VALUE"""),6.415)</f>
        <v>6.415</v>
      </c>
      <c r="L1340" s="4">
        <v>65.6604</v>
      </c>
      <c r="M1340" s="4" t="s">
        <v>13</v>
      </c>
      <c r="N1340" s="1">
        <v>73.7442971477569</v>
      </c>
      <c r="O1340" s="4">
        <v>-8.358497147756893</v>
      </c>
      <c r="V1340" s="5">
        <v>39.5996</v>
      </c>
      <c r="W1340" s="6">
        <v>6.695</v>
      </c>
      <c r="Z1340" s="4">
        <f>IFERROR(__xludf.DUMMYFUNCTION("""COMPUTED_VALUE"""),6.415)</f>
        <v>6.415</v>
      </c>
      <c r="AA1340" s="4">
        <v>40.2101</v>
      </c>
      <c r="AB1340" s="4" t="s">
        <v>13</v>
      </c>
      <c r="AC1340" s="1">
        <v>46.3022234428041</v>
      </c>
      <c r="AD1340" s="4">
        <v>-6.7026234428040965</v>
      </c>
    </row>
    <row r="1341">
      <c r="G1341" s="5">
        <v>65.3613</v>
      </c>
      <c r="H1341" s="6">
        <v>6.7</v>
      </c>
      <c r="K1341" s="4">
        <f>IFERROR(__xludf.DUMMYFUNCTION("""COMPUTED_VALUE"""),6.42)</f>
        <v>6.42</v>
      </c>
      <c r="L1341" s="4">
        <v>65.7235</v>
      </c>
      <c r="M1341" s="4" t="s">
        <v>13</v>
      </c>
      <c r="N1341" s="1">
        <v>73.4439009635914</v>
      </c>
      <c r="O1341" s="4">
        <v>-8.082600963591403</v>
      </c>
      <c r="V1341" s="5">
        <v>39.5846</v>
      </c>
      <c r="W1341" s="6">
        <v>6.7</v>
      </c>
      <c r="Z1341" s="4">
        <f>IFERROR(__xludf.DUMMYFUNCTION("""COMPUTED_VALUE"""),6.42)</f>
        <v>6.42</v>
      </c>
      <c r="AA1341" s="4">
        <v>40.2151</v>
      </c>
      <c r="AB1341" s="4" t="s">
        <v>13</v>
      </c>
      <c r="AC1341" s="1">
        <v>46.184066402421</v>
      </c>
      <c r="AD1341" s="4">
        <v>-6.599466402421001</v>
      </c>
    </row>
    <row r="1342">
      <c r="G1342" s="5">
        <v>65.3373</v>
      </c>
      <c r="H1342" s="6">
        <v>6.705</v>
      </c>
      <c r="K1342" s="4">
        <f>IFERROR(__xludf.DUMMYFUNCTION("""COMPUTED_VALUE"""),6.425)</f>
        <v>6.425</v>
      </c>
      <c r="L1342" s="4">
        <v>65.7821</v>
      </c>
      <c r="M1342" s="4" t="s">
        <v>13</v>
      </c>
      <c r="N1342" s="1">
        <v>73.1569015782211</v>
      </c>
      <c r="O1342" s="4">
        <v>-7.819601578221096</v>
      </c>
      <c r="V1342" s="5">
        <v>39.57</v>
      </c>
      <c r="W1342" s="6">
        <v>6.705</v>
      </c>
      <c r="Z1342" s="4">
        <f>IFERROR(__xludf.DUMMYFUNCTION("""COMPUTED_VALUE"""),6.425)</f>
        <v>6.425</v>
      </c>
      <c r="AA1342" s="4">
        <v>40.2194</v>
      </c>
      <c r="AB1342" s="4" t="s">
        <v>13</v>
      </c>
      <c r="AC1342" s="1">
        <v>46.070088608618</v>
      </c>
      <c r="AD1342" s="4">
        <v>-6.500088608618</v>
      </c>
    </row>
    <row r="1343">
      <c r="G1343" s="5">
        <v>65.3138</v>
      </c>
      <c r="H1343" s="6">
        <v>6.71</v>
      </c>
      <c r="K1343" s="4">
        <f>IFERROR(__xludf.DUMMYFUNCTION("""COMPUTED_VALUE"""),6.43)</f>
        <v>6.43</v>
      </c>
      <c r="L1343" s="4">
        <v>65.8361</v>
      </c>
      <c r="M1343" s="4" t="s">
        <v>13</v>
      </c>
      <c r="N1343" s="1">
        <v>72.8882166809371</v>
      </c>
      <c r="O1343" s="4">
        <v>-7.574416680937105</v>
      </c>
      <c r="V1343" s="5">
        <v>39.5559</v>
      </c>
      <c r="W1343" s="6">
        <v>6.71</v>
      </c>
      <c r="Z1343" s="4">
        <f>IFERROR(__xludf.DUMMYFUNCTION("""COMPUTED_VALUE"""),6.43)</f>
        <v>6.43</v>
      </c>
      <c r="AA1343" s="4">
        <v>40.2228</v>
      </c>
      <c r="AB1343" s="4" t="s">
        <v>13</v>
      </c>
      <c r="AC1343" s="1">
        <v>45.9626875676427</v>
      </c>
      <c r="AD1343" s="4">
        <v>-6.406787567642702</v>
      </c>
    </row>
    <row r="1344">
      <c r="G1344" s="5">
        <v>65.2908</v>
      </c>
      <c r="H1344" s="6">
        <v>6.715</v>
      </c>
      <c r="K1344" s="4">
        <f>IFERROR(__xludf.DUMMYFUNCTION("""COMPUTED_VALUE"""),6.435)</f>
        <v>6.435</v>
      </c>
      <c r="L1344" s="4">
        <v>65.8858</v>
      </c>
      <c r="M1344" s="4" t="s">
        <v>13</v>
      </c>
      <c r="N1344" s="1">
        <v>72.6427639610303</v>
      </c>
      <c r="O1344" s="4">
        <v>-7.351963961030293</v>
      </c>
      <c r="V1344" s="5">
        <v>39.5421</v>
      </c>
      <c r="W1344" s="6">
        <v>6.715</v>
      </c>
      <c r="Z1344" s="4">
        <f>IFERROR(__xludf.DUMMYFUNCTION("""COMPUTED_VALUE"""),6.435)</f>
        <v>6.435</v>
      </c>
      <c r="AA1344" s="4">
        <v>40.2255</v>
      </c>
      <c r="AB1344" s="4" t="s">
        <v>13</v>
      </c>
      <c r="AC1344" s="1">
        <v>45.8642607857423</v>
      </c>
      <c r="AD1344" s="4">
        <v>-6.322160785742305</v>
      </c>
    </row>
    <row r="1345">
      <c r="G1345" s="5">
        <v>65.2683</v>
      </c>
      <c r="H1345" s="6">
        <v>6.72</v>
      </c>
      <c r="K1345" s="4">
        <f>IFERROR(__xludf.DUMMYFUNCTION("""COMPUTED_VALUE"""),6.44)</f>
        <v>6.44</v>
      </c>
      <c r="L1345" s="4">
        <v>65.9312</v>
      </c>
      <c r="M1345" s="4" t="s">
        <v>13</v>
      </c>
      <c r="N1345" s="1">
        <v>72.4254611077918</v>
      </c>
      <c r="O1345" s="4">
        <v>-7.157161107791808</v>
      </c>
      <c r="V1345" s="5">
        <v>39.5288</v>
      </c>
      <c r="W1345" s="6">
        <v>6.72</v>
      </c>
      <c r="Z1345" s="4">
        <f>IFERROR(__xludf.DUMMYFUNCTION("""COMPUTED_VALUE"""),6.44)</f>
        <v>6.44</v>
      </c>
      <c r="AA1345" s="4">
        <v>40.2275</v>
      </c>
      <c r="AB1345" s="4" t="s">
        <v>13</v>
      </c>
      <c r="AC1345" s="1">
        <v>45.7772057691643</v>
      </c>
      <c r="AD1345" s="4">
        <v>-6.2484057691643</v>
      </c>
    </row>
    <row r="1346">
      <c r="G1346" s="5">
        <v>65.2463</v>
      </c>
      <c r="H1346" s="6">
        <v>6.725</v>
      </c>
      <c r="K1346" s="4">
        <f>IFERROR(__xludf.DUMMYFUNCTION("""COMPUTED_VALUE"""),6.445)</f>
        <v>6.445</v>
      </c>
      <c r="L1346" s="4">
        <v>65.9725</v>
      </c>
      <c r="M1346" s="4" t="s">
        <v>13</v>
      </c>
      <c r="N1346" s="1">
        <v>72.2412258105127</v>
      </c>
      <c r="O1346" s="4">
        <v>-6.994925810512697</v>
      </c>
      <c r="V1346" s="5">
        <v>39.5159</v>
      </c>
      <c r="W1346" s="6">
        <v>6.725</v>
      </c>
      <c r="Z1346" s="4">
        <f>IFERROR(__xludf.DUMMYFUNCTION("""COMPUTED_VALUE"""),6.445)</f>
        <v>6.445</v>
      </c>
      <c r="AA1346" s="4">
        <v>40.2287</v>
      </c>
      <c r="AB1346" s="4" t="s">
        <v>13</v>
      </c>
      <c r="AC1346" s="1">
        <v>45.703920024156</v>
      </c>
      <c r="AD1346" s="4">
        <v>-6.188020024155996</v>
      </c>
    </row>
    <row r="1347">
      <c r="G1347" s="5">
        <v>65.2249</v>
      </c>
      <c r="H1347" s="6">
        <v>6.73</v>
      </c>
      <c r="K1347" s="4">
        <f>IFERROR(__xludf.DUMMYFUNCTION("""COMPUTED_VALUE"""),6.45)</f>
        <v>6.45</v>
      </c>
      <c r="L1347" s="4">
        <v>66.0098</v>
      </c>
      <c r="M1347" s="4" t="s">
        <v>13</v>
      </c>
      <c r="N1347" s="1">
        <v>72.0949757584839</v>
      </c>
      <c r="O1347" s="4">
        <v>-6.8700757584838925</v>
      </c>
      <c r="V1347" s="5">
        <v>39.5035</v>
      </c>
      <c r="W1347" s="6">
        <v>6.73</v>
      </c>
      <c r="Z1347" s="4">
        <f>IFERROR(__xludf.DUMMYFUNCTION("""COMPUTED_VALUE"""),6.45)</f>
        <v>6.45</v>
      </c>
      <c r="AA1347" s="4">
        <v>40.2291</v>
      </c>
      <c r="AB1347" s="4" t="s">
        <v>13</v>
      </c>
      <c r="AC1347" s="1">
        <v>45.6468010569647</v>
      </c>
      <c r="AD1347" s="4">
        <v>-6.143301056964695</v>
      </c>
    </row>
    <row r="1348">
      <c r="G1348" s="5">
        <v>65.204</v>
      </c>
      <c r="H1348" s="6">
        <v>6.735</v>
      </c>
      <c r="K1348" s="4">
        <f>IFERROR(__xludf.DUMMYFUNCTION("""COMPUTED_VALUE"""),6.455)</f>
        <v>6.455</v>
      </c>
      <c r="L1348" s="4">
        <v>66.0432</v>
      </c>
      <c r="M1348" s="4" t="s">
        <v>13</v>
      </c>
      <c r="N1348" s="1">
        <v>71.9916286409966</v>
      </c>
      <c r="O1348" s="4">
        <v>-6.787628640996601</v>
      </c>
      <c r="V1348" s="5">
        <v>39.4915</v>
      </c>
      <c r="W1348" s="6">
        <v>6.735</v>
      </c>
      <c r="Z1348" s="4">
        <f>IFERROR(__xludf.DUMMYFUNCTION("""COMPUTED_VALUE"""),6.455)</f>
        <v>6.455</v>
      </c>
      <c r="AA1348" s="4">
        <v>40.2288</v>
      </c>
      <c r="AB1348" s="4" t="s">
        <v>13</v>
      </c>
      <c r="AC1348" s="1">
        <v>45.608246373838</v>
      </c>
      <c r="AD1348" s="4">
        <v>-6.116746373837998</v>
      </c>
    </row>
    <row r="1349">
      <c r="G1349" s="5">
        <v>65.1837</v>
      </c>
      <c r="H1349" s="6">
        <v>6.74</v>
      </c>
      <c r="K1349" s="4">
        <f>IFERROR(__xludf.DUMMYFUNCTION("""COMPUTED_VALUE"""),6.46)</f>
        <v>6.46</v>
      </c>
      <c r="L1349" s="4">
        <v>66.0729</v>
      </c>
      <c r="M1349" s="4" t="s">
        <v>13</v>
      </c>
      <c r="N1349" s="1">
        <v>71.9361021473417</v>
      </c>
      <c r="O1349" s="4">
        <v>-6.752402147341698</v>
      </c>
      <c r="V1349" s="5">
        <v>39.4799</v>
      </c>
      <c r="W1349" s="6">
        <v>6.74</v>
      </c>
      <c r="Z1349" s="4">
        <f>IFERROR(__xludf.DUMMYFUNCTION("""COMPUTED_VALUE"""),6.46)</f>
        <v>6.46</v>
      </c>
      <c r="AA1349" s="4">
        <v>40.2277</v>
      </c>
      <c r="AB1349" s="4" t="s">
        <v>13</v>
      </c>
      <c r="AC1349" s="1">
        <v>45.5906534810231</v>
      </c>
      <c r="AD1349" s="4">
        <v>-6.110753481023096</v>
      </c>
    </row>
    <row r="1350">
      <c r="G1350" s="5">
        <v>65.1639</v>
      </c>
      <c r="H1350" s="6">
        <v>6.745</v>
      </c>
      <c r="K1350" s="4">
        <f>IFERROR(__xludf.DUMMYFUNCTION("""COMPUTED_VALUE"""),6.465)</f>
        <v>6.465</v>
      </c>
      <c r="L1350" s="4">
        <v>66.0989</v>
      </c>
      <c r="M1350" s="4" t="s">
        <v>13</v>
      </c>
      <c r="N1350" s="1">
        <v>71.9186598097643</v>
      </c>
      <c r="O1350" s="4">
        <v>-6.754759809764309</v>
      </c>
      <c r="V1350" s="5">
        <v>39.4688</v>
      </c>
      <c r="W1350" s="6">
        <v>6.745</v>
      </c>
      <c r="Z1350" s="4">
        <f>IFERROR(__xludf.DUMMYFUNCTION("""COMPUTED_VALUE"""),6.465)</f>
        <v>6.465</v>
      </c>
      <c r="AA1350" s="4">
        <v>40.2259</v>
      </c>
      <c r="AB1350" s="4" t="s">
        <v>13</v>
      </c>
      <c r="AC1350" s="1">
        <v>45.592369722665</v>
      </c>
      <c r="AD1350" s="4">
        <v>-6.123569722664996</v>
      </c>
    </row>
    <row r="1351">
      <c r="G1351" s="5">
        <v>65.1448</v>
      </c>
      <c r="H1351" s="6">
        <v>6.75</v>
      </c>
      <c r="K1351" s="4">
        <f>IFERROR(__xludf.DUMMYFUNCTION("""COMPUTED_VALUE"""),6.47)</f>
        <v>6.47</v>
      </c>
      <c r="L1351" s="4">
        <v>66.1215</v>
      </c>
      <c r="M1351" s="4" t="s">
        <v>13</v>
      </c>
      <c r="N1351" s="1">
        <v>71.9038691861535</v>
      </c>
      <c r="O1351" s="4">
        <v>-6.759069186153496</v>
      </c>
      <c r="V1351" s="5">
        <v>39.458</v>
      </c>
      <c r="W1351" s="6">
        <v>6.75</v>
      </c>
      <c r="Z1351" s="4">
        <f>IFERROR(__xludf.DUMMYFUNCTION("""COMPUTED_VALUE"""),6.47)</f>
        <v>6.47</v>
      </c>
      <c r="AA1351" s="4">
        <v>40.2233</v>
      </c>
      <c r="AB1351" s="4" t="s">
        <v>13</v>
      </c>
      <c r="AC1351" s="1">
        <v>45.6035792502258</v>
      </c>
      <c r="AD1351" s="4">
        <v>-6.145579250225801</v>
      </c>
    </row>
    <row r="1352">
      <c r="G1352" s="5">
        <v>65.1262</v>
      </c>
      <c r="H1352" s="6">
        <v>6.755</v>
      </c>
      <c r="K1352" s="4">
        <f>IFERROR(__xludf.DUMMYFUNCTION("""COMPUTED_VALUE"""),6.475)</f>
        <v>6.475</v>
      </c>
      <c r="L1352" s="4">
        <v>66.1408</v>
      </c>
      <c r="M1352" s="4" t="s">
        <v>13</v>
      </c>
      <c r="N1352" s="1">
        <v>71.8898741706617</v>
      </c>
      <c r="O1352" s="4">
        <v>-6.763674170661702</v>
      </c>
      <c r="V1352" s="5">
        <v>39.4477</v>
      </c>
      <c r="W1352" s="6">
        <v>6.755</v>
      </c>
      <c r="Z1352" s="4">
        <f>IFERROR(__xludf.DUMMYFUNCTION("""COMPUTED_VALUE"""),6.475)</f>
        <v>6.475</v>
      </c>
      <c r="AA1352" s="4">
        <v>40.22</v>
      </c>
      <c r="AB1352" s="4" t="s">
        <v>13</v>
      </c>
      <c r="AC1352" s="1">
        <v>45.622713293797</v>
      </c>
      <c r="AD1352" s="4">
        <v>-6.175013293797001</v>
      </c>
    </row>
    <row r="1353">
      <c r="G1353" s="5">
        <v>65.1081</v>
      </c>
      <c r="H1353" s="6">
        <v>6.76</v>
      </c>
      <c r="K1353" s="4">
        <f>IFERROR(__xludf.DUMMYFUNCTION("""COMPUTED_VALUE"""),6.48)</f>
        <v>6.48</v>
      </c>
      <c r="L1353" s="4">
        <v>66.1567</v>
      </c>
      <c r="M1353" s="4" t="s">
        <v>13</v>
      </c>
      <c r="N1353" s="1">
        <v>71.8766971175919</v>
      </c>
      <c r="O1353" s="4">
        <v>-6.768597117591909</v>
      </c>
      <c r="V1353" s="5">
        <v>39.4378</v>
      </c>
      <c r="W1353" s="6">
        <v>6.76</v>
      </c>
      <c r="Z1353" s="4">
        <f>IFERROR(__xludf.DUMMYFUNCTION("""COMPUTED_VALUE"""),6.48)</f>
        <v>6.48</v>
      </c>
      <c r="AA1353" s="4">
        <v>40.216</v>
      </c>
      <c r="AB1353" s="4" t="s">
        <v>13</v>
      </c>
      <c r="AC1353" s="1">
        <v>45.6486971538066</v>
      </c>
      <c r="AD1353" s="4">
        <v>-6.210897153806599</v>
      </c>
    </row>
    <row r="1354">
      <c r="G1354" s="5">
        <v>65.0906</v>
      </c>
      <c r="H1354" s="6">
        <v>6.765</v>
      </c>
      <c r="K1354" s="4">
        <f>IFERROR(__xludf.DUMMYFUNCTION("""COMPUTED_VALUE"""),6.485)</f>
        <v>6.485</v>
      </c>
      <c r="L1354" s="4">
        <v>66.1696</v>
      </c>
      <c r="M1354" s="4" t="s">
        <v>13</v>
      </c>
      <c r="N1354" s="1">
        <v>71.8643603812473</v>
      </c>
      <c r="O1354" s="4">
        <v>-6.7737603812473</v>
      </c>
      <c r="V1354" s="5">
        <v>39.4283</v>
      </c>
      <c r="W1354" s="6">
        <v>6.765</v>
      </c>
      <c r="Z1354" s="4">
        <f>IFERROR(__xludf.DUMMYFUNCTION("""COMPUTED_VALUE"""),6.485)</f>
        <v>6.485</v>
      </c>
      <c r="AA1354" s="4">
        <v>40.2112</v>
      </c>
      <c r="AB1354" s="4" t="s">
        <v>13</v>
      </c>
      <c r="AC1354" s="1">
        <v>45.6804561306829</v>
      </c>
      <c r="AD1354" s="4">
        <v>-6.2521561306828985</v>
      </c>
    </row>
    <row r="1355">
      <c r="G1355" s="5">
        <v>65.0738</v>
      </c>
      <c r="H1355" s="6">
        <v>6.77</v>
      </c>
      <c r="K1355" s="4">
        <f>IFERROR(__xludf.DUMMYFUNCTION("""COMPUTED_VALUE"""),6.49)</f>
        <v>6.49</v>
      </c>
      <c r="L1355" s="4">
        <v>66.1795</v>
      </c>
      <c r="M1355" s="4" t="s">
        <v>13</v>
      </c>
      <c r="N1355" s="1">
        <v>71.8528863159308</v>
      </c>
      <c r="O1355" s="4">
        <v>-6.7790863159307975</v>
      </c>
      <c r="V1355" s="5">
        <v>39.4191</v>
      </c>
      <c r="W1355" s="6">
        <v>6.77</v>
      </c>
      <c r="Z1355" s="4">
        <f>IFERROR(__xludf.DUMMYFUNCTION("""COMPUTED_VALUE"""),6.49)</f>
        <v>6.49</v>
      </c>
      <c r="AA1355" s="4">
        <v>40.2058</v>
      </c>
      <c r="AB1355" s="4" t="s">
        <v>13</v>
      </c>
      <c r="AC1355" s="1">
        <v>45.716915524854</v>
      </c>
      <c r="AD1355" s="4">
        <v>-6.297815524854002</v>
      </c>
    </row>
    <row r="1356">
      <c r="G1356" s="5">
        <v>65.0574</v>
      </c>
      <c r="H1356" s="6">
        <v>6.775</v>
      </c>
      <c r="K1356" s="4">
        <f>IFERROR(__xludf.DUMMYFUNCTION("""COMPUTED_VALUE"""),6.495)</f>
        <v>6.495</v>
      </c>
      <c r="L1356" s="4">
        <v>66.1867</v>
      </c>
      <c r="M1356" s="4" t="s">
        <v>13</v>
      </c>
      <c r="N1356" s="1">
        <v>71.8422972759454</v>
      </c>
      <c r="O1356" s="4">
        <v>-6.784897275945397</v>
      </c>
      <c r="V1356" s="5">
        <v>39.4103</v>
      </c>
      <c r="W1356" s="6">
        <v>6.775</v>
      </c>
      <c r="Z1356" s="4">
        <f>IFERROR(__xludf.DUMMYFUNCTION("""COMPUTED_VALUE"""),6.495)</f>
        <v>6.495</v>
      </c>
      <c r="AA1356" s="4">
        <v>40.1995</v>
      </c>
      <c r="AB1356" s="4" t="s">
        <v>13</v>
      </c>
      <c r="AC1356" s="1">
        <v>45.7570006367481</v>
      </c>
      <c r="AD1356" s="4">
        <v>-6.346700636748103</v>
      </c>
    </row>
    <row r="1357">
      <c r="G1357" s="5">
        <v>65.0417</v>
      </c>
      <c r="H1357" s="6">
        <v>6.78</v>
      </c>
      <c r="K1357" s="4">
        <f>IFERROR(__xludf.DUMMYFUNCTION("""COMPUTED_VALUE"""),6.5)</f>
        <v>6.5</v>
      </c>
      <c r="L1357" s="4">
        <v>66.191</v>
      </c>
      <c r="M1357" s="4" t="s">
        <v>13</v>
      </c>
      <c r="N1357" s="1">
        <v>71.8326156155941</v>
      </c>
      <c r="O1357" s="4">
        <v>-6.790915615594088</v>
      </c>
      <c r="V1357" s="5">
        <v>39.4018</v>
      </c>
      <c r="W1357" s="6">
        <v>6.78</v>
      </c>
      <c r="Z1357" s="4">
        <f>IFERROR(__xludf.DUMMYFUNCTION("""COMPUTED_VALUE"""),6.5)</f>
        <v>6.5</v>
      </c>
      <c r="AA1357" s="4">
        <v>40.1926</v>
      </c>
      <c r="AB1357" s="4" t="s">
        <v>13</v>
      </c>
      <c r="AC1357" s="1">
        <v>45.7996367667933</v>
      </c>
      <c r="AD1357" s="4">
        <v>-6.397836766793297</v>
      </c>
    </row>
    <row r="1358">
      <c r="G1358" s="5">
        <v>65.0265</v>
      </c>
      <c r="H1358" s="6">
        <v>6.785</v>
      </c>
      <c r="K1358" s="4">
        <f>IFERROR(__xludf.DUMMYFUNCTION("""COMPUTED_VALUE"""),6.505)</f>
        <v>6.505</v>
      </c>
      <c r="L1358" s="4">
        <v>66.1928</v>
      </c>
      <c r="M1358" s="4" t="s">
        <v>13</v>
      </c>
      <c r="N1358" s="1">
        <v>71.8238636891801</v>
      </c>
      <c r="O1358" s="4">
        <v>-6.797363689180102</v>
      </c>
      <c r="V1358" s="5">
        <v>39.3936</v>
      </c>
      <c r="W1358" s="6">
        <v>6.785</v>
      </c>
      <c r="Z1358" s="4">
        <f>IFERROR(__xludf.DUMMYFUNCTION("""COMPUTED_VALUE"""),6.505)</f>
        <v>6.505</v>
      </c>
      <c r="AA1358" s="4">
        <v>40.185</v>
      </c>
      <c r="AB1358" s="4" t="s">
        <v>13</v>
      </c>
      <c r="AC1358" s="1">
        <v>45.8437492154179</v>
      </c>
      <c r="AD1358" s="4">
        <v>-6.450149215417902</v>
      </c>
    </row>
    <row r="1359">
      <c r="G1359" s="5">
        <v>65.0119</v>
      </c>
      <c r="H1359" s="6">
        <v>6.79</v>
      </c>
      <c r="K1359" s="4">
        <f>IFERROR(__xludf.DUMMYFUNCTION("""COMPUTED_VALUE"""),6.51)</f>
        <v>6.51</v>
      </c>
      <c r="L1359" s="4">
        <v>66.1922</v>
      </c>
      <c r="M1359" s="4" t="s">
        <v>13</v>
      </c>
      <c r="N1359" s="1">
        <v>71.8160638510062</v>
      </c>
      <c r="O1359" s="4">
        <v>-6.804163851006209</v>
      </c>
      <c r="V1359" s="5">
        <v>39.3857</v>
      </c>
      <c r="W1359" s="6">
        <v>6.79</v>
      </c>
      <c r="Z1359" s="4">
        <f>IFERROR(__xludf.DUMMYFUNCTION("""COMPUTED_VALUE"""),6.51)</f>
        <v>6.51</v>
      </c>
      <c r="AA1359" s="4">
        <v>40.1767</v>
      </c>
      <c r="AB1359" s="4" t="s">
        <v>13</v>
      </c>
      <c r="AC1359" s="1">
        <v>45.88826328305</v>
      </c>
      <c r="AD1359" s="4">
        <v>-6.5025632830500015</v>
      </c>
    </row>
    <row r="1360">
      <c r="G1360" s="5">
        <v>64.9978</v>
      </c>
      <c r="H1360" s="6">
        <v>6.795</v>
      </c>
      <c r="K1360" s="4">
        <f>IFERROR(__xludf.DUMMYFUNCTION("""COMPUTED_VALUE"""),6.515)</f>
        <v>6.515</v>
      </c>
      <c r="L1360" s="4">
        <v>66.1892</v>
      </c>
      <c r="M1360" s="4" t="s">
        <v>13</v>
      </c>
      <c r="N1360" s="1">
        <v>71.8092384553756</v>
      </c>
      <c r="O1360" s="4">
        <v>-6.811438455375608</v>
      </c>
      <c r="V1360" s="5">
        <v>39.3781</v>
      </c>
      <c r="W1360" s="6">
        <v>6.795</v>
      </c>
      <c r="Z1360" s="4">
        <f>IFERROR(__xludf.DUMMYFUNCTION("""COMPUTED_VALUE"""),6.515)</f>
        <v>6.515</v>
      </c>
      <c r="AA1360" s="4">
        <v>40.1678</v>
      </c>
      <c r="AB1360" s="4" t="s">
        <v>13</v>
      </c>
      <c r="AC1360" s="1">
        <v>45.9321042701177</v>
      </c>
      <c r="AD1360" s="4">
        <v>-6.554004270117694</v>
      </c>
    </row>
    <row r="1361">
      <c r="G1361" s="5">
        <v>64.9842</v>
      </c>
      <c r="H1361" s="6">
        <v>6.8</v>
      </c>
      <c r="K1361" s="4">
        <f>IFERROR(__xludf.DUMMYFUNCTION("""COMPUTED_VALUE"""),6.52)</f>
        <v>6.52</v>
      </c>
      <c r="L1361" s="4">
        <v>66.184</v>
      </c>
      <c r="M1361" s="4" t="s">
        <v>13</v>
      </c>
      <c r="N1361" s="1">
        <v>71.8034098565912</v>
      </c>
      <c r="O1361" s="4">
        <v>-6.8192098565912005</v>
      </c>
      <c r="V1361" s="5">
        <v>39.3708</v>
      </c>
      <c r="W1361" s="6">
        <v>6.8</v>
      </c>
      <c r="Z1361" s="4">
        <f>IFERROR(__xludf.DUMMYFUNCTION("""COMPUTED_VALUE"""),6.52)</f>
        <v>6.52</v>
      </c>
      <c r="AA1361" s="4">
        <v>40.1581</v>
      </c>
      <c r="AB1361" s="4" t="s">
        <v>13</v>
      </c>
      <c r="AC1361" s="1">
        <v>45.9741974770493</v>
      </c>
      <c r="AD1361" s="4">
        <v>-6.603397477049299</v>
      </c>
    </row>
    <row r="1362">
      <c r="G1362" s="5">
        <v>64.9712</v>
      </c>
      <c r="H1362" s="6">
        <v>6.805</v>
      </c>
      <c r="K1362" s="4">
        <f>IFERROR(__xludf.DUMMYFUNCTION("""COMPUTED_VALUE"""),6.52441406299999)</f>
        <v>6.524414063</v>
      </c>
      <c r="L1362" s="4" t="s">
        <v>13</v>
      </c>
      <c r="M1362" s="4">
        <v>78.21</v>
      </c>
      <c r="N1362" s="1">
        <v>71.7986004089561</v>
      </c>
      <c r="O1362" s="4">
        <v>-6.827400408956109</v>
      </c>
      <c r="V1362" s="5">
        <v>39.3636</v>
      </c>
      <c r="W1362" s="6">
        <v>6.805</v>
      </c>
      <c r="Z1362" s="4">
        <f>IFERROR(__xludf.DUMMYFUNCTION("""COMPUTED_VALUE"""),6.52441406299999)</f>
        <v>6.524414063</v>
      </c>
      <c r="AA1362" s="4" t="s">
        <v>13</v>
      </c>
      <c r="AB1362" s="4">
        <v>45.8880499187801</v>
      </c>
      <c r="AC1362" s="1">
        <v>46.013468204273</v>
      </c>
      <c r="AD1362" s="4">
        <v>-6.649868204273005</v>
      </c>
    </row>
    <row r="1363">
      <c r="G1363" s="5">
        <v>64.9586</v>
      </c>
      <c r="H1363" s="6">
        <v>6.81</v>
      </c>
      <c r="K1363" s="4">
        <f>IFERROR(__xludf.DUMMYFUNCTION("""COMPUTED_VALUE"""),6.525)</f>
        <v>6.525</v>
      </c>
      <c r="L1363" s="4">
        <v>66.1768</v>
      </c>
      <c r="M1363" s="4" t="s">
        <v>13</v>
      </c>
      <c r="N1363" s="1">
        <v>71.7948324667733</v>
      </c>
      <c r="O1363" s="4">
        <v>-6.836232466773296</v>
      </c>
      <c r="V1363" s="5">
        <v>39.3567</v>
      </c>
      <c r="W1363" s="6">
        <v>6.81</v>
      </c>
      <c r="Z1363" s="4">
        <f>IFERROR(__xludf.DUMMYFUNCTION("""COMPUTED_VALUE"""),6.525)</f>
        <v>6.525</v>
      </c>
      <c r="AA1363" s="4">
        <v>40.1478</v>
      </c>
      <c r="AB1363" s="4" t="s">
        <v>13</v>
      </c>
      <c r="AC1363" s="1">
        <v>46.0488417522168</v>
      </c>
      <c r="AD1363" s="4">
        <v>-6.692141752216806</v>
      </c>
    </row>
    <row r="1364">
      <c r="G1364" s="5">
        <v>64.9466</v>
      </c>
      <c r="H1364" s="6">
        <v>6.815</v>
      </c>
      <c r="K1364" s="4">
        <f>IFERROR(__xludf.DUMMYFUNCTION("""COMPUTED_VALUE"""),6.53)</f>
        <v>6.53</v>
      </c>
      <c r="L1364" s="4">
        <v>66.1676</v>
      </c>
      <c r="M1364" s="4" t="s">
        <v>13</v>
      </c>
      <c r="N1364" s="1">
        <v>71.7921283843458</v>
      </c>
      <c r="O1364" s="4">
        <v>-6.845528384345798</v>
      </c>
      <c r="V1364" s="5">
        <v>39.3499</v>
      </c>
      <c r="W1364" s="6">
        <v>6.815</v>
      </c>
      <c r="Z1364" s="4">
        <f>IFERROR(__xludf.DUMMYFUNCTION("""COMPUTED_VALUE"""),6.53)</f>
        <v>6.53</v>
      </c>
      <c r="AA1364" s="4">
        <v>40.1369</v>
      </c>
      <c r="AB1364" s="4" t="s">
        <v>13</v>
      </c>
      <c r="AC1364" s="1">
        <v>46.079243421309</v>
      </c>
      <c r="AD1364" s="4">
        <v>-6.729343421309004</v>
      </c>
    </row>
    <row r="1365">
      <c r="G1365" s="5">
        <v>64.9351</v>
      </c>
      <c r="H1365" s="6">
        <v>6.82</v>
      </c>
      <c r="K1365" s="4">
        <f>IFERROR(__xludf.DUMMYFUNCTION("""COMPUTED_VALUE"""),6.535)</f>
        <v>6.535</v>
      </c>
      <c r="L1365" s="4">
        <v>66.1565</v>
      </c>
      <c r="M1365" s="4" t="s">
        <v>13</v>
      </c>
      <c r="N1365" s="1">
        <v>71.7905105159766</v>
      </c>
      <c r="O1365" s="4">
        <v>-6.855410515976601</v>
      </c>
      <c r="V1365" s="5">
        <v>39.3433</v>
      </c>
      <c r="W1365" s="6">
        <v>6.82</v>
      </c>
      <c r="Z1365" s="4">
        <f>IFERROR(__xludf.DUMMYFUNCTION("""COMPUTED_VALUE"""),6.535)</f>
        <v>6.535</v>
      </c>
      <c r="AA1365" s="4">
        <v>40.1254</v>
      </c>
      <c r="AB1365" s="4" t="s">
        <v>13</v>
      </c>
      <c r="AC1365" s="1">
        <v>46.1035985119778</v>
      </c>
      <c r="AD1365" s="4">
        <v>-6.760298511977801</v>
      </c>
    </row>
    <row r="1366">
      <c r="G1366" s="5">
        <v>64.924</v>
      </c>
      <c r="H1366" s="6">
        <v>6.825</v>
      </c>
      <c r="K1366" s="4">
        <f>IFERROR(__xludf.DUMMYFUNCTION("""COMPUTED_VALUE"""),6.54)</f>
        <v>6.54</v>
      </c>
      <c r="L1366" s="4">
        <v>66.1437</v>
      </c>
      <c r="M1366" s="4" t="s">
        <v>13</v>
      </c>
      <c r="N1366" s="1">
        <v>71.7900623384056</v>
      </c>
      <c r="O1366" s="4">
        <v>-6.866062338405598</v>
      </c>
      <c r="V1366" s="5">
        <v>39.3369</v>
      </c>
      <c r="W1366" s="6">
        <v>6.825</v>
      </c>
      <c r="Z1366" s="4">
        <f>IFERROR(__xludf.DUMMYFUNCTION("""COMPUTED_VALUE"""),6.54)</f>
        <v>6.54</v>
      </c>
      <c r="AA1366" s="4">
        <v>40.1133</v>
      </c>
      <c r="AB1366" s="4" t="s">
        <v>13</v>
      </c>
      <c r="AC1366" s="1">
        <v>46.1208409493135</v>
      </c>
      <c r="AD1366" s="4">
        <v>-6.783940949313497</v>
      </c>
    </row>
    <row r="1367">
      <c r="G1367" s="5">
        <v>64.9134</v>
      </c>
      <c r="H1367" s="6">
        <v>6.83</v>
      </c>
      <c r="K1367" s="4">
        <f>IFERROR(__xludf.DUMMYFUNCTION("""COMPUTED_VALUE"""),6.545)</f>
        <v>6.545</v>
      </c>
      <c r="L1367" s="4">
        <v>66.1293</v>
      </c>
      <c r="M1367" s="4" t="s">
        <v>13</v>
      </c>
      <c r="N1367" s="1">
        <v>71.8204533146552</v>
      </c>
      <c r="O1367" s="4">
        <v>-6.907053314655201</v>
      </c>
      <c r="V1367" s="5">
        <v>39.3305</v>
      </c>
      <c r="W1367" s="6">
        <v>6.83</v>
      </c>
      <c r="Z1367" s="4">
        <f>IFERROR(__xludf.DUMMYFUNCTION("""COMPUTED_VALUE"""),6.545)</f>
        <v>6.545</v>
      </c>
      <c r="AA1367" s="4">
        <v>40.1005</v>
      </c>
      <c r="AB1367" s="4" t="s">
        <v>13</v>
      </c>
      <c r="AC1367" s="1">
        <v>46.1344402916136</v>
      </c>
      <c r="AD1367" s="4">
        <v>-6.8039402916136</v>
      </c>
    </row>
    <row r="1368">
      <c r="G1368" s="5">
        <v>64.9032</v>
      </c>
      <c r="H1368" s="6">
        <v>6.835</v>
      </c>
      <c r="K1368" s="4">
        <f>IFERROR(__xludf.DUMMYFUNCTION("""COMPUTED_VALUE"""),6.55)</f>
        <v>6.55</v>
      </c>
      <c r="L1368" s="4">
        <v>66.1133</v>
      </c>
      <c r="M1368" s="4" t="s">
        <v>13</v>
      </c>
      <c r="N1368" s="1">
        <v>71.9016223884804</v>
      </c>
      <c r="O1368" s="4">
        <v>-6.998422388480407</v>
      </c>
      <c r="V1368" s="5">
        <v>39.3242</v>
      </c>
      <c r="W1368" s="6">
        <v>6.835</v>
      </c>
      <c r="Z1368" s="4">
        <f>IFERROR(__xludf.DUMMYFUNCTION("""COMPUTED_VALUE"""),6.55)</f>
        <v>6.55</v>
      </c>
      <c r="AA1368" s="4">
        <v>40.0873</v>
      </c>
      <c r="AB1368" s="4" t="s">
        <v>13</v>
      </c>
      <c r="AC1368" s="1">
        <v>46.1478101467325</v>
      </c>
      <c r="AD1368" s="4">
        <v>-6.823610146732506</v>
      </c>
    </row>
    <row r="1369">
      <c r="G1369" s="5">
        <v>64.8935</v>
      </c>
      <c r="H1369" s="6">
        <v>6.84</v>
      </c>
      <c r="K1369" s="4">
        <f>IFERROR(__xludf.DUMMYFUNCTION("""COMPUTED_VALUE"""),6.555)</f>
        <v>6.555</v>
      </c>
      <c r="L1369" s="4">
        <v>66.096</v>
      </c>
      <c r="M1369" s="4" t="s">
        <v>13</v>
      </c>
      <c r="N1369" s="1">
        <v>72.0266196297113</v>
      </c>
      <c r="O1369" s="4">
        <v>-7.133119629711302</v>
      </c>
      <c r="V1369" s="5">
        <v>39.318</v>
      </c>
      <c r="W1369" s="6">
        <v>6.84</v>
      </c>
      <c r="Z1369" s="4">
        <f>IFERROR(__xludf.DUMMYFUNCTION("""COMPUTED_VALUE"""),6.555)</f>
        <v>6.555</v>
      </c>
      <c r="AA1369" s="4">
        <v>40.0735</v>
      </c>
      <c r="AB1369" s="4" t="s">
        <v>13</v>
      </c>
      <c r="AC1369" s="1">
        <v>46.1608697279923</v>
      </c>
      <c r="AD1369" s="4">
        <v>-6.842869727992301</v>
      </c>
    </row>
    <row r="1370">
      <c r="G1370" s="5">
        <v>64.8841</v>
      </c>
      <c r="H1370" s="6">
        <v>6.845</v>
      </c>
      <c r="K1370" s="4">
        <f>IFERROR(__xludf.DUMMYFUNCTION("""COMPUTED_VALUE"""),6.56)</f>
        <v>6.56</v>
      </c>
      <c r="L1370" s="4">
        <v>66.0773</v>
      </c>
      <c r="M1370" s="4" t="s">
        <v>13</v>
      </c>
      <c r="N1370" s="1">
        <v>72.1884951081783</v>
      </c>
      <c r="O1370" s="4">
        <v>-7.304395108178298</v>
      </c>
      <c r="V1370" s="5">
        <v>39.3119</v>
      </c>
      <c r="W1370" s="6">
        <v>6.845</v>
      </c>
      <c r="Z1370" s="4">
        <f>IFERROR(__xludf.DUMMYFUNCTION("""COMPUTED_VALUE"""),6.56)</f>
        <v>6.56</v>
      </c>
      <c r="AA1370" s="4">
        <v>40.0592</v>
      </c>
      <c r="AB1370" s="4" t="s">
        <v>13</v>
      </c>
      <c r="AC1370" s="1">
        <v>46.1735382487152</v>
      </c>
      <c r="AD1370" s="4">
        <v>-6.861638248715195</v>
      </c>
    </row>
    <row r="1371">
      <c r="G1371" s="5">
        <v>64.8752</v>
      </c>
      <c r="H1371" s="6">
        <v>6.85</v>
      </c>
      <c r="K1371" s="4">
        <f>IFERROR(__xludf.DUMMYFUNCTION("""COMPUTED_VALUE"""),6.565)</f>
        <v>6.565</v>
      </c>
      <c r="L1371" s="4">
        <v>66.0575</v>
      </c>
      <c r="M1371" s="4" t="s">
        <v>13</v>
      </c>
      <c r="N1371" s="1">
        <v>72.3802988937118</v>
      </c>
      <c r="O1371" s="4">
        <v>-7.505098893711789</v>
      </c>
      <c r="V1371" s="5">
        <v>39.3057</v>
      </c>
      <c r="W1371" s="6">
        <v>6.85</v>
      </c>
      <c r="Z1371" s="4">
        <f>IFERROR(__xludf.DUMMYFUNCTION("""COMPUTED_VALUE"""),6.565)</f>
        <v>6.565</v>
      </c>
      <c r="AA1371" s="4">
        <v>40.0443</v>
      </c>
      <c r="AB1371" s="4" t="s">
        <v>13</v>
      </c>
      <c r="AC1371" s="1">
        <v>46.1857349222233</v>
      </c>
      <c r="AD1371" s="4">
        <v>-6.880034922223295</v>
      </c>
    </row>
    <row r="1372">
      <c r="G1372" s="5">
        <v>64.8666</v>
      </c>
      <c r="H1372" s="6">
        <v>6.855</v>
      </c>
      <c r="K1372" s="4">
        <f>IFERROR(__xludf.DUMMYFUNCTION("""COMPUTED_VALUE"""),6.57)</f>
        <v>6.57</v>
      </c>
      <c r="L1372" s="4">
        <v>66.0366</v>
      </c>
      <c r="M1372" s="4" t="s">
        <v>13</v>
      </c>
      <c r="N1372" s="1">
        <v>72.595081056142</v>
      </c>
      <c r="O1372" s="4">
        <v>-7.728481056142002</v>
      </c>
      <c r="V1372" s="5">
        <v>39.2996</v>
      </c>
      <c r="W1372" s="6">
        <v>6.855</v>
      </c>
      <c r="Z1372" s="4">
        <f>IFERROR(__xludf.DUMMYFUNCTION("""COMPUTED_VALUE"""),6.57)</f>
        <v>6.57</v>
      </c>
      <c r="AA1372" s="4">
        <v>40.0291</v>
      </c>
      <c r="AB1372" s="4" t="s">
        <v>13</v>
      </c>
      <c r="AC1372" s="1">
        <v>46.1973789618387</v>
      </c>
      <c r="AD1372" s="4">
        <v>-6.8977789618387035</v>
      </c>
    </row>
    <row r="1373">
      <c r="G1373" s="5">
        <v>64.8584</v>
      </c>
      <c r="H1373" s="6">
        <v>6.86</v>
      </c>
      <c r="K1373" s="4">
        <f>IFERROR(__xludf.DUMMYFUNCTION("""COMPUTED_VALUE"""),6.575)</f>
        <v>6.575</v>
      </c>
      <c r="L1373" s="4">
        <v>66.0146</v>
      </c>
      <c r="M1373" s="4" t="s">
        <v>13</v>
      </c>
      <c r="N1373" s="1">
        <v>72.8258916652994</v>
      </c>
      <c r="O1373" s="4">
        <v>-7.9674916652993915</v>
      </c>
      <c r="V1373" s="5">
        <v>39.2935</v>
      </c>
      <c r="W1373" s="6">
        <v>6.86</v>
      </c>
      <c r="Z1373" s="4">
        <f>IFERROR(__xludf.DUMMYFUNCTION("""COMPUTED_VALUE"""),6.575)</f>
        <v>6.575</v>
      </c>
      <c r="AA1373" s="4">
        <v>40.0134</v>
      </c>
      <c r="AB1373" s="4" t="s">
        <v>13</v>
      </c>
      <c r="AC1373" s="1">
        <v>46.2083895808835</v>
      </c>
      <c r="AD1373" s="4">
        <v>-6.9148895808834965</v>
      </c>
    </row>
    <row r="1374">
      <c r="G1374" s="5">
        <v>64.8505</v>
      </c>
      <c r="H1374" s="6">
        <v>6.865</v>
      </c>
      <c r="K1374" s="4">
        <f>IFERROR(__xludf.DUMMYFUNCTION("""COMPUTED_VALUE"""),6.58)</f>
        <v>6.58</v>
      </c>
      <c r="L1374" s="4">
        <v>65.9918</v>
      </c>
      <c r="M1374" s="4" t="s">
        <v>13</v>
      </c>
      <c r="N1374" s="1">
        <v>73.0657807910141</v>
      </c>
      <c r="O1374" s="4">
        <v>-8.21528079101411</v>
      </c>
      <c r="V1374" s="5">
        <v>39.2873</v>
      </c>
      <c r="W1374" s="6">
        <v>6.865</v>
      </c>
      <c r="Z1374" s="4">
        <f>IFERROR(__xludf.DUMMYFUNCTION("""COMPUTED_VALUE"""),6.58)</f>
        <v>6.58</v>
      </c>
      <c r="AA1374" s="4">
        <v>39.9972</v>
      </c>
      <c r="AB1374" s="4" t="s">
        <v>13</v>
      </c>
      <c r="AC1374" s="1">
        <v>46.2186859926797</v>
      </c>
      <c r="AD1374" s="4">
        <v>-6.931385992679701</v>
      </c>
    </row>
    <row r="1375">
      <c r="G1375" s="5">
        <v>64.8429</v>
      </c>
      <c r="H1375" s="6">
        <v>6.87</v>
      </c>
      <c r="K1375" s="4">
        <f>IFERROR(__xludf.DUMMYFUNCTION("""COMPUTED_VALUE"""),6.585)</f>
        <v>6.585</v>
      </c>
      <c r="L1375" s="4">
        <v>65.9682</v>
      </c>
      <c r="M1375" s="4" t="s">
        <v>13</v>
      </c>
      <c r="N1375" s="1">
        <v>73.3077985031166</v>
      </c>
      <c r="O1375" s="4">
        <v>-8.4648985031166</v>
      </c>
      <c r="V1375" s="5">
        <v>39.2812</v>
      </c>
      <c r="W1375" s="6">
        <v>6.87</v>
      </c>
      <c r="Z1375" s="4">
        <f>IFERROR(__xludf.DUMMYFUNCTION("""COMPUTED_VALUE"""),6.585)</f>
        <v>6.585</v>
      </c>
      <c r="AA1375" s="4">
        <v>39.9808</v>
      </c>
      <c r="AB1375" s="4" t="s">
        <v>13</v>
      </c>
      <c r="AC1375" s="1">
        <v>46.2281874105495</v>
      </c>
      <c r="AD1375" s="4">
        <v>-6.946987410549504</v>
      </c>
    </row>
    <row r="1376">
      <c r="G1376" s="5">
        <v>64.8357</v>
      </c>
      <c r="H1376" s="6">
        <v>6.875</v>
      </c>
      <c r="K1376" s="4">
        <f>IFERROR(__xludf.DUMMYFUNCTION("""COMPUTED_VALUE"""),6.59)</f>
        <v>6.59</v>
      </c>
      <c r="L1376" s="4">
        <v>65.9438</v>
      </c>
      <c r="M1376" s="4" t="s">
        <v>13</v>
      </c>
      <c r="N1376" s="1">
        <v>73.5449948714372</v>
      </c>
      <c r="O1376" s="4">
        <v>-8.709294871437194</v>
      </c>
      <c r="V1376" s="5">
        <v>39.275</v>
      </c>
      <c r="W1376" s="6">
        <v>6.875</v>
      </c>
      <c r="Z1376" s="4">
        <f>IFERROR(__xludf.DUMMYFUNCTION("""COMPUTED_VALUE"""),6.59)</f>
        <v>6.59</v>
      </c>
      <c r="AA1376" s="4">
        <v>39.964</v>
      </c>
      <c r="AB1376" s="4" t="s">
        <v>13</v>
      </c>
      <c r="AC1376" s="1">
        <v>46.2368130478151</v>
      </c>
      <c r="AD1376" s="4">
        <v>-6.961813047815099</v>
      </c>
    </row>
    <row r="1377">
      <c r="G1377" s="5">
        <v>64.8287</v>
      </c>
      <c r="H1377" s="6">
        <v>6.88</v>
      </c>
      <c r="K1377" s="4">
        <f>IFERROR(__xludf.DUMMYFUNCTION("""COMPUTED_VALUE"""),6.595)</f>
        <v>6.595</v>
      </c>
      <c r="L1377" s="4">
        <v>65.9188</v>
      </c>
      <c r="M1377" s="4" t="s">
        <v>13</v>
      </c>
      <c r="N1377" s="1">
        <v>73.7704199658062</v>
      </c>
      <c r="O1377" s="4">
        <v>-8.9417199658062</v>
      </c>
      <c r="V1377" s="5">
        <v>39.2688</v>
      </c>
      <c r="W1377" s="6">
        <v>6.88</v>
      </c>
      <c r="Z1377" s="4">
        <f>IFERROR(__xludf.DUMMYFUNCTION("""COMPUTED_VALUE"""),6.595)</f>
        <v>6.595</v>
      </c>
      <c r="AA1377" s="4">
        <v>39.9469</v>
      </c>
      <c r="AB1377" s="4" t="s">
        <v>13</v>
      </c>
      <c r="AC1377" s="1">
        <v>46.2444821177985</v>
      </c>
      <c r="AD1377" s="4">
        <v>-6.975682117798499</v>
      </c>
    </row>
    <row r="1378">
      <c r="G1378" s="5">
        <v>64.822</v>
      </c>
      <c r="H1378" s="6">
        <v>6.885</v>
      </c>
      <c r="K1378" s="4">
        <f>IFERROR(__xludf.DUMMYFUNCTION("""COMPUTED_VALUE"""),6.6)</f>
        <v>6.6</v>
      </c>
      <c r="L1378" s="4">
        <v>65.8932</v>
      </c>
      <c r="M1378" s="4" t="s">
        <v>13</v>
      </c>
      <c r="N1378" s="1">
        <v>73.9771238560539</v>
      </c>
      <c r="O1378" s="4">
        <v>-9.15512385605389</v>
      </c>
      <c r="V1378" s="5">
        <v>39.2625</v>
      </c>
      <c r="W1378" s="6">
        <v>6.885</v>
      </c>
      <c r="Z1378" s="4">
        <f>IFERROR(__xludf.DUMMYFUNCTION("""COMPUTED_VALUE"""),6.6)</f>
        <v>6.6</v>
      </c>
      <c r="AA1378" s="4">
        <v>39.9295</v>
      </c>
      <c r="AB1378" s="4" t="s">
        <v>13</v>
      </c>
      <c r="AC1378" s="1">
        <v>46.2511138338218</v>
      </c>
      <c r="AD1378" s="4">
        <v>-6.988613833821795</v>
      </c>
    </row>
    <row r="1379">
      <c r="G1379" s="5">
        <v>64.8155</v>
      </c>
      <c r="H1379" s="6">
        <v>6.89</v>
      </c>
      <c r="K1379" s="4">
        <f>IFERROR(__xludf.DUMMYFUNCTION("""COMPUTED_VALUE"""),6.605)</f>
        <v>6.605</v>
      </c>
      <c r="L1379" s="4">
        <v>65.8671</v>
      </c>
      <c r="M1379" s="4" t="s">
        <v>13</v>
      </c>
      <c r="N1379" s="1">
        <v>74.1581566120107</v>
      </c>
      <c r="O1379" s="4">
        <v>-9.3426566120107</v>
      </c>
      <c r="V1379" s="5">
        <v>39.2561</v>
      </c>
      <c r="W1379" s="6">
        <v>6.89</v>
      </c>
      <c r="Z1379" s="4">
        <f>IFERROR(__xludf.DUMMYFUNCTION("""COMPUTED_VALUE"""),6.605)</f>
        <v>6.605</v>
      </c>
      <c r="AA1379" s="4">
        <v>39.912</v>
      </c>
      <c r="AB1379" s="4" t="s">
        <v>13</v>
      </c>
      <c r="AC1379" s="1">
        <v>46.2566274092072</v>
      </c>
      <c r="AD1379" s="4">
        <v>-7.000527409207194</v>
      </c>
    </row>
    <row r="1380">
      <c r="G1380" s="5">
        <v>64.8093</v>
      </c>
      <c r="H1380" s="6">
        <v>6.895</v>
      </c>
      <c r="K1380" s="4">
        <f>IFERROR(__xludf.DUMMYFUNCTION("""COMPUTED_VALUE"""),6.61)</f>
        <v>6.61</v>
      </c>
      <c r="L1380" s="4">
        <v>65.8406</v>
      </c>
      <c r="M1380" s="4" t="s">
        <v>13</v>
      </c>
      <c r="N1380" s="1">
        <v>74.3065683035068</v>
      </c>
      <c r="O1380" s="4">
        <v>-9.4972683035068</v>
      </c>
      <c r="V1380" s="5">
        <v>39.2497</v>
      </c>
      <c r="W1380" s="6">
        <v>6.895</v>
      </c>
      <c r="Z1380" s="4">
        <f>IFERROR(__xludf.DUMMYFUNCTION("""COMPUTED_VALUE"""),6.61)</f>
        <v>6.61</v>
      </c>
      <c r="AA1380" s="4">
        <v>39.8942</v>
      </c>
      <c r="AB1380" s="4" t="s">
        <v>13</v>
      </c>
      <c r="AC1380" s="1">
        <v>46.2609420572767</v>
      </c>
      <c r="AD1380" s="4">
        <v>-7.011242057276704</v>
      </c>
    </row>
    <row r="1381">
      <c r="G1381" s="5">
        <v>64.8033</v>
      </c>
      <c r="H1381" s="6">
        <v>6.9</v>
      </c>
      <c r="K1381" s="4">
        <f>IFERROR(__xludf.DUMMYFUNCTION("""COMPUTED_VALUE"""),6.615)</f>
        <v>6.615</v>
      </c>
      <c r="L1381" s="4">
        <v>65.8138</v>
      </c>
      <c r="M1381" s="4" t="s">
        <v>13</v>
      </c>
      <c r="N1381" s="1">
        <v>74.4154090003728</v>
      </c>
      <c r="O1381" s="4">
        <v>-9.612109000372811</v>
      </c>
      <c r="V1381" s="5">
        <v>39.2432</v>
      </c>
      <c r="W1381" s="6">
        <v>6.9</v>
      </c>
      <c r="Z1381" s="4">
        <f>IFERROR(__xludf.DUMMYFUNCTION("""COMPUTED_VALUE"""),6.615)</f>
        <v>6.615</v>
      </c>
      <c r="AA1381" s="4">
        <v>39.8763</v>
      </c>
      <c r="AB1381" s="4" t="s">
        <v>13</v>
      </c>
      <c r="AC1381" s="1">
        <v>46.2639769913524</v>
      </c>
      <c r="AD1381" s="4">
        <v>-7.020776991352399</v>
      </c>
    </row>
    <row r="1382">
      <c r="G1382" s="5">
        <v>64.7975</v>
      </c>
      <c r="H1382" s="6">
        <v>6.905</v>
      </c>
      <c r="K1382" s="4">
        <f>IFERROR(__xludf.DUMMYFUNCTION("""COMPUTED_VALUE"""),6.62)</f>
        <v>6.62</v>
      </c>
      <c r="L1382" s="4">
        <v>65.7867</v>
      </c>
      <c r="M1382" s="4" t="s">
        <v>13</v>
      </c>
      <c r="N1382" s="1">
        <v>74.4777287724387</v>
      </c>
      <c r="O1382" s="4">
        <v>-9.680228772438696</v>
      </c>
      <c r="V1382" s="5">
        <v>39.2367</v>
      </c>
      <c r="W1382" s="6">
        <v>6.905</v>
      </c>
      <c r="Z1382" s="4">
        <f>IFERROR(__xludf.DUMMYFUNCTION("""COMPUTED_VALUE"""),6.62)</f>
        <v>6.62</v>
      </c>
      <c r="AA1382" s="4">
        <v>39.8582</v>
      </c>
      <c r="AB1382" s="4" t="s">
        <v>13</v>
      </c>
      <c r="AC1382" s="1">
        <v>46.2656514247566</v>
      </c>
      <c r="AD1382" s="4">
        <v>-7.028951424756599</v>
      </c>
    </row>
    <row r="1383">
      <c r="G1383" s="5">
        <v>64.7919</v>
      </c>
      <c r="H1383" s="6">
        <v>6.91</v>
      </c>
      <c r="K1383" s="4">
        <f>IFERROR(__xludf.DUMMYFUNCTION("""COMPUTED_VALUE"""),6.625)</f>
        <v>6.625</v>
      </c>
      <c r="L1383" s="4">
        <v>65.7594</v>
      </c>
      <c r="M1383" s="4" t="s">
        <v>13</v>
      </c>
      <c r="N1383" s="1">
        <v>74.4897122502997</v>
      </c>
      <c r="O1383" s="4">
        <v>-9.697812250299705</v>
      </c>
      <c r="V1383" s="5">
        <v>39.2301</v>
      </c>
      <c r="W1383" s="6">
        <v>6.91</v>
      </c>
      <c r="Z1383" s="4">
        <f>IFERROR(__xludf.DUMMYFUNCTION("""COMPUTED_VALUE"""),6.625)</f>
        <v>6.625</v>
      </c>
      <c r="AA1383" s="4">
        <v>39.8401</v>
      </c>
      <c r="AB1383" s="4" t="s">
        <v>13</v>
      </c>
      <c r="AC1383" s="1">
        <v>46.2659583473182</v>
      </c>
      <c r="AD1383" s="4">
        <v>-7.035858347318197</v>
      </c>
    </row>
    <row r="1384">
      <c r="G1384" s="5">
        <v>64.7865</v>
      </c>
      <c r="H1384" s="6">
        <v>6.915</v>
      </c>
      <c r="K1384" s="4">
        <f>IFERROR(__xludf.DUMMYFUNCTION("""COMPUTED_VALUE"""),6.63)</f>
        <v>6.63</v>
      </c>
      <c r="L1384" s="4">
        <v>65.732</v>
      </c>
      <c r="M1384" s="4" t="s">
        <v>13</v>
      </c>
      <c r="N1384" s="1">
        <v>74.4856890381631</v>
      </c>
      <c r="O1384" s="4">
        <v>-9.699189038163098</v>
      </c>
      <c r="V1384" s="5">
        <v>39.2234</v>
      </c>
      <c r="W1384" s="6">
        <v>6.915</v>
      </c>
      <c r="Z1384" s="4">
        <f>IFERROR(__xludf.DUMMYFUNCTION("""COMPUTED_VALUE"""),6.63)</f>
        <v>6.63</v>
      </c>
      <c r="AA1384" s="4">
        <v>39.8219</v>
      </c>
      <c r="AB1384" s="4" t="s">
        <v>13</v>
      </c>
      <c r="AC1384" s="1">
        <v>46.2657690555956</v>
      </c>
      <c r="AD1384" s="4">
        <v>-7.0423690555956</v>
      </c>
    </row>
    <row r="1385">
      <c r="G1385" s="5">
        <v>64.7812</v>
      </c>
      <c r="H1385" s="6">
        <v>6.92</v>
      </c>
      <c r="K1385" s="4">
        <f>IFERROR(__xludf.DUMMYFUNCTION("""COMPUTED_VALUE"""),6.635)</f>
        <v>6.635</v>
      </c>
      <c r="L1385" s="4">
        <v>65.7045</v>
      </c>
      <c r="M1385" s="4" t="s">
        <v>13</v>
      </c>
      <c r="N1385" s="1">
        <v>74.4772828344438</v>
      </c>
      <c r="O1385" s="4">
        <v>-9.6960828344438</v>
      </c>
      <c r="V1385" s="5">
        <v>39.2166</v>
      </c>
      <c r="W1385" s="6">
        <v>6.92</v>
      </c>
      <c r="Z1385" s="4">
        <f>IFERROR(__xludf.DUMMYFUNCTION("""COMPUTED_VALUE"""),6.635)</f>
        <v>6.635</v>
      </c>
      <c r="AA1385" s="4">
        <v>39.8038</v>
      </c>
      <c r="AB1385" s="4" t="s">
        <v>13</v>
      </c>
      <c r="AC1385" s="1">
        <v>46.2653795990719</v>
      </c>
      <c r="AD1385" s="4">
        <v>-7.048779599071899</v>
      </c>
    </row>
    <row r="1386">
      <c r="G1386" s="5">
        <v>64.7761</v>
      </c>
      <c r="H1386" s="6">
        <v>6.925</v>
      </c>
      <c r="K1386" s="4">
        <f>IFERROR(__xludf.DUMMYFUNCTION("""COMPUTED_VALUE"""),6.64)</f>
        <v>6.64</v>
      </c>
      <c r="L1386" s="4">
        <v>65.677</v>
      </c>
      <c r="M1386" s="4" t="s">
        <v>13</v>
      </c>
      <c r="N1386" s="1">
        <v>74.4649534429273</v>
      </c>
      <c r="O1386" s="4">
        <v>-9.688853442927297</v>
      </c>
      <c r="V1386" s="5">
        <v>39.2099</v>
      </c>
      <c r="W1386" s="6">
        <v>6.925</v>
      </c>
      <c r="Z1386" s="4">
        <f>IFERROR(__xludf.DUMMYFUNCTION("""COMPUTED_VALUE"""),6.64)</f>
        <v>6.64</v>
      </c>
      <c r="AA1386" s="4">
        <v>39.7857</v>
      </c>
      <c r="AB1386" s="4" t="s">
        <v>13</v>
      </c>
      <c r="AC1386" s="1">
        <v>46.2648185627486</v>
      </c>
      <c r="AD1386" s="4">
        <v>-7.054918562748604</v>
      </c>
    </row>
    <row r="1387">
      <c r="G1387" s="5">
        <v>64.7712</v>
      </c>
      <c r="H1387" s="6">
        <v>6.93</v>
      </c>
      <c r="K1387" s="4">
        <f>IFERROR(__xludf.DUMMYFUNCTION("""COMPUTED_VALUE"""),6.641235352)</f>
        <v>6.641235352</v>
      </c>
      <c r="L1387" s="4" t="s">
        <v>13</v>
      </c>
      <c r="M1387" s="4">
        <v>76.5</v>
      </c>
      <c r="N1387" s="1">
        <v>74.449160667399</v>
      </c>
      <c r="O1387" s="4">
        <v>-9.677960667399006</v>
      </c>
      <c r="V1387" s="5">
        <v>39.203</v>
      </c>
      <c r="W1387" s="6">
        <v>6.93</v>
      </c>
      <c r="Z1387" s="4">
        <f>IFERROR(__xludf.DUMMYFUNCTION("""COMPUTED_VALUE"""),6.641235352)</f>
        <v>6.641235352</v>
      </c>
      <c r="AA1387" s="4" t="s">
        <v>13</v>
      </c>
      <c r="AB1387" s="4">
        <v>47.1928328761952</v>
      </c>
      <c r="AC1387" s="1">
        <v>46.2641145316274</v>
      </c>
      <c r="AD1387" s="4">
        <v>-7.061114531627396</v>
      </c>
    </row>
    <row r="1388">
      <c r="G1388" s="5">
        <v>64.7664</v>
      </c>
      <c r="H1388" s="6">
        <v>6.935</v>
      </c>
      <c r="K1388" s="4">
        <f>IFERROR(__xludf.DUMMYFUNCTION("""COMPUTED_VALUE"""),6.645)</f>
        <v>6.645</v>
      </c>
      <c r="L1388" s="4">
        <v>65.6495</v>
      </c>
      <c r="M1388" s="4" t="s">
        <v>13</v>
      </c>
      <c r="N1388" s="1">
        <v>74.4303643116442</v>
      </c>
      <c r="O1388" s="4">
        <v>-9.663964311644193</v>
      </c>
      <c r="V1388" s="5">
        <v>39.1961</v>
      </c>
      <c r="W1388" s="6">
        <v>6.935</v>
      </c>
      <c r="Z1388" s="4">
        <f>IFERROR(__xludf.DUMMYFUNCTION("""COMPUTED_VALUE"""),6.645)</f>
        <v>6.645</v>
      </c>
      <c r="AA1388" s="4">
        <v>39.7677</v>
      </c>
      <c r="AB1388" s="4" t="s">
        <v>13</v>
      </c>
      <c r="AC1388" s="1">
        <v>46.2632960907097</v>
      </c>
      <c r="AD1388" s="4">
        <v>-7.0671960907097</v>
      </c>
    </row>
    <row r="1389">
      <c r="G1389" s="5">
        <v>64.7617</v>
      </c>
      <c r="H1389" s="6">
        <v>6.94</v>
      </c>
      <c r="K1389" s="4">
        <f>IFERROR(__xludf.DUMMYFUNCTION("""COMPUTED_VALUE"""),6.65)</f>
        <v>6.65</v>
      </c>
      <c r="L1389" s="4">
        <v>65.6221</v>
      </c>
      <c r="M1389" s="4" t="s">
        <v>13</v>
      </c>
      <c r="N1389" s="1">
        <v>74.4090241794484</v>
      </c>
      <c r="O1389" s="4">
        <v>-9.64732417944839</v>
      </c>
      <c r="V1389" s="5">
        <v>39.1891</v>
      </c>
      <c r="W1389" s="6">
        <v>6.94</v>
      </c>
      <c r="Z1389" s="4">
        <f>IFERROR(__xludf.DUMMYFUNCTION("""COMPUTED_VALUE"""),6.65)</f>
        <v>6.65</v>
      </c>
      <c r="AA1389" s="4">
        <v>39.7498</v>
      </c>
      <c r="AB1389" s="4" t="s">
        <v>13</v>
      </c>
      <c r="AC1389" s="1">
        <v>46.2623918249971</v>
      </c>
      <c r="AD1389" s="4">
        <v>-7.073291824997099</v>
      </c>
    </row>
    <row r="1390">
      <c r="G1390" s="5">
        <v>64.7572</v>
      </c>
      <c r="H1390" s="6">
        <v>6.945</v>
      </c>
      <c r="K1390" s="4">
        <f>IFERROR(__xludf.DUMMYFUNCTION("""COMPUTED_VALUE"""),6.655)</f>
        <v>6.655</v>
      </c>
      <c r="L1390" s="4">
        <v>65.5948</v>
      </c>
      <c r="M1390" s="4" t="s">
        <v>13</v>
      </c>
      <c r="N1390" s="1">
        <v>74.3856000745969</v>
      </c>
      <c r="O1390" s="4">
        <v>-9.628400074596897</v>
      </c>
      <c r="V1390" s="5">
        <v>39.1821</v>
      </c>
      <c r="W1390" s="6">
        <v>6.945</v>
      </c>
      <c r="Z1390" s="4">
        <f>IFERROR(__xludf.DUMMYFUNCTION("""COMPUTED_VALUE"""),6.655)</f>
        <v>6.655</v>
      </c>
      <c r="AA1390" s="4">
        <v>39.7321</v>
      </c>
      <c r="AB1390" s="4" t="s">
        <v>13</v>
      </c>
      <c r="AC1390" s="1">
        <v>46.2614303194912</v>
      </c>
      <c r="AD1390" s="4">
        <v>-7.0793303194911985</v>
      </c>
    </row>
    <row r="1391">
      <c r="G1391" s="5">
        <v>64.7527</v>
      </c>
      <c r="H1391" s="6">
        <v>6.95</v>
      </c>
      <c r="K1391" s="4">
        <f>IFERROR(__xludf.DUMMYFUNCTION("""COMPUTED_VALUE"""),6.66)</f>
        <v>6.66</v>
      </c>
      <c r="L1391" s="4">
        <v>65.5676</v>
      </c>
      <c r="M1391" s="4" t="s">
        <v>13</v>
      </c>
      <c r="N1391" s="1">
        <v>74.3605518008752</v>
      </c>
      <c r="O1391" s="4">
        <v>-9.607851800875196</v>
      </c>
      <c r="V1391" s="5">
        <v>39.175</v>
      </c>
      <c r="W1391" s="6">
        <v>6.95</v>
      </c>
      <c r="Z1391" s="4">
        <f>IFERROR(__xludf.DUMMYFUNCTION("""COMPUTED_VALUE"""),6.66)</f>
        <v>6.66</v>
      </c>
      <c r="AA1391" s="4">
        <v>39.7146</v>
      </c>
      <c r="AB1391" s="4" t="s">
        <v>13</v>
      </c>
      <c r="AC1391" s="1">
        <v>46.2604401591934</v>
      </c>
      <c r="AD1391" s="4">
        <v>-7.0854401591934035</v>
      </c>
    </row>
    <row r="1392">
      <c r="G1392" s="5">
        <v>64.7484</v>
      </c>
      <c r="H1392" s="6">
        <v>6.955</v>
      </c>
      <c r="K1392" s="4">
        <f>IFERROR(__xludf.DUMMYFUNCTION("""COMPUTED_VALUE"""),6.665)</f>
        <v>6.665</v>
      </c>
      <c r="L1392" s="4">
        <v>65.5407</v>
      </c>
      <c r="M1392" s="4" t="s">
        <v>13</v>
      </c>
      <c r="N1392" s="1">
        <v>74.3343391620686</v>
      </c>
      <c r="O1392" s="4">
        <v>-9.585939162068598</v>
      </c>
      <c r="V1392" s="5">
        <v>39.168</v>
      </c>
      <c r="W1392" s="6">
        <v>6.955</v>
      </c>
      <c r="Z1392" s="4">
        <f>IFERROR(__xludf.DUMMYFUNCTION("""COMPUTED_VALUE"""),6.665)</f>
        <v>6.665</v>
      </c>
      <c r="AA1392" s="4">
        <v>39.6972</v>
      </c>
      <c r="AB1392" s="4" t="s">
        <v>13</v>
      </c>
      <c r="AC1392" s="1">
        <v>46.2594499291053</v>
      </c>
      <c r="AD1392" s="4">
        <v>-7.091449929105302</v>
      </c>
    </row>
    <row r="1393">
      <c r="G1393" s="5">
        <v>64.7441</v>
      </c>
      <c r="H1393" s="6">
        <v>6.96</v>
      </c>
      <c r="K1393" s="4">
        <f>IFERROR(__xludf.DUMMYFUNCTION("""COMPUTED_VALUE"""),6.67)</f>
        <v>6.67</v>
      </c>
      <c r="L1393" s="4">
        <v>65.514</v>
      </c>
      <c r="M1393" s="4" t="s">
        <v>13</v>
      </c>
      <c r="N1393" s="1">
        <v>74.3074219619625</v>
      </c>
      <c r="O1393" s="4">
        <v>-9.563321961962501</v>
      </c>
      <c r="V1393" s="5">
        <v>39.1609</v>
      </c>
      <c r="W1393" s="6">
        <v>6.96</v>
      </c>
      <c r="Z1393" s="4">
        <f>IFERROR(__xludf.DUMMYFUNCTION("""COMPUTED_VALUE"""),6.67)</f>
        <v>6.67</v>
      </c>
      <c r="AA1393" s="4">
        <v>39.6802</v>
      </c>
      <c r="AB1393" s="4" t="s">
        <v>13</v>
      </c>
      <c r="AC1393" s="1">
        <v>46.2584882142285</v>
      </c>
      <c r="AD1393" s="4">
        <v>-7.097588214228502</v>
      </c>
    </row>
    <row r="1394">
      <c r="G1394" s="5">
        <v>64.74</v>
      </c>
      <c r="H1394" s="6">
        <v>6.965</v>
      </c>
      <c r="K1394" s="4">
        <f>IFERROR(__xludf.DUMMYFUNCTION("""COMPUTED_VALUE"""),6.675)</f>
        <v>6.675</v>
      </c>
      <c r="L1394" s="4">
        <v>65.4877</v>
      </c>
      <c r="M1394" s="4" t="s">
        <v>13</v>
      </c>
      <c r="N1394" s="1">
        <v>74.2802600043423</v>
      </c>
      <c r="O1394" s="4">
        <v>-9.5402600043423</v>
      </c>
      <c r="V1394" s="5">
        <v>39.1537</v>
      </c>
      <c r="W1394" s="6">
        <v>6.965</v>
      </c>
      <c r="Z1394" s="4">
        <f>IFERROR(__xludf.DUMMYFUNCTION("""COMPUTED_VALUE"""),6.675)</f>
        <v>6.675</v>
      </c>
      <c r="AA1394" s="4">
        <v>39.6634</v>
      </c>
      <c r="AB1394" s="4" t="s">
        <v>13</v>
      </c>
      <c r="AC1394" s="1">
        <v>46.2575835995645</v>
      </c>
      <c r="AD1394" s="4">
        <v>-7.103883599564497</v>
      </c>
    </row>
    <row r="1395">
      <c r="G1395" s="5">
        <v>64.736</v>
      </c>
      <c r="H1395" s="6">
        <v>6.97</v>
      </c>
      <c r="K1395" s="4">
        <f>IFERROR(__xludf.DUMMYFUNCTION("""COMPUTED_VALUE"""),6.68)</f>
        <v>6.68</v>
      </c>
      <c r="L1395" s="4">
        <v>65.4617</v>
      </c>
      <c r="M1395" s="4" t="s">
        <v>13</v>
      </c>
      <c r="N1395" s="1">
        <v>74.2533130929934</v>
      </c>
      <c r="O1395" s="4">
        <v>-9.51731309299339</v>
      </c>
      <c r="V1395" s="5">
        <v>39.1466</v>
      </c>
      <c r="W1395" s="6">
        <v>6.97</v>
      </c>
      <c r="Z1395" s="4">
        <f>IFERROR(__xludf.DUMMYFUNCTION("""COMPUTED_VALUE"""),6.68)</f>
        <v>6.68</v>
      </c>
      <c r="AA1395" s="4">
        <v>39.6469</v>
      </c>
      <c r="AB1395" s="4" t="s">
        <v>13</v>
      </c>
      <c r="AC1395" s="1">
        <v>46.2567646701148</v>
      </c>
      <c r="AD1395" s="4">
        <v>-7.1101646701147985</v>
      </c>
    </row>
    <row r="1396">
      <c r="G1396" s="5">
        <v>64.732</v>
      </c>
      <c r="H1396" s="6">
        <v>6.975</v>
      </c>
      <c r="K1396" s="4">
        <f>IFERROR(__xludf.DUMMYFUNCTION("""COMPUTED_VALUE"""),6.685)</f>
        <v>6.685</v>
      </c>
      <c r="L1396" s="4">
        <v>65.436</v>
      </c>
      <c r="M1396" s="4" t="s">
        <v>13</v>
      </c>
      <c r="N1396" s="1">
        <v>74.2270410317012</v>
      </c>
      <c r="O1396" s="4">
        <v>-9.495041031701206</v>
      </c>
      <c r="V1396" s="5">
        <v>39.1394</v>
      </c>
      <c r="W1396" s="6">
        <v>6.975</v>
      </c>
      <c r="Z1396" s="4">
        <f>IFERROR(__xludf.DUMMYFUNCTION("""COMPUTED_VALUE"""),6.685)</f>
        <v>6.685</v>
      </c>
      <c r="AA1396" s="4">
        <v>39.6308</v>
      </c>
      <c r="AB1396" s="4" t="s">
        <v>13</v>
      </c>
      <c r="AC1396" s="1">
        <v>46.2560600108811</v>
      </c>
      <c r="AD1396" s="4">
        <v>-7.116660010881098</v>
      </c>
    </row>
    <row r="1397">
      <c r="G1397" s="5">
        <v>64.7282</v>
      </c>
      <c r="H1397" s="6">
        <v>6.98</v>
      </c>
      <c r="K1397" s="4">
        <f>IFERROR(__xludf.DUMMYFUNCTION("""COMPUTED_VALUE"""),6.69)</f>
        <v>6.69</v>
      </c>
      <c r="L1397" s="4">
        <v>65.4106</v>
      </c>
      <c r="M1397" s="4" t="s">
        <v>13</v>
      </c>
      <c r="N1397" s="1">
        <v>74.2019036242511</v>
      </c>
      <c r="O1397" s="4">
        <v>-9.473703624251101</v>
      </c>
      <c r="V1397" s="5">
        <v>39.1322</v>
      </c>
      <c r="W1397" s="6">
        <v>6.98</v>
      </c>
      <c r="Z1397" s="4">
        <f>IFERROR(__xludf.DUMMYFUNCTION("""COMPUTED_VALUE"""),6.69)</f>
        <v>6.69</v>
      </c>
      <c r="AA1397" s="4">
        <v>39.615</v>
      </c>
      <c r="AB1397" s="4" t="s">
        <v>13</v>
      </c>
      <c r="AC1397" s="1">
        <v>46.2554982068647</v>
      </c>
      <c r="AD1397" s="4">
        <v>-7.123298206864703</v>
      </c>
    </row>
    <row r="1398">
      <c r="G1398" s="5">
        <v>64.7244</v>
      </c>
      <c r="H1398" s="6">
        <v>6.985</v>
      </c>
      <c r="K1398" s="4">
        <f>IFERROR(__xludf.DUMMYFUNCTION("""COMPUTED_VALUE"""),6.695)</f>
        <v>6.695</v>
      </c>
      <c r="L1398" s="4">
        <v>65.3858</v>
      </c>
      <c r="M1398" s="4" t="s">
        <v>13</v>
      </c>
      <c r="N1398" s="1">
        <v>74.1783606744284</v>
      </c>
      <c r="O1398" s="4">
        <v>-9.453960674428401</v>
      </c>
      <c r="V1398" s="5">
        <v>39.125</v>
      </c>
      <c r="W1398" s="6">
        <v>6.985</v>
      </c>
      <c r="Z1398" s="4">
        <f>IFERROR(__xludf.DUMMYFUNCTION("""COMPUTED_VALUE"""),6.695)</f>
        <v>6.695</v>
      </c>
      <c r="AA1398" s="4">
        <v>39.5996</v>
      </c>
      <c r="AB1398" s="4" t="s">
        <v>13</v>
      </c>
      <c r="AC1398" s="1">
        <v>46.2551078430673</v>
      </c>
      <c r="AD1398" s="4">
        <v>-7.1301078430673</v>
      </c>
    </row>
    <row r="1399">
      <c r="G1399" s="5">
        <v>64.7208</v>
      </c>
      <c r="H1399" s="6">
        <v>6.99</v>
      </c>
      <c r="K1399" s="4">
        <f>IFERROR(__xludf.DUMMYFUNCTION("""COMPUTED_VALUE"""),6.7)</f>
        <v>6.7</v>
      </c>
      <c r="L1399" s="4">
        <v>65.3613</v>
      </c>
      <c r="M1399" s="4" t="s">
        <v>13</v>
      </c>
      <c r="N1399" s="1">
        <v>74.1568719860186</v>
      </c>
      <c r="O1399" s="4">
        <v>-9.436071986018604</v>
      </c>
      <c r="V1399" s="5">
        <v>39.1179</v>
      </c>
      <c r="W1399" s="6">
        <v>6.99</v>
      </c>
      <c r="Z1399" s="4">
        <f>IFERROR(__xludf.DUMMYFUNCTION("""COMPUTED_VALUE"""),6.7)</f>
        <v>6.7</v>
      </c>
      <c r="AA1399" s="4">
        <v>39.5846</v>
      </c>
      <c r="AB1399" s="4" t="s">
        <v>13</v>
      </c>
      <c r="AC1399" s="1">
        <v>46.2549175044905</v>
      </c>
      <c r="AD1399" s="4">
        <v>-7.137017504490501</v>
      </c>
    </row>
    <row r="1400">
      <c r="G1400" s="5">
        <v>64.7172</v>
      </c>
      <c r="H1400" s="6">
        <v>6.995</v>
      </c>
      <c r="K1400" s="4">
        <f>IFERROR(__xludf.DUMMYFUNCTION("""COMPUTED_VALUE"""),6.705)</f>
        <v>6.705</v>
      </c>
      <c r="L1400" s="4">
        <v>65.3373</v>
      </c>
      <c r="M1400" s="4" t="s">
        <v>13</v>
      </c>
      <c r="N1400" s="1">
        <v>74.1374577237272</v>
      </c>
      <c r="O1400" s="4">
        <v>-9.42025772372719</v>
      </c>
      <c r="V1400" s="5">
        <v>39.1108</v>
      </c>
      <c r="W1400" s="6">
        <v>6.995</v>
      </c>
      <c r="Z1400" s="4">
        <f>IFERROR(__xludf.DUMMYFUNCTION("""COMPUTED_VALUE"""),6.705)</f>
        <v>6.705</v>
      </c>
      <c r="AA1400" s="4">
        <v>39.57</v>
      </c>
      <c r="AB1400" s="4" t="s">
        <v>13</v>
      </c>
      <c r="AC1400" s="1">
        <v>46.2557657486918</v>
      </c>
      <c r="AD1400" s="4">
        <v>-7.144965748691803</v>
      </c>
    </row>
    <row r="1401">
      <c r="G1401" s="5">
        <v>64.7137</v>
      </c>
      <c r="H1401" s="6">
        <v>7.0</v>
      </c>
      <c r="K1401" s="4">
        <f>IFERROR(__xludf.DUMMYFUNCTION("""COMPUTED_VALUE"""),6.71)</f>
        <v>6.71</v>
      </c>
      <c r="L1401" s="4">
        <v>65.3138</v>
      </c>
      <c r="M1401" s="4" t="s">
        <v>13</v>
      </c>
      <c r="N1401" s="1">
        <v>74.1188310839379</v>
      </c>
      <c r="O1401" s="4">
        <v>-9.405131083937903</v>
      </c>
      <c r="V1401" s="5">
        <v>39.1037</v>
      </c>
      <c r="W1401" s="6">
        <v>7.0</v>
      </c>
      <c r="Z1401" s="4">
        <f>IFERROR(__xludf.DUMMYFUNCTION("""COMPUTED_VALUE"""),6.71)</f>
        <v>6.71</v>
      </c>
      <c r="AA1401" s="4">
        <v>39.5559</v>
      </c>
      <c r="AB1401" s="4" t="s">
        <v>13</v>
      </c>
      <c r="AC1401" s="1">
        <v>46.2602306324549</v>
      </c>
      <c r="AD1401" s="4">
        <v>-7.156530632454896</v>
      </c>
    </row>
    <row r="1402">
      <c r="G1402" s="5">
        <v>64.7104</v>
      </c>
      <c r="H1402" s="6">
        <v>7.005</v>
      </c>
      <c r="K1402" s="4">
        <f>IFERROR(__xludf.DUMMYFUNCTION("""COMPUTED_VALUE"""),6.715)</f>
        <v>6.715</v>
      </c>
      <c r="L1402" s="4">
        <v>65.2908</v>
      </c>
      <c r="M1402" s="4" t="s">
        <v>13</v>
      </c>
      <c r="N1402" s="1">
        <v>74.1007833306239</v>
      </c>
      <c r="O1402" s="4">
        <v>-9.39038333062389</v>
      </c>
      <c r="V1402" s="5">
        <v>39.0967</v>
      </c>
      <c r="W1402" s="6">
        <v>7.005</v>
      </c>
      <c r="Z1402" s="4">
        <f>IFERROR(__xludf.DUMMYFUNCTION("""COMPUTED_VALUE"""),6.715)</f>
        <v>6.715</v>
      </c>
      <c r="AA1402" s="4">
        <v>39.5421</v>
      </c>
      <c r="AB1402" s="4" t="s">
        <v>13</v>
      </c>
      <c r="AC1402" s="1">
        <v>46.2681358115529</v>
      </c>
      <c r="AD1402" s="4">
        <v>-7.171435811552904</v>
      </c>
    </row>
    <row r="1403">
      <c r="G1403" s="5">
        <v>64.7071</v>
      </c>
      <c r="H1403" s="6">
        <v>7.01</v>
      </c>
      <c r="K1403" s="4">
        <f>IFERROR(__xludf.DUMMYFUNCTION("""COMPUTED_VALUE"""),6.72)</f>
        <v>6.72</v>
      </c>
      <c r="L1403" s="4">
        <v>65.2683</v>
      </c>
      <c r="M1403" s="4" t="s">
        <v>13</v>
      </c>
      <c r="N1403" s="1">
        <v>74.0832176205691</v>
      </c>
      <c r="O1403" s="4">
        <v>-9.376117620569104</v>
      </c>
      <c r="V1403" s="5">
        <v>39.0898</v>
      </c>
      <c r="W1403" s="6">
        <v>7.01</v>
      </c>
      <c r="Z1403" s="4">
        <f>IFERROR(__xludf.DUMMYFUNCTION("""COMPUTED_VALUE"""),6.72)</f>
        <v>6.72</v>
      </c>
      <c r="AA1403" s="4">
        <v>39.5288</v>
      </c>
      <c r="AB1403" s="4" t="s">
        <v>13</v>
      </c>
      <c r="AC1403" s="1">
        <v>46.2790695562706</v>
      </c>
      <c r="AD1403" s="4">
        <v>-7.189269556270602</v>
      </c>
    </row>
    <row r="1404">
      <c r="G1404" s="5">
        <v>64.7039</v>
      </c>
      <c r="H1404" s="6">
        <v>7.015</v>
      </c>
      <c r="K1404" s="4">
        <f>IFERROR(__xludf.DUMMYFUNCTION("""COMPUTED_VALUE"""),6.725)</f>
        <v>6.725</v>
      </c>
      <c r="L1404" s="4">
        <v>65.2463</v>
      </c>
      <c r="M1404" s="4" t="s">
        <v>13</v>
      </c>
      <c r="N1404" s="1">
        <v>74.0660371105573</v>
      </c>
      <c r="O1404" s="4">
        <v>-9.362137110557299</v>
      </c>
      <c r="V1404" s="5">
        <v>39.0829</v>
      </c>
      <c r="W1404" s="6">
        <v>7.015</v>
      </c>
      <c r="Z1404" s="4">
        <f>IFERROR(__xludf.DUMMYFUNCTION("""COMPUTED_VALUE"""),6.725)</f>
        <v>6.725</v>
      </c>
      <c r="AA1404" s="4">
        <v>39.5159</v>
      </c>
      <c r="AB1404" s="4" t="s">
        <v>13</v>
      </c>
      <c r="AC1404" s="1">
        <v>46.2926201368925</v>
      </c>
      <c r="AD1404" s="4">
        <v>-7.2097201368925</v>
      </c>
    </row>
    <row r="1405">
      <c r="G1405" s="5">
        <v>64.7009</v>
      </c>
      <c r="H1405" s="6">
        <v>7.02</v>
      </c>
      <c r="K1405" s="4">
        <f>IFERROR(__xludf.DUMMYFUNCTION("""COMPUTED_VALUE"""),6.73)</f>
        <v>6.73</v>
      </c>
      <c r="L1405" s="4">
        <v>65.2249</v>
      </c>
      <c r="M1405" s="4" t="s">
        <v>13</v>
      </c>
      <c r="N1405" s="1">
        <v>74.0491449573724</v>
      </c>
      <c r="O1405" s="4">
        <v>-9.348244957372401</v>
      </c>
      <c r="V1405" s="5">
        <v>39.0762</v>
      </c>
      <c r="W1405" s="6">
        <v>7.02</v>
      </c>
      <c r="Z1405" s="4">
        <f>IFERROR(__xludf.DUMMYFUNCTION("""COMPUTED_VALUE"""),6.73)</f>
        <v>6.73</v>
      </c>
      <c r="AA1405" s="4">
        <v>39.5035</v>
      </c>
      <c r="AB1405" s="4" t="s">
        <v>13</v>
      </c>
      <c r="AC1405" s="1">
        <v>46.3083758237034</v>
      </c>
      <c r="AD1405" s="4">
        <v>-7.2321758237034</v>
      </c>
    </row>
    <row r="1406">
      <c r="G1406" s="5">
        <v>64.6979</v>
      </c>
      <c r="H1406" s="6">
        <v>7.025</v>
      </c>
      <c r="K1406" s="4">
        <f>IFERROR(__xludf.DUMMYFUNCTION("""COMPUTED_VALUE"""),6.735)</f>
        <v>6.735</v>
      </c>
      <c r="L1406" s="4">
        <v>65.204</v>
      </c>
      <c r="M1406" s="4" t="s">
        <v>13</v>
      </c>
      <c r="N1406" s="1">
        <v>74.0324443177981</v>
      </c>
      <c r="O1406" s="4">
        <v>-9.334544317798091</v>
      </c>
      <c r="V1406" s="5">
        <v>39.0695</v>
      </c>
      <c r="W1406" s="6">
        <v>7.025</v>
      </c>
      <c r="Z1406" s="4">
        <f>IFERROR(__xludf.DUMMYFUNCTION("""COMPUTED_VALUE"""),6.735)</f>
        <v>6.735</v>
      </c>
      <c r="AA1406" s="4">
        <v>39.4915</v>
      </c>
      <c r="AB1406" s="4" t="s">
        <v>13</v>
      </c>
      <c r="AC1406" s="1">
        <v>46.3259248869879</v>
      </c>
      <c r="AD1406" s="4">
        <v>-7.256424886987901</v>
      </c>
    </row>
    <row r="1407">
      <c r="G1407" s="5">
        <v>64.695</v>
      </c>
      <c r="H1407" s="6">
        <v>7.03</v>
      </c>
      <c r="K1407" s="4">
        <f>IFERROR(__xludf.DUMMYFUNCTION("""COMPUTED_VALUE"""),6.74)</f>
        <v>6.74</v>
      </c>
      <c r="L1407" s="4">
        <v>65.1837</v>
      </c>
      <c r="M1407" s="4" t="s">
        <v>13</v>
      </c>
      <c r="N1407" s="1">
        <v>74.0158383486184</v>
      </c>
      <c r="O1407" s="4">
        <v>-9.320838348618409</v>
      </c>
      <c r="V1407" s="5">
        <v>39.063</v>
      </c>
      <c r="W1407" s="6">
        <v>7.03</v>
      </c>
      <c r="Z1407" s="4">
        <f>IFERROR(__xludf.DUMMYFUNCTION("""COMPUTED_VALUE"""),6.74)</f>
        <v>6.74</v>
      </c>
      <c r="AA1407" s="4">
        <v>39.4799</v>
      </c>
      <c r="AB1407" s="4" t="s">
        <v>13</v>
      </c>
      <c r="AC1407" s="1">
        <v>46.3448555970306</v>
      </c>
      <c r="AD1407" s="4">
        <v>-7.281855597030599</v>
      </c>
    </row>
    <row r="1408">
      <c r="G1408" s="5">
        <v>64.6923</v>
      </c>
      <c r="H1408" s="6">
        <v>7.035</v>
      </c>
      <c r="K1408" s="4">
        <f>IFERROR(__xludf.DUMMYFUNCTION("""COMPUTED_VALUE"""),6.741333008)</f>
        <v>6.741333008</v>
      </c>
      <c r="L1408" s="4" t="s">
        <v>13</v>
      </c>
      <c r="M1408" s="4">
        <v>71.93</v>
      </c>
      <c r="N1408" s="1">
        <v>73.999230206617</v>
      </c>
      <c r="O1408" s="4">
        <v>-9.306930206616997</v>
      </c>
      <c r="V1408" s="5">
        <v>39.0566</v>
      </c>
      <c r="W1408" s="6">
        <v>7.035</v>
      </c>
      <c r="Z1408" s="4">
        <f>IFERROR(__xludf.DUMMYFUNCTION("""COMPUTED_VALUE"""),6.741333008)</f>
        <v>6.741333008</v>
      </c>
      <c r="AA1408" s="4" t="s">
        <v>13</v>
      </c>
      <c r="AB1408" s="4">
        <v>45.5898081924447</v>
      </c>
      <c r="AC1408" s="1">
        <v>46.3647562241162</v>
      </c>
      <c r="AD1408" s="4">
        <v>-7.308156224116196</v>
      </c>
    </row>
    <row r="1409">
      <c r="G1409" s="5">
        <v>64.6897</v>
      </c>
      <c r="H1409" s="6">
        <v>7.04</v>
      </c>
      <c r="K1409" s="4">
        <f>IFERROR(__xludf.DUMMYFUNCTION("""COMPUTED_VALUE"""),6.745)</f>
        <v>6.745</v>
      </c>
      <c r="L1409" s="4">
        <v>65.1639</v>
      </c>
      <c r="M1409" s="4" t="s">
        <v>13</v>
      </c>
      <c r="N1409" s="1">
        <v>73.9825230485778</v>
      </c>
      <c r="O1409" s="4">
        <v>-9.292823048577802</v>
      </c>
      <c r="V1409" s="5">
        <v>39.0504</v>
      </c>
      <c r="W1409" s="6">
        <v>7.04</v>
      </c>
      <c r="Z1409" s="4">
        <f>IFERROR(__xludf.DUMMYFUNCTION("""COMPUTED_VALUE"""),6.745)</f>
        <v>6.745</v>
      </c>
      <c r="AA1409" s="4">
        <v>39.4688</v>
      </c>
      <c r="AB1409" s="4" t="s">
        <v>13</v>
      </c>
      <c r="AC1409" s="1">
        <v>46.3852150385295</v>
      </c>
      <c r="AD1409" s="4">
        <v>-7.334815038529499</v>
      </c>
    </row>
    <row r="1410">
      <c r="G1410" s="5">
        <v>64.6871</v>
      </c>
      <c r="H1410" s="6">
        <v>7.045</v>
      </c>
      <c r="K1410" s="4">
        <f>IFERROR(__xludf.DUMMYFUNCTION("""COMPUTED_VALUE"""),6.75)</f>
        <v>6.75</v>
      </c>
      <c r="L1410" s="4">
        <v>65.1448</v>
      </c>
      <c r="M1410" s="4" t="s">
        <v>13</v>
      </c>
      <c r="N1410" s="1">
        <v>73.9656200312846</v>
      </c>
      <c r="O1410" s="4">
        <v>-9.2785200312846</v>
      </c>
      <c r="V1410" s="5">
        <v>39.0443</v>
      </c>
      <c r="W1410" s="6">
        <v>7.045</v>
      </c>
      <c r="Z1410" s="4">
        <f>IFERROR(__xludf.DUMMYFUNCTION("""COMPUTED_VALUE"""),6.75)</f>
        <v>6.75</v>
      </c>
      <c r="AA1410" s="4">
        <v>39.458</v>
      </c>
      <c r="AB1410" s="4" t="s">
        <v>13</v>
      </c>
      <c r="AC1410" s="1">
        <v>46.4058203105549</v>
      </c>
      <c r="AD1410" s="4">
        <v>-7.361520310554901</v>
      </c>
    </row>
    <row r="1411">
      <c r="G1411" s="5">
        <v>64.6848</v>
      </c>
      <c r="H1411" s="6">
        <v>7.05</v>
      </c>
      <c r="K1411" s="4">
        <f>IFERROR(__xludf.DUMMYFUNCTION("""COMPUTED_VALUE"""),6.755)</f>
        <v>6.755</v>
      </c>
      <c r="L1411" s="4">
        <v>65.1262</v>
      </c>
      <c r="M1411" s="4" t="s">
        <v>13</v>
      </c>
      <c r="N1411" s="1">
        <v>73.9484243115212</v>
      </c>
      <c r="O1411" s="4">
        <v>-9.263624311521198</v>
      </c>
      <c r="V1411" s="5">
        <v>39.0385</v>
      </c>
      <c r="W1411" s="6">
        <v>7.05</v>
      </c>
      <c r="Z1411" s="4">
        <f>IFERROR(__xludf.DUMMYFUNCTION("""COMPUTED_VALUE"""),6.755)</f>
        <v>6.755</v>
      </c>
      <c r="AA1411" s="4">
        <v>39.4477</v>
      </c>
      <c r="AB1411" s="4" t="s">
        <v>13</v>
      </c>
      <c r="AC1411" s="1">
        <v>46.4261603104773</v>
      </c>
      <c r="AD1411" s="4">
        <v>-7.387660310477301</v>
      </c>
    </row>
    <row r="1412">
      <c r="G1412" s="5">
        <v>64.6825</v>
      </c>
      <c r="H1412" s="6">
        <v>7.055</v>
      </c>
      <c r="K1412" s="4">
        <f>IFERROR(__xludf.DUMMYFUNCTION("""COMPUTED_VALUE"""),6.76)</f>
        <v>6.76</v>
      </c>
      <c r="L1412" s="4">
        <v>65.1081</v>
      </c>
      <c r="M1412" s="4" t="s">
        <v>13</v>
      </c>
      <c r="N1412" s="1">
        <v>73.9308390460715</v>
      </c>
      <c r="O1412" s="4">
        <v>-9.248339046071493</v>
      </c>
      <c r="V1412" s="5">
        <v>39.0329</v>
      </c>
      <c r="W1412" s="6">
        <v>7.055</v>
      </c>
      <c r="Z1412" s="4">
        <f>IFERROR(__xludf.DUMMYFUNCTION("""COMPUTED_VALUE"""),6.76)</f>
        <v>6.76</v>
      </c>
      <c r="AA1412" s="4">
        <v>39.4378</v>
      </c>
      <c r="AB1412" s="4" t="s">
        <v>13</v>
      </c>
      <c r="AC1412" s="1">
        <v>46.4458233085812</v>
      </c>
      <c r="AD1412" s="4">
        <v>-7.412923308581199</v>
      </c>
    </row>
    <row r="1413">
      <c r="G1413" s="5">
        <v>64.6803</v>
      </c>
      <c r="H1413" s="6">
        <v>7.06</v>
      </c>
      <c r="K1413" s="4">
        <f>IFERROR(__xludf.DUMMYFUNCTION("""COMPUTED_VALUE"""),6.765)</f>
        <v>6.765</v>
      </c>
      <c r="L1413" s="4">
        <v>65.0906</v>
      </c>
      <c r="M1413" s="4" t="s">
        <v>13</v>
      </c>
      <c r="N1413" s="1">
        <v>73.9127673917194</v>
      </c>
      <c r="O1413" s="4">
        <v>-9.232467391719396</v>
      </c>
      <c r="V1413" s="5">
        <v>39.0275</v>
      </c>
      <c r="W1413" s="6">
        <v>7.06</v>
      </c>
      <c r="Z1413" s="4">
        <f>IFERROR(__xludf.DUMMYFUNCTION("""COMPUTED_VALUE"""),6.765)</f>
        <v>6.765</v>
      </c>
      <c r="AA1413" s="4">
        <v>39.4283</v>
      </c>
      <c r="AB1413" s="4" t="s">
        <v>13</v>
      </c>
      <c r="AC1413" s="1">
        <v>46.4643975751513</v>
      </c>
      <c r="AD1413" s="4">
        <v>-7.436897575151299</v>
      </c>
    </row>
    <row r="1414">
      <c r="G1414" s="5">
        <v>64.6783</v>
      </c>
      <c r="H1414" s="6">
        <v>7.065</v>
      </c>
      <c r="K1414" s="4">
        <f>IFERROR(__xludf.DUMMYFUNCTION("""COMPUTED_VALUE"""),6.77)</f>
        <v>6.77</v>
      </c>
      <c r="L1414" s="4">
        <v>65.0738</v>
      </c>
      <c r="M1414" s="4" t="s">
        <v>13</v>
      </c>
      <c r="N1414" s="1">
        <v>73.8941125052485</v>
      </c>
      <c r="O1414" s="4">
        <v>-9.215812505248508</v>
      </c>
      <c r="V1414" s="5">
        <v>39.0224</v>
      </c>
      <c r="W1414" s="6">
        <v>7.065</v>
      </c>
      <c r="Z1414" s="4">
        <f>IFERROR(__xludf.DUMMYFUNCTION("""COMPUTED_VALUE"""),6.77)</f>
        <v>6.77</v>
      </c>
      <c r="AA1414" s="4">
        <v>39.4191</v>
      </c>
      <c r="AB1414" s="4" t="s">
        <v>13</v>
      </c>
      <c r="AC1414" s="1">
        <v>46.4814713804723</v>
      </c>
      <c r="AD1414" s="4">
        <v>-7.459071380472302</v>
      </c>
    </row>
    <row r="1415">
      <c r="G1415" s="5">
        <v>64.6763</v>
      </c>
      <c r="H1415" s="6">
        <v>7.07</v>
      </c>
      <c r="K1415" s="4">
        <f>IFERROR(__xludf.DUMMYFUNCTION("""COMPUTED_VALUE"""),6.775)</f>
        <v>6.775</v>
      </c>
      <c r="L1415" s="4">
        <v>65.0574</v>
      </c>
      <c r="M1415" s="4" t="s">
        <v>13</v>
      </c>
      <c r="N1415" s="1">
        <v>73.8747775434429</v>
      </c>
      <c r="O1415" s="4">
        <v>-9.198477543442905</v>
      </c>
      <c r="V1415" s="5">
        <v>39.0176</v>
      </c>
      <c r="W1415" s="6">
        <v>7.07</v>
      </c>
      <c r="Z1415" s="4">
        <f>IFERROR(__xludf.DUMMYFUNCTION("""COMPUTED_VALUE"""),6.775)</f>
        <v>6.775</v>
      </c>
      <c r="AA1415" s="4">
        <v>39.4103</v>
      </c>
      <c r="AB1415" s="4" t="s">
        <v>13</v>
      </c>
      <c r="AC1415" s="1">
        <v>46.4966329948288</v>
      </c>
      <c r="AD1415" s="4">
        <v>-7.479032994828799</v>
      </c>
    </row>
    <row r="1416">
      <c r="G1416" s="5">
        <v>64.6744</v>
      </c>
      <c r="H1416" s="6">
        <v>7.075</v>
      </c>
      <c r="K1416" s="4">
        <f>IFERROR(__xludf.DUMMYFUNCTION("""COMPUTED_VALUE"""),6.78)</f>
        <v>6.78</v>
      </c>
      <c r="L1416" s="4">
        <v>65.0417</v>
      </c>
      <c r="M1416" s="4" t="s">
        <v>13</v>
      </c>
      <c r="N1416" s="1">
        <v>73.8546656630863</v>
      </c>
      <c r="O1416" s="4">
        <v>-9.180265663086288</v>
      </c>
      <c r="V1416" s="5">
        <v>39.0131</v>
      </c>
      <c r="W1416" s="6">
        <v>7.075</v>
      </c>
      <c r="Z1416" s="4">
        <f>IFERROR(__xludf.DUMMYFUNCTION("""COMPUTED_VALUE"""),6.78)</f>
        <v>6.78</v>
      </c>
      <c r="AA1416" s="4">
        <v>39.4018</v>
      </c>
      <c r="AB1416" s="4" t="s">
        <v>13</v>
      </c>
      <c r="AC1416" s="1">
        <v>46.5094706885055</v>
      </c>
      <c r="AD1416" s="4">
        <v>-7.4963706885055</v>
      </c>
    </row>
    <row r="1417">
      <c r="G1417" s="5">
        <v>64.6727</v>
      </c>
      <c r="H1417" s="6">
        <v>7.08</v>
      </c>
      <c r="K1417" s="4">
        <f>IFERROR(__xludf.DUMMYFUNCTION("""COMPUTED_VALUE"""),6.785)</f>
        <v>6.785</v>
      </c>
      <c r="L1417" s="4">
        <v>65.0265</v>
      </c>
      <c r="M1417" s="4" t="s">
        <v>13</v>
      </c>
      <c r="N1417" s="1">
        <v>73.8336800209625</v>
      </c>
      <c r="O1417" s="4">
        <v>-9.160980020962498</v>
      </c>
      <c r="V1417" s="5">
        <v>39.0089</v>
      </c>
      <c r="W1417" s="6">
        <v>7.08</v>
      </c>
      <c r="Z1417" s="4">
        <f>IFERROR(__xludf.DUMMYFUNCTION("""COMPUTED_VALUE"""),6.785)</f>
        <v>6.785</v>
      </c>
      <c r="AA1417" s="4">
        <v>39.3936</v>
      </c>
      <c r="AB1417" s="4" t="s">
        <v>13</v>
      </c>
      <c r="AC1417" s="1">
        <v>46.519572731787</v>
      </c>
      <c r="AD1417" s="4">
        <v>-7.510672731787004</v>
      </c>
    </row>
    <row r="1418">
      <c r="G1418" s="5">
        <v>64.671</v>
      </c>
      <c r="H1418" s="6">
        <v>7.085</v>
      </c>
      <c r="K1418" s="4">
        <f>IFERROR(__xludf.DUMMYFUNCTION("""COMPUTED_VALUE"""),6.79)</f>
        <v>6.79</v>
      </c>
      <c r="L1418" s="4">
        <v>65.0119</v>
      </c>
      <c r="M1418" s="4" t="s">
        <v>13</v>
      </c>
      <c r="N1418" s="1">
        <v>73.8117237738553</v>
      </c>
      <c r="O1418" s="4">
        <v>-9.1407237738553</v>
      </c>
      <c r="V1418" s="5">
        <v>39.0051</v>
      </c>
      <c r="W1418" s="6">
        <v>7.085</v>
      </c>
      <c r="Z1418" s="4">
        <f>IFERROR(__xludf.DUMMYFUNCTION("""COMPUTED_VALUE"""),6.79)</f>
        <v>6.79</v>
      </c>
      <c r="AA1418" s="4">
        <v>39.3857</v>
      </c>
      <c r="AB1418" s="4" t="s">
        <v>13</v>
      </c>
      <c r="AC1418" s="1">
        <v>46.526527394958</v>
      </c>
      <c r="AD1418" s="4">
        <v>-7.521427394958003</v>
      </c>
    </row>
    <row r="1419">
      <c r="G1419" s="5">
        <v>64.6694</v>
      </c>
      <c r="H1419" s="6">
        <v>7.09</v>
      </c>
      <c r="K1419" s="4">
        <f>IFERROR(__xludf.DUMMYFUNCTION("""COMPUTED_VALUE"""),6.795)</f>
        <v>6.795</v>
      </c>
      <c r="L1419" s="4">
        <v>64.9978</v>
      </c>
      <c r="M1419" s="4" t="s">
        <v>13</v>
      </c>
      <c r="N1419" s="1">
        <v>73.7887000785487</v>
      </c>
      <c r="O1419" s="4">
        <v>-9.119300078548704</v>
      </c>
      <c r="V1419" s="5">
        <v>39.0017</v>
      </c>
      <c r="W1419" s="6">
        <v>7.09</v>
      </c>
      <c r="Z1419" s="4">
        <f>IFERROR(__xludf.DUMMYFUNCTION("""COMPUTED_VALUE"""),6.795)</f>
        <v>6.795</v>
      </c>
      <c r="AA1419" s="4">
        <v>39.3781</v>
      </c>
      <c r="AB1419" s="4" t="s">
        <v>13</v>
      </c>
      <c r="AC1419" s="1">
        <v>46.5299229483032</v>
      </c>
      <c r="AD1419" s="4">
        <v>-7.528222948303203</v>
      </c>
    </row>
    <row r="1420">
      <c r="G1420" s="5">
        <v>64.6679</v>
      </c>
      <c r="H1420" s="6">
        <v>7.095</v>
      </c>
      <c r="K1420" s="4">
        <f>IFERROR(__xludf.DUMMYFUNCTION("""COMPUTED_VALUE"""),6.8)</f>
        <v>6.8</v>
      </c>
      <c r="L1420" s="4">
        <v>64.9842</v>
      </c>
      <c r="M1420" s="4" t="s">
        <v>13</v>
      </c>
      <c r="N1420" s="1">
        <v>73.7644075834916</v>
      </c>
      <c r="O1420" s="4">
        <v>-9.0965075834916</v>
      </c>
      <c r="V1420" s="5">
        <v>38.9987</v>
      </c>
      <c r="W1420" s="6">
        <v>7.095</v>
      </c>
      <c r="Z1420" s="4">
        <f>IFERROR(__xludf.DUMMYFUNCTION("""COMPUTED_VALUE"""),6.8)</f>
        <v>6.8</v>
      </c>
      <c r="AA1420" s="4">
        <v>39.3708</v>
      </c>
      <c r="AB1420" s="4" t="s">
        <v>13</v>
      </c>
      <c r="AC1420" s="1">
        <v>46.5299200111045</v>
      </c>
      <c r="AD1420" s="4">
        <v>-7.531220011104502</v>
      </c>
    </row>
    <row r="1421">
      <c r="G1421" s="5">
        <v>64.6665</v>
      </c>
      <c r="H1421" s="6">
        <v>7.1</v>
      </c>
      <c r="K1421" s="4">
        <f>IFERROR(__xludf.DUMMYFUNCTION("""COMPUTED_VALUE"""),6.805)</f>
        <v>6.805</v>
      </c>
      <c r="L1421" s="4">
        <v>64.9712</v>
      </c>
      <c r="M1421" s="4" t="s">
        <v>13</v>
      </c>
      <c r="N1421" s="1">
        <v>73.7384591090953</v>
      </c>
      <c r="O1421" s="4">
        <v>-9.071959109095303</v>
      </c>
      <c r="V1421" s="5">
        <v>38.9961</v>
      </c>
      <c r="W1421" s="6">
        <v>7.1</v>
      </c>
      <c r="Z1421" s="4">
        <f>IFERROR(__xludf.DUMMYFUNCTION("""COMPUTED_VALUE"""),6.805)</f>
        <v>6.805</v>
      </c>
      <c r="AA1421" s="4">
        <v>39.3636</v>
      </c>
      <c r="AB1421" s="4" t="s">
        <v>13</v>
      </c>
      <c r="AC1421" s="1">
        <v>46.5284060299319</v>
      </c>
      <c r="AD1421" s="4">
        <v>-7.5323060299319025</v>
      </c>
    </row>
    <row r="1422">
      <c r="G1422" s="5">
        <v>64.665</v>
      </c>
      <c r="H1422" s="6">
        <v>7.105</v>
      </c>
      <c r="K1422" s="4">
        <f>IFERROR(__xludf.DUMMYFUNCTION("""COMPUTED_VALUE"""),6.81)</f>
        <v>6.81</v>
      </c>
      <c r="L1422" s="4">
        <v>64.9586</v>
      </c>
      <c r="M1422" s="4" t="s">
        <v>13</v>
      </c>
      <c r="N1422" s="1">
        <v>73.7109199440939</v>
      </c>
      <c r="O1422" s="4">
        <v>-9.045919944093896</v>
      </c>
      <c r="V1422" s="5">
        <v>38.994</v>
      </c>
      <c r="W1422" s="6">
        <v>7.105</v>
      </c>
      <c r="Z1422" s="4">
        <f>IFERROR(__xludf.DUMMYFUNCTION("""COMPUTED_VALUE"""),6.81)</f>
        <v>6.81</v>
      </c>
      <c r="AA1422" s="4">
        <v>39.3567</v>
      </c>
      <c r="AB1422" s="4" t="s">
        <v>13</v>
      </c>
      <c r="AC1422" s="1">
        <v>46.5256384378759</v>
      </c>
      <c r="AD1422" s="4">
        <v>-7.531638437875898</v>
      </c>
    </row>
    <row r="1423">
      <c r="G1423" s="5">
        <v>64.6636</v>
      </c>
      <c r="H1423" s="6">
        <v>7.11</v>
      </c>
      <c r="K1423" s="4">
        <f>IFERROR(__xludf.DUMMYFUNCTION("""COMPUTED_VALUE"""),6.815)</f>
        <v>6.815</v>
      </c>
      <c r="L1423" s="4">
        <v>64.9466</v>
      </c>
      <c r="M1423" s="4" t="s">
        <v>13</v>
      </c>
      <c r="N1423" s="1">
        <v>73.6818945305935</v>
      </c>
      <c r="O1423" s="4">
        <v>-9.018294530593494</v>
      </c>
      <c r="V1423" s="5">
        <v>38.9924</v>
      </c>
      <c r="W1423" s="6">
        <v>7.11</v>
      </c>
      <c r="Z1423" s="4">
        <f>IFERROR(__xludf.DUMMYFUNCTION("""COMPUTED_VALUE"""),6.815)</f>
        <v>6.815</v>
      </c>
      <c r="AA1423" s="4">
        <v>39.3499</v>
      </c>
      <c r="AB1423" s="4" t="s">
        <v>13</v>
      </c>
      <c r="AC1423" s="1">
        <v>46.5216956951375</v>
      </c>
      <c r="AD1423" s="4">
        <v>-7.529295695137499</v>
      </c>
    </row>
    <row r="1424">
      <c r="G1424" s="5">
        <v>64.6622</v>
      </c>
      <c r="H1424" s="6">
        <v>7.115</v>
      </c>
      <c r="K1424" s="4">
        <f>IFERROR(__xludf.DUMMYFUNCTION("""COMPUTED_VALUE"""),6.82)</f>
        <v>6.82</v>
      </c>
      <c r="L1424" s="4">
        <v>64.9351</v>
      </c>
      <c r="M1424" s="4" t="s">
        <v>13</v>
      </c>
      <c r="N1424" s="1">
        <v>73.6514873107</v>
      </c>
      <c r="O1424" s="4">
        <v>-8.989287310700007</v>
      </c>
      <c r="V1424" s="5">
        <v>38.9913</v>
      </c>
      <c r="W1424" s="6">
        <v>7.115</v>
      </c>
      <c r="Z1424" s="4">
        <f>IFERROR(__xludf.DUMMYFUNCTION("""COMPUTED_VALUE"""),6.82)</f>
        <v>6.82</v>
      </c>
      <c r="AA1424" s="4">
        <v>39.3433</v>
      </c>
      <c r="AB1424" s="4" t="s">
        <v>13</v>
      </c>
      <c r="AC1424" s="1">
        <v>46.5166562619177</v>
      </c>
      <c r="AD1424" s="4">
        <v>-7.5253562619177</v>
      </c>
    </row>
    <row r="1425">
      <c r="G1425" s="5">
        <v>64.6608</v>
      </c>
      <c r="H1425" s="6">
        <v>7.12</v>
      </c>
      <c r="K1425" s="4">
        <f>IFERROR(__xludf.DUMMYFUNCTION("""COMPUTED_VALUE"""),6.824768067)</f>
        <v>6.824768067</v>
      </c>
      <c r="L1425" s="4" t="s">
        <v>13</v>
      </c>
      <c r="M1425" s="4">
        <v>71.79</v>
      </c>
      <c r="N1425" s="1">
        <v>73.6198027265197</v>
      </c>
      <c r="O1425" s="4">
        <v>-8.9590027265197</v>
      </c>
      <c r="V1425" s="5">
        <v>38.9907</v>
      </c>
      <c r="W1425" s="6">
        <v>7.12</v>
      </c>
      <c r="Z1425" s="4">
        <f>IFERROR(__xludf.DUMMYFUNCTION("""COMPUTED_VALUE"""),6.824768067)</f>
        <v>6.824768067</v>
      </c>
      <c r="AA1425" s="4" t="s">
        <v>13</v>
      </c>
      <c r="AB1425" s="4">
        <v>46.1202058911078</v>
      </c>
      <c r="AC1425" s="1">
        <v>46.5105985984174</v>
      </c>
      <c r="AD1425" s="4">
        <v>-7.519898598417406</v>
      </c>
    </row>
    <row r="1426">
      <c r="G1426" s="5">
        <v>64.6594</v>
      </c>
      <c r="H1426" s="6">
        <v>7.125</v>
      </c>
      <c r="K1426" s="4">
        <f>IFERROR(__xludf.DUMMYFUNCTION("""COMPUTED_VALUE"""),6.825)</f>
        <v>6.825</v>
      </c>
      <c r="L1426" s="4">
        <v>64.924</v>
      </c>
      <c r="M1426" s="4" t="s">
        <v>13</v>
      </c>
      <c r="N1426" s="1">
        <v>73.5869452201584</v>
      </c>
      <c r="O1426" s="4">
        <v>-8.927545220158393</v>
      </c>
      <c r="V1426" s="5">
        <v>38.9906</v>
      </c>
      <c r="W1426" s="6">
        <v>7.125</v>
      </c>
      <c r="Z1426" s="4">
        <f>IFERROR(__xludf.DUMMYFUNCTION("""COMPUTED_VALUE"""),6.825)</f>
        <v>6.825</v>
      </c>
      <c r="AA1426" s="4">
        <v>39.3369</v>
      </c>
      <c r="AB1426" s="4" t="s">
        <v>13</v>
      </c>
      <c r="AC1426" s="1">
        <v>46.5036011648376</v>
      </c>
      <c r="AD1426" s="4">
        <v>-7.513001164837597</v>
      </c>
    </row>
    <row r="1427">
      <c r="G1427" s="5">
        <v>64.6579</v>
      </c>
      <c r="H1427" s="6">
        <v>7.13</v>
      </c>
      <c r="K1427" s="4">
        <f>IFERROR(__xludf.DUMMYFUNCTION("""COMPUTED_VALUE"""),6.83)</f>
        <v>6.83</v>
      </c>
      <c r="L1427" s="4">
        <v>64.9134</v>
      </c>
      <c r="M1427" s="4" t="s">
        <v>13</v>
      </c>
      <c r="N1427" s="1">
        <v>73.5530192337224</v>
      </c>
      <c r="O1427" s="4">
        <v>-8.895119233722397</v>
      </c>
      <c r="V1427" s="5">
        <v>38.9911</v>
      </c>
      <c r="W1427" s="6">
        <v>7.13</v>
      </c>
      <c r="Z1427" s="4">
        <f>IFERROR(__xludf.DUMMYFUNCTION("""COMPUTED_VALUE"""),6.83)</f>
        <v>6.83</v>
      </c>
      <c r="AA1427" s="4">
        <v>39.3305</v>
      </c>
      <c r="AB1427" s="4" t="s">
        <v>13</v>
      </c>
      <c r="AC1427" s="1">
        <v>46.4957424213792</v>
      </c>
      <c r="AD1427" s="4">
        <v>-7.504642421379195</v>
      </c>
    </row>
    <row r="1428">
      <c r="G1428" s="5">
        <v>64.6562</v>
      </c>
      <c r="H1428" s="6">
        <v>7.135</v>
      </c>
      <c r="K1428" s="4">
        <f>IFERROR(__xludf.DUMMYFUNCTION("""COMPUTED_VALUE"""),6.835)</f>
        <v>6.835</v>
      </c>
      <c r="L1428" s="4">
        <v>64.9032</v>
      </c>
      <c r="M1428" s="4" t="s">
        <v>13</v>
      </c>
      <c r="N1428" s="1">
        <v>73.5181292093177</v>
      </c>
      <c r="O1428" s="4">
        <v>-8.861929209317708</v>
      </c>
      <c r="V1428" s="5">
        <v>38.9922</v>
      </c>
      <c r="W1428" s="6">
        <v>7.135</v>
      </c>
      <c r="Z1428" s="4">
        <f>IFERROR(__xludf.DUMMYFUNCTION("""COMPUTED_VALUE"""),6.835)</f>
        <v>6.835</v>
      </c>
      <c r="AA1428" s="4">
        <v>39.3242</v>
      </c>
      <c r="AB1428" s="4" t="s">
        <v>13</v>
      </c>
      <c r="AC1428" s="1">
        <v>46.4871008282432</v>
      </c>
      <c r="AD1428" s="4">
        <v>-7.494900828243203</v>
      </c>
    </row>
    <row r="1429">
      <c r="G1429" s="5">
        <v>64.6545</v>
      </c>
      <c r="H1429" s="6">
        <v>7.14</v>
      </c>
      <c r="K1429" s="4">
        <f>IFERROR(__xludf.DUMMYFUNCTION("""COMPUTED_VALUE"""),6.84)</f>
        <v>6.84</v>
      </c>
      <c r="L1429" s="4">
        <v>64.8935</v>
      </c>
      <c r="M1429" s="4" t="s">
        <v>13</v>
      </c>
      <c r="N1429" s="1">
        <v>73.4823795890503</v>
      </c>
      <c r="O1429" s="4">
        <v>-8.827879589050298</v>
      </c>
      <c r="V1429" s="5">
        <v>38.9938</v>
      </c>
      <c r="W1429" s="6">
        <v>7.14</v>
      </c>
      <c r="Z1429" s="4">
        <f>IFERROR(__xludf.DUMMYFUNCTION("""COMPUTED_VALUE"""),6.84)</f>
        <v>6.84</v>
      </c>
      <c r="AA1429" s="4">
        <v>39.318</v>
      </c>
      <c r="AB1429" s="4" t="s">
        <v>13</v>
      </c>
      <c r="AC1429" s="1">
        <v>46.4777548456305</v>
      </c>
      <c r="AD1429" s="4">
        <v>-7.4839548456305</v>
      </c>
    </row>
    <row r="1430">
      <c r="G1430" s="5">
        <v>64.6526</v>
      </c>
      <c r="H1430" s="6">
        <v>7.145</v>
      </c>
      <c r="K1430" s="4">
        <f>IFERROR(__xludf.DUMMYFUNCTION("""COMPUTED_VALUE"""),6.845)</f>
        <v>6.845</v>
      </c>
      <c r="L1430" s="4">
        <v>64.8841</v>
      </c>
      <c r="M1430" s="4" t="s">
        <v>13</v>
      </c>
      <c r="N1430" s="1">
        <v>73.4458748150263</v>
      </c>
      <c r="O1430" s="4">
        <v>-8.793274815026294</v>
      </c>
      <c r="V1430" s="5">
        <v>38.9961</v>
      </c>
      <c r="W1430" s="6">
        <v>7.145</v>
      </c>
      <c r="Z1430" s="4">
        <f>IFERROR(__xludf.DUMMYFUNCTION("""COMPUTED_VALUE"""),6.845)</f>
        <v>6.845</v>
      </c>
      <c r="AA1430" s="4">
        <v>39.3119</v>
      </c>
      <c r="AB1430" s="4" t="s">
        <v>13</v>
      </c>
      <c r="AC1430" s="1">
        <v>46.4677829337421</v>
      </c>
      <c r="AD1430" s="4">
        <v>-7.471682933742102</v>
      </c>
    </row>
    <row r="1431">
      <c r="G1431" s="5">
        <v>64.6505</v>
      </c>
      <c r="H1431" s="6">
        <v>7.15</v>
      </c>
      <c r="K1431" s="4">
        <f>IFERROR(__xludf.DUMMYFUNCTION("""COMPUTED_VALUE"""),6.85)</f>
        <v>6.85</v>
      </c>
      <c r="L1431" s="4">
        <v>64.8752</v>
      </c>
      <c r="M1431" s="4" t="s">
        <v>13</v>
      </c>
      <c r="N1431" s="1">
        <v>73.4087193293518</v>
      </c>
      <c r="O1431" s="4">
        <v>-8.758219329351803</v>
      </c>
      <c r="V1431" s="5">
        <v>38.999</v>
      </c>
      <c r="W1431" s="6">
        <v>7.15</v>
      </c>
      <c r="Z1431" s="4">
        <f>IFERROR(__xludf.DUMMYFUNCTION("""COMPUTED_VALUE"""),6.85)</f>
        <v>6.85</v>
      </c>
      <c r="AA1431" s="4">
        <v>39.3057</v>
      </c>
      <c r="AB1431" s="4" t="s">
        <v>13</v>
      </c>
      <c r="AC1431" s="1">
        <v>46.457263552779</v>
      </c>
      <c r="AD1431" s="4">
        <v>-7.458263552778995</v>
      </c>
    </row>
    <row r="1432">
      <c r="G1432" s="5">
        <v>64.6481</v>
      </c>
      <c r="H1432" s="6">
        <v>7.155</v>
      </c>
      <c r="K1432" s="4">
        <f>IFERROR(__xludf.DUMMYFUNCTION("""COMPUTED_VALUE"""),6.855)</f>
        <v>6.855</v>
      </c>
      <c r="L1432" s="4">
        <v>64.8666</v>
      </c>
      <c r="M1432" s="4" t="s">
        <v>13</v>
      </c>
      <c r="N1432" s="1">
        <v>73.3710175741328</v>
      </c>
      <c r="O1432" s="4">
        <v>-8.722917574132794</v>
      </c>
      <c r="V1432" s="5">
        <v>39.0025</v>
      </c>
      <c r="W1432" s="6">
        <v>7.155</v>
      </c>
      <c r="Z1432" s="4">
        <f>IFERROR(__xludf.DUMMYFUNCTION("""COMPUTED_VALUE"""),6.855)</f>
        <v>6.855</v>
      </c>
      <c r="AA1432" s="4">
        <v>39.2996</v>
      </c>
      <c r="AB1432" s="4" t="s">
        <v>13</v>
      </c>
      <c r="AC1432" s="1">
        <v>46.4462751629421</v>
      </c>
      <c r="AD1432" s="4">
        <v>-7.443775162942103</v>
      </c>
    </row>
    <row r="1433">
      <c r="G1433" s="5">
        <v>64.6454</v>
      </c>
      <c r="H1433" s="6">
        <v>7.16</v>
      </c>
      <c r="K1433" s="4">
        <f>IFERROR(__xludf.DUMMYFUNCTION("""COMPUTED_VALUE"""),6.86)</f>
        <v>6.86</v>
      </c>
      <c r="L1433" s="4">
        <v>64.8584</v>
      </c>
      <c r="M1433" s="4" t="s">
        <v>13</v>
      </c>
      <c r="N1433" s="1">
        <v>73.3328739914755</v>
      </c>
      <c r="O1433" s="4">
        <v>-8.6874739914755</v>
      </c>
      <c r="V1433" s="5">
        <v>39.0066</v>
      </c>
      <c r="W1433" s="6">
        <v>7.16</v>
      </c>
      <c r="Z1433" s="4">
        <f>IFERROR(__xludf.DUMMYFUNCTION("""COMPUTED_VALUE"""),6.86)</f>
        <v>6.86</v>
      </c>
      <c r="AA1433" s="4">
        <v>39.2935</v>
      </c>
      <c r="AB1433" s="4" t="s">
        <v>13</v>
      </c>
      <c r="AC1433" s="1">
        <v>46.4348962244324</v>
      </c>
      <c r="AD1433" s="4">
        <v>-7.428296224432401</v>
      </c>
    </row>
    <row r="1434">
      <c r="G1434" s="5">
        <v>64.6425</v>
      </c>
      <c r="H1434" s="6">
        <v>7.165</v>
      </c>
      <c r="K1434" s="4">
        <f>IFERROR(__xludf.DUMMYFUNCTION("""COMPUTED_VALUE"""),6.865)</f>
        <v>6.865</v>
      </c>
      <c r="L1434" s="4">
        <v>64.8505</v>
      </c>
      <c r="M1434" s="4" t="s">
        <v>13</v>
      </c>
      <c r="N1434" s="1">
        <v>73.2943930234859</v>
      </c>
      <c r="O1434" s="4">
        <v>-8.651893023485897</v>
      </c>
      <c r="V1434" s="5">
        <v>39.0114</v>
      </c>
      <c r="W1434" s="6">
        <v>7.165</v>
      </c>
      <c r="Z1434" s="4">
        <f>IFERROR(__xludf.DUMMYFUNCTION("""COMPUTED_VALUE"""),6.865)</f>
        <v>6.865</v>
      </c>
      <c r="AA1434" s="4">
        <v>39.2873</v>
      </c>
      <c r="AB1434" s="4" t="s">
        <v>13</v>
      </c>
      <c r="AC1434" s="1">
        <v>46.4232051974507</v>
      </c>
      <c r="AD1434" s="4">
        <v>-7.411805197450697</v>
      </c>
    </row>
    <row r="1435">
      <c r="G1435" s="5">
        <v>64.6392</v>
      </c>
      <c r="H1435" s="6">
        <v>7.17</v>
      </c>
      <c r="K1435" s="4">
        <f>IFERROR(__xludf.DUMMYFUNCTION("""COMPUTED_VALUE"""),6.87)</f>
        <v>6.87</v>
      </c>
      <c r="L1435" s="4">
        <v>64.8429</v>
      </c>
      <c r="M1435" s="4" t="s">
        <v>13</v>
      </c>
      <c r="N1435" s="1">
        <v>73.25567911227</v>
      </c>
      <c r="O1435" s="4">
        <v>-8.61647911227</v>
      </c>
      <c r="V1435" s="5">
        <v>39.0167</v>
      </c>
      <c r="W1435" s="6">
        <v>7.17</v>
      </c>
      <c r="Z1435" s="4">
        <f>IFERROR(__xludf.DUMMYFUNCTION("""COMPUTED_VALUE"""),6.87)</f>
        <v>6.87</v>
      </c>
      <c r="AA1435" s="4">
        <v>39.2812</v>
      </c>
      <c r="AB1435" s="4" t="s">
        <v>13</v>
      </c>
      <c r="AC1435" s="1">
        <v>46.4112805421982</v>
      </c>
      <c r="AD1435" s="4">
        <v>-7.394580542198199</v>
      </c>
    </row>
    <row r="1436">
      <c r="G1436" s="5">
        <v>64.6354</v>
      </c>
      <c r="H1436" s="6">
        <v>7.175</v>
      </c>
      <c r="K1436" s="4">
        <f>IFERROR(__xludf.DUMMYFUNCTION("""COMPUTED_VALUE"""),6.875)</f>
        <v>6.875</v>
      </c>
      <c r="L1436" s="4">
        <v>64.8357</v>
      </c>
      <c r="M1436" s="4" t="s">
        <v>13</v>
      </c>
      <c r="N1436" s="1">
        <v>73.2168366999339</v>
      </c>
      <c r="O1436" s="4">
        <v>-8.581436699933903</v>
      </c>
      <c r="V1436" s="5">
        <v>39.0228</v>
      </c>
      <c r="W1436" s="6">
        <v>7.175</v>
      </c>
      <c r="Z1436" s="4">
        <f>IFERROR(__xludf.DUMMYFUNCTION("""COMPUTED_VALUE"""),6.875)</f>
        <v>6.875</v>
      </c>
      <c r="AA1436" s="4">
        <v>39.275</v>
      </c>
      <c r="AB1436" s="4" t="s">
        <v>13</v>
      </c>
      <c r="AC1436" s="1">
        <v>46.3992007188756</v>
      </c>
      <c r="AD1436" s="4">
        <v>-7.376400718875601</v>
      </c>
    </row>
    <row r="1437">
      <c r="G1437" s="5">
        <v>64.6311</v>
      </c>
      <c r="H1437" s="6">
        <v>7.18</v>
      </c>
      <c r="K1437" s="4">
        <f>IFERROR(__xludf.DUMMYFUNCTION("""COMPUTED_VALUE"""),6.88)</f>
        <v>6.88</v>
      </c>
      <c r="L1437" s="4">
        <v>64.8287</v>
      </c>
      <c r="M1437" s="4" t="s">
        <v>13</v>
      </c>
      <c r="N1437" s="1">
        <v>73.1779702285837</v>
      </c>
      <c r="O1437" s="4">
        <v>-8.5468702285837</v>
      </c>
      <c r="V1437" s="5">
        <v>39.0294</v>
      </c>
      <c r="W1437" s="6">
        <v>7.18</v>
      </c>
      <c r="Z1437" s="4">
        <f>IFERROR(__xludf.DUMMYFUNCTION("""COMPUTED_VALUE"""),6.88)</f>
        <v>6.88</v>
      </c>
      <c r="AA1437" s="4">
        <v>39.2688</v>
      </c>
      <c r="AB1437" s="4" t="s">
        <v>13</v>
      </c>
      <c r="AC1437" s="1">
        <v>46.3870441876841</v>
      </c>
      <c r="AD1437" s="4">
        <v>-7.357644187684095</v>
      </c>
    </row>
    <row r="1438">
      <c r="G1438" s="5">
        <v>64.6264</v>
      </c>
      <c r="H1438" s="6">
        <v>7.185</v>
      </c>
      <c r="K1438" s="4">
        <f>IFERROR(__xludf.DUMMYFUNCTION("""COMPUTED_VALUE"""),6.885)</f>
        <v>6.885</v>
      </c>
      <c r="L1438" s="4">
        <v>64.822</v>
      </c>
      <c r="M1438" s="4" t="s">
        <v>13</v>
      </c>
      <c r="N1438" s="1">
        <v>73.1391841403255</v>
      </c>
      <c r="O1438" s="4">
        <v>-8.512784140325493</v>
      </c>
      <c r="V1438" s="5">
        <v>39.0366</v>
      </c>
      <c r="W1438" s="6">
        <v>7.185</v>
      </c>
      <c r="Z1438" s="4">
        <f>IFERROR(__xludf.DUMMYFUNCTION("""COMPUTED_VALUE"""),6.885)</f>
        <v>6.885</v>
      </c>
      <c r="AA1438" s="4">
        <v>39.2625</v>
      </c>
      <c r="AB1438" s="4" t="s">
        <v>13</v>
      </c>
      <c r="AC1438" s="1">
        <v>46.3748894088244</v>
      </c>
      <c r="AD1438" s="4">
        <v>-7.3382894088244015</v>
      </c>
    </row>
    <row r="1439">
      <c r="G1439" s="5">
        <v>64.621</v>
      </c>
      <c r="H1439" s="6">
        <v>7.19</v>
      </c>
      <c r="K1439" s="4">
        <f>IFERROR(__xludf.DUMMYFUNCTION("""COMPUTED_VALUE"""),6.89)</f>
        <v>6.89</v>
      </c>
      <c r="L1439" s="4">
        <v>64.8155</v>
      </c>
      <c r="M1439" s="4" t="s">
        <v>13</v>
      </c>
      <c r="N1439" s="1">
        <v>73.1005828772654</v>
      </c>
      <c r="O1439" s="4">
        <v>-8.4795828772654</v>
      </c>
      <c r="V1439" s="5">
        <v>39.0443</v>
      </c>
      <c r="W1439" s="6">
        <v>7.19</v>
      </c>
      <c r="Z1439" s="4">
        <f>IFERROR(__xludf.DUMMYFUNCTION("""COMPUTED_VALUE"""),6.89)</f>
        <v>6.89</v>
      </c>
      <c r="AA1439" s="4">
        <v>39.2561</v>
      </c>
      <c r="AB1439" s="4" t="s">
        <v>13</v>
      </c>
      <c r="AC1439" s="1">
        <v>46.3628148424977</v>
      </c>
      <c r="AD1439" s="4">
        <v>-7.318514842497699</v>
      </c>
    </row>
    <row r="1440">
      <c r="G1440" s="5">
        <v>64.615</v>
      </c>
      <c r="H1440" s="6">
        <v>7.195</v>
      </c>
      <c r="K1440" s="4">
        <f>IFERROR(__xludf.DUMMYFUNCTION("""COMPUTED_VALUE"""),6.895)</f>
        <v>6.895</v>
      </c>
      <c r="L1440" s="4">
        <v>64.8093</v>
      </c>
      <c r="M1440" s="4" t="s">
        <v>13</v>
      </c>
      <c r="N1440" s="1">
        <v>73.0622708815093</v>
      </c>
      <c r="O1440" s="4">
        <v>-8.447270881509311</v>
      </c>
      <c r="V1440" s="5">
        <v>39.0528</v>
      </c>
      <c r="W1440" s="6">
        <v>7.195</v>
      </c>
      <c r="Z1440" s="4">
        <f>IFERROR(__xludf.DUMMYFUNCTION("""COMPUTED_VALUE"""),6.895)</f>
        <v>6.895</v>
      </c>
      <c r="AA1440" s="4">
        <v>39.2497</v>
      </c>
      <c r="AB1440" s="4" t="s">
        <v>13</v>
      </c>
      <c r="AC1440" s="1">
        <v>46.3508989489048</v>
      </c>
      <c r="AD1440" s="4">
        <v>-7.298098948904801</v>
      </c>
    </row>
    <row r="1441">
      <c r="G1441" s="5">
        <v>64.6083</v>
      </c>
      <c r="H1441" s="6">
        <v>7.2</v>
      </c>
      <c r="K1441" s="4">
        <f>IFERROR(__xludf.DUMMYFUNCTION("""COMPUTED_VALUE"""),6.9)</f>
        <v>6.9</v>
      </c>
      <c r="L1441" s="4">
        <v>64.8033</v>
      </c>
      <c r="M1441" s="4" t="s">
        <v>13</v>
      </c>
      <c r="N1441" s="1">
        <v>73.0243525951633</v>
      </c>
      <c r="O1441" s="4">
        <v>-8.416052595163293</v>
      </c>
      <c r="V1441" s="5">
        <v>39.0617</v>
      </c>
      <c r="W1441" s="6">
        <v>7.2</v>
      </c>
      <c r="Z1441" s="4">
        <f>IFERROR(__xludf.DUMMYFUNCTION("""COMPUTED_VALUE"""),6.9)</f>
        <v>6.9</v>
      </c>
      <c r="AA1441" s="4">
        <v>39.2432</v>
      </c>
      <c r="AB1441" s="4" t="s">
        <v>13</v>
      </c>
      <c r="AC1441" s="1">
        <v>46.3392201882468</v>
      </c>
      <c r="AD1441" s="4">
        <v>-7.277520188246797</v>
      </c>
    </row>
    <row r="1442">
      <c r="G1442" s="5">
        <v>64.6008</v>
      </c>
      <c r="H1442" s="6">
        <v>7.205</v>
      </c>
      <c r="K1442" s="4">
        <f>IFERROR(__xludf.DUMMYFUNCTION("""COMPUTED_VALUE"""),6.905)</f>
        <v>6.905</v>
      </c>
      <c r="L1442" s="4">
        <v>64.7975</v>
      </c>
      <c r="M1442" s="4" t="s">
        <v>13</v>
      </c>
      <c r="N1442" s="1">
        <v>72.9869324603336</v>
      </c>
      <c r="O1442" s="4">
        <v>-8.386132460333599</v>
      </c>
      <c r="V1442" s="5">
        <v>39.0712</v>
      </c>
      <c r="W1442" s="6">
        <v>7.205</v>
      </c>
      <c r="Z1442" s="4">
        <f>IFERROR(__xludf.DUMMYFUNCTION("""COMPUTED_VALUE"""),6.905)</f>
        <v>6.905</v>
      </c>
      <c r="AA1442" s="4">
        <v>39.2367</v>
      </c>
      <c r="AB1442" s="4" t="s">
        <v>13</v>
      </c>
      <c r="AC1442" s="1">
        <v>46.3278570207244</v>
      </c>
      <c r="AD1442" s="4">
        <v>-7.256657020724404</v>
      </c>
    </row>
    <row r="1443">
      <c r="G1443" s="5">
        <v>64.5925</v>
      </c>
      <c r="H1443" s="6">
        <v>7.21</v>
      </c>
      <c r="K1443" s="4">
        <f>IFERROR(__xludf.DUMMYFUNCTION("""COMPUTED_VALUE"""),6.908294678)</f>
        <v>6.908294678</v>
      </c>
      <c r="L1443" s="4" t="s">
        <v>13</v>
      </c>
      <c r="M1443" s="4">
        <v>74.49</v>
      </c>
      <c r="N1443" s="1">
        <v>72.9500659269322</v>
      </c>
      <c r="O1443" s="4">
        <v>-8.357565926932196</v>
      </c>
      <c r="V1443" s="5">
        <v>39.0812</v>
      </c>
      <c r="W1443" s="6">
        <v>7.21</v>
      </c>
      <c r="Z1443" s="4">
        <f>IFERROR(__xludf.DUMMYFUNCTION("""COMPUTED_VALUE"""),6.908294678)</f>
        <v>6.908294678</v>
      </c>
      <c r="AA1443" s="4" t="s">
        <v>13</v>
      </c>
      <c r="AB1443" s="4">
        <v>46.2659720285061</v>
      </c>
      <c r="AC1443" s="1">
        <v>46.3168480700336</v>
      </c>
      <c r="AD1443" s="4">
        <v>-7.235648070033598</v>
      </c>
    </row>
    <row r="1444">
      <c r="G1444" s="5">
        <v>64.5832</v>
      </c>
      <c r="H1444" s="6">
        <v>7.215</v>
      </c>
      <c r="K1444" s="4">
        <f>IFERROR(__xludf.DUMMYFUNCTION("""COMPUTED_VALUE"""),6.91)</f>
        <v>6.91</v>
      </c>
      <c r="L1444" s="4">
        <v>64.7919</v>
      </c>
      <c r="M1444" s="4" t="s">
        <v>13</v>
      </c>
      <c r="N1444" s="1">
        <v>72.9129060845186</v>
      </c>
      <c r="O1444" s="4">
        <v>-8.329706084518591</v>
      </c>
      <c r="V1444" s="5">
        <v>39.0917</v>
      </c>
      <c r="W1444" s="6">
        <v>7.215</v>
      </c>
      <c r="Z1444" s="4">
        <f>IFERROR(__xludf.DUMMYFUNCTION("""COMPUTED_VALUE"""),6.91)</f>
        <v>6.91</v>
      </c>
      <c r="AA1444" s="4">
        <v>39.2301</v>
      </c>
      <c r="AB1444" s="4" t="s">
        <v>13</v>
      </c>
      <c r="AC1444" s="1">
        <v>46.3055000342879</v>
      </c>
      <c r="AD1444" s="4">
        <v>-7.2138000342879</v>
      </c>
    </row>
    <row r="1445">
      <c r="G1445" s="5">
        <v>64.573</v>
      </c>
      <c r="H1445" s="6">
        <v>7.22</v>
      </c>
      <c r="K1445" s="4">
        <f>IFERROR(__xludf.DUMMYFUNCTION("""COMPUTED_VALUE"""),6.915)</f>
        <v>6.915</v>
      </c>
      <c r="L1445" s="4">
        <v>64.7865</v>
      </c>
      <c r="M1445" s="4" t="s">
        <v>13</v>
      </c>
      <c r="N1445" s="1">
        <v>72.8751458151469</v>
      </c>
      <c r="O1445" s="4">
        <v>-8.3021458151469</v>
      </c>
      <c r="V1445" s="5">
        <v>39.1026</v>
      </c>
      <c r="W1445" s="6">
        <v>7.22</v>
      </c>
      <c r="Z1445" s="4">
        <f>IFERROR(__xludf.DUMMYFUNCTION("""COMPUTED_VALUE"""),6.915)</f>
        <v>6.915</v>
      </c>
      <c r="AA1445" s="4">
        <v>39.2234</v>
      </c>
      <c r="AB1445" s="4" t="s">
        <v>13</v>
      </c>
      <c r="AC1445" s="1">
        <v>46.2935628293286</v>
      </c>
      <c r="AD1445" s="4">
        <v>-7.190962829328598</v>
      </c>
    </row>
    <row r="1446">
      <c r="G1446" s="5">
        <v>64.5617</v>
      </c>
      <c r="H1446" s="6">
        <v>7.225</v>
      </c>
      <c r="K1446" s="4">
        <f>IFERROR(__xludf.DUMMYFUNCTION("""COMPUTED_VALUE"""),6.92)</f>
        <v>6.92</v>
      </c>
      <c r="L1446" s="4">
        <v>64.7812</v>
      </c>
      <c r="M1446" s="4" t="s">
        <v>13</v>
      </c>
      <c r="N1446" s="1">
        <v>72.8368298814181</v>
      </c>
      <c r="O1446" s="4">
        <v>-8.275129881418096</v>
      </c>
      <c r="V1446" s="5">
        <v>39.1139</v>
      </c>
      <c r="W1446" s="6">
        <v>7.225</v>
      </c>
      <c r="Z1446" s="4">
        <f>IFERROR(__xludf.DUMMYFUNCTION("""COMPUTED_VALUE"""),6.92)</f>
        <v>6.92</v>
      </c>
      <c r="AA1446" s="4">
        <v>39.2166</v>
      </c>
      <c r="AB1446" s="4" t="s">
        <v>13</v>
      </c>
      <c r="AC1446" s="1">
        <v>46.2810730863326</v>
      </c>
      <c r="AD1446" s="4">
        <v>-7.167173086332596</v>
      </c>
    </row>
    <row r="1447">
      <c r="G1447" s="5">
        <v>64.5493</v>
      </c>
      <c r="H1447" s="6">
        <v>7.23</v>
      </c>
      <c r="K1447" s="4">
        <f>IFERROR(__xludf.DUMMYFUNCTION("""COMPUTED_VALUE"""),6.925)</f>
        <v>6.925</v>
      </c>
      <c r="L1447" s="4">
        <v>64.7761</v>
      </c>
      <c r="M1447" s="4" t="s">
        <v>13</v>
      </c>
      <c r="N1447" s="1">
        <v>72.7980030459334</v>
      </c>
      <c r="O1447" s="4">
        <v>-8.248703045933397</v>
      </c>
      <c r="V1447" s="5">
        <v>39.1256</v>
      </c>
      <c r="W1447" s="6">
        <v>7.23</v>
      </c>
      <c r="Z1447" s="4">
        <f>IFERROR(__xludf.DUMMYFUNCTION("""COMPUTED_VALUE"""),6.925)</f>
        <v>6.925</v>
      </c>
      <c r="AA1447" s="4">
        <v>39.2099</v>
      </c>
      <c r="AB1447" s="4" t="s">
        <v>13</v>
      </c>
      <c r="AC1447" s="1">
        <v>46.2680674364767</v>
      </c>
      <c r="AD1447" s="4">
        <v>-7.1424674364767</v>
      </c>
    </row>
    <row r="1448">
      <c r="G1448" s="5">
        <v>64.5357</v>
      </c>
      <c r="H1448" s="6">
        <v>7.235</v>
      </c>
      <c r="K1448" s="4">
        <f>IFERROR(__xludf.DUMMYFUNCTION("""COMPUTED_VALUE"""),6.93)</f>
        <v>6.93</v>
      </c>
      <c r="L1448" s="4">
        <v>64.7712</v>
      </c>
      <c r="M1448" s="4" t="s">
        <v>13</v>
      </c>
      <c r="N1448" s="1">
        <v>72.7587100712936</v>
      </c>
      <c r="O1448" s="4">
        <v>-8.2230100712936</v>
      </c>
      <c r="V1448" s="5">
        <v>39.1376</v>
      </c>
      <c r="W1448" s="6">
        <v>7.235</v>
      </c>
      <c r="Z1448" s="4">
        <f>IFERROR(__xludf.DUMMYFUNCTION("""COMPUTED_VALUE"""),6.93)</f>
        <v>6.93</v>
      </c>
      <c r="AA1448" s="4">
        <v>39.203</v>
      </c>
      <c r="AB1448" s="4" t="s">
        <v>13</v>
      </c>
      <c r="AC1448" s="1">
        <v>46.2545825109377</v>
      </c>
      <c r="AD1448" s="4">
        <v>-7.116982510937703</v>
      </c>
    </row>
    <row r="1449">
      <c r="G1449" s="5">
        <v>64.5209</v>
      </c>
      <c r="H1449" s="6">
        <v>7.24</v>
      </c>
      <c r="K1449" s="4">
        <f>IFERROR(__xludf.DUMMYFUNCTION("""COMPUTED_VALUE"""),6.935)</f>
        <v>6.935</v>
      </c>
      <c r="L1449" s="4">
        <v>64.7664</v>
      </c>
      <c r="M1449" s="4" t="s">
        <v>13</v>
      </c>
      <c r="N1449" s="1">
        <v>72.7189957201</v>
      </c>
      <c r="O1449" s="4">
        <v>-8.1980957201</v>
      </c>
      <c r="V1449" s="5">
        <v>39.15</v>
      </c>
      <c r="W1449" s="6">
        <v>7.24</v>
      </c>
      <c r="Z1449" s="4">
        <f>IFERROR(__xludf.DUMMYFUNCTION("""COMPUTED_VALUE"""),6.935)</f>
        <v>6.935</v>
      </c>
      <c r="AA1449" s="4">
        <v>39.1961</v>
      </c>
      <c r="AB1449" s="4" t="s">
        <v>13</v>
      </c>
      <c r="AC1449" s="1">
        <v>46.2406549408926</v>
      </c>
      <c r="AD1449" s="4">
        <v>-7.090654940892598</v>
      </c>
    </row>
    <row r="1450">
      <c r="G1450" s="5">
        <v>64.5046</v>
      </c>
      <c r="H1450" s="6">
        <v>7.245</v>
      </c>
      <c r="K1450" s="4">
        <f>IFERROR(__xludf.DUMMYFUNCTION("""COMPUTED_VALUE"""),6.94)</f>
        <v>6.94</v>
      </c>
      <c r="L1450" s="4">
        <v>64.7617</v>
      </c>
      <c r="M1450" s="4" t="s">
        <v>13</v>
      </c>
      <c r="N1450" s="1">
        <v>72.6789047549534</v>
      </c>
      <c r="O1450" s="4">
        <v>-8.174304754953397</v>
      </c>
      <c r="V1450" s="5">
        <v>39.1625</v>
      </c>
      <c r="W1450" s="6">
        <v>7.245</v>
      </c>
      <c r="Z1450" s="4">
        <f>IFERROR(__xludf.DUMMYFUNCTION("""COMPUTED_VALUE"""),6.94)</f>
        <v>6.94</v>
      </c>
      <c r="AA1450" s="4">
        <v>39.1891</v>
      </c>
      <c r="AB1450" s="4" t="s">
        <v>13</v>
      </c>
      <c r="AC1450" s="1">
        <v>46.2263213575181</v>
      </c>
      <c r="AD1450" s="4">
        <v>-7.063821357518101</v>
      </c>
    </row>
    <row r="1451">
      <c r="G1451" s="5">
        <v>64.487</v>
      </c>
      <c r="H1451" s="6">
        <v>7.25</v>
      </c>
      <c r="K1451" s="4">
        <f>IFERROR(__xludf.DUMMYFUNCTION("""COMPUTED_VALUE"""),6.945)</f>
        <v>6.945</v>
      </c>
      <c r="L1451" s="4">
        <v>64.7572</v>
      </c>
      <c r="M1451" s="4" t="s">
        <v>13</v>
      </c>
      <c r="N1451" s="1">
        <v>72.638481938455</v>
      </c>
      <c r="O1451" s="4">
        <v>-8.151481938455007</v>
      </c>
      <c r="V1451" s="5">
        <v>39.1752</v>
      </c>
      <c r="W1451" s="6">
        <v>7.25</v>
      </c>
      <c r="Z1451" s="4">
        <f>IFERROR(__xludf.DUMMYFUNCTION("""COMPUTED_VALUE"""),6.945)</f>
        <v>6.945</v>
      </c>
      <c r="AA1451" s="4">
        <v>39.1821</v>
      </c>
      <c r="AB1451" s="4" t="s">
        <v>13</v>
      </c>
      <c r="AC1451" s="1">
        <v>46.211618391991</v>
      </c>
      <c r="AD1451" s="4">
        <v>-7.036418391991006</v>
      </c>
    </row>
    <row r="1452">
      <c r="G1452" s="5">
        <v>64.4678</v>
      </c>
      <c r="H1452" s="6">
        <v>7.255</v>
      </c>
      <c r="K1452" s="4">
        <f>IFERROR(__xludf.DUMMYFUNCTION("""COMPUTED_VALUE"""),6.95)</f>
        <v>6.95</v>
      </c>
      <c r="L1452" s="4">
        <v>64.7527</v>
      </c>
      <c r="M1452" s="4" t="s">
        <v>13</v>
      </c>
      <c r="N1452" s="1">
        <v>72.5977720332058</v>
      </c>
      <c r="O1452" s="4">
        <v>-8.129972033205803</v>
      </c>
      <c r="V1452" s="5">
        <v>39.188</v>
      </c>
      <c r="W1452" s="6">
        <v>7.255</v>
      </c>
      <c r="Z1452" s="4">
        <f>IFERROR(__xludf.DUMMYFUNCTION("""COMPUTED_VALUE"""),6.95)</f>
        <v>6.95</v>
      </c>
      <c r="AA1452" s="4">
        <v>39.175</v>
      </c>
      <c r="AB1452" s="4" t="s">
        <v>13</v>
      </c>
      <c r="AC1452" s="1">
        <v>46.1965826754884</v>
      </c>
      <c r="AD1452" s="4">
        <v>-7.008582675488398</v>
      </c>
    </row>
    <row r="1453">
      <c r="G1453" s="5">
        <v>64.4471</v>
      </c>
      <c r="H1453" s="6">
        <v>7.26</v>
      </c>
      <c r="K1453" s="4">
        <f>IFERROR(__xludf.DUMMYFUNCTION("""COMPUTED_VALUE"""),6.955)</f>
        <v>6.955</v>
      </c>
      <c r="L1453" s="4">
        <v>64.7484</v>
      </c>
      <c r="M1453" s="4" t="s">
        <v>13</v>
      </c>
      <c r="N1453" s="1">
        <v>72.5568198018067</v>
      </c>
      <c r="O1453" s="4">
        <v>-8.10971980180669</v>
      </c>
      <c r="V1453" s="5">
        <v>39.2009</v>
      </c>
      <c r="W1453" s="6">
        <v>7.26</v>
      </c>
      <c r="Z1453" s="4">
        <f>IFERROR(__xludf.DUMMYFUNCTION("""COMPUTED_VALUE"""),6.955)</f>
        <v>6.955</v>
      </c>
      <c r="AA1453" s="4">
        <v>39.168</v>
      </c>
      <c r="AB1453" s="4" t="s">
        <v>13</v>
      </c>
      <c r="AC1453" s="1">
        <v>46.1812508391869</v>
      </c>
      <c r="AD1453" s="4">
        <v>-6.9803508391869045</v>
      </c>
    </row>
    <row r="1454">
      <c r="G1454" s="5">
        <v>64.4247</v>
      </c>
      <c r="H1454" s="6">
        <v>7.265</v>
      </c>
      <c r="K1454" s="4">
        <f>IFERROR(__xludf.DUMMYFUNCTION("""COMPUTED_VALUE"""),6.96)</f>
        <v>6.96</v>
      </c>
      <c r="L1454" s="4">
        <v>64.7441</v>
      </c>
      <c r="M1454" s="4" t="s">
        <v>13</v>
      </c>
      <c r="N1454" s="1">
        <v>72.515670006859</v>
      </c>
      <c r="O1454" s="4">
        <v>-8.090970006858996</v>
      </c>
      <c r="V1454" s="5">
        <v>39.2137</v>
      </c>
      <c r="W1454" s="6">
        <v>7.265</v>
      </c>
      <c r="Z1454" s="4">
        <f>IFERROR(__xludf.DUMMYFUNCTION("""COMPUTED_VALUE"""),6.96)</f>
        <v>6.96</v>
      </c>
      <c r="AA1454" s="4">
        <v>39.1609</v>
      </c>
      <c r="AB1454" s="4" t="s">
        <v>13</v>
      </c>
      <c r="AC1454" s="1">
        <v>46.1656595142634</v>
      </c>
      <c r="AD1454" s="4">
        <v>-6.9519595142634</v>
      </c>
    </row>
    <row r="1455">
      <c r="G1455" s="5">
        <v>64.4006</v>
      </c>
      <c r="H1455" s="6">
        <v>7.27</v>
      </c>
      <c r="K1455" s="4">
        <f>IFERROR(__xludf.DUMMYFUNCTION("""COMPUTED_VALUE"""),6.965)</f>
        <v>6.965</v>
      </c>
      <c r="L1455" s="4">
        <v>64.74</v>
      </c>
      <c r="M1455" s="4" t="s">
        <v>13</v>
      </c>
      <c r="N1455" s="1">
        <v>72.4743674109635</v>
      </c>
      <c r="O1455" s="4">
        <v>-8.073767410963498</v>
      </c>
      <c r="V1455" s="5">
        <v>39.2265</v>
      </c>
      <c r="W1455" s="6">
        <v>7.27</v>
      </c>
      <c r="Z1455" s="4">
        <f>IFERROR(__xludf.DUMMYFUNCTION("""COMPUTED_VALUE"""),6.965)</f>
        <v>6.965</v>
      </c>
      <c r="AA1455" s="4">
        <v>39.1537</v>
      </c>
      <c r="AB1455" s="4" t="s">
        <v>13</v>
      </c>
      <c r="AC1455" s="1">
        <v>46.1498453318948</v>
      </c>
      <c r="AD1455" s="4">
        <v>-6.923345331894801</v>
      </c>
    </row>
    <row r="1456">
      <c r="G1456" s="5">
        <v>64.3746</v>
      </c>
      <c r="H1456" s="6">
        <v>7.275</v>
      </c>
      <c r="K1456" s="4">
        <f>IFERROR(__xludf.DUMMYFUNCTION("""COMPUTED_VALUE"""),6.97)</f>
        <v>6.97</v>
      </c>
      <c r="L1456" s="4">
        <v>64.736</v>
      </c>
      <c r="M1456" s="4" t="s">
        <v>13</v>
      </c>
      <c r="N1456" s="1">
        <v>72.4329567767213</v>
      </c>
      <c r="O1456" s="4">
        <v>-8.058356776721297</v>
      </c>
      <c r="V1456" s="5">
        <v>39.2392</v>
      </c>
      <c r="W1456" s="6">
        <v>7.275</v>
      </c>
      <c r="Z1456" s="4">
        <f>IFERROR(__xludf.DUMMYFUNCTION("""COMPUTED_VALUE"""),6.97)</f>
        <v>6.97</v>
      </c>
      <c r="AA1456" s="4">
        <v>39.1466</v>
      </c>
      <c r="AB1456" s="4" t="s">
        <v>13</v>
      </c>
      <c r="AC1456" s="1">
        <v>46.1338449232579</v>
      </c>
      <c r="AD1456" s="4">
        <v>-6.8946449232579</v>
      </c>
    </row>
    <row r="1457">
      <c r="G1457" s="5">
        <v>64.3467</v>
      </c>
      <c r="H1457" s="6">
        <v>7.28</v>
      </c>
      <c r="K1457" s="4">
        <f>IFERROR(__xludf.DUMMYFUNCTION("""COMPUTED_VALUE"""),6.975)</f>
        <v>6.975</v>
      </c>
      <c r="L1457" s="4">
        <v>64.732</v>
      </c>
      <c r="M1457" s="4" t="s">
        <v>13</v>
      </c>
      <c r="N1457" s="1">
        <v>72.3914828667335</v>
      </c>
      <c r="O1457" s="4">
        <v>-8.044782866733499</v>
      </c>
      <c r="V1457" s="5">
        <v>39.2516</v>
      </c>
      <c r="W1457" s="6">
        <v>7.28</v>
      </c>
      <c r="Z1457" s="4">
        <f>IFERROR(__xludf.DUMMYFUNCTION("""COMPUTED_VALUE"""),6.975)</f>
        <v>6.975</v>
      </c>
      <c r="AA1457" s="4">
        <v>39.1394</v>
      </c>
      <c r="AB1457" s="4" t="s">
        <v>13</v>
      </c>
      <c r="AC1457" s="1">
        <v>46.1176949195296</v>
      </c>
      <c r="AD1457" s="4">
        <v>-6.866094919529594</v>
      </c>
    </row>
    <row r="1458">
      <c r="G1458" s="5">
        <v>64.3169</v>
      </c>
      <c r="H1458" s="6">
        <v>7.285</v>
      </c>
      <c r="K1458" s="4">
        <f>IFERROR(__xludf.DUMMYFUNCTION("""COMPUTED_VALUE"""),6.98)</f>
        <v>6.98</v>
      </c>
      <c r="L1458" s="4">
        <v>64.7282</v>
      </c>
      <c r="M1458" s="4" t="s">
        <v>13</v>
      </c>
      <c r="N1458" s="1">
        <v>72.3499904436011</v>
      </c>
      <c r="O1458" s="4">
        <v>-8.033090443601097</v>
      </c>
      <c r="V1458" s="5">
        <v>39.2638</v>
      </c>
      <c r="W1458" s="6">
        <v>7.285</v>
      </c>
      <c r="Z1458" s="4">
        <f>IFERROR(__xludf.DUMMYFUNCTION("""COMPUTED_VALUE"""),6.98)</f>
        <v>6.98</v>
      </c>
      <c r="AA1458" s="4">
        <v>39.1322</v>
      </c>
      <c r="AB1458" s="4" t="s">
        <v>13</v>
      </c>
      <c r="AC1458" s="1">
        <v>46.1014319518867</v>
      </c>
      <c r="AD1458" s="4">
        <v>-6.837631951886699</v>
      </c>
    </row>
    <row r="1459">
      <c r="G1459" s="5">
        <v>64.285</v>
      </c>
      <c r="H1459" s="6">
        <v>7.29</v>
      </c>
      <c r="K1459" s="4">
        <f>IFERROR(__xludf.DUMMYFUNCTION("""COMPUTED_VALUE"""),6.985)</f>
        <v>6.985</v>
      </c>
      <c r="L1459" s="4">
        <v>64.7244</v>
      </c>
      <c r="M1459" s="4" t="s">
        <v>13</v>
      </c>
      <c r="N1459" s="1">
        <v>72.3085242699251</v>
      </c>
      <c r="O1459" s="4">
        <v>-8.023524269925105</v>
      </c>
      <c r="V1459" s="5">
        <v>39.2756</v>
      </c>
      <c r="W1459" s="6">
        <v>7.29</v>
      </c>
      <c r="Z1459" s="4">
        <f>IFERROR(__xludf.DUMMYFUNCTION("""COMPUTED_VALUE"""),6.985)</f>
        <v>6.985</v>
      </c>
      <c r="AA1459" s="4">
        <v>39.125</v>
      </c>
      <c r="AB1459" s="4" t="s">
        <v>13</v>
      </c>
      <c r="AC1459" s="1">
        <v>46.0850926515061</v>
      </c>
      <c r="AD1459" s="4">
        <v>-6.809492651506105</v>
      </c>
    </row>
    <row r="1460">
      <c r="G1460" s="5">
        <v>64.251</v>
      </c>
      <c r="H1460" s="6">
        <v>7.295</v>
      </c>
      <c r="K1460" s="4">
        <f>IFERROR(__xludf.DUMMYFUNCTION("""COMPUTED_VALUE"""),6.99)</f>
        <v>6.99</v>
      </c>
      <c r="L1460" s="4">
        <v>64.7208</v>
      </c>
      <c r="M1460" s="4" t="s">
        <v>13</v>
      </c>
      <c r="N1460" s="1">
        <v>72.2671291083066</v>
      </c>
      <c r="O1460" s="4">
        <v>-8.0161291083066</v>
      </c>
      <c r="V1460" s="5">
        <v>39.287</v>
      </c>
      <c r="W1460" s="6">
        <v>7.295</v>
      </c>
      <c r="Z1460" s="4">
        <f>IFERROR(__xludf.DUMMYFUNCTION("""COMPUTED_VALUE"""),6.99)</f>
        <v>6.99</v>
      </c>
      <c r="AA1460" s="4">
        <v>39.1179</v>
      </c>
      <c r="AB1460" s="4" t="s">
        <v>13</v>
      </c>
      <c r="AC1460" s="1">
        <v>46.0687136495646</v>
      </c>
      <c r="AD1460" s="4">
        <v>-6.781713649564601</v>
      </c>
    </row>
    <row r="1461">
      <c r="G1461" s="5">
        <v>64.2148</v>
      </c>
      <c r="H1461" s="6">
        <v>7.3</v>
      </c>
      <c r="K1461" s="4">
        <f>IFERROR(__xludf.DUMMYFUNCTION("""COMPUTED_VALUE"""),6.991729737)</f>
        <v>6.991729737</v>
      </c>
      <c r="L1461" s="4" t="s">
        <v>13</v>
      </c>
      <c r="M1461" s="4">
        <v>74.15</v>
      </c>
      <c r="N1461" s="1">
        <v>72.2258497213467</v>
      </c>
      <c r="O1461" s="4">
        <v>-8.011049721346708</v>
      </c>
      <c r="V1461" s="5">
        <v>39.2978</v>
      </c>
      <c r="W1461" s="6">
        <v>7.3</v>
      </c>
      <c r="Z1461" s="4">
        <f>IFERROR(__xludf.DUMMYFUNCTION("""COMPUTED_VALUE"""),6.991729737)</f>
        <v>6.991729737</v>
      </c>
      <c r="AA1461" s="4" t="s">
        <v>13</v>
      </c>
      <c r="AB1461" s="4">
        <v>46.2549034320329</v>
      </c>
      <c r="AC1461" s="1">
        <v>46.052331577239</v>
      </c>
      <c r="AD1461" s="4">
        <v>-6.754531577239</v>
      </c>
    </row>
    <row r="1462">
      <c r="G1462" s="5">
        <v>64.1762</v>
      </c>
      <c r="H1462" s="6">
        <v>7.305</v>
      </c>
      <c r="K1462" s="4">
        <f>IFERROR(__xludf.DUMMYFUNCTION("""COMPUTED_VALUE"""),6.995)</f>
        <v>6.995</v>
      </c>
      <c r="L1462" s="4">
        <v>64.7172</v>
      </c>
      <c r="M1462" s="4" t="s">
        <v>13</v>
      </c>
      <c r="N1462" s="1">
        <v>72.1847308716462</v>
      </c>
      <c r="O1462" s="4">
        <v>-8.008530871646201</v>
      </c>
      <c r="V1462" s="5">
        <v>39.3082</v>
      </c>
      <c r="W1462" s="6">
        <v>7.305</v>
      </c>
      <c r="Z1462" s="4">
        <f>IFERROR(__xludf.DUMMYFUNCTION("""COMPUTED_VALUE"""),6.995)</f>
        <v>6.995</v>
      </c>
      <c r="AA1462" s="4">
        <v>39.1108</v>
      </c>
      <c r="AB1462" s="4" t="s">
        <v>13</v>
      </c>
      <c r="AC1462" s="1">
        <v>46.0359830657063</v>
      </c>
      <c r="AD1462" s="4">
        <v>-6.727783065706298</v>
      </c>
    </row>
    <row r="1463">
      <c r="G1463" s="5">
        <v>64.1354</v>
      </c>
      <c r="H1463" s="6">
        <v>7.31</v>
      </c>
      <c r="K1463" s="4">
        <f>IFERROR(__xludf.DUMMYFUNCTION("""COMPUTED_VALUE"""),7.0)</f>
        <v>7</v>
      </c>
      <c r="L1463" s="4">
        <v>64.7137</v>
      </c>
      <c r="M1463" s="4" t="s">
        <v>13</v>
      </c>
      <c r="N1463" s="1">
        <v>72.1438173218064</v>
      </c>
      <c r="O1463" s="4">
        <v>-8.008417321806391</v>
      </c>
      <c r="V1463" s="5">
        <v>39.3179</v>
      </c>
      <c r="W1463" s="6">
        <v>7.31</v>
      </c>
      <c r="Z1463" s="4">
        <f>IFERROR(__xludf.DUMMYFUNCTION("""COMPUTED_VALUE"""),7.0)</f>
        <v>7</v>
      </c>
      <c r="AA1463" s="4">
        <v>39.1037</v>
      </c>
      <c r="AB1463" s="4" t="s">
        <v>13</v>
      </c>
      <c r="AC1463" s="1">
        <v>46.0197047461431</v>
      </c>
      <c r="AD1463" s="4">
        <v>-6.701804746143097</v>
      </c>
    </row>
    <row r="1464">
      <c r="G1464" s="5">
        <v>64.0921</v>
      </c>
      <c r="H1464" s="6">
        <v>7.315</v>
      </c>
      <c r="K1464" s="4">
        <f>IFERROR(__xludf.DUMMYFUNCTION("""COMPUTED_VALUE"""),7.005)</f>
        <v>7.005</v>
      </c>
      <c r="L1464" s="4">
        <v>64.7104</v>
      </c>
      <c r="M1464" s="4" t="s">
        <v>13</v>
      </c>
      <c r="N1464" s="1">
        <v>72.1031538344282</v>
      </c>
      <c r="O1464" s="4">
        <v>-8.011053834428196</v>
      </c>
      <c r="V1464" s="5">
        <v>39.3269</v>
      </c>
      <c r="W1464" s="6">
        <v>7.315</v>
      </c>
      <c r="Z1464" s="4">
        <f>IFERROR(__xludf.DUMMYFUNCTION("""COMPUTED_VALUE"""),7.005)</f>
        <v>7.005</v>
      </c>
      <c r="AA1464" s="4">
        <v>39.0967</v>
      </c>
      <c r="AB1464" s="4" t="s">
        <v>13</v>
      </c>
      <c r="AC1464" s="1">
        <v>46.0035332497265</v>
      </c>
      <c r="AD1464" s="4">
        <v>-6.6766332497265</v>
      </c>
    </row>
    <row r="1465">
      <c r="G1465" s="5">
        <v>64.0463</v>
      </c>
      <c r="H1465" s="6">
        <v>7.32</v>
      </c>
      <c r="K1465" s="4">
        <f>IFERROR(__xludf.DUMMYFUNCTION("""COMPUTED_VALUE"""),7.01)</f>
        <v>7.01</v>
      </c>
      <c r="L1465" s="4">
        <v>64.7071</v>
      </c>
      <c r="M1465" s="4" t="s">
        <v>13</v>
      </c>
      <c r="N1465" s="1">
        <v>72.0627851721127</v>
      </c>
      <c r="O1465" s="4">
        <v>-8.016485172112695</v>
      </c>
      <c r="V1465" s="5">
        <v>39.335</v>
      </c>
      <c r="W1465" s="6">
        <v>7.32</v>
      </c>
      <c r="Z1465" s="4">
        <f>IFERROR(__xludf.DUMMYFUNCTION("""COMPUTED_VALUE"""),7.01)</f>
        <v>7.01</v>
      </c>
      <c r="AA1465" s="4">
        <v>39.0898</v>
      </c>
      <c r="AB1465" s="4" t="s">
        <v>13</v>
      </c>
      <c r="AC1465" s="1">
        <v>45.9875052076332</v>
      </c>
      <c r="AD1465" s="4">
        <v>-6.652505207633197</v>
      </c>
    </row>
    <row r="1466">
      <c r="G1466" s="5">
        <v>63.998</v>
      </c>
      <c r="H1466" s="6">
        <v>7.325</v>
      </c>
      <c r="K1466" s="4">
        <f>IFERROR(__xludf.DUMMYFUNCTION("""COMPUTED_VALUE"""),7.015)</f>
        <v>7.015</v>
      </c>
      <c r="L1466" s="4">
        <v>64.7039</v>
      </c>
      <c r="M1466" s="4" t="s">
        <v>13</v>
      </c>
      <c r="N1466" s="1">
        <v>72.0227560974608</v>
      </c>
      <c r="O1466" s="4">
        <v>-8.024756097460802</v>
      </c>
      <c r="V1466" s="5">
        <v>39.3423</v>
      </c>
      <c r="W1466" s="6">
        <v>7.325</v>
      </c>
      <c r="Z1466" s="4">
        <f>IFERROR(__xludf.DUMMYFUNCTION("""COMPUTED_VALUE"""),7.015)</f>
        <v>7.015</v>
      </c>
      <c r="AA1466" s="4">
        <v>39.0829</v>
      </c>
      <c r="AB1466" s="4" t="s">
        <v>13</v>
      </c>
      <c r="AC1466" s="1">
        <v>45.9716572510401</v>
      </c>
      <c r="AD1466" s="4">
        <v>-6.629357251040098</v>
      </c>
    </row>
    <row r="1467">
      <c r="G1467" s="5">
        <v>63.947</v>
      </c>
      <c r="H1467" s="6">
        <v>7.33</v>
      </c>
      <c r="K1467" s="4">
        <f>IFERROR(__xludf.DUMMYFUNCTION("""COMPUTED_VALUE"""),7.02)</f>
        <v>7.02</v>
      </c>
      <c r="L1467" s="4">
        <v>64.7009</v>
      </c>
      <c r="M1467" s="4" t="s">
        <v>13</v>
      </c>
      <c r="N1467" s="1">
        <v>71.9831113730737</v>
      </c>
      <c r="O1467" s="4">
        <v>-8.036111373073695</v>
      </c>
      <c r="V1467" s="5">
        <v>39.3488</v>
      </c>
      <c r="W1467" s="6">
        <v>7.33</v>
      </c>
      <c r="Z1467" s="4">
        <f>IFERROR(__xludf.DUMMYFUNCTION("""COMPUTED_VALUE"""),7.02)</f>
        <v>7.02</v>
      </c>
      <c r="AA1467" s="4">
        <v>39.0762</v>
      </c>
      <c r="AB1467" s="4" t="s">
        <v>13</v>
      </c>
      <c r="AC1467" s="1">
        <v>45.956026011124</v>
      </c>
      <c r="AD1467" s="4">
        <v>-6.6072260111240055</v>
      </c>
    </row>
    <row r="1468">
      <c r="G1468" s="5">
        <v>63.8934</v>
      </c>
      <c r="H1468" s="6">
        <v>7.335</v>
      </c>
      <c r="K1468" s="4">
        <f>IFERROR(__xludf.DUMMYFUNCTION("""COMPUTED_VALUE"""),7.025)</f>
        <v>7.025</v>
      </c>
      <c r="L1468" s="4">
        <v>64.6979</v>
      </c>
      <c r="M1468" s="4" t="s">
        <v>13</v>
      </c>
      <c r="N1468" s="1">
        <v>71.9438957615524</v>
      </c>
      <c r="O1468" s="4">
        <v>-8.050495761552398</v>
      </c>
      <c r="V1468" s="5">
        <v>39.3542</v>
      </c>
      <c r="W1468" s="6">
        <v>7.335</v>
      </c>
      <c r="Z1468" s="4">
        <f>IFERROR(__xludf.DUMMYFUNCTION("""COMPUTED_VALUE"""),7.025)</f>
        <v>7.025</v>
      </c>
      <c r="AA1468" s="4">
        <v>39.0695</v>
      </c>
      <c r="AB1468" s="4" t="s">
        <v>13</v>
      </c>
      <c r="AC1468" s="1">
        <v>45.9406481190618</v>
      </c>
      <c r="AD1468" s="4">
        <v>-6.586448119061799</v>
      </c>
    </row>
    <row r="1469">
      <c r="G1469" s="5">
        <v>63.8369</v>
      </c>
      <c r="H1469" s="6">
        <v>7.34</v>
      </c>
      <c r="K1469" s="4">
        <f>IFERROR(__xludf.DUMMYFUNCTION("""COMPUTED_VALUE"""),7.03)</f>
        <v>7.03</v>
      </c>
      <c r="L1469" s="4">
        <v>64.695</v>
      </c>
      <c r="M1469" s="4" t="s">
        <v>13</v>
      </c>
      <c r="N1469" s="1">
        <v>71.9051540254979</v>
      </c>
      <c r="O1469" s="4">
        <v>-8.068254025497893</v>
      </c>
      <c r="V1469" s="5">
        <v>39.3586</v>
      </c>
      <c r="W1469" s="6">
        <v>7.34</v>
      </c>
      <c r="Z1469" s="4">
        <f>IFERROR(__xludf.DUMMYFUNCTION("""COMPUTED_VALUE"""),7.03)</f>
        <v>7.03</v>
      </c>
      <c r="AA1469" s="4">
        <v>39.063</v>
      </c>
      <c r="AB1469" s="4" t="s">
        <v>13</v>
      </c>
      <c r="AC1469" s="1">
        <v>45.9255602060304</v>
      </c>
      <c r="AD1469" s="4">
        <v>-6.566960206030394</v>
      </c>
    </row>
    <row r="1470">
      <c r="G1470" s="5">
        <v>63.7777</v>
      </c>
      <c r="H1470" s="6">
        <v>7.345</v>
      </c>
      <c r="K1470" s="4">
        <f>IFERROR(__xludf.DUMMYFUNCTION("""COMPUTED_VALUE"""),7.035)</f>
        <v>7.035</v>
      </c>
      <c r="L1470" s="4">
        <v>64.6923</v>
      </c>
      <c r="M1470" s="4" t="s">
        <v>13</v>
      </c>
      <c r="N1470" s="1">
        <v>71.8669309275112</v>
      </c>
      <c r="O1470" s="4">
        <v>-8.089230927511203</v>
      </c>
      <c r="V1470" s="5">
        <v>39.3619</v>
      </c>
      <c r="W1470" s="6">
        <v>7.345</v>
      </c>
      <c r="Z1470" s="4">
        <f>IFERROR(__xludf.DUMMYFUNCTION("""COMPUTED_VALUE"""),7.035)</f>
        <v>7.035</v>
      </c>
      <c r="AA1470" s="4">
        <v>39.0566</v>
      </c>
      <c r="AB1470" s="4" t="s">
        <v>13</v>
      </c>
      <c r="AC1470" s="1">
        <v>45.9107989032064</v>
      </c>
      <c r="AD1470" s="4">
        <v>-6.5488989032064</v>
      </c>
    </row>
    <row r="1471">
      <c r="G1471" s="5">
        <v>63.7155</v>
      </c>
      <c r="H1471" s="6">
        <v>7.35</v>
      </c>
      <c r="K1471" s="4">
        <f>IFERROR(__xludf.DUMMYFUNCTION("""COMPUTED_VALUE"""),7.04)</f>
        <v>7.04</v>
      </c>
      <c r="L1471" s="4">
        <v>64.6897</v>
      </c>
      <c r="M1471" s="4" t="s">
        <v>13</v>
      </c>
      <c r="N1471" s="1">
        <v>71.8292712301935</v>
      </c>
      <c r="O1471" s="4">
        <v>-8.1137712301935</v>
      </c>
      <c r="V1471" s="5">
        <v>39.364</v>
      </c>
      <c r="W1471" s="6">
        <v>7.35</v>
      </c>
      <c r="Z1471" s="4">
        <f>IFERROR(__xludf.DUMMYFUNCTION("""COMPUTED_VALUE"""),7.04)</f>
        <v>7.04</v>
      </c>
      <c r="AA1471" s="4">
        <v>39.0504</v>
      </c>
      <c r="AB1471" s="4" t="s">
        <v>13</v>
      </c>
      <c r="AC1471" s="1">
        <v>45.8964008417669</v>
      </c>
      <c r="AD1471" s="4">
        <v>-6.532400841766901</v>
      </c>
    </row>
    <row r="1472">
      <c r="G1472" s="5">
        <v>63.6505</v>
      </c>
      <c r="H1472" s="6">
        <v>7.355</v>
      </c>
      <c r="K1472" s="4">
        <f>IFERROR(__xludf.DUMMYFUNCTION("""COMPUTED_VALUE"""),7.045)</f>
        <v>7.045</v>
      </c>
      <c r="L1472" s="4">
        <v>64.6871</v>
      </c>
      <c r="M1472" s="4" t="s">
        <v>13</v>
      </c>
      <c r="N1472" s="1">
        <v>71.7922196961456</v>
      </c>
      <c r="O1472" s="4">
        <v>-8.141719696145593</v>
      </c>
      <c r="V1472" s="5">
        <v>39.365</v>
      </c>
      <c r="W1472" s="6">
        <v>7.355</v>
      </c>
      <c r="Z1472" s="4">
        <f>IFERROR(__xludf.DUMMYFUNCTION("""COMPUTED_VALUE"""),7.045)</f>
        <v>7.045</v>
      </c>
      <c r="AA1472" s="4">
        <v>39.0443</v>
      </c>
      <c r="AB1472" s="4" t="s">
        <v>13</v>
      </c>
      <c r="AC1472" s="1">
        <v>45.8824026528887</v>
      </c>
      <c r="AD1472" s="4">
        <v>-6.517402652888698</v>
      </c>
    </row>
    <row r="1473">
      <c r="G1473" s="5">
        <v>63.5824</v>
      </c>
      <c r="H1473" s="6">
        <v>7.36</v>
      </c>
      <c r="K1473" s="4">
        <f>IFERROR(__xludf.DUMMYFUNCTION("""COMPUTED_VALUE"""),7.05)</f>
        <v>7.05</v>
      </c>
      <c r="L1473" s="4">
        <v>64.6848</v>
      </c>
      <c r="M1473" s="4" t="s">
        <v>13</v>
      </c>
      <c r="N1473" s="1">
        <v>71.7558210879688</v>
      </c>
      <c r="O1473" s="4">
        <v>-8.173421087968798</v>
      </c>
      <c r="V1473" s="5">
        <v>39.3647</v>
      </c>
      <c r="W1473" s="6">
        <v>7.36</v>
      </c>
      <c r="Z1473" s="4">
        <f>IFERROR(__xludf.DUMMYFUNCTION("""COMPUTED_VALUE"""),7.05)</f>
        <v>7.05</v>
      </c>
      <c r="AA1473" s="4">
        <v>39.0385</v>
      </c>
      <c r="AB1473" s="4" t="s">
        <v>13</v>
      </c>
      <c r="AC1473" s="1">
        <v>45.8688409677486</v>
      </c>
      <c r="AD1473" s="4">
        <v>-6.504140967748604</v>
      </c>
    </row>
    <row r="1474">
      <c r="G1474" s="5">
        <v>63.5112</v>
      </c>
      <c r="H1474" s="6">
        <v>7.365</v>
      </c>
      <c r="K1474" s="4">
        <f>IFERROR(__xludf.DUMMYFUNCTION("""COMPUTED_VALUE"""),7.055)</f>
        <v>7.055</v>
      </c>
      <c r="L1474" s="4">
        <v>64.6825</v>
      </c>
      <c r="M1474" s="4" t="s">
        <v>13</v>
      </c>
      <c r="N1474" s="1">
        <v>71.7201201682639</v>
      </c>
      <c r="O1474" s="4">
        <v>-8.208920168263901</v>
      </c>
      <c r="V1474" s="5">
        <v>39.3631</v>
      </c>
      <c r="W1474" s="6">
        <v>7.365</v>
      </c>
      <c r="Z1474" s="4">
        <f>IFERROR(__xludf.DUMMYFUNCTION("""COMPUTED_VALUE"""),7.055)</f>
        <v>7.055</v>
      </c>
      <c r="AA1474" s="4">
        <v>39.0329</v>
      </c>
      <c r="AB1474" s="4" t="s">
        <v>13</v>
      </c>
      <c r="AC1474" s="1">
        <v>45.8557524175234</v>
      </c>
      <c r="AD1474" s="4">
        <v>-6.492652417523395</v>
      </c>
    </row>
    <row r="1475">
      <c r="G1475" s="5">
        <v>63.437</v>
      </c>
      <c r="H1475" s="6">
        <v>7.37</v>
      </c>
      <c r="K1475" s="4">
        <f>IFERROR(__xludf.DUMMYFUNCTION("""COMPUTED_VALUE"""),7.06)</f>
        <v>7.06</v>
      </c>
      <c r="L1475" s="4">
        <v>64.6803</v>
      </c>
      <c r="M1475" s="4" t="s">
        <v>13</v>
      </c>
      <c r="N1475" s="1">
        <v>71.685161699632</v>
      </c>
      <c r="O1475" s="4">
        <v>-8.248161699632007</v>
      </c>
      <c r="V1475" s="5">
        <v>39.3602</v>
      </c>
      <c r="W1475" s="6">
        <v>7.37</v>
      </c>
      <c r="Z1475" s="4">
        <f>IFERROR(__xludf.DUMMYFUNCTION("""COMPUTED_VALUE"""),7.06)</f>
        <v>7.06</v>
      </c>
      <c r="AA1475" s="4">
        <v>39.0275</v>
      </c>
      <c r="AB1475" s="4" t="s">
        <v>13</v>
      </c>
      <c r="AC1475" s="1">
        <v>45.84317363339</v>
      </c>
      <c r="AD1475" s="4">
        <v>-6.482973633390003</v>
      </c>
    </row>
    <row r="1476">
      <c r="G1476" s="5">
        <v>63.3596</v>
      </c>
      <c r="H1476" s="6">
        <v>7.375</v>
      </c>
      <c r="K1476" s="4">
        <f>IFERROR(__xludf.DUMMYFUNCTION("""COMPUTED_VALUE"""),7.065)</f>
        <v>7.065</v>
      </c>
      <c r="L1476" s="4">
        <v>64.6783</v>
      </c>
      <c r="M1476" s="4" t="s">
        <v>13</v>
      </c>
      <c r="N1476" s="1">
        <v>71.6509904446743</v>
      </c>
      <c r="O1476" s="4">
        <v>-8.291390444674306</v>
      </c>
      <c r="V1476" s="5">
        <v>39.3559</v>
      </c>
      <c r="W1476" s="6">
        <v>7.375</v>
      </c>
      <c r="Z1476" s="4">
        <f>IFERROR(__xludf.DUMMYFUNCTION("""COMPUTED_VALUE"""),7.065)</f>
        <v>7.065</v>
      </c>
      <c r="AA1476" s="4">
        <v>39.0224</v>
      </c>
      <c r="AB1476" s="4" t="s">
        <v>13</v>
      </c>
      <c r="AC1476" s="1">
        <v>45.8311412465252</v>
      </c>
      <c r="AD1476" s="4">
        <v>-6.475241246525201</v>
      </c>
    </row>
    <row r="1477">
      <c r="G1477" s="5">
        <v>63.279</v>
      </c>
      <c r="H1477" s="6">
        <v>7.38</v>
      </c>
      <c r="K1477" s="4">
        <f>IFERROR(__xludf.DUMMYFUNCTION("""COMPUTED_VALUE"""),7.07)</f>
        <v>7.07</v>
      </c>
      <c r="L1477" s="4">
        <v>64.6763</v>
      </c>
      <c r="M1477" s="4" t="s">
        <v>13</v>
      </c>
      <c r="N1477" s="1">
        <v>71.6176511659917</v>
      </c>
      <c r="O1477" s="4">
        <v>-8.338651165991699</v>
      </c>
      <c r="V1477" s="5">
        <v>39.3503</v>
      </c>
      <c r="W1477" s="6">
        <v>7.38</v>
      </c>
      <c r="Z1477" s="4">
        <f>IFERROR(__xludf.DUMMYFUNCTION("""COMPUTED_VALUE"""),7.07)</f>
        <v>7.07</v>
      </c>
      <c r="AA1477" s="4">
        <v>39.0176</v>
      </c>
      <c r="AB1477" s="4" t="s">
        <v>13</v>
      </c>
      <c r="AC1477" s="1">
        <v>45.819691888106</v>
      </c>
      <c r="AD1477" s="4">
        <v>-6.469391888106003</v>
      </c>
    </row>
    <row r="1478">
      <c r="G1478" s="5">
        <v>63.1951</v>
      </c>
      <c r="H1478" s="6">
        <v>7.385</v>
      </c>
      <c r="K1478" s="4">
        <f>IFERROR(__xludf.DUMMYFUNCTION("""COMPUTED_VALUE"""),7.075)</f>
        <v>7.075</v>
      </c>
      <c r="L1478" s="4">
        <v>64.6744</v>
      </c>
      <c r="M1478" s="4" t="s">
        <v>13</v>
      </c>
      <c r="N1478" s="1">
        <v>71.5851886261852</v>
      </c>
      <c r="O1478" s="4">
        <v>-8.390088626185204</v>
      </c>
      <c r="V1478" s="5">
        <v>39.3433</v>
      </c>
      <c r="W1478" s="6">
        <v>7.385</v>
      </c>
      <c r="Z1478" s="4">
        <f>IFERROR(__xludf.DUMMYFUNCTION("""COMPUTED_VALUE"""),7.075)</f>
        <v>7.075</v>
      </c>
      <c r="AA1478" s="4">
        <v>39.0131</v>
      </c>
      <c r="AB1478" s="4" t="s">
        <v>13</v>
      </c>
      <c r="AC1478" s="1">
        <v>45.8088621893091</v>
      </c>
      <c r="AD1478" s="4">
        <v>-6.465562189309104</v>
      </c>
    </row>
    <row r="1479">
      <c r="G1479" s="5">
        <v>63.1079</v>
      </c>
      <c r="H1479" s="6">
        <v>7.39</v>
      </c>
      <c r="K1479" s="4">
        <f>IFERROR(__xludf.DUMMYFUNCTION("""COMPUTED_VALUE"""),7.08)</f>
        <v>7.08</v>
      </c>
      <c r="L1479" s="4">
        <v>64.6727</v>
      </c>
      <c r="M1479" s="4" t="s">
        <v>13</v>
      </c>
      <c r="N1479" s="1">
        <v>71.5536475878559</v>
      </c>
      <c r="O1479" s="4">
        <v>-8.445747587855905</v>
      </c>
      <c r="V1479" s="5">
        <v>39.3349</v>
      </c>
      <c r="W1479" s="6">
        <v>7.39</v>
      </c>
      <c r="Z1479" s="4">
        <f>IFERROR(__xludf.DUMMYFUNCTION("""COMPUTED_VALUE"""),7.08)</f>
        <v>7.08</v>
      </c>
      <c r="AA1479" s="4">
        <v>39.0089</v>
      </c>
      <c r="AB1479" s="4" t="s">
        <v>13</v>
      </c>
      <c r="AC1479" s="1">
        <v>45.7986887813113</v>
      </c>
      <c r="AD1479" s="4">
        <v>-6.463788781311301</v>
      </c>
    </row>
    <row r="1480">
      <c r="G1480" s="5">
        <v>63.0175</v>
      </c>
      <c r="H1480" s="6">
        <v>7.395</v>
      </c>
      <c r="K1480" s="4">
        <f>IFERROR(__xludf.DUMMYFUNCTION("""COMPUTED_VALUE"""),7.085)</f>
        <v>7.085</v>
      </c>
      <c r="L1480" s="4">
        <v>64.671</v>
      </c>
      <c r="M1480" s="4" t="s">
        <v>13</v>
      </c>
      <c r="N1480" s="1">
        <v>71.5234057956586</v>
      </c>
      <c r="O1480" s="4">
        <v>-8.505905795658606</v>
      </c>
      <c r="V1480" s="5">
        <v>39.325</v>
      </c>
      <c r="W1480" s="6">
        <v>7.395</v>
      </c>
      <c r="Z1480" s="4">
        <f>IFERROR(__xludf.DUMMYFUNCTION("""COMPUTED_VALUE"""),7.085)</f>
        <v>7.085</v>
      </c>
      <c r="AA1480" s="4">
        <v>39.0051</v>
      </c>
      <c r="AB1480" s="4" t="s">
        <v>13</v>
      </c>
      <c r="AC1480" s="1">
        <v>45.789226821197</v>
      </c>
      <c r="AD1480" s="4">
        <v>-6.464226821196995</v>
      </c>
    </row>
    <row r="1481">
      <c r="G1481" s="5">
        <v>62.9236</v>
      </c>
      <c r="H1481" s="6">
        <v>7.4</v>
      </c>
      <c r="K1481" s="4">
        <f>IFERROR(__xludf.DUMMYFUNCTION("""COMPUTED_VALUE"""),7.09)</f>
        <v>7.09</v>
      </c>
      <c r="L1481" s="4">
        <v>64.6694</v>
      </c>
      <c r="M1481" s="4" t="s">
        <v>13</v>
      </c>
      <c r="N1481" s="1">
        <v>71.4958917307207</v>
      </c>
      <c r="O1481" s="4">
        <v>-8.5722917307207</v>
      </c>
      <c r="V1481" s="5">
        <v>39.3137</v>
      </c>
      <c r="W1481" s="6">
        <v>7.4</v>
      </c>
      <c r="Z1481" s="4">
        <f>IFERROR(__xludf.DUMMYFUNCTION("""COMPUTED_VALUE"""),7.09)</f>
        <v>7.09</v>
      </c>
      <c r="AA1481" s="4">
        <v>39.0017</v>
      </c>
      <c r="AB1481" s="4" t="s">
        <v>13</v>
      </c>
      <c r="AC1481" s="1">
        <v>45.7805420218748</v>
      </c>
      <c r="AD1481" s="4">
        <v>-6.466842021874804</v>
      </c>
    </row>
    <row r="1482">
      <c r="G1482" s="5">
        <v>62.8263</v>
      </c>
      <c r="H1482" s="6">
        <v>7.405</v>
      </c>
      <c r="K1482" s="4">
        <f>IFERROR(__xludf.DUMMYFUNCTION("""COMPUTED_VALUE"""),7.091827393)</f>
        <v>7.091827393</v>
      </c>
      <c r="L1482" s="4" t="s">
        <v>13</v>
      </c>
      <c r="M1482" s="4">
        <v>73.78</v>
      </c>
      <c r="N1482" s="1">
        <v>71.4708441305472</v>
      </c>
      <c r="O1482" s="4">
        <v>-8.644544130547203</v>
      </c>
      <c r="V1482" s="5">
        <v>39.301</v>
      </c>
      <c r="W1482" s="6">
        <v>7.405</v>
      </c>
      <c r="Z1482" s="4">
        <f>IFERROR(__xludf.DUMMYFUNCTION("""COMPUTED_VALUE"""),7.091827393)</f>
        <v>7.091827393</v>
      </c>
      <c r="AA1482" s="4" t="s">
        <v>13</v>
      </c>
      <c r="AB1482" s="4">
        <v>46.5301948513096</v>
      </c>
      <c r="AC1482" s="1">
        <v>45.7725393859729</v>
      </c>
      <c r="AD1482" s="4">
        <v>-6.471539385972896</v>
      </c>
    </row>
    <row r="1483">
      <c r="G1483" s="5">
        <v>62.7255</v>
      </c>
      <c r="H1483" s="6">
        <v>7.41</v>
      </c>
      <c r="K1483" s="4">
        <f>IFERROR(__xludf.DUMMYFUNCTION("""COMPUTED_VALUE"""),7.095)</f>
        <v>7.095</v>
      </c>
      <c r="L1483" s="4">
        <v>64.6679</v>
      </c>
      <c r="M1483" s="4" t="s">
        <v>13</v>
      </c>
      <c r="N1483" s="1">
        <v>71.4477747704981</v>
      </c>
      <c r="O1483" s="4">
        <v>-8.722274770498103</v>
      </c>
      <c r="V1483" s="5">
        <v>39.287</v>
      </c>
      <c r="W1483" s="6">
        <v>7.41</v>
      </c>
      <c r="Z1483" s="4">
        <f>IFERROR(__xludf.DUMMYFUNCTION("""COMPUTED_VALUE"""),7.095)</f>
        <v>7.095</v>
      </c>
      <c r="AA1483" s="4">
        <v>38.9987</v>
      </c>
      <c r="AB1483" s="4" t="s">
        <v>13</v>
      </c>
      <c r="AC1483" s="1">
        <v>45.765107424742</v>
      </c>
      <c r="AD1483" s="4">
        <v>-6.478107424741999</v>
      </c>
    </row>
    <row r="1484">
      <c r="G1484" s="5">
        <v>62.6213</v>
      </c>
      <c r="H1484" s="6">
        <v>7.415</v>
      </c>
      <c r="K1484" s="4">
        <f>IFERROR(__xludf.DUMMYFUNCTION("""COMPUTED_VALUE"""),7.1)</f>
        <v>7.1</v>
      </c>
      <c r="L1484" s="4">
        <v>64.6665</v>
      </c>
      <c r="M1484" s="4" t="s">
        <v>13</v>
      </c>
      <c r="N1484" s="1">
        <v>71.4261954259332</v>
      </c>
      <c r="O1484" s="4">
        <v>-8.804895425933204</v>
      </c>
      <c r="V1484" s="5">
        <v>39.2714</v>
      </c>
      <c r="W1484" s="6">
        <v>7.415</v>
      </c>
      <c r="Z1484" s="4">
        <f>IFERROR(__xludf.DUMMYFUNCTION("""COMPUTED_VALUE"""),7.1)</f>
        <v>7.1</v>
      </c>
      <c r="AA1484" s="4">
        <v>38.9961</v>
      </c>
      <c r="AB1484" s="4" t="s">
        <v>13</v>
      </c>
      <c r="AC1484" s="1">
        <v>45.7581346494329</v>
      </c>
      <c r="AD1484" s="4">
        <v>-6.486734649432897</v>
      </c>
    </row>
    <row r="1485">
      <c r="G1485" s="5">
        <v>62.5135</v>
      </c>
      <c r="H1485" s="6">
        <v>7.42</v>
      </c>
      <c r="K1485" s="4">
        <f>IFERROR(__xludf.DUMMYFUNCTION("""COMPUTED_VALUE"""),7.105)</f>
        <v>7.105</v>
      </c>
      <c r="L1485" s="4">
        <v>64.665</v>
      </c>
      <c r="M1485" s="4" t="s">
        <v>13</v>
      </c>
      <c r="N1485" s="1">
        <v>71.4056178722126</v>
      </c>
      <c r="O1485" s="4">
        <v>-8.892117872212602</v>
      </c>
      <c r="V1485" s="5">
        <v>39.2546</v>
      </c>
      <c r="W1485" s="6">
        <v>7.42</v>
      </c>
      <c r="Z1485" s="4">
        <f>IFERROR(__xludf.DUMMYFUNCTION("""COMPUTED_VALUE"""),7.105)</f>
        <v>7.105</v>
      </c>
      <c r="AA1485" s="4">
        <v>38.994</v>
      </c>
      <c r="AB1485" s="4" t="s">
        <v>13</v>
      </c>
      <c r="AC1485" s="1">
        <v>45.7515095712962</v>
      </c>
      <c r="AD1485" s="4">
        <v>-6.496909571296193</v>
      </c>
    </row>
    <row r="1486">
      <c r="G1486" s="5">
        <v>62.4022</v>
      </c>
      <c r="H1486" s="6">
        <v>7.425</v>
      </c>
      <c r="K1486" s="4">
        <f>IFERROR(__xludf.DUMMYFUNCTION("""COMPUTED_VALUE"""),7.11)</f>
        <v>7.11</v>
      </c>
      <c r="L1486" s="4">
        <v>64.6636</v>
      </c>
      <c r="M1486" s="4" t="s">
        <v>13</v>
      </c>
      <c r="N1486" s="1">
        <v>71.385553884696</v>
      </c>
      <c r="O1486" s="4">
        <v>-8.983353884695994</v>
      </c>
      <c r="V1486" s="5">
        <v>39.2364</v>
      </c>
      <c r="W1486" s="6">
        <v>7.425</v>
      </c>
      <c r="Z1486" s="4">
        <f>IFERROR(__xludf.DUMMYFUNCTION("""COMPUTED_VALUE"""),7.11)</f>
        <v>7.11</v>
      </c>
      <c r="AA1486" s="4">
        <v>38.9924</v>
      </c>
      <c r="AB1486" s="4" t="s">
        <v>13</v>
      </c>
      <c r="AC1486" s="1">
        <v>45.7451207015828</v>
      </c>
      <c r="AD1486" s="4">
        <v>-6.508720701582796</v>
      </c>
    </row>
    <row r="1487">
      <c r="G1487" s="5">
        <v>62.2873</v>
      </c>
      <c r="H1487" s="6">
        <v>7.43</v>
      </c>
      <c r="K1487" s="4">
        <f>IFERROR(__xludf.DUMMYFUNCTION("""COMPUTED_VALUE"""),7.115)</f>
        <v>7.115</v>
      </c>
      <c r="L1487" s="4">
        <v>64.6622</v>
      </c>
      <c r="M1487" s="4" t="s">
        <v>13</v>
      </c>
      <c r="N1487" s="1">
        <v>71.3655152387433</v>
      </c>
      <c r="O1487" s="4">
        <v>-9.078215238743297</v>
      </c>
      <c r="V1487" s="5">
        <v>39.2169</v>
      </c>
      <c r="W1487" s="6">
        <v>7.43</v>
      </c>
      <c r="Z1487" s="4">
        <f>IFERROR(__xludf.DUMMYFUNCTION("""COMPUTED_VALUE"""),7.115)</f>
        <v>7.115</v>
      </c>
      <c r="AA1487" s="4">
        <v>38.9913</v>
      </c>
      <c r="AB1487" s="4" t="s">
        <v>13</v>
      </c>
      <c r="AC1487" s="1">
        <v>45.7388565515433</v>
      </c>
      <c r="AD1487" s="4">
        <v>-6.521956551543298</v>
      </c>
    </row>
    <row r="1488">
      <c r="G1488" s="5">
        <v>62.1689</v>
      </c>
      <c r="H1488" s="6">
        <v>7.435</v>
      </c>
      <c r="K1488" s="4">
        <f>IFERROR(__xludf.DUMMYFUNCTION("""COMPUTED_VALUE"""),7.12)</f>
        <v>7.12</v>
      </c>
      <c r="L1488" s="4">
        <v>64.6608</v>
      </c>
      <c r="M1488" s="4" t="s">
        <v>13</v>
      </c>
      <c r="N1488" s="1">
        <v>71.3450137097144</v>
      </c>
      <c r="O1488" s="4">
        <v>-9.176113709714393</v>
      </c>
      <c r="V1488" s="5">
        <v>39.196</v>
      </c>
      <c r="W1488" s="6">
        <v>7.435</v>
      </c>
      <c r="Z1488" s="4">
        <f>IFERROR(__xludf.DUMMYFUNCTION("""COMPUTED_VALUE"""),7.12)</f>
        <v>7.12</v>
      </c>
      <c r="AA1488" s="4">
        <v>38.9907</v>
      </c>
      <c r="AB1488" s="4" t="s">
        <v>13</v>
      </c>
      <c r="AC1488" s="1">
        <v>45.7326056324285</v>
      </c>
      <c r="AD1488" s="4">
        <v>-6.536605632428504</v>
      </c>
    </row>
    <row r="1489">
      <c r="G1489" s="5">
        <v>62.0468</v>
      </c>
      <c r="H1489" s="6">
        <v>7.44</v>
      </c>
      <c r="K1489" s="4">
        <f>IFERROR(__xludf.DUMMYFUNCTION("""COMPUTED_VALUE"""),7.125)</f>
        <v>7.125</v>
      </c>
      <c r="L1489" s="4">
        <v>64.6594</v>
      </c>
      <c r="M1489" s="4" t="s">
        <v>13</v>
      </c>
      <c r="N1489" s="1">
        <v>71.3235610729693</v>
      </c>
      <c r="O1489" s="4">
        <v>-9.2767610729693</v>
      </c>
      <c r="V1489" s="5">
        <v>39.1739</v>
      </c>
      <c r="W1489" s="6">
        <v>7.44</v>
      </c>
      <c r="Z1489" s="4">
        <f>IFERROR(__xludf.DUMMYFUNCTION("""COMPUTED_VALUE"""),7.125)</f>
        <v>7.125</v>
      </c>
      <c r="AA1489" s="4">
        <v>38.9906</v>
      </c>
      <c r="AB1489" s="4" t="s">
        <v>13</v>
      </c>
      <c r="AC1489" s="1">
        <v>45.726256455489</v>
      </c>
      <c r="AD1489" s="4">
        <v>-6.552356455488997</v>
      </c>
    </row>
    <row r="1490">
      <c r="G1490" s="5">
        <v>61.9211</v>
      </c>
      <c r="H1490" s="6">
        <v>7.445</v>
      </c>
      <c r="K1490" s="4">
        <f>IFERROR(__xludf.DUMMYFUNCTION("""COMPUTED_VALUE"""),7.13)</f>
        <v>7.13</v>
      </c>
      <c r="L1490" s="4">
        <v>64.6579</v>
      </c>
      <c r="M1490" s="4" t="s">
        <v>13</v>
      </c>
      <c r="N1490" s="1">
        <v>71.3006691038678</v>
      </c>
      <c r="O1490" s="4">
        <v>-9.379569103867802</v>
      </c>
      <c r="V1490" s="5">
        <v>39.1507</v>
      </c>
      <c r="W1490" s="6">
        <v>7.445</v>
      </c>
      <c r="Z1490" s="4">
        <f>IFERROR(__xludf.DUMMYFUNCTION("""COMPUTED_VALUE"""),7.13)</f>
        <v>7.13</v>
      </c>
      <c r="AA1490" s="4">
        <v>38.9911</v>
      </c>
      <c r="AB1490" s="4" t="s">
        <v>13</v>
      </c>
      <c r="AC1490" s="1">
        <v>45.7196975319756</v>
      </c>
      <c r="AD1490" s="4">
        <v>-6.568997531975597</v>
      </c>
    </row>
    <row r="1491">
      <c r="G1491" s="5">
        <v>61.7918</v>
      </c>
      <c r="H1491" s="6">
        <v>7.45</v>
      </c>
      <c r="K1491" s="4">
        <f>IFERROR(__xludf.DUMMYFUNCTION("""COMPUTED_VALUE"""),7.135)</f>
        <v>7.135</v>
      </c>
      <c r="L1491" s="4">
        <v>64.6562</v>
      </c>
      <c r="M1491" s="4" t="s">
        <v>13</v>
      </c>
      <c r="N1491" s="1">
        <v>71.2758495777698</v>
      </c>
      <c r="O1491" s="4">
        <v>-9.484049577769802</v>
      </c>
      <c r="V1491" s="5">
        <v>39.1262</v>
      </c>
      <c r="W1491" s="6">
        <v>7.45</v>
      </c>
      <c r="Z1491" s="4">
        <f>IFERROR(__xludf.DUMMYFUNCTION("""COMPUTED_VALUE"""),7.135)</f>
        <v>7.135</v>
      </c>
      <c r="AA1491" s="4">
        <v>38.9922</v>
      </c>
      <c r="AB1491" s="4" t="s">
        <v>13</v>
      </c>
      <c r="AC1491" s="1">
        <v>45.7128173731391</v>
      </c>
      <c r="AD1491" s="4">
        <v>-6.586617373139106</v>
      </c>
    </row>
    <row r="1492">
      <c r="G1492" s="5">
        <v>61.6589</v>
      </c>
      <c r="H1492" s="6">
        <v>7.455</v>
      </c>
      <c r="K1492" s="4">
        <f>IFERROR(__xludf.DUMMYFUNCTION("""COMPUTED_VALUE"""),7.14)</f>
        <v>7.14</v>
      </c>
      <c r="L1492" s="4">
        <v>64.6545</v>
      </c>
      <c r="M1492" s="4" t="s">
        <v>13</v>
      </c>
      <c r="N1492" s="1">
        <v>71.2486142700352</v>
      </c>
      <c r="O1492" s="4">
        <v>-9.589714270035202</v>
      </c>
      <c r="V1492" s="5">
        <v>39.1006</v>
      </c>
      <c r="W1492" s="6">
        <v>7.455</v>
      </c>
      <c r="Z1492" s="4">
        <f>IFERROR(__xludf.DUMMYFUNCTION("""COMPUTED_VALUE"""),7.14)</f>
        <v>7.14</v>
      </c>
      <c r="AA1492" s="4">
        <v>38.9938</v>
      </c>
      <c r="AB1492" s="4" t="s">
        <v>13</v>
      </c>
      <c r="AC1492" s="1">
        <v>45.7055044902301</v>
      </c>
      <c r="AD1492" s="4">
        <v>-6.604904490230098</v>
      </c>
    </row>
    <row r="1493">
      <c r="G1493" s="5">
        <v>61.5223</v>
      </c>
      <c r="H1493" s="6">
        <v>7.46</v>
      </c>
      <c r="K1493" s="4">
        <f>IFERROR(__xludf.DUMMYFUNCTION("""COMPUTED_VALUE"""),7.145)</f>
        <v>7.145</v>
      </c>
      <c r="L1493" s="4">
        <v>64.6526</v>
      </c>
      <c r="M1493" s="4" t="s">
        <v>13</v>
      </c>
      <c r="N1493" s="1">
        <v>71.2184749560239</v>
      </c>
      <c r="O1493" s="4">
        <v>-9.696174956023896</v>
      </c>
      <c r="V1493" s="5">
        <v>39.074</v>
      </c>
      <c r="W1493" s="6">
        <v>7.46</v>
      </c>
      <c r="Z1493" s="4">
        <f>IFERROR(__xludf.DUMMYFUNCTION("""COMPUTED_VALUE"""),7.145)</f>
        <v>7.145</v>
      </c>
      <c r="AA1493" s="4">
        <v>38.9961</v>
      </c>
      <c r="AB1493" s="4" t="s">
        <v>13</v>
      </c>
      <c r="AC1493" s="1">
        <v>45.6976473944994</v>
      </c>
      <c r="AD1493" s="4">
        <v>-6.6236473944994</v>
      </c>
    </row>
    <row r="1494">
      <c r="G1494" s="5">
        <v>61.382</v>
      </c>
      <c r="H1494" s="6">
        <v>7.465</v>
      </c>
      <c r="K1494" s="4">
        <f>IFERROR(__xludf.DUMMYFUNCTION("""COMPUTED_VALUE"""),7.15)</f>
        <v>7.15</v>
      </c>
      <c r="L1494" s="4">
        <v>64.6505</v>
      </c>
      <c r="M1494" s="4" t="s">
        <v>13</v>
      </c>
      <c r="N1494" s="1">
        <v>71.1849434110958</v>
      </c>
      <c r="O1494" s="4">
        <v>-9.802943411095804</v>
      </c>
      <c r="V1494" s="5">
        <v>39.0464</v>
      </c>
      <c r="W1494" s="6">
        <v>7.465</v>
      </c>
      <c r="Z1494" s="4">
        <f>IFERROR(__xludf.DUMMYFUNCTION("""COMPUTED_VALUE"""),7.15)</f>
        <v>7.15</v>
      </c>
      <c r="AA1494" s="4">
        <v>38.999</v>
      </c>
      <c r="AB1494" s="4" t="s">
        <v>13</v>
      </c>
      <c r="AC1494" s="1">
        <v>45.6891345971977</v>
      </c>
      <c r="AD1494" s="4">
        <v>-6.642734597197702</v>
      </c>
    </row>
    <row r="1495">
      <c r="G1495" s="5">
        <v>61.2381</v>
      </c>
      <c r="H1495" s="6">
        <v>7.47</v>
      </c>
      <c r="K1495" s="4">
        <f>IFERROR(__xludf.DUMMYFUNCTION("""COMPUTED_VALUE"""),7.155)</f>
        <v>7.155</v>
      </c>
      <c r="L1495" s="4">
        <v>64.6481</v>
      </c>
      <c r="M1495" s="4" t="s">
        <v>13</v>
      </c>
      <c r="N1495" s="1">
        <v>71.1475314106107</v>
      </c>
      <c r="O1495" s="4">
        <v>-9.909431410610694</v>
      </c>
      <c r="V1495" s="5">
        <v>39.0177</v>
      </c>
      <c r="W1495" s="6">
        <v>7.47</v>
      </c>
      <c r="Z1495" s="4">
        <f>IFERROR(__xludf.DUMMYFUNCTION("""COMPUTED_VALUE"""),7.155)</f>
        <v>7.155</v>
      </c>
      <c r="AA1495" s="4">
        <v>39.0025</v>
      </c>
      <c r="AB1495" s="4" t="s">
        <v>13</v>
      </c>
      <c r="AC1495" s="1">
        <v>45.6798546095757</v>
      </c>
      <c r="AD1495" s="4">
        <v>-6.662154609575701</v>
      </c>
    </row>
    <row r="1496">
      <c r="G1496" s="5">
        <v>61.0905</v>
      </c>
      <c r="H1496" s="6">
        <v>7.475</v>
      </c>
      <c r="K1496" s="4">
        <f>IFERROR(__xludf.DUMMYFUNCTION("""COMPUTED_VALUE"""),7.16)</f>
        <v>7.16</v>
      </c>
      <c r="L1496" s="4">
        <v>64.6454</v>
      </c>
      <c r="M1496" s="4" t="s">
        <v>13</v>
      </c>
      <c r="N1496" s="1">
        <v>71.1057507299286</v>
      </c>
      <c r="O1496" s="4">
        <v>-10.015250729928603</v>
      </c>
      <c r="V1496" s="5">
        <v>38.9883</v>
      </c>
      <c r="W1496" s="6">
        <v>7.475</v>
      </c>
      <c r="Z1496" s="4">
        <f>IFERROR(__xludf.DUMMYFUNCTION("""COMPUTED_VALUE"""),7.16)</f>
        <v>7.16</v>
      </c>
      <c r="AA1496" s="4">
        <v>39.0066</v>
      </c>
      <c r="AB1496" s="4" t="s">
        <v>13</v>
      </c>
      <c r="AC1496" s="1">
        <v>45.6696959428842</v>
      </c>
      <c r="AD1496" s="4">
        <v>-6.681395942884201</v>
      </c>
    </row>
    <row r="1497">
      <c r="G1497" s="5">
        <v>60.9394</v>
      </c>
      <c r="H1497" s="6">
        <v>7.48</v>
      </c>
      <c r="K1497" s="4">
        <f>IFERROR(__xludf.DUMMYFUNCTION("""COMPUTED_VALUE"""),7.165)</f>
        <v>7.165</v>
      </c>
      <c r="L1497" s="4">
        <v>64.6425</v>
      </c>
      <c r="M1497" s="4" t="s">
        <v>13</v>
      </c>
      <c r="N1497" s="1">
        <v>71.054401181789</v>
      </c>
      <c r="O1497" s="4">
        <v>-10.115001181789005</v>
      </c>
      <c r="V1497" s="5">
        <v>38.9579</v>
      </c>
      <c r="W1497" s="6">
        <v>7.48</v>
      </c>
      <c r="Z1497" s="4">
        <f>IFERROR(__xludf.DUMMYFUNCTION("""COMPUTED_VALUE"""),7.165)</f>
        <v>7.165</v>
      </c>
      <c r="AA1497" s="4">
        <v>39.0114</v>
      </c>
      <c r="AB1497" s="4" t="s">
        <v>13</v>
      </c>
      <c r="AC1497" s="1">
        <v>45.657764632598</v>
      </c>
      <c r="AD1497" s="4">
        <v>-6.6998646325980005</v>
      </c>
    </row>
    <row r="1498">
      <c r="G1498" s="5">
        <v>60.7845</v>
      </c>
      <c r="H1498" s="6">
        <v>7.485</v>
      </c>
      <c r="K1498" s="4">
        <f>IFERROR(__xludf.DUMMYFUNCTION("""COMPUTED_VALUE"""),7.17)</f>
        <v>7.17</v>
      </c>
      <c r="L1498" s="4">
        <v>64.6392</v>
      </c>
      <c r="M1498" s="4" t="s">
        <v>13</v>
      </c>
      <c r="N1498" s="1">
        <v>70.9858543117128</v>
      </c>
      <c r="O1498" s="4">
        <v>-10.201354311712798</v>
      </c>
      <c r="V1498" s="5">
        <v>38.9268</v>
      </c>
      <c r="W1498" s="6">
        <v>7.485</v>
      </c>
      <c r="Z1498" s="4">
        <f>IFERROR(__xludf.DUMMYFUNCTION("""COMPUTED_VALUE"""),7.17)</f>
        <v>7.17</v>
      </c>
      <c r="AA1498" s="4">
        <v>39.0167</v>
      </c>
      <c r="AB1498" s="4" t="s">
        <v>13</v>
      </c>
      <c r="AC1498" s="1">
        <v>45.6429057545213</v>
      </c>
      <c r="AD1498" s="4">
        <v>-6.716105754521301</v>
      </c>
    </row>
    <row r="1499">
      <c r="G1499" s="5">
        <v>60.626</v>
      </c>
      <c r="H1499" s="6">
        <v>7.49</v>
      </c>
      <c r="K1499" s="4">
        <f>IFERROR(__xludf.DUMMYFUNCTION("""COMPUTED_VALUE"""),7.175)</f>
        <v>7.175</v>
      </c>
      <c r="L1499" s="4">
        <v>64.6354</v>
      </c>
      <c r="M1499" s="4" t="s">
        <v>13</v>
      </c>
      <c r="N1499" s="1">
        <v>70.900333606099</v>
      </c>
      <c r="O1499" s="4">
        <v>-10.274333606098999</v>
      </c>
      <c r="V1499" s="5">
        <v>38.895</v>
      </c>
      <c r="W1499" s="6">
        <v>7.49</v>
      </c>
      <c r="Z1499" s="4">
        <f>IFERROR(__xludf.DUMMYFUNCTION("""COMPUTED_VALUE"""),7.175)</f>
        <v>7.175</v>
      </c>
      <c r="AA1499" s="4">
        <v>39.0228</v>
      </c>
      <c r="AB1499" s="4" t="s">
        <v>13</v>
      </c>
      <c r="AC1499" s="1">
        <v>45.6253692973914</v>
      </c>
      <c r="AD1499" s="4">
        <v>-6.730369297391398</v>
      </c>
    </row>
    <row r="1500">
      <c r="G1500" s="5">
        <v>60.464</v>
      </c>
      <c r="H1500" s="6">
        <v>7.495</v>
      </c>
      <c r="K1500" s="4">
        <f>IFERROR(__xludf.DUMMYFUNCTION("""COMPUTED_VALUE"""),7.18)</f>
        <v>7.18</v>
      </c>
      <c r="L1500" s="4">
        <v>64.6311</v>
      </c>
      <c r="M1500" s="4" t="s">
        <v>13</v>
      </c>
      <c r="N1500" s="1">
        <v>70.7981689199791</v>
      </c>
      <c r="O1500" s="4">
        <v>-10.334168919979106</v>
      </c>
      <c r="V1500" s="5">
        <v>38.8626</v>
      </c>
      <c r="W1500" s="6">
        <v>7.495</v>
      </c>
      <c r="Z1500" s="4">
        <f>IFERROR(__xludf.DUMMYFUNCTION("""COMPUTED_VALUE"""),7.18)</f>
        <v>7.18</v>
      </c>
      <c r="AA1500" s="4">
        <v>39.0294</v>
      </c>
      <c r="AB1500" s="4" t="s">
        <v>13</v>
      </c>
      <c r="AC1500" s="1">
        <v>45.6054235944827</v>
      </c>
      <c r="AD1500" s="4">
        <v>-6.742823594482701</v>
      </c>
    </row>
    <row r="1501">
      <c r="G1501" s="5">
        <v>60.2983</v>
      </c>
      <c r="H1501" s="6">
        <v>7.5</v>
      </c>
      <c r="K1501" s="4">
        <f>IFERROR(__xludf.DUMMYFUNCTION("""COMPUTED_VALUE"""),7.185)</f>
        <v>7.185</v>
      </c>
      <c r="L1501" s="4">
        <v>64.6264</v>
      </c>
      <c r="M1501" s="4" t="s">
        <v>13</v>
      </c>
      <c r="N1501" s="1">
        <v>70.679690108385</v>
      </c>
      <c r="O1501" s="4">
        <v>-10.381390108385006</v>
      </c>
      <c r="V1501" s="5">
        <v>38.8296</v>
      </c>
      <c r="W1501" s="6">
        <v>7.5</v>
      </c>
      <c r="Z1501" s="4">
        <f>IFERROR(__xludf.DUMMYFUNCTION("""COMPUTED_VALUE"""),7.185)</f>
        <v>7.185</v>
      </c>
      <c r="AA1501" s="4">
        <v>39.0366</v>
      </c>
      <c r="AB1501" s="4" t="s">
        <v>13</v>
      </c>
      <c r="AC1501" s="1">
        <v>45.5833369790694</v>
      </c>
      <c r="AD1501" s="4">
        <v>-6.7537369790694015</v>
      </c>
    </row>
    <row r="1502">
      <c r="G1502" s="5">
        <v>60.129</v>
      </c>
      <c r="H1502" s="6">
        <v>7.505</v>
      </c>
      <c r="K1502" s="4">
        <f>IFERROR(__xludf.DUMMYFUNCTION("""COMPUTED_VALUE"""),7.19)</f>
        <v>7.19</v>
      </c>
      <c r="L1502" s="4">
        <v>64.621</v>
      </c>
      <c r="M1502" s="4" t="s">
        <v>13</v>
      </c>
      <c r="N1502" s="1">
        <v>70.5452270263482</v>
      </c>
      <c r="O1502" s="4">
        <v>-10.416227026348203</v>
      </c>
      <c r="V1502" s="5">
        <v>38.7961</v>
      </c>
      <c r="W1502" s="6">
        <v>7.505</v>
      </c>
      <c r="Z1502" s="4">
        <f>IFERROR(__xludf.DUMMYFUNCTION("""COMPUTED_VALUE"""),7.19)</f>
        <v>7.19</v>
      </c>
      <c r="AA1502" s="4">
        <v>39.0443</v>
      </c>
      <c r="AB1502" s="4" t="s">
        <v>13</v>
      </c>
      <c r="AC1502" s="1">
        <v>45.559377784426</v>
      </c>
      <c r="AD1502" s="4">
        <v>-6.763277784425995</v>
      </c>
    </row>
    <row r="1503">
      <c r="G1503" s="5">
        <v>59.9562</v>
      </c>
      <c r="H1503" s="6">
        <v>7.51</v>
      </c>
      <c r="K1503" s="4">
        <f>IFERROR(__xludf.DUMMYFUNCTION("""COMPUTED_VALUE"""),7.195)</f>
        <v>7.195</v>
      </c>
      <c r="L1503" s="4">
        <v>64.615</v>
      </c>
      <c r="M1503" s="4" t="s">
        <v>13</v>
      </c>
      <c r="N1503" s="1">
        <v>70.3951095289004</v>
      </c>
      <c r="O1503" s="4">
        <v>-10.438909528900403</v>
      </c>
      <c r="V1503" s="5">
        <v>38.7621</v>
      </c>
      <c r="W1503" s="6">
        <v>7.51</v>
      </c>
      <c r="Z1503" s="4">
        <f>IFERROR(__xludf.DUMMYFUNCTION("""COMPUTED_VALUE"""),7.195)</f>
        <v>7.195</v>
      </c>
      <c r="AA1503" s="4">
        <v>39.0528</v>
      </c>
      <c r="AB1503" s="4" t="s">
        <v>13</v>
      </c>
      <c r="AC1503" s="1">
        <v>45.5338143438267</v>
      </c>
      <c r="AD1503" s="4">
        <v>-6.771714343826702</v>
      </c>
    </row>
    <row r="1504">
      <c r="G1504" s="5">
        <v>59.7798</v>
      </c>
      <c r="H1504" s="6">
        <v>7.515</v>
      </c>
      <c r="K1504" s="4">
        <f>IFERROR(__xludf.DUMMYFUNCTION("""COMPUTED_VALUE"""),7.2)</f>
        <v>7.2</v>
      </c>
      <c r="L1504" s="4">
        <v>64.6083</v>
      </c>
      <c r="M1504" s="4" t="s">
        <v>13</v>
      </c>
      <c r="N1504" s="1">
        <v>70.2296674710733</v>
      </c>
      <c r="O1504" s="4">
        <v>-10.449867471073297</v>
      </c>
      <c r="V1504" s="5">
        <v>38.7277</v>
      </c>
      <c r="W1504" s="6">
        <v>7.515</v>
      </c>
      <c r="Z1504" s="4">
        <f>IFERROR(__xludf.DUMMYFUNCTION("""COMPUTED_VALUE"""),7.2)</f>
        <v>7.2</v>
      </c>
      <c r="AA1504" s="4">
        <v>39.0617</v>
      </c>
      <c r="AB1504" s="4" t="s">
        <v>13</v>
      </c>
      <c r="AC1504" s="1">
        <v>45.506914990546</v>
      </c>
      <c r="AD1504" s="4">
        <v>-6.779214990546002</v>
      </c>
    </row>
    <row r="1505">
      <c r="G1505" s="5">
        <v>59.6</v>
      </c>
      <c r="H1505" s="6">
        <v>7.52</v>
      </c>
      <c r="K1505" s="4">
        <f>IFERROR(__xludf.DUMMYFUNCTION("""COMPUTED_VALUE"""),7.205)</f>
        <v>7.205</v>
      </c>
      <c r="L1505" s="4">
        <v>64.6008</v>
      </c>
      <c r="M1505" s="4" t="s">
        <v>13</v>
      </c>
      <c r="N1505" s="1">
        <v>70.0492307078985</v>
      </c>
      <c r="O1505" s="4">
        <v>-10.4492307078985</v>
      </c>
      <c r="V1505" s="5">
        <v>38.693</v>
      </c>
      <c r="W1505" s="6">
        <v>7.52</v>
      </c>
      <c r="Z1505" s="4">
        <f>IFERROR(__xludf.DUMMYFUNCTION("""COMPUTED_VALUE"""),7.205)</f>
        <v>7.205</v>
      </c>
      <c r="AA1505" s="4">
        <v>39.0712</v>
      </c>
      <c r="AB1505" s="4" t="s">
        <v>13</v>
      </c>
      <c r="AC1505" s="1">
        <v>45.4789480578581</v>
      </c>
      <c r="AD1505" s="4">
        <v>-6.7859480578581</v>
      </c>
    </row>
    <row r="1506">
      <c r="G1506" s="5">
        <v>59.4166</v>
      </c>
      <c r="H1506" s="6">
        <v>7.525</v>
      </c>
      <c r="K1506" s="4">
        <f>IFERROR(__xludf.DUMMYFUNCTION("""COMPUTED_VALUE"""),7.208648682)</f>
        <v>7.208648682</v>
      </c>
      <c r="L1506" s="4" t="s">
        <v>13</v>
      </c>
      <c r="M1506" s="4">
        <v>72.96</v>
      </c>
      <c r="N1506" s="1">
        <v>69.8541290944077</v>
      </c>
      <c r="O1506" s="4">
        <v>-10.437529094407694</v>
      </c>
      <c r="V1506" s="5">
        <v>38.6581</v>
      </c>
      <c r="W1506" s="6">
        <v>7.525</v>
      </c>
      <c r="Z1506" s="4">
        <f>IFERROR(__xludf.DUMMYFUNCTION("""COMPUTED_VALUE"""),7.208648682)</f>
        <v>7.208648682</v>
      </c>
      <c r="AA1506" s="4" t="s">
        <v>13</v>
      </c>
      <c r="AB1506" s="4">
        <v>46.3198091440856</v>
      </c>
      <c r="AC1506" s="1">
        <v>45.4501818790375</v>
      </c>
      <c r="AD1506" s="4">
        <v>-6.792081879037504</v>
      </c>
    </row>
    <row r="1507">
      <c r="G1507" s="5">
        <v>59.2298</v>
      </c>
      <c r="H1507" s="6">
        <v>7.53</v>
      </c>
      <c r="K1507" s="4">
        <f>IFERROR(__xludf.DUMMYFUNCTION("""COMPUTED_VALUE"""),7.21)</f>
        <v>7.21</v>
      </c>
      <c r="L1507" s="4">
        <v>64.5925</v>
      </c>
      <c r="M1507" s="4" t="s">
        <v>13</v>
      </c>
      <c r="N1507" s="1">
        <v>69.6446924856326</v>
      </c>
      <c r="O1507" s="4">
        <v>-10.414892485632606</v>
      </c>
      <c r="V1507" s="5">
        <v>38.6229</v>
      </c>
      <c r="W1507" s="6">
        <v>7.53</v>
      </c>
      <c r="Z1507" s="4">
        <f>IFERROR(__xludf.DUMMYFUNCTION("""COMPUTED_VALUE"""),7.21)</f>
        <v>7.21</v>
      </c>
      <c r="AA1507" s="4">
        <v>39.0812</v>
      </c>
      <c r="AB1507" s="4" t="s">
        <v>13</v>
      </c>
      <c r="AC1507" s="1">
        <v>45.4208847873584</v>
      </c>
      <c r="AD1507" s="4">
        <v>-6.797984787358402</v>
      </c>
    </row>
    <row r="1508">
      <c r="G1508" s="5">
        <v>59.0396</v>
      </c>
      <c r="H1508" s="6">
        <v>7.535</v>
      </c>
      <c r="K1508" s="4">
        <f>IFERROR(__xludf.DUMMYFUNCTION("""COMPUTED_VALUE"""),7.215)</f>
        <v>7.215</v>
      </c>
      <c r="L1508" s="4">
        <v>64.5832</v>
      </c>
      <c r="M1508" s="4" t="s">
        <v>13</v>
      </c>
      <c r="N1508" s="1">
        <v>69.4212507366048</v>
      </c>
      <c r="O1508" s="4">
        <v>-10.381650736604804</v>
      </c>
      <c r="V1508" s="5">
        <v>38.5876</v>
      </c>
      <c r="W1508" s="6">
        <v>7.535</v>
      </c>
      <c r="Z1508" s="4">
        <f>IFERROR(__xludf.DUMMYFUNCTION("""COMPUTED_VALUE"""),7.215)</f>
        <v>7.215</v>
      </c>
      <c r="AA1508" s="4">
        <v>39.0917</v>
      </c>
      <c r="AB1508" s="4" t="s">
        <v>13</v>
      </c>
      <c r="AC1508" s="1">
        <v>45.3913251160953</v>
      </c>
      <c r="AD1508" s="4">
        <v>-6.8037251160953005</v>
      </c>
    </row>
    <row r="1509">
      <c r="G1509" s="5">
        <v>58.8461</v>
      </c>
      <c r="H1509" s="6">
        <v>7.54</v>
      </c>
      <c r="K1509" s="4">
        <f>IFERROR(__xludf.DUMMYFUNCTION("""COMPUTED_VALUE"""),7.22)</f>
        <v>7.22</v>
      </c>
      <c r="L1509" s="4">
        <v>64.573</v>
      </c>
      <c r="M1509" s="4" t="s">
        <v>13</v>
      </c>
      <c r="N1509" s="1">
        <v>69.1841337023561</v>
      </c>
      <c r="O1509" s="4">
        <v>-10.338033702356107</v>
      </c>
      <c r="V1509" s="5">
        <v>38.5521</v>
      </c>
      <c r="W1509" s="6">
        <v>7.54</v>
      </c>
      <c r="Z1509" s="4">
        <f>IFERROR(__xludf.DUMMYFUNCTION("""COMPUTED_VALUE"""),7.22)</f>
        <v>7.22</v>
      </c>
      <c r="AA1509" s="4">
        <v>39.1026</v>
      </c>
      <c r="AB1509" s="4" t="s">
        <v>13</v>
      </c>
      <c r="AC1509" s="1">
        <v>45.3617711985224</v>
      </c>
      <c r="AD1509" s="4">
        <v>-6.809671198522395</v>
      </c>
    </row>
    <row r="1510">
      <c r="G1510" s="5">
        <v>58.6491</v>
      </c>
      <c r="H1510" s="6">
        <v>7.545</v>
      </c>
      <c r="K1510" s="4">
        <f>IFERROR(__xludf.DUMMYFUNCTION("""COMPUTED_VALUE"""),7.225)</f>
        <v>7.225</v>
      </c>
      <c r="L1510" s="4">
        <v>64.5617</v>
      </c>
      <c r="M1510" s="4" t="s">
        <v>13</v>
      </c>
      <c r="N1510" s="1">
        <v>68.933671237918</v>
      </c>
      <c r="O1510" s="4">
        <v>-10.284571237918009</v>
      </c>
      <c r="V1510" s="5">
        <v>38.5166</v>
      </c>
      <c r="W1510" s="6">
        <v>7.545</v>
      </c>
      <c r="Z1510" s="4">
        <f>IFERROR(__xludf.DUMMYFUNCTION("""COMPUTED_VALUE"""),7.225)</f>
        <v>7.225</v>
      </c>
      <c r="AA1510" s="4">
        <v>39.1139</v>
      </c>
      <c r="AB1510" s="4" t="s">
        <v>13</v>
      </c>
      <c r="AC1510" s="1">
        <v>45.3324913679141</v>
      </c>
      <c r="AD1510" s="4">
        <v>-6.815891367914105</v>
      </c>
    </row>
    <row r="1511">
      <c r="G1511" s="5">
        <v>58.4489</v>
      </c>
      <c r="H1511" s="6">
        <v>7.55</v>
      </c>
      <c r="K1511" s="4">
        <f>IFERROR(__xludf.DUMMYFUNCTION("""COMPUTED_VALUE"""),7.23)</f>
        <v>7.23</v>
      </c>
      <c r="L1511" s="4">
        <v>64.5493</v>
      </c>
      <c r="M1511" s="4" t="s">
        <v>13</v>
      </c>
      <c r="N1511" s="1">
        <v>68.6701931983223</v>
      </c>
      <c r="O1511" s="4">
        <v>-10.221293198322293</v>
      </c>
      <c r="V1511" s="5">
        <v>38.4811</v>
      </c>
      <c r="W1511" s="6">
        <v>7.55</v>
      </c>
      <c r="Z1511" s="4">
        <f>IFERROR(__xludf.DUMMYFUNCTION("""COMPUTED_VALUE"""),7.23)</f>
        <v>7.23</v>
      </c>
      <c r="AA1511" s="4">
        <v>39.1256</v>
      </c>
      <c r="AB1511" s="4" t="s">
        <v>13</v>
      </c>
      <c r="AC1511" s="1">
        <v>45.3037539575448</v>
      </c>
      <c r="AD1511" s="4">
        <v>-6.8226539575448015</v>
      </c>
    </row>
    <row r="1512">
      <c r="G1512" s="5">
        <v>58.2454</v>
      </c>
      <c r="H1512" s="6">
        <v>7.555</v>
      </c>
      <c r="K1512" s="4">
        <f>IFERROR(__xludf.DUMMYFUNCTION("""COMPUTED_VALUE"""),7.235)</f>
        <v>7.235</v>
      </c>
      <c r="L1512" s="4">
        <v>64.5357</v>
      </c>
      <c r="M1512" s="4" t="s">
        <v>13</v>
      </c>
      <c r="N1512" s="1">
        <v>68.3940294386006</v>
      </c>
      <c r="O1512" s="4">
        <v>-10.1486294386006</v>
      </c>
      <c r="V1512" s="5">
        <v>38.4456</v>
      </c>
      <c r="W1512" s="6">
        <v>7.555</v>
      </c>
      <c r="Z1512" s="4">
        <f>IFERROR(__xludf.DUMMYFUNCTION("""COMPUTED_VALUE"""),7.235)</f>
        <v>7.235</v>
      </c>
      <c r="AA1512" s="4">
        <v>39.1376</v>
      </c>
      <c r="AB1512" s="4" t="s">
        <v>13</v>
      </c>
      <c r="AC1512" s="1">
        <v>45.2758273006888</v>
      </c>
      <c r="AD1512" s="4">
        <v>-6.830227300688804</v>
      </c>
    </row>
    <row r="1513">
      <c r="G1513" s="5">
        <v>58.0386</v>
      </c>
      <c r="H1513" s="6">
        <v>7.56</v>
      </c>
      <c r="K1513" s="4">
        <f>IFERROR(__xludf.DUMMYFUNCTION("""COMPUTED_VALUE"""),7.24)</f>
        <v>7.24</v>
      </c>
      <c r="L1513" s="4">
        <v>64.5209</v>
      </c>
      <c r="M1513" s="4" t="s">
        <v>13</v>
      </c>
      <c r="N1513" s="1">
        <v>68.1055098137846</v>
      </c>
      <c r="O1513" s="4">
        <v>-10.06690981378459</v>
      </c>
      <c r="V1513" s="5">
        <v>38.4101</v>
      </c>
      <c r="W1513" s="6">
        <v>7.56</v>
      </c>
      <c r="Z1513" s="4">
        <f>IFERROR(__xludf.DUMMYFUNCTION("""COMPUTED_VALUE"""),7.24)</f>
        <v>7.24</v>
      </c>
      <c r="AA1513" s="4">
        <v>39.15</v>
      </c>
      <c r="AB1513" s="4" t="s">
        <v>13</v>
      </c>
      <c r="AC1513" s="1">
        <v>45.2489797306204</v>
      </c>
      <c r="AD1513" s="4">
        <v>-6.838879730620398</v>
      </c>
    </row>
    <row r="1514">
      <c r="G1514" s="5">
        <v>57.8287</v>
      </c>
      <c r="H1514" s="6">
        <v>7.565</v>
      </c>
      <c r="K1514" s="4">
        <f>IFERROR(__xludf.DUMMYFUNCTION("""COMPUTED_VALUE"""),7.245)</f>
        <v>7.245</v>
      </c>
      <c r="L1514" s="4">
        <v>64.5046</v>
      </c>
      <c r="M1514" s="4" t="s">
        <v>13</v>
      </c>
      <c r="N1514" s="1">
        <v>67.8049641789058</v>
      </c>
      <c r="O1514" s="4">
        <v>-9.976264178905808</v>
      </c>
      <c r="V1514" s="5">
        <v>38.3748</v>
      </c>
      <c r="W1514" s="6">
        <v>7.565</v>
      </c>
      <c r="Z1514" s="4">
        <f>IFERROR(__xludf.DUMMYFUNCTION("""COMPUTED_VALUE"""),7.245)</f>
        <v>7.245</v>
      </c>
      <c r="AA1514" s="4">
        <v>39.1625</v>
      </c>
      <c r="AB1514" s="4" t="s">
        <v>13</v>
      </c>
      <c r="AC1514" s="1">
        <v>45.2234795806141</v>
      </c>
      <c r="AD1514" s="4">
        <v>-6.848679580614096</v>
      </c>
    </row>
    <row r="1515">
      <c r="G1515" s="5">
        <v>57.6156</v>
      </c>
      <c r="H1515" s="6">
        <v>7.57</v>
      </c>
      <c r="K1515" s="4">
        <f>IFERROR(__xludf.DUMMYFUNCTION("""COMPUTED_VALUE"""),7.25)</f>
        <v>7.25</v>
      </c>
      <c r="L1515" s="4">
        <v>64.487</v>
      </c>
      <c r="M1515" s="4" t="s">
        <v>13</v>
      </c>
      <c r="N1515" s="1">
        <v>67.4927223889962</v>
      </c>
      <c r="O1515" s="4">
        <v>-9.877122388996199</v>
      </c>
      <c r="V1515" s="5">
        <v>38.3395</v>
      </c>
      <c r="W1515" s="6">
        <v>7.57</v>
      </c>
      <c r="Z1515" s="4">
        <f>IFERROR(__xludf.DUMMYFUNCTION("""COMPUTED_VALUE"""),7.25)</f>
        <v>7.25</v>
      </c>
      <c r="AA1515" s="4">
        <v>39.1752</v>
      </c>
      <c r="AB1515" s="4" t="s">
        <v>13</v>
      </c>
      <c r="AC1515" s="1">
        <v>45.1995951839441</v>
      </c>
      <c r="AD1515" s="4">
        <v>-6.860095183944097</v>
      </c>
    </row>
    <row r="1516">
      <c r="G1516" s="5">
        <v>57.3995</v>
      </c>
      <c r="H1516" s="6">
        <v>7.575</v>
      </c>
      <c r="K1516" s="4">
        <f>IFERROR(__xludf.DUMMYFUNCTION("""COMPUTED_VALUE"""),7.255)</f>
        <v>7.255</v>
      </c>
      <c r="L1516" s="4">
        <v>64.4678</v>
      </c>
      <c r="M1516" s="4" t="s">
        <v>13</v>
      </c>
      <c r="N1516" s="1">
        <v>67.1691142990872</v>
      </c>
      <c r="O1516" s="4">
        <v>-9.769614299087195</v>
      </c>
      <c r="V1516" s="5">
        <v>38.3044</v>
      </c>
      <c r="W1516" s="6">
        <v>7.575</v>
      </c>
      <c r="Z1516" s="4">
        <f>IFERROR(__xludf.DUMMYFUNCTION("""COMPUTED_VALUE"""),7.255)</f>
        <v>7.255</v>
      </c>
      <c r="AA1516" s="4">
        <v>39.188</v>
      </c>
      <c r="AB1516" s="4" t="s">
        <v>13</v>
      </c>
      <c r="AC1516" s="1">
        <v>45.1775948738848</v>
      </c>
      <c r="AD1516" s="4">
        <v>-6.873194873884799</v>
      </c>
    </row>
    <row r="1517">
      <c r="G1517" s="5">
        <v>57.1802</v>
      </c>
      <c r="H1517" s="6">
        <v>7.58</v>
      </c>
      <c r="K1517" s="4">
        <f>IFERROR(__xludf.DUMMYFUNCTION("""COMPUTED_VALUE"""),7.26)</f>
        <v>7.26</v>
      </c>
      <c r="L1517" s="4">
        <v>64.4471</v>
      </c>
      <c r="M1517" s="4" t="s">
        <v>13</v>
      </c>
      <c r="N1517" s="1">
        <v>66.8344697642105</v>
      </c>
      <c r="O1517" s="4">
        <v>-9.654269764210497</v>
      </c>
      <c r="V1517" s="5">
        <v>38.2694</v>
      </c>
      <c r="W1517" s="6">
        <v>7.58</v>
      </c>
      <c r="Z1517" s="4">
        <f>IFERROR(__xludf.DUMMYFUNCTION("""COMPUTED_VALUE"""),7.26)</f>
        <v>7.26</v>
      </c>
      <c r="AA1517" s="4">
        <v>39.2009</v>
      </c>
      <c r="AB1517" s="4" t="s">
        <v>13</v>
      </c>
      <c r="AC1517" s="1">
        <v>45.1577469837106</v>
      </c>
      <c r="AD1517" s="4">
        <v>-6.888346983710605</v>
      </c>
    </row>
    <row r="1518">
      <c r="G1518" s="5">
        <v>56.958</v>
      </c>
      <c r="H1518" s="6">
        <v>7.585</v>
      </c>
      <c r="K1518" s="4">
        <f>IFERROR(__xludf.DUMMYFUNCTION("""COMPUTED_VALUE"""),7.265)</f>
        <v>7.265</v>
      </c>
      <c r="L1518" s="4">
        <v>64.4247</v>
      </c>
      <c r="M1518" s="4" t="s">
        <v>13</v>
      </c>
      <c r="N1518" s="1">
        <v>66.4891186393979</v>
      </c>
      <c r="O1518" s="4">
        <v>-9.531118639397903</v>
      </c>
      <c r="V1518" s="5">
        <v>38.2346</v>
      </c>
      <c r="W1518" s="6">
        <v>7.585</v>
      </c>
      <c r="Z1518" s="4">
        <f>IFERROR(__xludf.DUMMYFUNCTION("""COMPUTED_VALUE"""),7.265)</f>
        <v>7.265</v>
      </c>
      <c r="AA1518" s="4">
        <v>39.2137</v>
      </c>
      <c r="AB1518" s="4" t="s">
        <v>13</v>
      </c>
      <c r="AC1518" s="1">
        <v>45.1403198466957</v>
      </c>
      <c r="AD1518" s="4">
        <v>-6.905719846695696</v>
      </c>
    </row>
    <row r="1519">
      <c r="G1519" s="5">
        <v>56.7328</v>
      </c>
      <c r="H1519" s="6">
        <v>7.59</v>
      </c>
      <c r="K1519" s="4">
        <f>IFERROR(__xludf.DUMMYFUNCTION("""COMPUTED_VALUE"""),7.27)</f>
        <v>7.27</v>
      </c>
      <c r="L1519" s="4">
        <v>64.4006</v>
      </c>
      <c r="M1519" s="4" t="s">
        <v>13</v>
      </c>
      <c r="N1519" s="1">
        <v>66.1333907796809</v>
      </c>
      <c r="O1519" s="4">
        <v>-9.400590779680897</v>
      </c>
      <c r="V1519" s="5">
        <v>38.2</v>
      </c>
      <c r="W1519" s="6">
        <v>7.59</v>
      </c>
      <c r="Z1519" s="4">
        <f>IFERROR(__xludf.DUMMYFUNCTION("""COMPUTED_VALUE"""),7.27)</f>
        <v>7.27</v>
      </c>
      <c r="AA1519" s="4">
        <v>39.2265</v>
      </c>
      <c r="AB1519" s="4" t="s">
        <v>13</v>
      </c>
      <c r="AC1519" s="1">
        <v>45.1255817961146</v>
      </c>
      <c r="AD1519" s="4">
        <v>-6.925581796114599</v>
      </c>
    </row>
    <row r="1520">
      <c r="G1520" s="5">
        <v>56.5047</v>
      </c>
      <c r="H1520" s="6">
        <v>7.595</v>
      </c>
      <c r="K1520" s="4">
        <f>IFERROR(__xludf.DUMMYFUNCTION("""COMPUTED_VALUE"""),7.275)</f>
        <v>7.275</v>
      </c>
      <c r="L1520" s="4">
        <v>64.3746</v>
      </c>
      <c r="M1520" s="4" t="s">
        <v>13</v>
      </c>
      <c r="N1520" s="1">
        <v>65.7676160400913</v>
      </c>
      <c r="O1520" s="4">
        <v>-9.262916040091298</v>
      </c>
      <c r="V1520" s="5">
        <v>38.1655</v>
      </c>
      <c r="W1520" s="6">
        <v>7.595</v>
      </c>
      <c r="Z1520" s="4">
        <f>IFERROR(__xludf.DUMMYFUNCTION("""COMPUTED_VALUE"""),7.275)</f>
        <v>7.275</v>
      </c>
      <c r="AA1520" s="4">
        <v>39.2392</v>
      </c>
      <c r="AB1520" s="4" t="s">
        <v>13</v>
      </c>
      <c r="AC1520" s="1">
        <v>45.1138011652416</v>
      </c>
      <c r="AD1520" s="4">
        <v>-6.948301165241595</v>
      </c>
    </row>
    <row r="1521">
      <c r="G1521" s="5">
        <v>56.2738</v>
      </c>
      <c r="H1521" s="6">
        <v>7.6</v>
      </c>
      <c r="K1521" s="4">
        <f>IFERROR(__xludf.DUMMYFUNCTION("""COMPUTED_VALUE"""),7.28)</f>
        <v>7.28</v>
      </c>
      <c r="L1521" s="4">
        <v>64.3467</v>
      </c>
      <c r="M1521" s="4" t="s">
        <v>13</v>
      </c>
      <c r="N1521" s="1">
        <v>65.3921242756607</v>
      </c>
      <c r="O1521" s="4">
        <v>-9.118324275660704</v>
      </c>
      <c r="V1521" s="5">
        <v>38.1311</v>
      </c>
      <c r="W1521" s="6">
        <v>7.6</v>
      </c>
      <c r="Z1521" s="4">
        <f>IFERROR(__xludf.DUMMYFUNCTION("""COMPUTED_VALUE"""),7.28)</f>
        <v>7.28</v>
      </c>
      <c r="AA1521" s="4">
        <v>39.2516</v>
      </c>
      <c r="AB1521" s="4" t="s">
        <v>13</v>
      </c>
      <c r="AC1521" s="1">
        <v>45.105246287351</v>
      </c>
      <c r="AD1521" s="4">
        <v>-6.974146287350997</v>
      </c>
    </row>
    <row r="1522">
      <c r="G1522" s="5">
        <v>56.04</v>
      </c>
      <c r="H1522" s="6">
        <v>7.605</v>
      </c>
      <c r="K1522" s="4">
        <f>IFERROR(__xludf.DUMMYFUNCTION("""COMPUTED_VALUE"""),7.285)</f>
        <v>7.285</v>
      </c>
      <c r="L1522" s="4">
        <v>64.3169</v>
      </c>
      <c r="M1522" s="4" t="s">
        <v>13</v>
      </c>
      <c r="N1522" s="1">
        <v>65.0072453414207</v>
      </c>
      <c r="O1522" s="4">
        <v>-8.9672453414207</v>
      </c>
      <c r="V1522" s="5">
        <v>38.097</v>
      </c>
      <c r="W1522" s="6">
        <v>7.605</v>
      </c>
      <c r="Z1522" s="4">
        <f>IFERROR(__xludf.DUMMYFUNCTION("""COMPUTED_VALUE"""),7.285)</f>
        <v>7.285</v>
      </c>
      <c r="AA1522" s="4">
        <v>39.2638</v>
      </c>
      <c r="AB1522" s="4" t="s">
        <v>13</v>
      </c>
      <c r="AC1522" s="1">
        <v>45.1001854957172</v>
      </c>
      <c r="AD1522" s="4">
        <v>-7.003185495717197</v>
      </c>
    </row>
    <row r="1523">
      <c r="G1523" s="5">
        <v>55.8035</v>
      </c>
      <c r="H1523" s="6">
        <v>7.61</v>
      </c>
      <c r="K1523" s="4">
        <f>IFERROR(__xludf.DUMMYFUNCTION("""COMPUTED_VALUE"""),7.29)</f>
        <v>7.29</v>
      </c>
      <c r="L1523" s="4">
        <v>64.285</v>
      </c>
      <c r="M1523" s="4" t="s">
        <v>13</v>
      </c>
      <c r="N1523" s="1">
        <v>64.6115058208805</v>
      </c>
      <c r="O1523" s="4">
        <v>-8.808005820880496</v>
      </c>
      <c r="V1523" s="5">
        <v>38.063</v>
      </c>
      <c r="W1523" s="6">
        <v>7.61</v>
      </c>
      <c r="Z1523" s="4">
        <f>IFERROR(__xludf.DUMMYFUNCTION("""COMPUTED_VALUE"""),7.29)</f>
        <v>7.29</v>
      </c>
      <c r="AA1523" s="4">
        <v>39.2756</v>
      </c>
      <c r="AB1523" s="4" t="s">
        <v>13</v>
      </c>
      <c r="AC1523" s="1">
        <v>45.0991549365636</v>
      </c>
      <c r="AD1523" s="4">
        <v>-7.036154936563598</v>
      </c>
    </row>
    <row r="1524">
      <c r="G1524" s="5">
        <v>55.5643</v>
      </c>
      <c r="H1524" s="6">
        <v>7.615</v>
      </c>
      <c r="K1524" s="4">
        <f>IFERROR(__xludf.DUMMYFUNCTION("""COMPUTED_VALUE"""),7.295)</f>
        <v>7.295</v>
      </c>
      <c r="L1524" s="4">
        <v>64.251</v>
      </c>
      <c r="M1524" s="4" t="s">
        <v>13</v>
      </c>
      <c r="N1524" s="1">
        <v>64.1250263989707</v>
      </c>
      <c r="O1524" s="4">
        <v>-8.5607263989707</v>
      </c>
      <c r="V1524" s="5">
        <v>38.029</v>
      </c>
      <c r="W1524" s="6">
        <v>7.615</v>
      </c>
      <c r="Z1524" s="4">
        <f>IFERROR(__xludf.DUMMYFUNCTION("""COMPUTED_VALUE"""),7.295)</f>
        <v>7.295</v>
      </c>
      <c r="AA1524" s="4">
        <v>39.287</v>
      </c>
      <c r="AB1524" s="4" t="s">
        <v>13</v>
      </c>
      <c r="AC1524" s="1">
        <v>45.114267647566</v>
      </c>
      <c r="AD1524" s="4">
        <v>-7.085267647565999</v>
      </c>
    </row>
    <row r="1525">
      <c r="G1525" s="5">
        <v>55.3224</v>
      </c>
      <c r="H1525" s="6">
        <v>7.62</v>
      </c>
      <c r="K1525" s="4">
        <f>IFERROR(__xludf.DUMMYFUNCTION("""COMPUTED_VALUE"""),7.3)</f>
        <v>7.3</v>
      </c>
      <c r="L1525" s="4">
        <v>64.2148</v>
      </c>
      <c r="M1525" s="4" t="s">
        <v>13</v>
      </c>
      <c r="N1525" s="1">
        <v>63.5106960670805</v>
      </c>
      <c r="O1525" s="4">
        <v>-8.1882960670805</v>
      </c>
      <c r="V1525" s="5">
        <v>37.9952</v>
      </c>
      <c r="W1525" s="6">
        <v>7.62</v>
      </c>
      <c r="Z1525" s="4">
        <f>IFERROR(__xludf.DUMMYFUNCTION("""COMPUTED_VALUE"""),7.3)</f>
        <v>7.3</v>
      </c>
      <c r="AA1525" s="4">
        <v>39.2978</v>
      </c>
      <c r="AB1525" s="4" t="s">
        <v>13</v>
      </c>
      <c r="AC1525" s="1">
        <v>45.1510895214457</v>
      </c>
      <c r="AD1525" s="4">
        <v>-7.155889521445701</v>
      </c>
    </row>
    <row r="1526">
      <c r="G1526" s="5">
        <v>55.0779</v>
      </c>
      <c r="H1526" s="6">
        <v>7.625</v>
      </c>
      <c r="K1526" s="4">
        <f>IFERROR(__xludf.DUMMYFUNCTION("""COMPUTED_VALUE"""),7.305)</f>
        <v>7.305</v>
      </c>
      <c r="L1526" s="4">
        <v>64.1762</v>
      </c>
      <c r="M1526" s="4" t="s">
        <v>13</v>
      </c>
      <c r="N1526" s="1">
        <v>62.7767142514473</v>
      </c>
      <c r="O1526" s="4">
        <v>-7.698814251447303</v>
      </c>
      <c r="V1526" s="5">
        <v>37.9615</v>
      </c>
      <c r="W1526" s="6">
        <v>7.625</v>
      </c>
      <c r="Z1526" s="4">
        <f>IFERROR(__xludf.DUMMYFUNCTION("""COMPUTED_VALUE"""),7.305)</f>
        <v>7.305</v>
      </c>
      <c r="AA1526" s="4">
        <v>39.3082</v>
      </c>
      <c r="AB1526" s="4" t="s">
        <v>13</v>
      </c>
      <c r="AC1526" s="1">
        <v>45.2084228480233</v>
      </c>
      <c r="AD1526" s="4">
        <v>-7.246922848023296</v>
      </c>
    </row>
    <row r="1527">
      <c r="G1527" s="5">
        <v>54.8308</v>
      </c>
      <c r="H1527" s="6">
        <v>7.63</v>
      </c>
      <c r="K1527" s="4">
        <f>IFERROR(__xludf.DUMMYFUNCTION("""COMPUTED_VALUE"""),7.31)</f>
        <v>7.31</v>
      </c>
      <c r="L1527" s="4">
        <v>64.1354</v>
      </c>
      <c r="M1527" s="4" t="s">
        <v>13</v>
      </c>
      <c r="N1527" s="1">
        <v>61.9312803783083</v>
      </c>
      <c r="O1527" s="4">
        <v>-7.100480378308298</v>
      </c>
      <c r="V1527" s="5">
        <v>37.9278</v>
      </c>
      <c r="W1527" s="6">
        <v>7.63</v>
      </c>
      <c r="Z1527" s="4">
        <f>IFERROR(__xludf.DUMMYFUNCTION("""COMPUTED_VALUE"""),7.31)</f>
        <v>7.31</v>
      </c>
      <c r="AA1527" s="4">
        <v>39.3179</v>
      </c>
      <c r="AB1527" s="4" t="s">
        <v>13</v>
      </c>
      <c r="AC1527" s="1">
        <v>45.2850699171195</v>
      </c>
      <c r="AD1527" s="4">
        <v>-7.357269917119503</v>
      </c>
    </row>
    <row r="1528">
      <c r="G1528" s="5">
        <v>54.5813</v>
      </c>
      <c r="H1528" s="6">
        <v>7.635</v>
      </c>
      <c r="K1528" s="4">
        <f>IFERROR(__xludf.DUMMYFUNCTION("""COMPUTED_VALUE"""),7.315)</f>
        <v>7.315</v>
      </c>
      <c r="L1528" s="4">
        <v>64.0921</v>
      </c>
      <c r="M1528" s="4" t="s">
        <v>13</v>
      </c>
      <c r="N1528" s="1">
        <v>60.9825938739008</v>
      </c>
      <c r="O1528" s="4">
        <v>-6.401293873900798</v>
      </c>
      <c r="V1528" s="5">
        <v>37.8941</v>
      </c>
      <c r="W1528" s="6">
        <v>7.635</v>
      </c>
      <c r="Z1528" s="4">
        <f>IFERROR(__xludf.DUMMYFUNCTION("""COMPUTED_VALUE"""),7.315)</f>
        <v>7.315</v>
      </c>
      <c r="AA1528" s="4">
        <v>39.3269</v>
      </c>
      <c r="AB1528" s="4" t="s">
        <v>13</v>
      </c>
      <c r="AC1528" s="1">
        <v>45.3798330185551</v>
      </c>
      <c r="AD1528" s="4">
        <v>-7.485733018555095</v>
      </c>
    </row>
    <row r="1529">
      <c r="G1529" s="5">
        <v>54.3292</v>
      </c>
      <c r="H1529" s="6">
        <v>7.64</v>
      </c>
      <c r="K1529" s="4">
        <f>IFERROR(__xludf.DUMMYFUNCTION("""COMPUTED_VALUE"""),7.32)</f>
        <v>7.32</v>
      </c>
      <c r="L1529" s="4">
        <v>64.0463</v>
      </c>
      <c r="M1529" s="4" t="s">
        <v>13</v>
      </c>
      <c r="N1529" s="1">
        <v>59.9388541644621</v>
      </c>
      <c r="O1529" s="4">
        <v>-5.6096541644621</v>
      </c>
      <c r="V1529" s="5">
        <v>37.8605</v>
      </c>
      <c r="W1529" s="6">
        <v>7.64</v>
      </c>
      <c r="Z1529" s="4">
        <f>IFERROR(__xludf.DUMMYFUNCTION("""COMPUTED_VALUE"""),7.32)</f>
        <v>7.32</v>
      </c>
      <c r="AA1529" s="4">
        <v>39.335</v>
      </c>
      <c r="AB1529" s="4" t="s">
        <v>13</v>
      </c>
      <c r="AC1529" s="1">
        <v>45.4915144421506</v>
      </c>
      <c r="AD1529" s="4">
        <v>-7.631014442150601</v>
      </c>
    </row>
    <row r="1530">
      <c r="G1530" s="5">
        <v>54.0748</v>
      </c>
      <c r="H1530" s="6">
        <v>7.645</v>
      </c>
      <c r="K1530" s="4">
        <f>IFERROR(__xludf.DUMMYFUNCTION("""COMPUTED_VALUE"""),7.325)</f>
        <v>7.325</v>
      </c>
      <c r="L1530" s="4">
        <v>63.998</v>
      </c>
      <c r="M1530" s="4" t="s">
        <v>13</v>
      </c>
      <c r="N1530" s="1">
        <v>58.8082606762294</v>
      </c>
      <c r="O1530" s="4">
        <v>-4.733460676229399</v>
      </c>
      <c r="V1530" s="5">
        <v>37.8266</v>
      </c>
      <c r="W1530" s="6">
        <v>7.645</v>
      </c>
      <c r="Z1530" s="4">
        <f>IFERROR(__xludf.DUMMYFUNCTION("""COMPUTED_VALUE"""),7.325)</f>
        <v>7.325</v>
      </c>
      <c r="AA1530" s="4">
        <v>39.3423</v>
      </c>
      <c r="AB1530" s="4" t="s">
        <v>13</v>
      </c>
      <c r="AC1530" s="1">
        <v>45.6189164777269</v>
      </c>
      <c r="AD1530" s="4">
        <v>-7.792316477726899</v>
      </c>
    </row>
    <row r="1531">
      <c r="G1531" s="5">
        <v>53.8181</v>
      </c>
      <c r="H1531" s="6">
        <v>7.65</v>
      </c>
      <c r="K1531" s="4">
        <f>IFERROR(__xludf.DUMMYFUNCTION("""COMPUTED_VALUE"""),7.33)</f>
        <v>7.33</v>
      </c>
      <c r="L1531" s="4">
        <v>63.947</v>
      </c>
      <c r="M1531" s="4" t="s">
        <v>13</v>
      </c>
      <c r="N1531" s="1">
        <v>57.5990128354399</v>
      </c>
      <c r="O1531" s="4">
        <v>-3.7809128354398993</v>
      </c>
      <c r="V1531" s="5">
        <v>37.7928</v>
      </c>
      <c r="W1531" s="6">
        <v>7.65</v>
      </c>
      <c r="Z1531" s="4">
        <f>IFERROR(__xludf.DUMMYFUNCTION("""COMPUTED_VALUE"""),7.33)</f>
        <v>7.33</v>
      </c>
      <c r="AA1531" s="4">
        <v>39.3488</v>
      </c>
      <c r="AB1531" s="4" t="s">
        <v>13</v>
      </c>
      <c r="AC1531" s="1">
        <v>45.7608414151046</v>
      </c>
      <c r="AD1531" s="4">
        <v>-7.968041415104601</v>
      </c>
    </row>
    <row r="1532">
      <c r="G1532" s="5">
        <v>53.559</v>
      </c>
      <c r="H1532" s="6">
        <v>7.655</v>
      </c>
      <c r="K1532" s="4">
        <f>IFERROR(__xludf.DUMMYFUNCTION("""COMPUTED_VALUE"""),7.335)</f>
        <v>7.335</v>
      </c>
      <c r="L1532" s="4">
        <v>63.8934</v>
      </c>
      <c r="M1532" s="4" t="s">
        <v>13</v>
      </c>
      <c r="N1532" s="1">
        <v>56.3193100683312</v>
      </c>
      <c r="O1532" s="4">
        <v>-2.7603100683312007</v>
      </c>
      <c r="V1532" s="5">
        <v>37.7588</v>
      </c>
      <c r="W1532" s="6">
        <v>7.655</v>
      </c>
      <c r="Z1532" s="4">
        <f>IFERROR(__xludf.DUMMYFUNCTION("""COMPUTED_VALUE"""),7.335)</f>
        <v>7.335</v>
      </c>
      <c r="AA1532" s="4">
        <v>39.3542</v>
      </c>
      <c r="AB1532" s="4" t="s">
        <v>13</v>
      </c>
      <c r="AC1532" s="1">
        <v>45.9160915441045</v>
      </c>
      <c r="AD1532" s="4">
        <v>-8.157291544104503</v>
      </c>
    </row>
    <row r="1533">
      <c r="G1533" s="5">
        <v>53.2977</v>
      </c>
      <c r="H1533" s="6">
        <v>7.66</v>
      </c>
      <c r="K1533" s="4">
        <f>IFERROR(__xludf.DUMMYFUNCTION("""COMPUTED_VALUE"""),7.34)</f>
        <v>7.34</v>
      </c>
      <c r="L1533" s="4">
        <v>63.8369</v>
      </c>
      <c r="M1533" s="4" t="s">
        <v>13</v>
      </c>
      <c r="N1533" s="1">
        <v>54.9773518011405</v>
      </c>
      <c r="O1533" s="4">
        <v>-1.6796518011405013</v>
      </c>
      <c r="V1533" s="5">
        <v>37.7246</v>
      </c>
      <c r="W1533" s="6">
        <v>7.66</v>
      </c>
      <c r="Z1533" s="4">
        <f>IFERROR(__xludf.DUMMYFUNCTION("""COMPUTED_VALUE"""),7.34)</f>
        <v>7.34</v>
      </c>
      <c r="AA1533" s="4">
        <v>39.3586</v>
      </c>
      <c r="AB1533" s="4" t="s">
        <v>13</v>
      </c>
      <c r="AC1533" s="1">
        <v>46.0834691545471</v>
      </c>
      <c r="AD1533" s="4">
        <v>-8.3588691545471</v>
      </c>
    </row>
    <row r="1534">
      <c r="G1534" s="5">
        <v>53.0341</v>
      </c>
      <c r="H1534" s="6">
        <v>7.665</v>
      </c>
      <c r="K1534" s="4">
        <f>IFERROR(__xludf.DUMMYFUNCTION("""COMPUTED_VALUE"""),7.345)</f>
        <v>7.345</v>
      </c>
      <c r="L1534" s="4">
        <v>63.7777</v>
      </c>
      <c r="M1534" s="4" t="s">
        <v>13</v>
      </c>
      <c r="N1534" s="1">
        <v>53.581337460105</v>
      </c>
      <c r="O1534" s="4">
        <v>-0.547237460104995</v>
      </c>
      <c r="V1534" s="5">
        <v>37.6901</v>
      </c>
      <c r="W1534" s="6">
        <v>7.665</v>
      </c>
      <c r="Z1534" s="4">
        <f>IFERROR(__xludf.DUMMYFUNCTION("""COMPUTED_VALUE"""),7.345)</f>
        <v>7.345</v>
      </c>
      <c r="AA1534" s="4">
        <v>39.3619</v>
      </c>
      <c r="AB1534" s="4" t="s">
        <v>13</v>
      </c>
      <c r="AC1534" s="1">
        <v>46.2617765362533</v>
      </c>
      <c r="AD1534" s="4">
        <v>-8.5716765362533</v>
      </c>
    </row>
    <row r="1535">
      <c r="G1535" s="5">
        <v>52.7684</v>
      </c>
      <c r="H1535" s="6">
        <v>7.67</v>
      </c>
      <c r="K1535" s="4">
        <f>IFERROR(__xludf.DUMMYFUNCTION("""COMPUTED_VALUE"""),7.35)</f>
        <v>7.35</v>
      </c>
      <c r="L1535" s="4">
        <v>63.7155</v>
      </c>
      <c r="M1535" s="4" t="s">
        <v>13</v>
      </c>
      <c r="N1535" s="1">
        <v>52.1394664714619</v>
      </c>
      <c r="O1535" s="4">
        <v>0.6289335285380986</v>
      </c>
      <c r="V1535" s="5">
        <v>37.6553</v>
      </c>
      <c r="W1535" s="6">
        <v>7.67</v>
      </c>
      <c r="Z1535" s="4">
        <f>IFERROR(__xludf.DUMMYFUNCTION("""COMPUTED_VALUE"""),7.35)</f>
        <v>7.35</v>
      </c>
      <c r="AA1535" s="4">
        <v>39.364</v>
      </c>
      <c r="AB1535" s="4" t="s">
        <v>13</v>
      </c>
      <c r="AC1535" s="1">
        <v>46.4498159790437</v>
      </c>
      <c r="AD1535" s="4">
        <v>-8.794515979043702</v>
      </c>
    </row>
    <row r="1536">
      <c r="G1536" s="5">
        <v>52.5007</v>
      </c>
      <c r="H1536" s="6">
        <v>7.675</v>
      </c>
      <c r="K1536" s="4">
        <f>IFERROR(__xludf.DUMMYFUNCTION("""COMPUTED_VALUE"""),7.355)</f>
        <v>7.355</v>
      </c>
      <c r="L1536" s="4">
        <v>63.6505</v>
      </c>
      <c r="M1536" s="4" t="s">
        <v>13</v>
      </c>
      <c r="N1536" s="1">
        <v>50.6599382614487</v>
      </c>
      <c r="O1536" s="4">
        <v>1.8407617385513007</v>
      </c>
      <c r="V1536" s="5">
        <v>37.6202</v>
      </c>
      <c r="W1536" s="6">
        <v>7.675</v>
      </c>
      <c r="Z1536" s="4">
        <f>IFERROR(__xludf.DUMMYFUNCTION("""COMPUTED_VALUE"""),7.355)</f>
        <v>7.355</v>
      </c>
      <c r="AA1536" s="4">
        <v>39.365</v>
      </c>
      <c r="AB1536" s="4" t="s">
        <v>13</v>
      </c>
      <c r="AC1536" s="1">
        <v>46.6463897727391</v>
      </c>
      <c r="AD1536" s="4">
        <v>-9.026189772739102</v>
      </c>
    </row>
    <row r="1537">
      <c r="G1537" s="5">
        <v>52.2308</v>
      </c>
      <c r="H1537" s="6">
        <v>7.68</v>
      </c>
      <c r="K1537" s="4">
        <f>IFERROR(__xludf.DUMMYFUNCTION("""COMPUTED_VALUE"""),7.36)</f>
        <v>7.36</v>
      </c>
      <c r="L1537" s="4">
        <v>63.5824</v>
      </c>
      <c r="M1537" s="4" t="s">
        <v>13</v>
      </c>
      <c r="N1537" s="1">
        <v>49.1509522563025</v>
      </c>
      <c r="O1537" s="4">
        <v>3.079847743697499</v>
      </c>
      <c r="V1537" s="5">
        <v>37.5848</v>
      </c>
      <c r="W1537" s="6">
        <v>7.68</v>
      </c>
      <c r="Z1537" s="4">
        <f>IFERROR(__xludf.DUMMYFUNCTION("""COMPUTED_VALUE"""),7.36)</f>
        <v>7.36</v>
      </c>
      <c r="AA1537" s="4">
        <v>39.3647</v>
      </c>
      <c r="AB1537" s="4" t="s">
        <v>13</v>
      </c>
      <c r="AC1537" s="1">
        <v>46.8503002071601</v>
      </c>
      <c r="AD1537" s="4">
        <v>-9.265500207160102</v>
      </c>
    </row>
    <row r="1538">
      <c r="G1538" s="5">
        <v>51.9589</v>
      </c>
      <c r="H1538" s="6">
        <v>7.685</v>
      </c>
      <c r="K1538" s="4">
        <f>IFERROR(__xludf.DUMMYFUNCTION("""COMPUTED_VALUE"""),7.365)</f>
        <v>7.365</v>
      </c>
      <c r="L1538" s="4">
        <v>63.5112</v>
      </c>
      <c r="M1538" s="4" t="s">
        <v>13</v>
      </c>
      <c r="N1538" s="1">
        <v>47.6207078822606</v>
      </c>
      <c r="O1538" s="4">
        <v>4.338192117739403</v>
      </c>
      <c r="V1538" s="5">
        <v>37.5489</v>
      </c>
      <c r="W1538" s="6">
        <v>7.685</v>
      </c>
      <c r="Z1538" s="4">
        <f>IFERROR(__xludf.DUMMYFUNCTION("""COMPUTED_VALUE"""),7.365)</f>
        <v>7.365</v>
      </c>
      <c r="AA1538" s="4">
        <v>39.3631</v>
      </c>
      <c r="AB1538" s="4" t="s">
        <v>13</v>
      </c>
      <c r="AC1538" s="1">
        <v>47.0603495721274</v>
      </c>
      <c r="AD1538" s="4">
        <v>-9.511449572127397</v>
      </c>
    </row>
    <row r="1539">
      <c r="G1539" s="5">
        <v>51.685</v>
      </c>
      <c r="H1539" s="6">
        <v>7.69</v>
      </c>
      <c r="K1539" s="4">
        <f>IFERROR(__xludf.DUMMYFUNCTION("""COMPUTED_VALUE"""),7.37)</f>
        <v>7.37</v>
      </c>
      <c r="L1539" s="4">
        <v>63.437</v>
      </c>
      <c r="M1539" s="4" t="s">
        <v>13</v>
      </c>
      <c r="N1539" s="1">
        <v>46.0774045655601</v>
      </c>
      <c r="O1539" s="4">
        <v>5.607595434439901</v>
      </c>
      <c r="V1539" s="5">
        <v>37.5126</v>
      </c>
      <c r="W1539" s="6">
        <v>7.69</v>
      </c>
      <c r="Z1539" s="4">
        <f>IFERROR(__xludf.DUMMYFUNCTION("""COMPUTED_VALUE"""),7.37)</f>
        <v>7.37</v>
      </c>
      <c r="AA1539" s="4">
        <v>39.3602</v>
      </c>
      <c r="AB1539" s="4" t="s">
        <v>13</v>
      </c>
      <c r="AC1539" s="1">
        <v>47.2753401574618</v>
      </c>
      <c r="AD1539" s="4">
        <v>-9.7627401574618</v>
      </c>
    </row>
    <row r="1540">
      <c r="G1540" s="5">
        <v>51.4092</v>
      </c>
      <c r="H1540" s="6">
        <v>7.695</v>
      </c>
      <c r="K1540" s="4">
        <f>IFERROR(__xludf.DUMMYFUNCTION("""COMPUTED_VALUE"""),7.375)</f>
        <v>7.375</v>
      </c>
      <c r="L1540" s="4">
        <v>63.3596</v>
      </c>
      <c r="M1540" s="4" t="s">
        <v>13</v>
      </c>
      <c r="N1540" s="1">
        <v>44.5292417324389</v>
      </c>
      <c r="O1540" s="4">
        <v>6.879958267561101</v>
      </c>
      <c r="V1540" s="5">
        <v>37.4757</v>
      </c>
      <c r="W1540" s="6">
        <v>7.695</v>
      </c>
      <c r="Z1540" s="4">
        <f>IFERROR(__xludf.DUMMYFUNCTION("""COMPUTED_VALUE"""),7.375)</f>
        <v>7.375</v>
      </c>
      <c r="AA1540" s="4">
        <v>39.3559</v>
      </c>
      <c r="AB1540" s="4" t="s">
        <v>13</v>
      </c>
      <c r="AC1540" s="1">
        <v>47.4940742529839</v>
      </c>
      <c r="AD1540" s="4">
        <v>-10.018374252983897</v>
      </c>
    </row>
    <row r="1541">
      <c r="G1541" s="5">
        <v>51.1315</v>
      </c>
      <c r="H1541" s="6">
        <v>7.7</v>
      </c>
      <c r="K1541" s="4">
        <f>IFERROR(__xludf.DUMMYFUNCTION("""COMPUTED_VALUE"""),7.38)</f>
        <v>7.38</v>
      </c>
      <c r="L1541" s="4">
        <v>63.279</v>
      </c>
      <c r="M1541" s="4" t="s">
        <v>13</v>
      </c>
      <c r="N1541" s="1">
        <v>42.9844188091338</v>
      </c>
      <c r="O1541" s="4">
        <v>8.147081190866203</v>
      </c>
      <c r="V1541" s="5">
        <v>37.4383</v>
      </c>
      <c r="W1541" s="6">
        <v>7.7</v>
      </c>
      <c r="Z1541" s="4">
        <f>IFERROR(__xludf.DUMMYFUNCTION("""COMPUTED_VALUE"""),7.38)</f>
        <v>7.38</v>
      </c>
      <c r="AA1541" s="4">
        <v>39.3503</v>
      </c>
      <c r="AB1541" s="4" t="s">
        <v>13</v>
      </c>
      <c r="AC1541" s="1">
        <v>47.7153541485145</v>
      </c>
      <c r="AD1541" s="4">
        <v>-10.277054148514502</v>
      </c>
    </row>
    <row r="1542">
      <c r="G1542" s="5">
        <v>50.8519</v>
      </c>
      <c r="H1542" s="6">
        <v>7.705</v>
      </c>
      <c r="K1542" s="4">
        <f>IFERROR(__xludf.DUMMYFUNCTION("""COMPUTED_VALUE"""),7.385)</f>
        <v>7.385</v>
      </c>
      <c r="L1542" s="4">
        <v>63.1951</v>
      </c>
      <c r="M1542" s="4" t="s">
        <v>13</v>
      </c>
      <c r="N1542" s="1">
        <v>41.4511352218822</v>
      </c>
      <c r="O1542" s="4">
        <v>9.400764778117804</v>
      </c>
      <c r="V1542" s="5">
        <v>37.4003</v>
      </c>
      <c r="W1542" s="6">
        <v>7.705</v>
      </c>
      <c r="Z1542" s="4">
        <f>IFERROR(__xludf.DUMMYFUNCTION("""COMPUTED_VALUE"""),7.385)</f>
        <v>7.385</v>
      </c>
      <c r="AA1542" s="4">
        <v>39.3433</v>
      </c>
      <c r="AB1542" s="4" t="s">
        <v>13</v>
      </c>
      <c r="AC1542" s="1">
        <v>47.9379821338742</v>
      </c>
      <c r="AD1542" s="4">
        <v>-10.537682133874199</v>
      </c>
    </row>
    <row r="1543">
      <c r="G1543" s="5">
        <v>50.5705</v>
      </c>
      <c r="H1543" s="6">
        <v>7.71</v>
      </c>
      <c r="K1543" s="4">
        <f>IFERROR(__xludf.DUMMYFUNCTION("""COMPUTED_VALUE"""),7.39)</f>
        <v>7.39</v>
      </c>
      <c r="L1543" s="4">
        <v>63.1079</v>
      </c>
      <c r="M1543" s="4" t="s">
        <v>13</v>
      </c>
      <c r="N1543" s="1">
        <v>39.9375903969214</v>
      </c>
      <c r="O1543" s="4">
        <v>10.632909603078602</v>
      </c>
      <c r="V1543" s="5">
        <v>37.3617</v>
      </c>
      <c r="W1543" s="6">
        <v>7.71</v>
      </c>
      <c r="Z1543" s="4">
        <f>IFERROR(__xludf.DUMMYFUNCTION("""COMPUTED_VALUE"""),7.39)</f>
        <v>7.39</v>
      </c>
      <c r="AA1543" s="4">
        <v>39.3349</v>
      </c>
      <c r="AB1543" s="4" t="s">
        <v>13</v>
      </c>
      <c r="AC1543" s="1">
        <v>48.1607604988837</v>
      </c>
      <c r="AD1543" s="4">
        <v>-10.799060498883698</v>
      </c>
    </row>
    <row r="1544">
      <c r="G1544" s="5">
        <v>50.2872</v>
      </c>
      <c r="H1544" s="6">
        <v>7.715</v>
      </c>
      <c r="K1544" s="4">
        <f>IFERROR(__xludf.DUMMYFUNCTION("""COMPUTED_VALUE"""),7.392211914)</f>
        <v>7.392211914</v>
      </c>
      <c r="L1544" s="4" t="s">
        <v>13</v>
      </c>
      <c r="M1544" s="4">
        <v>71.54</v>
      </c>
      <c r="N1544" s="1">
        <v>38.4519837604887</v>
      </c>
      <c r="O1544" s="4">
        <v>11.835216239511297</v>
      </c>
      <c r="V1544" s="5">
        <v>37.3224</v>
      </c>
      <c r="W1544" s="6">
        <v>7.715</v>
      </c>
      <c r="Z1544" s="4">
        <f>IFERROR(__xludf.DUMMYFUNCTION("""COMPUTED_VALUE"""),7.392211914)</f>
        <v>7.392211914</v>
      </c>
      <c r="AA1544" s="4" t="s">
        <v>13</v>
      </c>
      <c r="AB1544" s="4">
        <v>45.7944071378374</v>
      </c>
      <c r="AC1544" s="1">
        <v>48.3824915333638</v>
      </c>
      <c r="AD1544" s="4">
        <v>-11.060091533363796</v>
      </c>
    </row>
    <row r="1545">
      <c r="G1545" s="5">
        <v>50.0023</v>
      </c>
      <c r="H1545" s="6">
        <v>7.72</v>
      </c>
      <c r="K1545" s="4">
        <f>IFERROR(__xludf.DUMMYFUNCTION("""COMPUTED_VALUE"""),7.395)</f>
        <v>7.395</v>
      </c>
      <c r="L1545" s="4">
        <v>63.0175</v>
      </c>
      <c r="M1545" s="4" t="s">
        <v>13</v>
      </c>
      <c r="N1545" s="1">
        <v>37.0025147388213</v>
      </c>
      <c r="O1545" s="4">
        <v>12.999785261178701</v>
      </c>
      <c r="V1545" s="5">
        <v>37.2825</v>
      </c>
      <c r="W1545" s="6">
        <v>7.72</v>
      </c>
      <c r="Z1545" s="4">
        <f>IFERROR(__xludf.DUMMYFUNCTION("""COMPUTED_VALUE"""),7.395)</f>
        <v>7.395</v>
      </c>
      <c r="AA1545" s="4">
        <v>39.325</v>
      </c>
      <c r="AB1545" s="4" t="s">
        <v>13</v>
      </c>
      <c r="AC1545" s="1">
        <v>48.6019775271351</v>
      </c>
      <c r="AD1545" s="4">
        <v>-11.3194775271351</v>
      </c>
    </row>
    <row r="1546">
      <c r="G1546" s="5">
        <v>49.7155</v>
      </c>
      <c r="H1546" s="6">
        <v>7.725</v>
      </c>
      <c r="K1546" s="4">
        <f>IFERROR(__xludf.DUMMYFUNCTION("""COMPUTED_VALUE"""),7.4)</f>
        <v>7.4</v>
      </c>
      <c r="L1546" s="4">
        <v>62.9236</v>
      </c>
      <c r="M1546" s="4" t="s">
        <v>13</v>
      </c>
      <c r="N1546" s="1">
        <v>35.5973827581565</v>
      </c>
      <c r="O1546" s="4">
        <v>14.1181172418435</v>
      </c>
      <c r="V1546" s="5">
        <v>37.2419</v>
      </c>
      <c r="W1546" s="6">
        <v>7.725</v>
      </c>
      <c r="Z1546" s="4">
        <f>IFERROR(__xludf.DUMMYFUNCTION("""COMPUTED_VALUE"""),7.4)</f>
        <v>7.4</v>
      </c>
      <c r="AA1546" s="4">
        <v>39.3137</v>
      </c>
      <c r="AB1546" s="4" t="s">
        <v>13</v>
      </c>
      <c r="AC1546" s="1">
        <v>48.8180207700184</v>
      </c>
      <c r="AD1546" s="4">
        <v>-11.576120770018399</v>
      </c>
    </row>
    <row r="1547">
      <c r="G1547" s="5">
        <v>49.4271</v>
      </c>
      <c r="H1547" s="6">
        <v>7.73</v>
      </c>
      <c r="K1547" s="4">
        <f>IFERROR(__xludf.DUMMYFUNCTION("""COMPUTED_VALUE"""),7.405)</f>
        <v>7.405</v>
      </c>
      <c r="L1547" s="4">
        <v>62.8263</v>
      </c>
      <c r="M1547" s="4" t="s">
        <v>13</v>
      </c>
      <c r="N1547" s="1">
        <v>34.2447872447314</v>
      </c>
      <c r="O1547" s="4">
        <v>15.182312755268605</v>
      </c>
      <c r="V1547" s="5">
        <v>37.2005</v>
      </c>
      <c r="W1547" s="6">
        <v>7.73</v>
      </c>
      <c r="Z1547" s="4">
        <f>IFERROR(__xludf.DUMMYFUNCTION("""COMPUTED_VALUE"""),7.405)</f>
        <v>7.405</v>
      </c>
      <c r="AA1547" s="4">
        <v>39.301</v>
      </c>
      <c r="AB1547" s="4" t="s">
        <v>13</v>
      </c>
      <c r="AC1547" s="1">
        <v>49.0294235518344</v>
      </c>
      <c r="AD1547" s="4">
        <v>-11.8289235518344</v>
      </c>
    </row>
    <row r="1548">
      <c r="G1548" s="5">
        <v>49.137</v>
      </c>
      <c r="H1548" s="6">
        <v>7.735</v>
      </c>
      <c r="K1548" s="4">
        <f>IFERROR(__xludf.DUMMYFUNCTION("""COMPUTED_VALUE"""),7.41)</f>
        <v>7.41</v>
      </c>
      <c r="L1548" s="4">
        <v>62.7255</v>
      </c>
      <c r="M1548" s="4" t="s">
        <v>13</v>
      </c>
      <c r="N1548" s="1">
        <v>32.9529276247838</v>
      </c>
      <c r="O1548" s="4">
        <v>16.184072375216203</v>
      </c>
      <c r="V1548" s="5">
        <v>37.1583</v>
      </c>
      <c r="W1548" s="6">
        <v>7.735</v>
      </c>
      <c r="Z1548" s="4">
        <f>IFERROR(__xludf.DUMMYFUNCTION("""COMPUTED_VALUE"""),7.41)</f>
        <v>7.41</v>
      </c>
      <c r="AA1548" s="4">
        <v>39.287</v>
      </c>
      <c r="AB1548" s="4" t="s">
        <v>13</v>
      </c>
      <c r="AC1548" s="1">
        <v>49.2349881624036</v>
      </c>
      <c r="AD1548" s="4">
        <v>-12.076688162403606</v>
      </c>
    </row>
    <row r="1549">
      <c r="G1549" s="5">
        <v>48.8452</v>
      </c>
      <c r="H1549" s="6">
        <v>7.74</v>
      </c>
      <c r="K1549" s="4">
        <f>IFERROR(__xludf.DUMMYFUNCTION("""COMPUTED_VALUE"""),7.415)</f>
        <v>7.415</v>
      </c>
      <c r="L1549" s="4">
        <v>62.6213</v>
      </c>
      <c r="M1549" s="4" t="s">
        <v>13</v>
      </c>
      <c r="N1549" s="1">
        <v>31.7300033245506</v>
      </c>
      <c r="O1549" s="4">
        <v>17.115196675449397</v>
      </c>
      <c r="V1549" s="5">
        <v>37.1155</v>
      </c>
      <c r="W1549" s="6">
        <v>7.74</v>
      </c>
      <c r="Z1549" s="4">
        <f>IFERROR(__xludf.DUMMYFUNCTION("""COMPUTED_VALUE"""),7.415)</f>
        <v>7.415</v>
      </c>
      <c r="AA1549" s="4">
        <v>39.2714</v>
      </c>
      <c r="AB1549" s="4" t="s">
        <v>13</v>
      </c>
      <c r="AC1549" s="1">
        <v>49.433516891547</v>
      </c>
      <c r="AD1549" s="4">
        <v>-12.318016891547003</v>
      </c>
    </row>
    <row r="1550">
      <c r="G1550" s="5">
        <v>48.5518</v>
      </c>
      <c r="H1550" s="6">
        <v>7.745</v>
      </c>
      <c r="K1550" s="4">
        <f>IFERROR(__xludf.DUMMYFUNCTION("""COMPUTED_VALUE"""),7.42)</f>
        <v>7.42</v>
      </c>
      <c r="L1550" s="4">
        <v>62.5135</v>
      </c>
      <c r="M1550" s="4" t="s">
        <v>13</v>
      </c>
      <c r="N1550" s="1">
        <v>30.5842137702693</v>
      </c>
      <c r="O1550" s="4">
        <v>17.9675862297307</v>
      </c>
      <c r="V1550" s="5">
        <v>37.0718</v>
      </c>
      <c r="W1550" s="6">
        <v>7.745</v>
      </c>
      <c r="Z1550" s="4">
        <f>IFERROR(__xludf.DUMMYFUNCTION("""COMPUTED_VALUE"""),7.42)</f>
        <v>7.42</v>
      </c>
      <c r="AA1550" s="4">
        <v>39.2546</v>
      </c>
      <c r="AB1550" s="4" t="s">
        <v>13</v>
      </c>
      <c r="AC1550" s="1">
        <v>49.6238120290851</v>
      </c>
      <c r="AD1550" s="4">
        <v>-12.552012029085098</v>
      </c>
    </row>
    <row r="1551">
      <c r="G1551" s="5">
        <v>48.2567</v>
      </c>
      <c r="H1551" s="6">
        <v>7.75</v>
      </c>
      <c r="K1551" s="4">
        <f>IFERROR(__xludf.DUMMYFUNCTION("""COMPUTED_VALUE"""),7.425)</f>
        <v>7.425</v>
      </c>
      <c r="L1551" s="4">
        <v>62.4022</v>
      </c>
      <c r="M1551" s="4" t="s">
        <v>13</v>
      </c>
      <c r="N1551" s="1">
        <v>29.523758388177</v>
      </c>
      <c r="O1551" s="4">
        <v>18.732941611823</v>
      </c>
      <c r="V1551" s="5">
        <v>37.0274</v>
      </c>
      <c r="W1551" s="6">
        <v>7.75</v>
      </c>
      <c r="Z1551" s="4">
        <f>IFERROR(__xludf.DUMMYFUNCTION("""COMPUTED_VALUE"""),7.425)</f>
        <v>7.425</v>
      </c>
      <c r="AA1551" s="4">
        <v>39.2364</v>
      </c>
      <c r="AB1551" s="4" t="s">
        <v>13</v>
      </c>
      <c r="AC1551" s="1">
        <v>49.8046758648386</v>
      </c>
      <c r="AD1551" s="4">
        <v>-12.7772758648386</v>
      </c>
    </row>
    <row r="1552">
      <c r="G1552" s="5">
        <v>47.9601</v>
      </c>
      <c r="H1552" s="6">
        <v>7.755</v>
      </c>
      <c r="K1552" s="4">
        <f>IFERROR(__xludf.DUMMYFUNCTION("""COMPUTED_VALUE"""),7.43)</f>
        <v>7.43</v>
      </c>
      <c r="L1552" s="4">
        <v>62.2873</v>
      </c>
      <c r="M1552" s="4" t="s">
        <v>13</v>
      </c>
      <c r="N1552" s="1">
        <v>28.556836604511</v>
      </c>
      <c r="O1552" s="4">
        <v>19.403263395489</v>
      </c>
      <c r="V1552" s="5">
        <v>36.9822</v>
      </c>
      <c r="W1552" s="6">
        <v>7.755</v>
      </c>
      <c r="Z1552" s="4">
        <f>IFERROR(__xludf.DUMMYFUNCTION("""COMPUTED_VALUE"""),7.43)</f>
        <v>7.43</v>
      </c>
      <c r="AA1552" s="4">
        <v>39.2169</v>
      </c>
      <c r="AB1552" s="4" t="s">
        <v>13</v>
      </c>
      <c r="AC1552" s="1">
        <v>49.9749106886284</v>
      </c>
      <c r="AD1552" s="4">
        <v>-12.9927106886284</v>
      </c>
    </row>
    <row r="1553">
      <c r="G1553" s="5">
        <v>47.6618</v>
      </c>
      <c r="H1553" s="6">
        <v>7.76</v>
      </c>
      <c r="K1553" s="4">
        <f>IFERROR(__xludf.DUMMYFUNCTION("""COMPUTED_VALUE"""),7.435)</f>
        <v>7.435</v>
      </c>
      <c r="L1553" s="4">
        <v>62.1689</v>
      </c>
      <c r="M1553" s="4" t="s">
        <v>13</v>
      </c>
      <c r="N1553" s="1">
        <v>27.6906553563911</v>
      </c>
      <c r="O1553" s="4">
        <v>19.9711446436089</v>
      </c>
      <c r="V1553" s="5">
        <v>36.9362</v>
      </c>
      <c r="W1553" s="6">
        <v>7.76</v>
      </c>
      <c r="Z1553" s="4">
        <f>IFERROR(__xludf.DUMMYFUNCTION("""COMPUTED_VALUE"""),7.435)</f>
        <v>7.435</v>
      </c>
      <c r="AA1553" s="4">
        <v>39.196</v>
      </c>
      <c r="AB1553" s="4" t="s">
        <v>13</v>
      </c>
      <c r="AC1553" s="1">
        <v>50.1335396133329</v>
      </c>
      <c r="AD1553" s="4">
        <v>-13.1973396133329</v>
      </c>
    </row>
    <row r="1554">
      <c r="G1554" s="5">
        <v>47.362</v>
      </c>
      <c r="H1554" s="6">
        <v>7.765</v>
      </c>
      <c r="K1554" s="4">
        <f>IFERROR(__xludf.DUMMYFUNCTION("""COMPUTED_VALUE"""),7.44)</f>
        <v>7.44</v>
      </c>
      <c r="L1554" s="4">
        <v>62.0468</v>
      </c>
      <c r="M1554" s="4" t="s">
        <v>13</v>
      </c>
      <c r="N1554" s="1">
        <v>26.8626894968502</v>
      </c>
      <c r="O1554" s="4">
        <v>20.4993105031498</v>
      </c>
      <c r="V1554" s="5">
        <v>36.8895</v>
      </c>
      <c r="W1554" s="6">
        <v>7.765</v>
      </c>
      <c r="Z1554" s="4">
        <f>IFERROR(__xludf.DUMMYFUNCTION("""COMPUTED_VALUE"""),7.44)</f>
        <v>7.44</v>
      </c>
      <c r="AA1554" s="4">
        <v>39.1739</v>
      </c>
      <c r="AB1554" s="4" t="s">
        <v>13</v>
      </c>
      <c r="AC1554" s="1">
        <v>50.2946999052858</v>
      </c>
      <c r="AD1554" s="4">
        <v>-13.405199905285805</v>
      </c>
    </row>
    <row r="1555">
      <c r="G1555" s="5">
        <v>47.0606</v>
      </c>
      <c r="H1555" s="6">
        <v>7.77</v>
      </c>
      <c r="K1555" s="4">
        <f>IFERROR(__xludf.DUMMYFUNCTION("""COMPUTED_VALUE"""),7.445)</f>
        <v>7.445</v>
      </c>
      <c r="L1555" s="4">
        <v>61.9211</v>
      </c>
      <c r="M1555" s="4" t="s">
        <v>13</v>
      </c>
      <c r="N1555" s="1">
        <v>26.0342640391029</v>
      </c>
      <c r="O1555" s="4">
        <v>21.0263359608971</v>
      </c>
      <c r="V1555" s="5">
        <v>36.8421</v>
      </c>
      <c r="W1555" s="6">
        <v>7.77</v>
      </c>
      <c r="Z1555" s="4">
        <f>IFERROR(__xludf.DUMMYFUNCTION("""COMPUTED_VALUE"""),7.445)</f>
        <v>7.445</v>
      </c>
      <c r="AA1555" s="4">
        <v>39.1507</v>
      </c>
      <c r="AB1555" s="4" t="s">
        <v>13</v>
      </c>
      <c r="AC1555" s="1">
        <v>50.4659827718412</v>
      </c>
      <c r="AD1555" s="4">
        <v>-13.623882771841195</v>
      </c>
    </row>
    <row r="1556">
      <c r="G1556" s="5">
        <v>46.7577</v>
      </c>
      <c r="H1556" s="6">
        <v>7.775</v>
      </c>
      <c r="K1556" s="4">
        <f>IFERROR(__xludf.DUMMYFUNCTION("""COMPUTED_VALUE"""),7.45)</f>
        <v>7.45</v>
      </c>
      <c r="L1556" s="4">
        <v>61.7918</v>
      </c>
      <c r="M1556" s="4" t="s">
        <v>13</v>
      </c>
      <c r="N1556" s="1">
        <v>25.2087751866436</v>
      </c>
      <c r="O1556" s="4">
        <v>21.5489248133564</v>
      </c>
      <c r="V1556" s="5">
        <v>36.7939</v>
      </c>
      <c r="W1556" s="6">
        <v>7.775</v>
      </c>
      <c r="Z1556" s="4">
        <f>IFERROR(__xludf.DUMMYFUNCTION("""COMPUTED_VALUE"""),7.45)</f>
        <v>7.45</v>
      </c>
      <c r="AA1556" s="4">
        <v>39.1262</v>
      </c>
      <c r="AB1556" s="4" t="s">
        <v>13</v>
      </c>
      <c r="AC1556" s="1">
        <v>50.6453834647289</v>
      </c>
      <c r="AD1556" s="4">
        <v>-13.8514834647289</v>
      </c>
    </row>
    <row r="1557">
      <c r="G1557" s="5">
        <v>46.4532</v>
      </c>
      <c r="H1557" s="6">
        <v>7.78</v>
      </c>
      <c r="K1557" s="4">
        <f>IFERROR(__xludf.DUMMYFUNCTION("""COMPUTED_VALUE"""),7.455)</f>
        <v>7.455</v>
      </c>
      <c r="L1557" s="4">
        <v>61.6589</v>
      </c>
      <c r="M1557" s="4" t="s">
        <v>13</v>
      </c>
      <c r="N1557" s="1">
        <v>24.3896191429669</v>
      </c>
      <c r="O1557" s="4">
        <v>22.063580857033102</v>
      </c>
      <c r="V1557" s="5">
        <v>36.7451</v>
      </c>
      <c r="W1557" s="6">
        <v>7.78</v>
      </c>
      <c r="Z1557" s="4">
        <f>IFERROR(__xludf.DUMMYFUNCTION("""COMPUTED_VALUE"""),7.455)</f>
        <v>7.455</v>
      </c>
      <c r="AA1557" s="4">
        <v>39.1006</v>
      </c>
      <c r="AB1557" s="4" t="s">
        <v>13</v>
      </c>
      <c r="AC1557" s="1">
        <v>50.8308972356787</v>
      </c>
      <c r="AD1557" s="4">
        <v>-14.085797235678697</v>
      </c>
    </row>
    <row r="1558">
      <c r="G1558" s="5">
        <v>46.1471</v>
      </c>
      <c r="H1558" s="6">
        <v>7.785</v>
      </c>
      <c r="K1558" s="4">
        <f>IFERROR(__xludf.DUMMYFUNCTION("""COMPUTED_VALUE"""),7.46)</f>
        <v>7.46</v>
      </c>
      <c r="L1558" s="4">
        <v>61.5223</v>
      </c>
      <c r="M1558" s="4" t="s">
        <v>13</v>
      </c>
      <c r="N1558" s="1">
        <v>23.580192111567</v>
      </c>
      <c r="O1558" s="4">
        <v>22.566907888433</v>
      </c>
      <c r="V1558" s="5">
        <v>36.6956</v>
      </c>
      <c r="W1558" s="6">
        <v>7.785</v>
      </c>
      <c r="Z1558" s="4">
        <f>IFERROR(__xludf.DUMMYFUNCTION("""COMPUTED_VALUE"""),7.46)</f>
        <v>7.46</v>
      </c>
      <c r="AA1558" s="4">
        <v>39.074</v>
      </c>
      <c r="AB1558" s="4" t="s">
        <v>13</v>
      </c>
      <c r="AC1558" s="1">
        <v>51.0205193364205</v>
      </c>
      <c r="AD1558" s="4">
        <v>-14.3249193364205</v>
      </c>
    </row>
    <row r="1559">
      <c r="G1559" s="5">
        <v>45.8396</v>
      </c>
      <c r="H1559" s="6">
        <v>7.79</v>
      </c>
      <c r="K1559" s="4">
        <f>IFERROR(__xludf.DUMMYFUNCTION("""COMPUTED_VALUE"""),7.465)</f>
        <v>7.465</v>
      </c>
      <c r="L1559" s="4">
        <v>61.382</v>
      </c>
      <c r="M1559" s="4" t="s">
        <v>13</v>
      </c>
      <c r="N1559" s="1">
        <v>22.7838902959383</v>
      </c>
      <c r="O1559" s="4">
        <v>23.055709704061698</v>
      </c>
      <c r="V1559" s="5">
        <v>36.6454</v>
      </c>
      <c r="W1559" s="6">
        <v>7.79</v>
      </c>
      <c r="Z1559" s="4">
        <f>IFERROR(__xludf.DUMMYFUNCTION("""COMPUTED_VALUE"""),7.465)</f>
        <v>7.465</v>
      </c>
      <c r="AA1559" s="4">
        <v>39.0464</v>
      </c>
      <c r="AB1559" s="4" t="s">
        <v>13</v>
      </c>
      <c r="AC1559" s="1">
        <v>51.2122450186841</v>
      </c>
      <c r="AD1559" s="4">
        <v>-14.566845018684099</v>
      </c>
    </row>
    <row r="1560">
      <c r="G1560" s="5">
        <v>45.5305</v>
      </c>
      <c r="H1560" s="6">
        <v>7.795</v>
      </c>
      <c r="K1560" s="4">
        <f>IFERROR(__xludf.DUMMYFUNCTION("""COMPUTED_VALUE"""),7.47)</f>
        <v>7.47</v>
      </c>
      <c r="L1560" s="4">
        <v>61.2381</v>
      </c>
      <c r="M1560" s="4" t="s">
        <v>13</v>
      </c>
      <c r="N1560" s="1">
        <v>22.0041098995753</v>
      </c>
      <c r="O1560" s="4">
        <v>23.526390100424702</v>
      </c>
      <c r="V1560" s="5">
        <v>36.5947</v>
      </c>
      <c r="W1560" s="6">
        <v>7.795</v>
      </c>
      <c r="Z1560" s="4">
        <f>IFERROR(__xludf.DUMMYFUNCTION("""COMPUTED_VALUE"""),7.47)</f>
        <v>7.47</v>
      </c>
      <c r="AA1560" s="4">
        <v>39.0177</v>
      </c>
      <c r="AB1560" s="4" t="s">
        <v>13</v>
      </c>
      <c r="AC1560" s="1">
        <v>51.4040695341995</v>
      </c>
      <c r="AD1560" s="4">
        <v>-14.809369534199497</v>
      </c>
    </row>
    <row r="1561">
      <c r="G1561" s="5">
        <v>45.2198</v>
      </c>
      <c r="H1561" s="6">
        <v>7.8</v>
      </c>
      <c r="K1561" s="4">
        <f>IFERROR(__xludf.DUMMYFUNCTION("""COMPUTED_VALUE"""),7.475)</f>
        <v>7.475</v>
      </c>
      <c r="L1561" s="4">
        <v>61.0905</v>
      </c>
      <c r="M1561" s="4" t="s">
        <v>13</v>
      </c>
      <c r="N1561" s="1">
        <v>21.2442471259722</v>
      </c>
      <c r="O1561" s="4">
        <v>23.975552874027798</v>
      </c>
      <c r="V1561" s="5">
        <v>36.5434</v>
      </c>
      <c r="W1561" s="6">
        <v>7.8</v>
      </c>
      <c r="Z1561" s="4">
        <f>IFERROR(__xludf.DUMMYFUNCTION("""COMPUTED_VALUE"""),7.475)</f>
        <v>7.475</v>
      </c>
      <c r="AA1561" s="4">
        <v>38.9883</v>
      </c>
      <c r="AB1561" s="4" t="s">
        <v>13</v>
      </c>
      <c r="AC1561" s="1">
        <v>51.5939881346965</v>
      </c>
      <c r="AD1561" s="4">
        <v>-15.050588134696504</v>
      </c>
    </row>
    <row r="1562">
      <c r="G1562" s="5">
        <v>44.9076</v>
      </c>
      <c r="H1562" s="6">
        <v>7.805</v>
      </c>
      <c r="K1562" s="4">
        <f>IFERROR(__xludf.DUMMYFUNCTION("""COMPUTED_VALUE"""),7.475646973)</f>
        <v>7.475646973</v>
      </c>
      <c r="L1562" s="4" t="s">
        <v>13</v>
      </c>
      <c r="M1562" s="4">
        <v>71.1</v>
      </c>
      <c r="N1562" s="1">
        <v>20.5076981786236</v>
      </c>
      <c r="O1562" s="4">
        <v>24.399901821376403</v>
      </c>
      <c r="V1562" s="5">
        <v>36.4916</v>
      </c>
      <c r="W1562" s="6">
        <v>7.805</v>
      </c>
      <c r="Z1562" s="4">
        <f>IFERROR(__xludf.DUMMYFUNCTION("""COMPUTED_VALUE"""),7.475646973)</f>
        <v>7.475646973</v>
      </c>
      <c r="AA1562" s="4" t="s">
        <v>13</v>
      </c>
      <c r="AB1562" s="4">
        <v>45.6683114753924</v>
      </c>
      <c r="AC1562" s="1">
        <v>51.7799960719048</v>
      </c>
      <c r="AD1562" s="4">
        <v>-15.288396071904799</v>
      </c>
    </row>
    <row r="1563">
      <c r="G1563" s="5">
        <v>44.5938</v>
      </c>
      <c r="H1563" s="6">
        <v>7.81</v>
      </c>
      <c r="K1563" s="4">
        <f>IFERROR(__xludf.DUMMYFUNCTION("""COMPUTED_VALUE"""),7.48)</f>
        <v>7.48</v>
      </c>
      <c r="L1563" s="4">
        <v>60.9394</v>
      </c>
      <c r="M1563" s="4" t="s">
        <v>13</v>
      </c>
      <c r="N1563" s="1">
        <v>19.7978592610237</v>
      </c>
      <c r="O1563" s="4">
        <v>24.795940738976302</v>
      </c>
      <c r="V1563" s="5">
        <v>36.4394</v>
      </c>
      <c r="W1563" s="6">
        <v>7.81</v>
      </c>
      <c r="Z1563" s="4">
        <f>IFERROR(__xludf.DUMMYFUNCTION("""COMPUTED_VALUE"""),7.48)</f>
        <v>7.48</v>
      </c>
      <c r="AA1563" s="4">
        <v>38.9579</v>
      </c>
      <c r="AB1563" s="4" t="s">
        <v>13</v>
      </c>
      <c r="AC1563" s="1">
        <v>51.9600885975545</v>
      </c>
      <c r="AD1563" s="4">
        <v>-15.520688597554503</v>
      </c>
    </row>
    <row r="1564">
      <c r="G1564" s="5">
        <v>44.2785</v>
      </c>
      <c r="H1564" s="6">
        <v>7.815</v>
      </c>
      <c r="K1564" s="4">
        <f>IFERROR(__xludf.DUMMYFUNCTION("""COMPUTED_VALUE"""),7.485)</f>
        <v>7.485</v>
      </c>
      <c r="L1564" s="4">
        <v>60.7845</v>
      </c>
      <c r="M1564" s="4" t="s">
        <v>13</v>
      </c>
      <c r="N1564" s="1">
        <v>19.1181265766668</v>
      </c>
      <c r="O1564" s="4">
        <v>25.1603734233332</v>
      </c>
      <c r="V1564" s="5">
        <v>36.3868</v>
      </c>
      <c r="W1564" s="6">
        <v>7.815</v>
      </c>
      <c r="Z1564" s="4">
        <f>IFERROR(__xludf.DUMMYFUNCTION("""COMPUTED_VALUE"""),7.485)</f>
        <v>7.485</v>
      </c>
      <c r="AA1564" s="4">
        <v>38.9268</v>
      </c>
      <c r="AB1564" s="4" t="s">
        <v>13</v>
      </c>
      <c r="AC1564" s="1">
        <v>52.1322609633753</v>
      </c>
      <c r="AD1564" s="4">
        <v>-15.7454609633753</v>
      </c>
    </row>
    <row r="1565">
      <c r="G1565" s="5">
        <v>43.9616</v>
      </c>
      <c r="H1565" s="6">
        <v>7.82</v>
      </c>
      <c r="K1565" s="4">
        <f>IFERROR(__xludf.DUMMYFUNCTION("""COMPUTED_VALUE"""),7.49)</f>
        <v>7.49</v>
      </c>
      <c r="L1565" s="4">
        <v>60.626</v>
      </c>
      <c r="M1565" s="4" t="s">
        <v>13</v>
      </c>
      <c r="N1565" s="1">
        <v>18.4718963290476</v>
      </c>
      <c r="O1565" s="4">
        <v>25.489703670952398</v>
      </c>
      <c r="V1565" s="5">
        <v>36.3338</v>
      </c>
      <c r="W1565" s="6">
        <v>7.82</v>
      </c>
      <c r="Z1565" s="4">
        <f>IFERROR(__xludf.DUMMYFUNCTION("""COMPUTED_VALUE"""),7.49)</f>
        <v>7.49</v>
      </c>
      <c r="AA1565" s="4">
        <v>38.895</v>
      </c>
      <c r="AB1565" s="4" t="s">
        <v>13</v>
      </c>
      <c r="AC1565" s="1">
        <v>52.2945084210971</v>
      </c>
      <c r="AD1565" s="4">
        <v>-15.960708421097102</v>
      </c>
    </row>
    <row r="1566">
      <c r="G1566" s="5">
        <v>43.6432</v>
      </c>
      <c r="H1566" s="6">
        <v>7.825</v>
      </c>
      <c r="K1566" s="4">
        <f>IFERROR(__xludf.DUMMYFUNCTION("""COMPUTED_VALUE"""),7.495)</f>
        <v>7.495</v>
      </c>
      <c r="L1566" s="4">
        <v>60.464</v>
      </c>
      <c r="M1566" s="4" t="s">
        <v>13</v>
      </c>
      <c r="N1566" s="1">
        <v>17.8625647216603</v>
      </c>
      <c r="O1566" s="4">
        <v>25.7806352783397</v>
      </c>
      <c r="V1566" s="5">
        <v>36.2806</v>
      </c>
      <c r="W1566" s="6">
        <v>7.825</v>
      </c>
      <c r="Z1566" s="4">
        <f>IFERROR(__xludf.DUMMYFUNCTION("""COMPUTED_VALUE"""),7.495)</f>
        <v>7.495</v>
      </c>
      <c r="AA1566" s="4">
        <v>38.8626</v>
      </c>
      <c r="AB1566" s="4" t="s">
        <v>13</v>
      </c>
      <c r="AC1566" s="1">
        <v>52.4448262224497</v>
      </c>
      <c r="AD1566" s="4">
        <v>-16.1642262224497</v>
      </c>
    </row>
    <row r="1567">
      <c r="G1567" s="5">
        <v>43.3232</v>
      </c>
      <c r="H1567" s="6">
        <v>7.83</v>
      </c>
      <c r="K1567" s="4">
        <f>IFERROR(__xludf.DUMMYFUNCTION("""COMPUTED_VALUE"""),7.5)</f>
        <v>7.5</v>
      </c>
      <c r="L1567" s="4">
        <v>60.2983</v>
      </c>
      <c r="M1567" s="4" t="s">
        <v>13</v>
      </c>
      <c r="N1567" s="1">
        <v>17.2935279579994</v>
      </c>
      <c r="O1567" s="4">
        <v>26.0296720420006</v>
      </c>
      <c r="V1567" s="5">
        <v>36.227</v>
      </c>
      <c r="W1567" s="6">
        <v>7.83</v>
      </c>
      <c r="Z1567" s="4">
        <f>IFERROR(__xludf.DUMMYFUNCTION("""COMPUTED_VALUE"""),7.5)</f>
        <v>7.5</v>
      </c>
      <c r="AA1567" s="4">
        <v>38.8296</v>
      </c>
      <c r="AB1567" s="4" t="s">
        <v>13</v>
      </c>
      <c r="AC1567" s="1">
        <v>52.581209619163</v>
      </c>
      <c r="AD1567" s="4">
        <v>-16.354209619163</v>
      </c>
    </row>
    <row r="1568">
      <c r="G1568" s="5">
        <v>43.0016</v>
      </c>
      <c r="H1568" s="6">
        <v>7.835</v>
      </c>
      <c r="K1568" s="4">
        <f>IFERROR(__xludf.DUMMYFUNCTION("""COMPUTED_VALUE"""),7.505)</f>
        <v>7.505</v>
      </c>
      <c r="L1568" s="4">
        <v>60.129</v>
      </c>
      <c r="M1568" s="4" t="s">
        <v>13</v>
      </c>
      <c r="N1568" s="1">
        <v>16.7681822415591</v>
      </c>
      <c r="O1568" s="4">
        <v>26.233417758440904</v>
      </c>
      <c r="V1568" s="5">
        <v>36.1734</v>
      </c>
      <c r="W1568" s="6">
        <v>7.835</v>
      </c>
      <c r="Z1568" s="4">
        <f>IFERROR(__xludf.DUMMYFUNCTION("""COMPUTED_VALUE"""),7.505)</f>
        <v>7.505</v>
      </c>
      <c r="AA1568" s="4">
        <v>38.7961</v>
      </c>
      <c r="AB1568" s="4" t="s">
        <v>13</v>
      </c>
      <c r="AC1568" s="1">
        <v>52.7016538629668</v>
      </c>
      <c r="AD1568" s="4">
        <v>-16.5282538629668</v>
      </c>
    </row>
    <row r="1569">
      <c r="G1569" s="5">
        <v>42.6784</v>
      </c>
      <c r="H1569" s="6">
        <v>7.84</v>
      </c>
      <c r="K1569" s="4">
        <f>IFERROR(__xludf.DUMMYFUNCTION("""COMPUTED_VALUE"""),7.51)</f>
        <v>7.51</v>
      </c>
      <c r="L1569" s="4">
        <v>59.9562</v>
      </c>
      <c r="M1569" s="4" t="s">
        <v>13</v>
      </c>
      <c r="N1569" s="1">
        <v>16.2899237758339</v>
      </c>
      <c r="O1569" s="4">
        <v>26.388476224166105</v>
      </c>
      <c r="V1569" s="5">
        <v>36.1196</v>
      </c>
      <c r="W1569" s="6">
        <v>7.84</v>
      </c>
      <c r="Z1569" s="4">
        <f>IFERROR(__xludf.DUMMYFUNCTION("""COMPUTED_VALUE"""),7.51)</f>
        <v>7.51</v>
      </c>
      <c r="AA1569" s="4">
        <v>38.7621</v>
      </c>
      <c r="AB1569" s="4" t="s">
        <v>13</v>
      </c>
      <c r="AC1569" s="1">
        <v>52.8041542055911</v>
      </c>
      <c r="AD1569" s="4">
        <v>-16.6845542055911</v>
      </c>
    </row>
    <row r="1570">
      <c r="G1570" s="5">
        <v>42.3536</v>
      </c>
      <c r="H1570" s="6">
        <v>7.845</v>
      </c>
      <c r="K1570" s="4">
        <f>IFERROR(__xludf.DUMMYFUNCTION("""COMPUTED_VALUE"""),7.515)</f>
        <v>7.515</v>
      </c>
      <c r="L1570" s="4">
        <v>59.7798</v>
      </c>
      <c r="M1570" s="4" t="s">
        <v>13</v>
      </c>
      <c r="N1570" s="1">
        <v>15.8621487643181</v>
      </c>
      <c r="O1570" s="4">
        <v>26.4914512356819</v>
      </c>
      <c r="V1570" s="5">
        <v>36.0658</v>
      </c>
      <c r="W1570" s="6">
        <v>7.845</v>
      </c>
      <c r="Z1570" s="4">
        <f>IFERROR(__xludf.DUMMYFUNCTION("""COMPUTED_VALUE"""),7.515)</f>
        <v>7.515</v>
      </c>
      <c r="AA1570" s="4">
        <v>38.7277</v>
      </c>
      <c r="AB1570" s="4" t="s">
        <v>13</v>
      </c>
      <c r="AC1570" s="1">
        <v>52.8867058987657</v>
      </c>
      <c r="AD1570" s="4">
        <v>-16.820905898765695</v>
      </c>
    </row>
    <row r="1571">
      <c r="G1571" s="5">
        <v>42.0273</v>
      </c>
      <c r="H1571" s="6">
        <v>7.85</v>
      </c>
      <c r="K1571" s="4">
        <f>IFERROR(__xludf.DUMMYFUNCTION("""COMPUTED_VALUE"""),7.52)</f>
        <v>7.52</v>
      </c>
      <c r="L1571" s="4">
        <v>59.6</v>
      </c>
      <c r="M1571" s="4" t="s">
        <v>13</v>
      </c>
      <c r="N1571" s="1">
        <v>15.4882534105062</v>
      </c>
      <c r="O1571" s="4">
        <v>26.539046589493797</v>
      </c>
      <c r="V1571" s="5">
        <v>36.0119</v>
      </c>
      <c r="W1571" s="6">
        <v>7.85</v>
      </c>
      <c r="Z1571" s="4">
        <f>IFERROR(__xludf.DUMMYFUNCTION("""COMPUTED_VALUE"""),7.52)</f>
        <v>7.52</v>
      </c>
      <c r="AA1571" s="4">
        <v>38.693</v>
      </c>
      <c r="AB1571" s="4" t="s">
        <v>13</v>
      </c>
      <c r="AC1571" s="1">
        <v>52.9473041942203</v>
      </c>
      <c r="AD1571" s="4">
        <v>-16.935404194220304</v>
      </c>
    </row>
    <row r="1572">
      <c r="G1572" s="5">
        <v>41.6993</v>
      </c>
      <c r="H1572" s="6">
        <v>7.855</v>
      </c>
      <c r="K1572" s="4">
        <f>IFERROR(__xludf.DUMMYFUNCTION("""COMPUTED_VALUE"""),7.525)</f>
        <v>7.525</v>
      </c>
      <c r="L1572" s="4">
        <v>59.4166</v>
      </c>
      <c r="M1572" s="4" t="s">
        <v>13</v>
      </c>
      <c r="N1572" s="1">
        <v>15.1716339178925</v>
      </c>
      <c r="O1572" s="4">
        <v>26.5276660821075</v>
      </c>
      <c r="V1572" s="5">
        <v>35.9582</v>
      </c>
      <c r="W1572" s="6">
        <v>7.855</v>
      </c>
      <c r="Z1572" s="4">
        <f>IFERROR(__xludf.DUMMYFUNCTION("""COMPUTED_VALUE"""),7.525)</f>
        <v>7.525</v>
      </c>
      <c r="AA1572" s="4">
        <v>38.6581</v>
      </c>
      <c r="AB1572" s="4" t="s">
        <v>13</v>
      </c>
      <c r="AC1572" s="1">
        <v>52.983944343685</v>
      </c>
      <c r="AD1572" s="4">
        <v>-17.025744343685005</v>
      </c>
    </row>
    <row r="1573">
      <c r="G1573" s="5">
        <v>41.3696</v>
      </c>
      <c r="H1573" s="6">
        <v>7.86</v>
      </c>
      <c r="K1573" s="4">
        <f>IFERROR(__xludf.DUMMYFUNCTION("""COMPUTED_VALUE"""),7.53)</f>
        <v>7.53</v>
      </c>
      <c r="L1573" s="4">
        <v>59.2298</v>
      </c>
      <c r="M1573" s="4" t="s">
        <v>13</v>
      </c>
      <c r="N1573" s="1">
        <v>14.9154070683455</v>
      </c>
      <c r="O1573" s="4">
        <v>26.454192931654497</v>
      </c>
      <c r="V1573" s="5">
        <v>35.9046</v>
      </c>
      <c r="W1573" s="6">
        <v>7.86</v>
      </c>
      <c r="Z1573" s="4">
        <f>IFERROR(__xludf.DUMMYFUNCTION("""COMPUTED_VALUE"""),7.53)</f>
        <v>7.53</v>
      </c>
      <c r="AA1573" s="4">
        <v>38.6229</v>
      </c>
      <c r="AB1573" s="4" t="s">
        <v>13</v>
      </c>
      <c r="AC1573" s="1">
        <v>52.9947620070788</v>
      </c>
      <c r="AD1573" s="4">
        <v>-17.090162007078796</v>
      </c>
    </row>
    <row r="1574">
      <c r="G1574" s="5">
        <v>41.0384</v>
      </c>
      <c r="H1574" s="6">
        <v>7.865</v>
      </c>
      <c r="K1574" s="4">
        <f>IFERROR(__xludf.DUMMYFUNCTION("""COMPUTED_VALUE"""),7.535)</f>
        <v>7.535</v>
      </c>
      <c r="L1574" s="4">
        <v>59.0396</v>
      </c>
      <c r="M1574" s="4" t="s">
        <v>13</v>
      </c>
      <c r="N1574" s="1">
        <v>14.6929080858508</v>
      </c>
      <c r="O1574" s="4">
        <v>26.345491914149203</v>
      </c>
      <c r="V1574" s="5">
        <v>35.8512</v>
      </c>
      <c r="W1574" s="6">
        <v>7.865</v>
      </c>
      <c r="Z1574" s="4">
        <f>IFERROR(__xludf.DUMMYFUNCTION("""COMPUTED_VALUE"""),7.535)</f>
        <v>7.535</v>
      </c>
      <c r="AA1574" s="4">
        <v>38.5876</v>
      </c>
      <c r="AB1574" s="4" t="s">
        <v>13</v>
      </c>
      <c r="AC1574" s="1">
        <v>52.9928541222002</v>
      </c>
      <c r="AD1574" s="4">
        <v>-17.1416541222002</v>
      </c>
    </row>
    <row r="1575">
      <c r="G1575" s="5">
        <v>40.7055</v>
      </c>
      <c r="H1575" s="6">
        <v>7.87</v>
      </c>
      <c r="K1575" s="4">
        <f>IFERROR(__xludf.DUMMYFUNCTION("""COMPUTED_VALUE"""),7.54)</f>
        <v>7.54</v>
      </c>
      <c r="L1575" s="4">
        <v>58.8461</v>
      </c>
      <c r="M1575" s="4" t="s">
        <v>13</v>
      </c>
      <c r="N1575" s="1">
        <v>14.484402665367</v>
      </c>
      <c r="O1575" s="4">
        <v>26.221097334633</v>
      </c>
      <c r="V1575" s="5">
        <v>35.798</v>
      </c>
      <c r="W1575" s="6">
        <v>7.87</v>
      </c>
      <c r="Z1575" s="4">
        <f>IFERROR(__xludf.DUMMYFUNCTION("""COMPUTED_VALUE"""),7.54)</f>
        <v>7.54</v>
      </c>
      <c r="AA1575" s="4">
        <v>38.5521</v>
      </c>
      <c r="AB1575" s="4" t="s">
        <v>13</v>
      </c>
      <c r="AC1575" s="1">
        <v>52.987822658835</v>
      </c>
      <c r="AD1575" s="4">
        <v>-17.189822658835</v>
      </c>
    </row>
    <row r="1576">
      <c r="G1576" s="5">
        <v>40.3709</v>
      </c>
      <c r="H1576" s="6">
        <v>7.875</v>
      </c>
      <c r="K1576" s="4">
        <f>IFERROR(__xludf.DUMMYFUNCTION("""COMPUTED_VALUE"""),7.545)</f>
        <v>7.545</v>
      </c>
      <c r="L1576" s="4">
        <v>58.6491</v>
      </c>
      <c r="M1576" s="4" t="s">
        <v>13</v>
      </c>
      <c r="N1576" s="1">
        <v>14.2892027519828</v>
      </c>
      <c r="O1576" s="4">
        <v>26.0816972480172</v>
      </c>
      <c r="V1576" s="5">
        <v>35.7452</v>
      </c>
      <c r="W1576" s="6">
        <v>7.875</v>
      </c>
      <c r="Z1576" s="4">
        <f>IFERROR(__xludf.DUMMYFUNCTION("""COMPUTED_VALUE"""),7.545)</f>
        <v>7.545</v>
      </c>
      <c r="AA1576" s="4">
        <v>38.5166</v>
      </c>
      <c r="AB1576" s="4" t="s">
        <v>13</v>
      </c>
      <c r="AC1576" s="1">
        <v>52.9796964312436</v>
      </c>
      <c r="AD1576" s="4">
        <v>-17.234496431243606</v>
      </c>
    </row>
    <row r="1577">
      <c r="G1577" s="5">
        <v>40.0347</v>
      </c>
      <c r="H1577" s="6">
        <v>7.88</v>
      </c>
      <c r="K1577" s="4">
        <f>IFERROR(__xludf.DUMMYFUNCTION("""COMPUTED_VALUE"""),7.55)</f>
        <v>7.55</v>
      </c>
      <c r="L1577" s="4">
        <v>58.4489</v>
      </c>
      <c r="M1577" s="4" t="s">
        <v>13</v>
      </c>
      <c r="N1577" s="1">
        <v>14.1066202907864</v>
      </c>
      <c r="O1577" s="4">
        <v>25.9280797092136</v>
      </c>
      <c r="V1577" s="5">
        <v>35.6928</v>
      </c>
      <c r="W1577" s="6">
        <v>7.88</v>
      </c>
      <c r="Z1577" s="4">
        <f>IFERROR(__xludf.DUMMYFUNCTION("""COMPUTED_VALUE"""),7.55)</f>
        <v>7.55</v>
      </c>
      <c r="AA1577" s="4">
        <v>38.4811</v>
      </c>
      <c r="AB1577" s="4" t="s">
        <v>13</v>
      </c>
      <c r="AC1577" s="1">
        <v>52.9685042536866</v>
      </c>
      <c r="AD1577" s="4">
        <v>-17.275704253686605</v>
      </c>
    </row>
    <row r="1578">
      <c r="G1578" s="5">
        <v>39.6968</v>
      </c>
      <c r="H1578" s="6">
        <v>7.885</v>
      </c>
      <c r="K1578" s="4">
        <f>IFERROR(__xludf.DUMMYFUNCTION("""COMPUTED_VALUE"""),7.555)</f>
        <v>7.555</v>
      </c>
      <c r="L1578" s="4">
        <v>58.2454</v>
      </c>
      <c r="M1578" s="4" t="s">
        <v>13</v>
      </c>
      <c r="N1578" s="1">
        <v>13.9359672268665</v>
      </c>
      <c r="O1578" s="4">
        <v>25.7608327731335</v>
      </c>
      <c r="V1578" s="5">
        <v>35.6408</v>
      </c>
      <c r="W1578" s="6">
        <v>7.885</v>
      </c>
      <c r="Z1578" s="4">
        <f>IFERROR(__xludf.DUMMYFUNCTION("""COMPUTED_VALUE"""),7.555)</f>
        <v>7.555</v>
      </c>
      <c r="AA1578" s="4">
        <v>38.4456</v>
      </c>
      <c r="AB1578" s="4" t="s">
        <v>13</v>
      </c>
      <c r="AC1578" s="1">
        <v>52.9542749404243</v>
      </c>
      <c r="AD1578" s="4">
        <v>-17.3134749404243</v>
      </c>
    </row>
    <row r="1579">
      <c r="G1579" s="5">
        <v>39.3572</v>
      </c>
      <c r="H1579" s="6">
        <v>7.89</v>
      </c>
      <c r="K1579" s="4">
        <f>IFERROR(__xludf.DUMMYFUNCTION("""COMPUTED_VALUE"""),7.56)</f>
        <v>7.56</v>
      </c>
      <c r="L1579" s="4">
        <v>58.0386</v>
      </c>
      <c r="M1579" s="4" t="s">
        <v>13</v>
      </c>
      <c r="N1579" s="1">
        <v>13.7765555053113</v>
      </c>
      <c r="O1579" s="4">
        <v>25.5806444946887</v>
      </c>
      <c r="V1579" s="5">
        <v>35.5892</v>
      </c>
      <c r="W1579" s="6">
        <v>7.89</v>
      </c>
      <c r="Z1579" s="4">
        <f>IFERROR(__xludf.DUMMYFUNCTION("""COMPUTED_VALUE"""),7.56)</f>
        <v>7.56</v>
      </c>
      <c r="AA1579" s="4">
        <v>38.4101</v>
      </c>
      <c r="AB1579" s="4" t="s">
        <v>13</v>
      </c>
      <c r="AC1579" s="1">
        <v>52.9370373057173</v>
      </c>
      <c r="AD1579" s="4">
        <v>-17.3478373057173</v>
      </c>
    </row>
    <row r="1580">
      <c r="G1580" s="5">
        <v>39.016</v>
      </c>
      <c r="H1580" s="6">
        <v>7.895</v>
      </c>
      <c r="K1580" s="4">
        <f>IFERROR(__xludf.DUMMYFUNCTION("""COMPUTED_VALUE"""),7.565)</f>
        <v>7.565</v>
      </c>
      <c r="L1580" s="4">
        <v>57.8287</v>
      </c>
      <c r="M1580" s="4" t="s">
        <v>13</v>
      </c>
      <c r="N1580" s="1">
        <v>13.6276970712093</v>
      </c>
      <c r="O1580" s="4">
        <v>25.3883029287907</v>
      </c>
      <c r="V1580" s="5">
        <v>35.5383</v>
      </c>
      <c r="W1580" s="6">
        <v>7.895</v>
      </c>
      <c r="Z1580" s="4">
        <f>IFERROR(__xludf.DUMMYFUNCTION("""COMPUTED_VALUE"""),7.565)</f>
        <v>7.565</v>
      </c>
      <c r="AA1580" s="4">
        <v>38.3748</v>
      </c>
      <c r="AB1580" s="4" t="s">
        <v>13</v>
      </c>
      <c r="AC1580" s="1">
        <v>52.916820163826</v>
      </c>
      <c r="AD1580" s="4">
        <v>-17.378520163826003</v>
      </c>
    </row>
    <row r="1581">
      <c r="G1581" s="5">
        <v>38.673</v>
      </c>
      <c r="H1581" s="6">
        <v>7.9</v>
      </c>
      <c r="K1581" s="4">
        <f>IFERROR(__xludf.DUMMYFUNCTION("""COMPUTED_VALUE"""),7.57)</f>
        <v>7.57</v>
      </c>
      <c r="L1581" s="4">
        <v>57.6156</v>
      </c>
      <c r="M1581" s="4" t="s">
        <v>13</v>
      </c>
      <c r="N1581" s="1">
        <v>13.4887038696489</v>
      </c>
      <c r="O1581" s="4">
        <v>25.1842961303511</v>
      </c>
      <c r="V1581" s="5">
        <v>35.4879</v>
      </c>
      <c r="W1581" s="6">
        <v>7.9</v>
      </c>
      <c r="Z1581" s="4">
        <f>IFERROR(__xludf.DUMMYFUNCTION("""COMPUTED_VALUE"""),7.57)</f>
        <v>7.57</v>
      </c>
      <c r="AA1581" s="4">
        <v>38.3395</v>
      </c>
      <c r="AB1581" s="4" t="s">
        <v>13</v>
      </c>
      <c r="AC1581" s="1">
        <v>52.8936523290109</v>
      </c>
      <c r="AD1581" s="4">
        <v>-17.405752329010895</v>
      </c>
    </row>
    <row r="1582">
      <c r="G1582" s="5">
        <v>38.3284</v>
      </c>
      <c r="H1582" s="6">
        <v>7.905</v>
      </c>
      <c r="K1582" s="4">
        <f>IFERROR(__xludf.DUMMYFUNCTION("""COMPUTED_VALUE"""),7.575)</f>
        <v>7.575</v>
      </c>
      <c r="L1582" s="4">
        <v>57.3995</v>
      </c>
      <c r="M1582" s="4" t="s">
        <v>13</v>
      </c>
      <c r="N1582" s="1">
        <v>13.3588878457186</v>
      </c>
      <c r="O1582" s="4">
        <v>24.969512154281404</v>
      </c>
      <c r="V1582" s="5">
        <v>35.4382</v>
      </c>
      <c r="W1582" s="6">
        <v>7.905</v>
      </c>
      <c r="Z1582" s="4">
        <f>IFERROR(__xludf.DUMMYFUNCTION("""COMPUTED_VALUE"""),7.575)</f>
        <v>7.575</v>
      </c>
      <c r="AA1582" s="4">
        <v>38.3044</v>
      </c>
      <c r="AB1582" s="4" t="s">
        <v>13</v>
      </c>
      <c r="AC1582" s="1">
        <v>52.8675626155324</v>
      </c>
      <c r="AD1582" s="4">
        <v>-17.429362615532398</v>
      </c>
    </row>
    <row r="1583">
      <c r="G1583" s="5">
        <v>37.9821</v>
      </c>
      <c r="H1583" s="6">
        <v>7.91</v>
      </c>
      <c r="K1583" s="4">
        <f>IFERROR(__xludf.DUMMYFUNCTION("""COMPUTED_VALUE"""),7.58)</f>
        <v>7.58</v>
      </c>
      <c r="L1583" s="4">
        <v>57.1802</v>
      </c>
      <c r="M1583" s="4" t="s">
        <v>13</v>
      </c>
      <c r="N1583" s="1">
        <v>13.2375609445068</v>
      </c>
      <c r="O1583" s="4">
        <v>24.744539055493203</v>
      </c>
      <c r="V1583" s="5">
        <v>35.389</v>
      </c>
      <c r="W1583" s="6">
        <v>7.91</v>
      </c>
      <c r="Z1583" s="4">
        <f>IFERROR(__xludf.DUMMYFUNCTION("""COMPUTED_VALUE"""),7.58)</f>
        <v>7.58</v>
      </c>
      <c r="AA1583" s="4">
        <v>38.2694</v>
      </c>
      <c r="AB1583" s="4" t="s">
        <v>13</v>
      </c>
      <c r="AC1583" s="1">
        <v>52.8385798376511</v>
      </c>
      <c r="AD1583" s="4">
        <v>-17.4495798376511</v>
      </c>
    </row>
    <row r="1584">
      <c r="G1584" s="5">
        <v>37.6342</v>
      </c>
      <c r="H1584" s="6">
        <v>7.915</v>
      </c>
      <c r="K1584" s="4">
        <f>IFERROR(__xludf.DUMMYFUNCTION("""COMPUTED_VALUE"""),7.585)</f>
        <v>7.585</v>
      </c>
      <c r="L1584" s="4">
        <v>56.958</v>
      </c>
      <c r="M1584" s="4" t="s">
        <v>13</v>
      </c>
      <c r="N1584" s="1">
        <v>13.124035111102</v>
      </c>
      <c r="O1584" s="4">
        <v>24.510164888898</v>
      </c>
      <c r="V1584" s="5">
        <v>35.3407</v>
      </c>
      <c r="W1584" s="6">
        <v>7.915</v>
      </c>
      <c r="Z1584" s="4">
        <f>IFERROR(__xludf.DUMMYFUNCTION("""COMPUTED_VALUE"""),7.585)</f>
        <v>7.585</v>
      </c>
      <c r="AA1584" s="4">
        <v>38.2346</v>
      </c>
      <c r="AB1584" s="4" t="s">
        <v>13</v>
      </c>
      <c r="AC1584" s="1">
        <v>52.8067328096275</v>
      </c>
      <c r="AD1584" s="4">
        <v>-17.4660328096275</v>
      </c>
    </row>
    <row r="1585">
      <c r="G1585" s="5">
        <v>37.2845</v>
      </c>
      <c r="H1585" s="6">
        <v>7.92</v>
      </c>
      <c r="K1585" s="4">
        <f>IFERROR(__xludf.DUMMYFUNCTION("""COMPUTED_VALUE"""),7.59)</f>
        <v>7.59</v>
      </c>
      <c r="L1585" s="4">
        <v>56.7328</v>
      </c>
      <c r="M1585" s="4" t="s">
        <v>13</v>
      </c>
      <c r="N1585" s="1">
        <v>13.0176222905925</v>
      </c>
      <c r="O1585" s="4">
        <v>24.266877709407503</v>
      </c>
      <c r="V1585" s="5">
        <v>35.293</v>
      </c>
      <c r="W1585" s="6">
        <v>7.92</v>
      </c>
      <c r="Z1585" s="4">
        <f>IFERROR(__xludf.DUMMYFUNCTION("""COMPUTED_VALUE"""),7.59)</f>
        <v>7.59</v>
      </c>
      <c r="AA1585" s="4">
        <v>38.2</v>
      </c>
      <c r="AB1585" s="4" t="s">
        <v>13</v>
      </c>
      <c r="AC1585" s="1">
        <v>52.7720503457219</v>
      </c>
      <c r="AD1585" s="4">
        <v>-17.4790503457219</v>
      </c>
    </row>
    <row r="1586">
      <c r="G1586" s="5">
        <v>36.9332</v>
      </c>
      <c r="H1586" s="6">
        <v>7.925</v>
      </c>
      <c r="K1586" s="4">
        <f>IFERROR(__xludf.DUMMYFUNCTION("""COMPUTED_VALUE"""),7.595)</f>
        <v>7.595</v>
      </c>
      <c r="L1586" s="4">
        <v>56.5047</v>
      </c>
      <c r="M1586" s="4" t="s">
        <v>13</v>
      </c>
      <c r="N1586" s="1">
        <v>12.9176344280669</v>
      </c>
      <c r="O1586" s="4">
        <v>24.0155655719331</v>
      </c>
      <c r="V1586" s="5">
        <v>35.2461</v>
      </c>
      <c r="W1586" s="6">
        <v>7.925</v>
      </c>
      <c r="Z1586" s="4">
        <f>IFERROR(__xludf.DUMMYFUNCTION("""COMPUTED_VALUE"""),7.595)</f>
        <v>7.595</v>
      </c>
      <c r="AA1586" s="4">
        <v>38.1655</v>
      </c>
      <c r="AB1586" s="4" t="s">
        <v>13</v>
      </c>
      <c r="AC1586" s="1">
        <v>52.7345612601949</v>
      </c>
      <c r="AD1586" s="4">
        <v>-17.488461260194903</v>
      </c>
    </row>
    <row r="1587">
      <c r="G1587" s="5">
        <v>36.5802</v>
      </c>
      <c r="H1587" s="6">
        <v>7.93</v>
      </c>
      <c r="K1587" s="4">
        <f>IFERROR(__xludf.DUMMYFUNCTION("""COMPUTED_VALUE"""),7.6)</f>
        <v>7.6</v>
      </c>
      <c r="L1587" s="4">
        <v>56.2738</v>
      </c>
      <c r="M1587" s="4" t="s">
        <v>13</v>
      </c>
      <c r="N1587" s="1">
        <v>12.8233834686134</v>
      </c>
      <c r="O1587" s="4">
        <v>23.756816531386598</v>
      </c>
      <c r="V1587" s="5">
        <v>35.1999</v>
      </c>
      <c r="W1587" s="6">
        <v>7.93</v>
      </c>
      <c r="Z1587" s="4">
        <f>IFERROR(__xludf.DUMMYFUNCTION("""COMPUTED_VALUE"""),7.6)</f>
        <v>7.6</v>
      </c>
      <c r="AA1587" s="4">
        <v>38.1311</v>
      </c>
      <c r="AB1587" s="4" t="s">
        <v>13</v>
      </c>
      <c r="AC1587" s="1">
        <v>52.694294367307</v>
      </c>
      <c r="AD1587" s="4">
        <v>-17.494394367307002</v>
      </c>
    </row>
    <row r="1588">
      <c r="G1588" s="5">
        <v>36.2256</v>
      </c>
      <c r="H1588" s="6">
        <v>7.935</v>
      </c>
      <c r="K1588" s="4">
        <f>IFERROR(__xludf.DUMMYFUNCTION("""COMPUTED_VALUE"""),7.605)</f>
        <v>7.605</v>
      </c>
      <c r="L1588" s="4">
        <v>56.04</v>
      </c>
      <c r="M1588" s="4" t="s">
        <v>13</v>
      </c>
      <c r="N1588" s="1">
        <v>12.7341813573206</v>
      </c>
      <c r="O1588" s="4">
        <v>23.4914186426794</v>
      </c>
      <c r="V1588" s="5">
        <v>35.1545</v>
      </c>
      <c r="W1588" s="6">
        <v>7.935</v>
      </c>
      <c r="Z1588" s="4">
        <f>IFERROR(__xludf.DUMMYFUNCTION("""COMPUTED_VALUE"""),7.605)</f>
        <v>7.605</v>
      </c>
      <c r="AA1588" s="4">
        <v>38.097</v>
      </c>
      <c r="AB1588" s="4" t="s">
        <v>13</v>
      </c>
      <c r="AC1588" s="1">
        <v>52.6512784813185</v>
      </c>
      <c r="AD1588" s="4">
        <v>-17.4967784813185</v>
      </c>
    </row>
    <row r="1589">
      <c r="G1589" s="5">
        <v>35.8693</v>
      </c>
      <c r="H1589" s="6">
        <v>7.94</v>
      </c>
      <c r="K1589" s="4">
        <f>IFERROR(__xludf.DUMMYFUNCTION("""COMPUTED_VALUE"""),7.609161377)</f>
        <v>7.609161377</v>
      </c>
      <c r="L1589" s="4" t="s">
        <v>13</v>
      </c>
      <c r="M1589" s="4">
        <v>64.68</v>
      </c>
      <c r="N1589" s="1">
        <v>12.6493400392769</v>
      </c>
      <c r="O1589" s="4">
        <v>23.219959960723102</v>
      </c>
      <c r="V1589" s="5">
        <v>35.1099</v>
      </c>
      <c r="W1589" s="6">
        <v>7.94</v>
      </c>
      <c r="Z1589" s="4">
        <f>IFERROR(__xludf.DUMMYFUNCTION("""COMPUTED_VALUE"""),7.609161377)</f>
        <v>7.609161377</v>
      </c>
      <c r="AA1589" s="4" t="s">
        <v>13</v>
      </c>
      <c r="AB1589" s="4">
        <v>45.0988308501912</v>
      </c>
      <c r="AC1589" s="1">
        <v>52.60554241649</v>
      </c>
      <c r="AD1589" s="4">
        <v>-17.49564241649</v>
      </c>
    </row>
    <row r="1590">
      <c r="G1590" s="5">
        <v>35.5114</v>
      </c>
      <c r="H1590" s="6">
        <v>7.945</v>
      </c>
      <c r="K1590" s="4">
        <f>IFERROR(__xludf.DUMMYFUNCTION("""COMPUTED_VALUE"""),7.61)</f>
        <v>7.61</v>
      </c>
      <c r="L1590" s="4">
        <v>55.8035</v>
      </c>
      <c r="M1590" s="4" t="s">
        <v>13</v>
      </c>
      <c r="N1590" s="1">
        <v>12.5681714595708</v>
      </c>
      <c r="O1590" s="4">
        <v>22.943228540429203</v>
      </c>
      <c r="V1590" s="5">
        <v>35.066</v>
      </c>
      <c r="W1590" s="6">
        <v>7.945</v>
      </c>
      <c r="Z1590" s="4">
        <f>IFERROR(__xludf.DUMMYFUNCTION("""COMPUTED_VALUE"""),7.61)</f>
        <v>7.61</v>
      </c>
      <c r="AA1590" s="4">
        <v>38.063</v>
      </c>
      <c r="AB1590" s="4" t="s">
        <v>13</v>
      </c>
      <c r="AC1590" s="1">
        <v>52.5571149870821</v>
      </c>
      <c r="AD1590" s="4">
        <v>-17.4911149870821</v>
      </c>
    </row>
    <row r="1591">
      <c r="G1591" s="5">
        <v>35.1519</v>
      </c>
      <c r="H1591" s="6">
        <v>7.95</v>
      </c>
      <c r="K1591" s="4">
        <f>IFERROR(__xludf.DUMMYFUNCTION("""COMPUTED_VALUE"""),7.615)</f>
        <v>7.615</v>
      </c>
      <c r="L1591" s="4">
        <v>55.5643</v>
      </c>
      <c r="M1591" s="4" t="s">
        <v>13</v>
      </c>
      <c r="N1591" s="1">
        <v>12.4899875632906</v>
      </c>
      <c r="O1591" s="4">
        <v>22.6619124367094</v>
      </c>
      <c r="V1591" s="5">
        <v>35.0229</v>
      </c>
      <c r="W1591" s="6">
        <v>7.95</v>
      </c>
      <c r="Z1591" s="4">
        <f>IFERROR(__xludf.DUMMYFUNCTION("""COMPUTED_VALUE"""),7.615)</f>
        <v>7.615</v>
      </c>
      <c r="AA1591" s="4">
        <v>38.029</v>
      </c>
      <c r="AB1591" s="4" t="s">
        <v>13</v>
      </c>
      <c r="AC1591" s="1">
        <v>52.506025007355</v>
      </c>
      <c r="AD1591" s="4">
        <v>-17.483125007355</v>
      </c>
    </row>
    <row r="1592">
      <c r="G1592" s="5">
        <v>34.7908</v>
      </c>
      <c r="H1592" s="6">
        <v>7.955</v>
      </c>
      <c r="K1592" s="4">
        <f>IFERROR(__xludf.DUMMYFUNCTION("""COMPUTED_VALUE"""),7.62)</f>
        <v>7.62</v>
      </c>
      <c r="L1592" s="4">
        <v>55.3224</v>
      </c>
      <c r="M1592" s="4" t="s">
        <v>13</v>
      </c>
      <c r="N1592" s="1">
        <v>12.4141002955247</v>
      </c>
      <c r="O1592" s="4">
        <v>22.3766997044753</v>
      </c>
      <c r="V1592" s="5">
        <v>34.9805</v>
      </c>
      <c r="W1592" s="6">
        <v>7.955</v>
      </c>
      <c r="Z1592" s="4">
        <f>IFERROR(__xludf.DUMMYFUNCTION("""COMPUTED_VALUE"""),7.62)</f>
        <v>7.62</v>
      </c>
      <c r="AA1592" s="4">
        <v>37.9952</v>
      </c>
      <c r="AB1592" s="4" t="s">
        <v>13</v>
      </c>
      <c r="AC1592" s="1">
        <v>52.4523012915693</v>
      </c>
      <c r="AD1592" s="4">
        <v>-17.4718012915693</v>
      </c>
    </row>
    <row r="1593">
      <c r="G1593" s="5">
        <v>34.4282</v>
      </c>
      <c r="H1593" s="6">
        <v>7.96</v>
      </c>
      <c r="K1593" s="4">
        <f>IFERROR(__xludf.DUMMYFUNCTION("""COMPUTED_VALUE"""),7.625)</f>
        <v>7.625</v>
      </c>
      <c r="L1593" s="4">
        <v>55.0779</v>
      </c>
      <c r="M1593" s="4" t="s">
        <v>13</v>
      </c>
      <c r="N1593" s="1">
        <v>12.3398216013617</v>
      </c>
      <c r="O1593" s="4">
        <v>22.088378398638298</v>
      </c>
      <c r="V1593" s="5">
        <v>34.9389</v>
      </c>
      <c r="W1593" s="6">
        <v>7.96</v>
      </c>
      <c r="Z1593" s="4">
        <f>IFERROR(__xludf.DUMMYFUNCTION("""COMPUTED_VALUE"""),7.625)</f>
        <v>7.625</v>
      </c>
      <c r="AA1593" s="4">
        <v>37.9615</v>
      </c>
      <c r="AB1593" s="4" t="s">
        <v>13</v>
      </c>
      <c r="AC1593" s="1">
        <v>52.3959726539856</v>
      </c>
      <c r="AD1593" s="4">
        <v>-17.457072653985605</v>
      </c>
    </row>
    <row r="1594">
      <c r="G1594" s="5">
        <v>34.064</v>
      </c>
      <c r="H1594" s="6">
        <v>7.965</v>
      </c>
      <c r="K1594" s="4">
        <f>IFERROR(__xludf.DUMMYFUNCTION("""COMPUTED_VALUE"""),7.63)</f>
        <v>7.63</v>
      </c>
      <c r="L1594" s="4">
        <v>54.8308</v>
      </c>
      <c r="M1594" s="4" t="s">
        <v>13</v>
      </c>
      <c r="N1594" s="1">
        <v>12.26646342589</v>
      </c>
      <c r="O1594" s="4">
        <v>21.797536574109998</v>
      </c>
      <c r="V1594" s="5">
        <v>34.898</v>
      </c>
      <c r="W1594" s="6">
        <v>7.965</v>
      </c>
      <c r="Z1594" s="4">
        <f>IFERROR(__xludf.DUMMYFUNCTION("""COMPUTED_VALUE"""),7.63)</f>
        <v>7.63</v>
      </c>
      <c r="AA1594" s="4">
        <v>37.9278</v>
      </c>
      <c r="AB1594" s="4" t="s">
        <v>13</v>
      </c>
      <c r="AC1594" s="1">
        <v>52.3370679088642</v>
      </c>
      <c r="AD1594" s="4">
        <v>-17.439067908864196</v>
      </c>
    </row>
    <row r="1595">
      <c r="G1595" s="5">
        <v>33.6982</v>
      </c>
      <c r="H1595" s="6">
        <v>7.97</v>
      </c>
      <c r="K1595" s="4">
        <f>IFERROR(__xludf.DUMMYFUNCTION("""COMPUTED_VALUE"""),7.635)</f>
        <v>7.635</v>
      </c>
      <c r="L1595" s="4">
        <v>54.5813</v>
      </c>
      <c r="M1595" s="4" t="s">
        <v>13</v>
      </c>
      <c r="N1595" s="1">
        <v>12.1933377141979</v>
      </c>
      <c r="O1595" s="4">
        <v>21.504862285802098</v>
      </c>
      <c r="V1595" s="5">
        <v>34.8578</v>
      </c>
      <c r="W1595" s="6">
        <v>7.97</v>
      </c>
      <c r="Z1595" s="4">
        <f>IFERROR(__xludf.DUMMYFUNCTION("""COMPUTED_VALUE"""),7.635)</f>
        <v>7.635</v>
      </c>
      <c r="AA1595" s="4">
        <v>37.8941</v>
      </c>
      <c r="AB1595" s="4" t="s">
        <v>13</v>
      </c>
      <c r="AC1595" s="1">
        <v>52.2756158704656</v>
      </c>
      <c r="AD1595" s="4">
        <v>-17.417815870465603</v>
      </c>
    </row>
    <row r="1596">
      <c r="G1596" s="5">
        <v>33.331</v>
      </c>
      <c r="H1596" s="6">
        <v>7.975</v>
      </c>
      <c r="K1596" s="4">
        <f>IFERROR(__xludf.DUMMYFUNCTION("""COMPUTED_VALUE"""),7.64)</f>
        <v>7.64</v>
      </c>
      <c r="L1596" s="4">
        <v>54.3292</v>
      </c>
      <c r="M1596" s="4" t="s">
        <v>13</v>
      </c>
      <c r="N1596" s="1">
        <v>12.1197564113739</v>
      </c>
      <c r="O1596" s="4">
        <v>21.211243588626104</v>
      </c>
      <c r="V1596" s="5">
        <v>34.8182</v>
      </c>
      <c r="W1596" s="6">
        <v>7.975</v>
      </c>
      <c r="Z1596" s="4">
        <f>IFERROR(__xludf.DUMMYFUNCTION("""COMPUTED_VALUE"""),7.64)</f>
        <v>7.64</v>
      </c>
      <c r="AA1596" s="4">
        <v>37.8605</v>
      </c>
      <c r="AB1596" s="4" t="s">
        <v>13</v>
      </c>
      <c r="AC1596" s="1">
        <v>52.2116453530503</v>
      </c>
      <c r="AD1596" s="4">
        <v>-17.393445353050303</v>
      </c>
    </row>
    <row r="1597">
      <c r="G1597" s="5">
        <v>32.9623</v>
      </c>
      <c r="H1597" s="6">
        <v>7.98</v>
      </c>
      <c r="K1597" s="4">
        <f>IFERROR(__xludf.DUMMYFUNCTION("""COMPUTED_VALUE"""),7.645)</f>
        <v>7.645</v>
      </c>
      <c r="L1597" s="4">
        <v>54.0748</v>
      </c>
      <c r="M1597" s="4" t="s">
        <v>13</v>
      </c>
      <c r="N1597" s="1">
        <v>12.0450314625065</v>
      </c>
      <c r="O1597" s="4">
        <v>20.9172685374935</v>
      </c>
      <c r="V1597" s="5">
        <v>34.7793</v>
      </c>
      <c r="W1597" s="6">
        <v>7.98</v>
      </c>
      <c r="Z1597" s="4">
        <f>IFERROR(__xludf.DUMMYFUNCTION("""COMPUTED_VALUE"""),7.645)</f>
        <v>7.645</v>
      </c>
      <c r="AA1597" s="4">
        <v>37.8266</v>
      </c>
      <c r="AB1597" s="4" t="s">
        <v>13</v>
      </c>
      <c r="AC1597" s="1">
        <v>52.1451851708788</v>
      </c>
      <c r="AD1597" s="4">
        <v>-17.365885170878798</v>
      </c>
    </row>
    <row r="1598">
      <c r="G1598" s="5">
        <v>32.5922</v>
      </c>
      <c r="H1598" s="6">
        <v>7.985</v>
      </c>
      <c r="K1598" s="4">
        <f>IFERROR(__xludf.DUMMYFUNCTION("""COMPUTED_VALUE"""),7.65)</f>
        <v>7.65</v>
      </c>
      <c r="L1598" s="4">
        <v>53.8181</v>
      </c>
      <c r="M1598" s="4" t="s">
        <v>13</v>
      </c>
      <c r="N1598" s="1">
        <v>11.9684748126841</v>
      </c>
      <c r="O1598" s="4">
        <v>20.623725187315898</v>
      </c>
      <c r="V1598" s="5">
        <v>34.741</v>
      </c>
      <c r="W1598" s="6">
        <v>7.985</v>
      </c>
      <c r="Z1598" s="4">
        <f>IFERROR(__xludf.DUMMYFUNCTION("""COMPUTED_VALUE"""),7.65)</f>
        <v>7.65</v>
      </c>
      <c r="AA1598" s="4">
        <v>37.7928</v>
      </c>
      <c r="AB1598" s="4" t="s">
        <v>13</v>
      </c>
      <c r="AC1598" s="1">
        <v>52.0762641382115</v>
      </c>
      <c r="AD1598" s="4">
        <v>-17.3352641382115</v>
      </c>
    </row>
    <row r="1599">
      <c r="G1599" s="5">
        <v>32.2206</v>
      </c>
      <c r="H1599" s="6">
        <v>7.99</v>
      </c>
      <c r="K1599" s="4">
        <f>IFERROR(__xludf.DUMMYFUNCTION("""COMPUTED_VALUE"""),7.655)</f>
        <v>7.655</v>
      </c>
      <c r="L1599" s="4">
        <v>53.559</v>
      </c>
      <c r="M1599" s="4" t="s">
        <v>13</v>
      </c>
      <c r="N1599" s="1">
        <v>11.889398406995</v>
      </c>
      <c r="O1599" s="4">
        <v>20.331201593004998</v>
      </c>
      <c r="V1599" s="5">
        <v>34.7033</v>
      </c>
      <c r="W1599" s="6">
        <v>7.99</v>
      </c>
      <c r="Z1599" s="4">
        <f>IFERROR(__xludf.DUMMYFUNCTION("""COMPUTED_VALUE"""),7.655)</f>
        <v>7.655</v>
      </c>
      <c r="AA1599" s="4">
        <v>37.7588</v>
      </c>
      <c r="AB1599" s="4" t="s">
        <v>13</v>
      </c>
      <c r="AC1599" s="1">
        <v>52.004911069309</v>
      </c>
      <c r="AD1599" s="4">
        <v>-17.301611069309004</v>
      </c>
    </row>
    <row r="1600">
      <c r="G1600" s="5">
        <v>31.8476</v>
      </c>
      <c r="H1600" s="6">
        <v>7.995</v>
      </c>
      <c r="K1600" s="4">
        <f>IFERROR(__xludf.DUMMYFUNCTION("""COMPUTED_VALUE"""),7.66)</f>
        <v>7.66</v>
      </c>
      <c r="L1600" s="4">
        <v>53.2977</v>
      </c>
      <c r="M1600" s="4" t="s">
        <v>13</v>
      </c>
      <c r="N1600" s="1">
        <v>11.8071141905278</v>
      </c>
      <c r="O1600" s="4">
        <v>20.0404858094722</v>
      </c>
      <c r="V1600" s="5">
        <v>34.6661</v>
      </c>
      <c r="W1600" s="6">
        <v>7.995</v>
      </c>
      <c r="Z1600" s="4">
        <f>IFERROR(__xludf.DUMMYFUNCTION("""COMPUTED_VALUE"""),7.66)</f>
        <v>7.66</v>
      </c>
      <c r="AA1600" s="4">
        <v>37.7246</v>
      </c>
      <c r="AB1600" s="4" t="s">
        <v>13</v>
      </c>
      <c r="AC1600" s="1">
        <v>51.9311547784316</v>
      </c>
      <c r="AD1600" s="4">
        <v>-17.265054778431598</v>
      </c>
    </row>
    <row r="1601">
      <c r="G1601" s="5">
        <v>31.4733</v>
      </c>
      <c r="H1601" s="6">
        <v>8.0</v>
      </c>
      <c r="K1601" s="4">
        <f>IFERROR(__xludf.DUMMYFUNCTION("""COMPUTED_VALUE"""),7.665)</f>
        <v>7.665</v>
      </c>
      <c r="L1601" s="4">
        <v>53.0341</v>
      </c>
      <c r="M1601" s="4" t="s">
        <v>13</v>
      </c>
      <c r="N1601" s="1">
        <v>11.7209341083709</v>
      </c>
      <c r="O1601" s="4">
        <v>19.752365891629097</v>
      </c>
      <c r="V1601" s="5">
        <v>34.6293</v>
      </c>
      <c r="W1601" s="6">
        <v>8.0</v>
      </c>
      <c r="Z1601" s="4">
        <f>IFERROR(__xludf.DUMMYFUNCTION("""COMPUTED_VALUE"""),7.665)</f>
        <v>7.665</v>
      </c>
      <c r="AA1601" s="4">
        <v>37.6901</v>
      </c>
      <c r="AB1601" s="4" t="s">
        <v>13</v>
      </c>
      <c r="AC1601" s="1">
        <v>51.8550240798399</v>
      </c>
      <c r="AD1601" s="4">
        <v>-17.2257240798399</v>
      </c>
    </row>
    <row r="1602">
      <c r="G1602" s="5">
        <v>31.0976</v>
      </c>
      <c r="H1602" s="6">
        <v>8.005</v>
      </c>
      <c r="K1602" s="4">
        <f>IFERROR(__xludf.DUMMYFUNCTION("""COMPUTED_VALUE"""),7.67)</f>
        <v>7.67</v>
      </c>
      <c r="L1602" s="4">
        <v>52.7684</v>
      </c>
      <c r="M1602" s="4" t="s">
        <v>13</v>
      </c>
      <c r="N1602" s="1">
        <v>11.6301701056127</v>
      </c>
      <c r="O1602" s="4">
        <v>19.4674298943873</v>
      </c>
      <c r="V1602" s="5">
        <v>34.5931</v>
      </c>
      <c r="W1602" s="6">
        <v>8.005</v>
      </c>
      <c r="Z1602" s="4">
        <f>IFERROR(__xludf.DUMMYFUNCTION("""COMPUTED_VALUE"""),7.67)</f>
        <v>7.67</v>
      </c>
      <c r="AA1602" s="4">
        <v>37.6553</v>
      </c>
      <c r="AB1602" s="4" t="s">
        <v>13</v>
      </c>
      <c r="AC1602" s="1">
        <v>51.7765477877944</v>
      </c>
      <c r="AD1602" s="4">
        <v>-17.1834477877944</v>
      </c>
    </row>
    <row r="1603">
      <c r="G1603" s="5">
        <v>30.7207</v>
      </c>
      <c r="H1603" s="6">
        <v>8.01</v>
      </c>
      <c r="K1603" s="4">
        <f>IFERROR(__xludf.DUMMYFUNCTION("""COMPUTED_VALUE"""),7.675)</f>
        <v>7.675</v>
      </c>
      <c r="L1603" s="4">
        <v>52.5007</v>
      </c>
      <c r="M1603" s="4" t="s">
        <v>13</v>
      </c>
      <c r="N1603" s="1">
        <v>11.5341341273416</v>
      </c>
      <c r="O1603" s="4">
        <v>19.1865658726584</v>
      </c>
      <c r="V1603" s="5">
        <v>34.5574</v>
      </c>
      <c r="W1603" s="6">
        <v>8.01</v>
      </c>
      <c r="Z1603" s="4">
        <f>IFERROR(__xludf.DUMMYFUNCTION("""COMPUTED_VALUE"""),7.675)</f>
        <v>7.675</v>
      </c>
      <c r="AA1603" s="4">
        <v>37.6202</v>
      </c>
      <c r="AB1603" s="4" t="s">
        <v>13</v>
      </c>
      <c r="AC1603" s="1">
        <v>51.6957547165554</v>
      </c>
      <c r="AD1603" s="4">
        <v>-17.138354716555398</v>
      </c>
    </row>
    <row r="1604">
      <c r="G1604" s="5">
        <v>30.3424</v>
      </c>
      <c r="H1604" s="6">
        <v>8.015</v>
      </c>
      <c r="K1604" s="4">
        <f>IFERROR(__xludf.DUMMYFUNCTION("""COMPUTED_VALUE"""),7.68)</f>
        <v>7.68</v>
      </c>
      <c r="L1604" s="4">
        <v>52.2308</v>
      </c>
      <c r="M1604" s="4" t="s">
        <v>13</v>
      </c>
      <c r="N1604" s="1">
        <v>11.432138118646</v>
      </c>
      <c r="O1604" s="4">
        <v>18.910261881354003</v>
      </c>
      <c r="V1604" s="5">
        <v>34.5219</v>
      </c>
      <c r="W1604" s="6">
        <v>8.015</v>
      </c>
      <c r="Z1604" s="4">
        <f>IFERROR(__xludf.DUMMYFUNCTION("""COMPUTED_VALUE"""),7.68)</f>
        <v>7.68</v>
      </c>
      <c r="AA1604" s="4">
        <v>37.5848</v>
      </c>
      <c r="AB1604" s="4" t="s">
        <v>13</v>
      </c>
      <c r="AC1604" s="1">
        <v>51.6126736803836</v>
      </c>
      <c r="AD1604" s="4">
        <v>-17.0907736803836</v>
      </c>
    </row>
    <row r="1605">
      <c r="G1605" s="5">
        <v>29.9629</v>
      </c>
      <c r="H1605" s="6">
        <v>8.02</v>
      </c>
      <c r="K1605" s="4">
        <f>IFERROR(__xludf.DUMMYFUNCTION("""COMPUTED_VALUE"""),7.685)</f>
        <v>7.685</v>
      </c>
      <c r="L1605" s="4">
        <v>51.9589</v>
      </c>
      <c r="M1605" s="4" t="s">
        <v>13</v>
      </c>
      <c r="N1605" s="1">
        <v>11.3234940246145</v>
      </c>
      <c r="O1605" s="4">
        <v>18.6394059753855</v>
      </c>
      <c r="V1605" s="5">
        <v>34.487</v>
      </c>
      <c r="W1605" s="6">
        <v>8.02</v>
      </c>
      <c r="Z1605" s="4">
        <f>IFERROR(__xludf.DUMMYFUNCTION("""COMPUTED_VALUE"""),7.685)</f>
        <v>7.685</v>
      </c>
      <c r="AA1605" s="4">
        <v>37.5489</v>
      </c>
      <c r="AB1605" s="4" t="s">
        <v>13</v>
      </c>
      <c r="AC1605" s="1">
        <v>51.5273334935393</v>
      </c>
      <c r="AD1605" s="4">
        <v>-17.0403334935393</v>
      </c>
    </row>
    <row r="1606">
      <c r="G1606" s="5">
        <v>29.5822</v>
      </c>
      <c r="H1606" s="6">
        <v>8.025</v>
      </c>
      <c r="K1606" s="4">
        <f>IFERROR(__xludf.DUMMYFUNCTION("""COMPUTED_VALUE"""),7.69)</f>
        <v>7.69</v>
      </c>
      <c r="L1606" s="4">
        <v>51.685</v>
      </c>
      <c r="M1606" s="4" t="s">
        <v>13</v>
      </c>
      <c r="N1606" s="1">
        <v>11.2075137903354</v>
      </c>
      <c r="O1606" s="4">
        <v>18.374686209664603</v>
      </c>
      <c r="V1606" s="5">
        <v>34.4523</v>
      </c>
      <c r="W1606" s="6">
        <v>8.025</v>
      </c>
      <c r="Z1606" s="4">
        <f>IFERROR(__xludf.DUMMYFUNCTION("""COMPUTED_VALUE"""),7.69)</f>
        <v>7.69</v>
      </c>
      <c r="AA1606" s="4">
        <v>37.5126</v>
      </c>
      <c r="AB1606" s="4" t="s">
        <v>13</v>
      </c>
      <c r="AC1606" s="1">
        <v>51.4397629702831</v>
      </c>
      <c r="AD1606" s="4">
        <v>-16.987462970283097</v>
      </c>
    </row>
    <row r="1607">
      <c r="G1607" s="5">
        <v>29.2003</v>
      </c>
      <c r="H1607" s="6">
        <v>8.03</v>
      </c>
      <c r="K1607" s="4">
        <f>IFERROR(__xludf.DUMMYFUNCTION("""COMPUTED_VALUE"""),7.695)</f>
        <v>7.695</v>
      </c>
      <c r="L1607" s="4">
        <v>51.4092</v>
      </c>
      <c r="M1607" s="4" t="s">
        <v>13</v>
      </c>
      <c r="N1607" s="1">
        <v>11.0835093608972</v>
      </c>
      <c r="O1607" s="4">
        <v>18.1167906391028</v>
      </c>
      <c r="V1607" s="5">
        <v>34.4181</v>
      </c>
      <c r="W1607" s="6">
        <v>8.03</v>
      </c>
      <c r="Z1607" s="4">
        <f>IFERROR(__xludf.DUMMYFUNCTION("""COMPUTED_VALUE"""),7.695)</f>
        <v>7.695</v>
      </c>
      <c r="AA1607" s="4">
        <v>37.4757</v>
      </c>
      <c r="AB1607" s="4" t="s">
        <v>13</v>
      </c>
      <c r="AC1607" s="1">
        <v>51.3499909248754</v>
      </c>
      <c r="AD1607" s="4">
        <v>-16.931890924875397</v>
      </c>
    </row>
    <row r="1608">
      <c r="G1608" s="5">
        <v>28.8173</v>
      </c>
      <c r="H1608" s="6">
        <v>8.035</v>
      </c>
      <c r="K1608" s="4">
        <f>IFERROR(__xludf.DUMMYFUNCTION("""COMPUTED_VALUE"""),7.7)</f>
        <v>7.7</v>
      </c>
      <c r="L1608" s="4">
        <v>51.1315</v>
      </c>
      <c r="M1608" s="4" t="s">
        <v>13</v>
      </c>
      <c r="N1608" s="1">
        <v>10.9507926813882</v>
      </c>
      <c r="O1608" s="4">
        <v>17.8665073186118</v>
      </c>
      <c r="V1608" s="5">
        <v>34.3841</v>
      </c>
      <c r="W1608" s="6">
        <v>8.035</v>
      </c>
      <c r="Z1608" s="4">
        <f>IFERROR(__xludf.DUMMYFUNCTION("""COMPUTED_VALUE"""),7.7)</f>
        <v>7.7</v>
      </c>
      <c r="AA1608" s="4">
        <v>37.4383</v>
      </c>
      <c r="AB1608" s="4" t="s">
        <v>13</v>
      </c>
      <c r="AC1608" s="1">
        <v>51.2580461715766</v>
      </c>
      <c r="AD1608" s="4">
        <v>-16.873946171576605</v>
      </c>
    </row>
    <row r="1609">
      <c r="G1609" s="5">
        <v>28.4331</v>
      </c>
      <c r="H1609" s="6">
        <v>8.04</v>
      </c>
      <c r="K1609" s="4">
        <f>IFERROR(__xludf.DUMMYFUNCTION("""COMPUTED_VALUE"""),7.705)</f>
        <v>7.705</v>
      </c>
      <c r="L1609" s="4">
        <v>50.8519</v>
      </c>
      <c r="M1609" s="4" t="s">
        <v>13</v>
      </c>
      <c r="N1609" s="1">
        <v>10.8086756968969</v>
      </c>
      <c r="O1609" s="4">
        <v>17.624424303103098</v>
      </c>
      <c r="V1609" s="5">
        <v>34.3503</v>
      </c>
      <c r="W1609" s="6">
        <v>8.04</v>
      </c>
      <c r="Z1609" s="4">
        <f>IFERROR(__xludf.DUMMYFUNCTION("""COMPUTED_VALUE"""),7.705)</f>
        <v>7.705</v>
      </c>
      <c r="AA1609" s="4">
        <v>37.4003</v>
      </c>
      <c r="AB1609" s="4" t="s">
        <v>13</v>
      </c>
      <c r="AC1609" s="1">
        <v>51.1639575246473</v>
      </c>
      <c r="AD1609" s="4">
        <v>-16.813657524647304</v>
      </c>
    </row>
    <row r="1610">
      <c r="G1610" s="5">
        <v>28.0479</v>
      </c>
      <c r="H1610" s="6">
        <v>8.045</v>
      </c>
      <c r="K1610" s="4">
        <f>IFERROR(__xludf.DUMMYFUNCTION("""COMPUTED_VALUE"""),7.71)</f>
        <v>7.71</v>
      </c>
      <c r="L1610" s="4">
        <v>50.5705</v>
      </c>
      <c r="M1610" s="4" t="s">
        <v>13</v>
      </c>
      <c r="N1610" s="1">
        <v>10.6564703525118</v>
      </c>
      <c r="O1610" s="4">
        <v>17.3914296474882</v>
      </c>
      <c r="V1610" s="5">
        <v>34.3169</v>
      </c>
      <c r="W1610" s="6">
        <v>8.045</v>
      </c>
      <c r="Z1610" s="4">
        <f>IFERROR(__xludf.DUMMYFUNCTION("""COMPUTED_VALUE"""),7.71)</f>
        <v>7.71</v>
      </c>
      <c r="AA1610" s="4">
        <v>37.3617</v>
      </c>
      <c r="AB1610" s="4" t="s">
        <v>13</v>
      </c>
      <c r="AC1610" s="1">
        <v>51.0677537983479</v>
      </c>
      <c r="AD1610" s="4">
        <v>-16.750853798347904</v>
      </c>
    </row>
    <row r="1611">
      <c r="G1611" s="5">
        <v>27.6615</v>
      </c>
      <c r="H1611" s="6">
        <v>8.05</v>
      </c>
      <c r="K1611" s="4">
        <f>IFERROR(__xludf.DUMMYFUNCTION("""COMPUTED_VALUE"""),7.715)</f>
        <v>7.715</v>
      </c>
      <c r="L1611" s="4">
        <v>50.2872</v>
      </c>
      <c r="M1611" s="4" t="s">
        <v>13</v>
      </c>
      <c r="N1611" s="1">
        <v>10.4934885933213</v>
      </c>
      <c r="O1611" s="4">
        <v>17.1680114066787</v>
      </c>
      <c r="V1611" s="5">
        <v>34.2838</v>
      </c>
      <c r="W1611" s="6">
        <v>8.05</v>
      </c>
      <c r="Z1611" s="4">
        <f>IFERROR(__xludf.DUMMYFUNCTION("""COMPUTED_VALUE"""),7.715)</f>
        <v>7.715</v>
      </c>
      <c r="AA1611" s="4">
        <v>37.3224</v>
      </c>
      <c r="AB1611" s="4" t="s">
        <v>13</v>
      </c>
      <c r="AC1611" s="1">
        <v>50.9694638069389</v>
      </c>
      <c r="AD1611" s="4">
        <v>-16.685663806938898</v>
      </c>
    </row>
    <row r="1612">
      <c r="G1612" s="5">
        <v>27.2742</v>
      </c>
      <c r="H1612" s="6">
        <v>8.055</v>
      </c>
      <c r="K1612" s="4">
        <f>IFERROR(__xludf.DUMMYFUNCTION("""COMPUTED_VALUE"""),7.72)</f>
        <v>7.72</v>
      </c>
      <c r="L1612" s="4">
        <v>50.0023</v>
      </c>
      <c r="M1612" s="4" t="s">
        <v>13</v>
      </c>
      <c r="N1612" s="1">
        <v>10.3190423644138</v>
      </c>
      <c r="O1612" s="4">
        <v>16.9551576355862</v>
      </c>
      <c r="V1612" s="5">
        <v>34.2509</v>
      </c>
      <c r="W1612" s="6">
        <v>8.055</v>
      </c>
      <c r="Z1612" s="4">
        <f>IFERROR(__xludf.DUMMYFUNCTION("""COMPUTED_VALUE"""),7.72)</f>
        <v>7.72</v>
      </c>
      <c r="AA1612" s="4">
        <v>37.2825</v>
      </c>
      <c r="AB1612" s="4" t="s">
        <v>13</v>
      </c>
      <c r="AC1612" s="1">
        <v>50.8691163646808</v>
      </c>
      <c r="AD1612" s="4">
        <v>-16.618216364680798</v>
      </c>
    </row>
    <row r="1613">
      <c r="G1613" s="5">
        <v>26.8858</v>
      </c>
      <c r="H1613" s="6">
        <v>8.06</v>
      </c>
      <c r="K1613" s="4">
        <f>IFERROR(__xludf.DUMMYFUNCTION("""COMPUTED_VALUE"""),7.725)</f>
        <v>7.725</v>
      </c>
      <c r="L1613" s="4">
        <v>49.7155</v>
      </c>
      <c r="M1613" s="4" t="s">
        <v>13</v>
      </c>
      <c r="N1613" s="1">
        <v>10.1324436108777</v>
      </c>
      <c r="O1613" s="4">
        <v>16.7533563891223</v>
      </c>
      <c r="V1613" s="5">
        <v>34.2182</v>
      </c>
      <c r="W1613" s="6">
        <v>8.06</v>
      </c>
      <c r="Z1613" s="4">
        <f>IFERROR(__xludf.DUMMYFUNCTION("""COMPUTED_VALUE"""),7.725)</f>
        <v>7.725</v>
      </c>
      <c r="AA1613" s="4">
        <v>37.2419</v>
      </c>
      <c r="AB1613" s="4" t="s">
        <v>13</v>
      </c>
      <c r="AC1613" s="1">
        <v>50.7667402858341</v>
      </c>
      <c r="AD1613" s="4">
        <v>-16.5485402858341</v>
      </c>
    </row>
    <row r="1614">
      <c r="G1614" s="5">
        <v>26.4965</v>
      </c>
      <c r="H1614" s="6">
        <v>8.065</v>
      </c>
      <c r="K1614" s="4">
        <f>IFERROR(__xludf.DUMMYFUNCTION("""COMPUTED_VALUE"""),7.73)</f>
        <v>7.73</v>
      </c>
      <c r="L1614" s="4">
        <v>49.4271</v>
      </c>
      <c r="M1614" s="4" t="s">
        <v>13</v>
      </c>
      <c r="N1614" s="1">
        <v>9.93300427780164</v>
      </c>
      <c r="O1614" s="4">
        <v>16.56349572219836</v>
      </c>
      <c r="V1614" s="5">
        <v>34.1858</v>
      </c>
      <c r="W1614" s="6">
        <v>8.065</v>
      </c>
      <c r="Z1614" s="4">
        <f>IFERROR(__xludf.DUMMYFUNCTION("""COMPUTED_VALUE"""),7.73)</f>
        <v>7.73</v>
      </c>
      <c r="AA1614" s="4">
        <v>37.2005</v>
      </c>
      <c r="AB1614" s="4" t="s">
        <v>13</v>
      </c>
      <c r="AC1614" s="1">
        <v>50.6623643846592</v>
      </c>
      <c r="AD1614" s="4">
        <v>-16.4765643846592</v>
      </c>
    </row>
    <row r="1615">
      <c r="G1615" s="5">
        <v>26.1062</v>
      </c>
      <c r="H1615" s="6">
        <v>8.07</v>
      </c>
      <c r="K1615" s="4">
        <f>IFERROR(__xludf.DUMMYFUNCTION("""COMPUTED_VALUE"""),7.735)</f>
        <v>7.735</v>
      </c>
      <c r="L1615" s="4">
        <v>49.137</v>
      </c>
      <c r="M1615" s="4" t="s">
        <v>13</v>
      </c>
      <c r="N1615" s="1">
        <v>9.72003631027374</v>
      </c>
      <c r="O1615" s="4">
        <v>16.38616368972626</v>
      </c>
      <c r="V1615" s="5">
        <v>34.1536</v>
      </c>
      <c r="W1615" s="6">
        <v>8.07</v>
      </c>
      <c r="Z1615" s="4">
        <f>IFERROR(__xludf.DUMMYFUNCTION("""COMPUTED_VALUE"""),7.735)</f>
        <v>7.735</v>
      </c>
      <c r="AA1615" s="4">
        <v>37.1583</v>
      </c>
      <c r="AB1615" s="4" t="s">
        <v>13</v>
      </c>
      <c r="AC1615" s="1">
        <v>50.5560174754165</v>
      </c>
      <c r="AD1615" s="4">
        <v>-16.402417475416506</v>
      </c>
    </row>
    <row r="1616">
      <c r="G1616" s="5">
        <v>25.715</v>
      </c>
      <c r="H1616" s="6">
        <v>8.075</v>
      </c>
      <c r="K1616" s="4">
        <f>IFERROR(__xludf.DUMMYFUNCTION("""COMPUTED_VALUE"""),7.74)</f>
        <v>7.74</v>
      </c>
      <c r="L1616" s="4">
        <v>48.8452</v>
      </c>
      <c r="M1616" s="4" t="s">
        <v>13</v>
      </c>
      <c r="N1616" s="1">
        <v>9.49285165338266</v>
      </c>
      <c r="O1616" s="4">
        <v>16.222148346617338</v>
      </c>
      <c r="V1616" s="5">
        <v>34.1216</v>
      </c>
      <c r="W1616" s="6">
        <v>8.075</v>
      </c>
      <c r="Z1616" s="4">
        <f>IFERROR(__xludf.DUMMYFUNCTION("""COMPUTED_VALUE"""),7.74)</f>
        <v>7.74</v>
      </c>
      <c r="AA1616" s="4">
        <v>37.1155</v>
      </c>
      <c r="AB1616" s="4" t="s">
        <v>13</v>
      </c>
      <c r="AC1616" s="1">
        <v>50.4477283723667</v>
      </c>
      <c r="AD1616" s="4">
        <v>-16.326128372366696</v>
      </c>
    </row>
    <row r="1617">
      <c r="G1617" s="5">
        <v>25.3229</v>
      </c>
      <c r="H1617" s="6">
        <v>8.08</v>
      </c>
      <c r="K1617" s="4">
        <f>IFERROR(__xludf.DUMMYFUNCTION("""COMPUTED_VALUE"""),7.745)</f>
        <v>7.745</v>
      </c>
      <c r="L1617" s="4">
        <v>48.5518</v>
      </c>
      <c r="M1617" s="4" t="s">
        <v>13</v>
      </c>
      <c r="N1617" s="1">
        <v>9.2118951368688</v>
      </c>
      <c r="O1617" s="4">
        <v>16.1110048631312</v>
      </c>
      <c r="V1617" s="5">
        <v>34.0899</v>
      </c>
      <c r="W1617" s="6">
        <v>8.08</v>
      </c>
      <c r="Z1617" s="4">
        <f>IFERROR(__xludf.DUMMYFUNCTION("""COMPUTED_VALUE"""),7.745)</f>
        <v>7.745</v>
      </c>
      <c r="AA1617" s="4">
        <v>37.0718</v>
      </c>
      <c r="AB1617" s="4" t="s">
        <v>13</v>
      </c>
      <c r="AC1617" s="1">
        <v>50.3204314756644</v>
      </c>
      <c r="AD1617" s="4">
        <v>-16.2305314756644</v>
      </c>
    </row>
    <row r="1618">
      <c r="G1618" s="5">
        <v>24.9299</v>
      </c>
      <c r="H1618" s="6">
        <v>8.085</v>
      </c>
      <c r="K1618" s="4">
        <f>IFERROR(__xludf.DUMMYFUNCTION("""COMPUTED_VALUE"""),7.75)</f>
        <v>7.75</v>
      </c>
      <c r="L1618" s="4">
        <v>48.2567</v>
      </c>
      <c r="M1618" s="4" t="s">
        <v>13</v>
      </c>
      <c r="N1618" s="1">
        <v>8.77043636516506</v>
      </c>
      <c r="O1618" s="4">
        <v>16.159463634834943</v>
      </c>
      <c r="V1618" s="5">
        <v>34.0584</v>
      </c>
      <c r="W1618" s="6">
        <v>8.085</v>
      </c>
      <c r="Z1618" s="4">
        <f>IFERROR(__xludf.DUMMYFUNCTION("""COMPUTED_VALUE"""),7.75)</f>
        <v>7.75</v>
      </c>
      <c r="AA1618" s="4">
        <v>37.0274</v>
      </c>
      <c r="AB1618" s="4" t="s">
        <v>13</v>
      </c>
      <c r="AC1618" s="1">
        <v>50.1271243060896</v>
      </c>
      <c r="AD1618" s="4">
        <v>-16.0687243060896</v>
      </c>
    </row>
    <row r="1619">
      <c r="G1619" s="5">
        <v>24.5361</v>
      </c>
      <c r="H1619" s="6">
        <v>8.09</v>
      </c>
      <c r="K1619" s="4">
        <f>IFERROR(__xludf.DUMMYFUNCTION("""COMPUTED_VALUE"""),7.755)</f>
        <v>7.755</v>
      </c>
      <c r="L1619" s="4">
        <v>47.9601</v>
      </c>
      <c r="M1619" s="4" t="s">
        <v>13</v>
      </c>
      <c r="N1619" s="1">
        <v>8.17984589965154</v>
      </c>
      <c r="O1619" s="4">
        <v>16.356254100348462</v>
      </c>
      <c r="V1619" s="5">
        <v>34.0271</v>
      </c>
      <c r="W1619" s="6">
        <v>8.09</v>
      </c>
      <c r="Z1619" s="4">
        <f>IFERROR(__xludf.DUMMYFUNCTION("""COMPUTED_VALUE"""),7.755)</f>
        <v>7.755</v>
      </c>
      <c r="AA1619" s="4">
        <v>36.9822</v>
      </c>
      <c r="AB1619" s="4" t="s">
        <v>13</v>
      </c>
      <c r="AC1619" s="1">
        <v>49.8723308637375</v>
      </c>
      <c r="AD1619" s="4">
        <v>-15.845230863737505</v>
      </c>
    </row>
    <row r="1620">
      <c r="G1620" s="5">
        <v>24.1415</v>
      </c>
      <c r="H1620" s="6">
        <v>8.095</v>
      </c>
      <c r="K1620" s="4">
        <f>IFERROR(__xludf.DUMMYFUNCTION("""COMPUTED_VALUE"""),7.759338379)</f>
        <v>7.759338379</v>
      </c>
      <c r="L1620" s="4" t="s">
        <v>13</v>
      </c>
      <c r="M1620" s="4">
        <v>27.8</v>
      </c>
      <c r="N1620" s="1">
        <v>7.45948251046404</v>
      </c>
      <c r="O1620" s="4">
        <v>16.68201748953596</v>
      </c>
      <c r="V1620" s="5">
        <v>33.996</v>
      </c>
      <c r="W1620" s="6">
        <v>8.095</v>
      </c>
      <c r="Z1620" s="4">
        <f>IFERROR(__xludf.DUMMYFUNCTION("""COMPUTED_VALUE"""),7.759338379)</f>
        <v>7.759338379</v>
      </c>
      <c r="AA1620" s="4" t="s">
        <v>13</v>
      </c>
      <c r="AB1620" s="4">
        <v>50.113079305675</v>
      </c>
      <c r="AC1620" s="1">
        <v>49.564075544048</v>
      </c>
      <c r="AD1620" s="4">
        <v>-15.568075544048</v>
      </c>
    </row>
    <row r="1621">
      <c r="G1621" s="5">
        <v>23.7462</v>
      </c>
      <c r="H1621" s="6">
        <v>8.1</v>
      </c>
      <c r="K1621" s="4">
        <f>IFERROR(__xludf.DUMMYFUNCTION("""COMPUTED_VALUE"""),7.76)</f>
        <v>7.76</v>
      </c>
      <c r="L1621" s="4">
        <v>47.6618</v>
      </c>
      <c r="M1621" s="4" t="s">
        <v>13</v>
      </c>
      <c r="N1621" s="1">
        <v>6.6287049677393</v>
      </c>
      <c r="O1621" s="4">
        <v>17.117495032260702</v>
      </c>
      <c r="V1621" s="5">
        <v>33.9651</v>
      </c>
      <c r="W1621" s="6">
        <v>8.1</v>
      </c>
      <c r="Z1621" s="4">
        <f>IFERROR(__xludf.DUMMYFUNCTION("""COMPUTED_VALUE"""),7.76)</f>
        <v>7.76</v>
      </c>
      <c r="AA1621" s="4">
        <v>36.9362</v>
      </c>
      <c r="AB1621" s="4" t="s">
        <v>13</v>
      </c>
      <c r="AC1621" s="1">
        <v>49.2103827424613</v>
      </c>
      <c r="AD1621" s="4">
        <v>-15.245282742461299</v>
      </c>
    </row>
    <row r="1622">
      <c r="G1622" s="5">
        <v>23.3501</v>
      </c>
      <c r="H1622" s="6">
        <v>8.105</v>
      </c>
      <c r="K1622" s="4">
        <f>IFERROR(__xludf.DUMMYFUNCTION("""COMPUTED_VALUE"""),7.765)</f>
        <v>7.765</v>
      </c>
      <c r="L1622" s="4">
        <v>47.362</v>
      </c>
      <c r="M1622" s="4" t="s">
        <v>13</v>
      </c>
      <c r="N1622" s="1">
        <v>5.70687204161297</v>
      </c>
      <c r="O1622" s="4">
        <v>17.64322795838703</v>
      </c>
      <c r="V1622" s="5">
        <v>33.9344</v>
      </c>
      <c r="W1622" s="6">
        <v>8.105</v>
      </c>
      <c r="Z1622" s="4">
        <f>IFERROR(__xludf.DUMMYFUNCTION("""COMPUTED_VALUE"""),7.765)</f>
        <v>7.765</v>
      </c>
      <c r="AA1622" s="4">
        <v>36.8895</v>
      </c>
      <c r="AB1622" s="4" t="s">
        <v>13</v>
      </c>
      <c r="AC1622" s="1">
        <v>48.8192768544172</v>
      </c>
      <c r="AD1622" s="4">
        <v>-14.8848768544172</v>
      </c>
    </row>
    <row r="1623">
      <c r="G1623" s="5">
        <v>22.9533</v>
      </c>
      <c r="H1623" s="6">
        <v>8.11</v>
      </c>
      <c r="K1623" s="4">
        <f>IFERROR(__xludf.DUMMYFUNCTION("""COMPUTED_VALUE"""),7.77)</f>
        <v>7.77</v>
      </c>
      <c r="L1623" s="4">
        <v>47.0606</v>
      </c>
      <c r="M1623" s="4" t="s">
        <v>13</v>
      </c>
      <c r="N1623" s="1">
        <v>4.71334250222192</v>
      </c>
      <c r="O1623" s="4">
        <v>18.23995749777808</v>
      </c>
      <c r="V1623" s="5">
        <v>33.9039</v>
      </c>
      <c r="W1623" s="6">
        <v>8.11</v>
      </c>
      <c r="Z1623" s="4">
        <f>IFERROR(__xludf.DUMMYFUNCTION("""COMPUTED_VALUE"""),7.77)</f>
        <v>7.77</v>
      </c>
      <c r="AA1623" s="4">
        <v>36.8421</v>
      </c>
      <c r="AB1623" s="4" t="s">
        <v>13</v>
      </c>
      <c r="AC1623" s="1">
        <v>48.3987822753559</v>
      </c>
      <c r="AD1623" s="4">
        <v>-14.494882275355899</v>
      </c>
    </row>
    <row r="1624">
      <c r="G1624" s="5">
        <v>22.5559</v>
      </c>
      <c r="H1624" s="6">
        <v>8.115</v>
      </c>
      <c r="K1624" s="4">
        <f>IFERROR(__xludf.DUMMYFUNCTION("""COMPUTED_VALUE"""),7.775)</f>
        <v>7.775</v>
      </c>
      <c r="L1624" s="4">
        <v>46.7577</v>
      </c>
      <c r="M1624" s="4" t="s">
        <v>13</v>
      </c>
      <c r="N1624" s="1">
        <v>3.66747511970169</v>
      </c>
      <c r="O1624" s="4">
        <v>18.88842488029831</v>
      </c>
      <c r="V1624" s="5">
        <v>33.8736</v>
      </c>
      <c r="W1624" s="6">
        <v>8.115</v>
      </c>
      <c r="Z1624" s="4">
        <f>IFERROR(__xludf.DUMMYFUNCTION("""COMPUTED_VALUE"""),7.775)</f>
        <v>7.775</v>
      </c>
      <c r="AA1624" s="4">
        <v>36.7939</v>
      </c>
      <c r="AB1624" s="4" t="s">
        <v>13</v>
      </c>
      <c r="AC1624" s="1">
        <v>47.9569234007171</v>
      </c>
      <c r="AD1624" s="4">
        <v>-14.083323400717099</v>
      </c>
    </row>
    <row r="1625">
      <c r="G1625" s="5">
        <v>22.1578</v>
      </c>
      <c r="H1625" s="6">
        <v>8.12</v>
      </c>
      <c r="K1625" s="4">
        <f>IFERROR(__xludf.DUMMYFUNCTION("""COMPUTED_VALUE"""),7.78)</f>
        <v>7.78</v>
      </c>
      <c r="L1625" s="4">
        <v>46.4532</v>
      </c>
      <c r="M1625" s="4" t="s">
        <v>13</v>
      </c>
      <c r="N1625" s="1">
        <v>2.58862866418923</v>
      </c>
      <c r="O1625" s="4">
        <v>19.569171335810772</v>
      </c>
      <c r="V1625" s="5">
        <v>33.8435</v>
      </c>
      <c r="W1625" s="6">
        <v>8.12</v>
      </c>
      <c r="Z1625" s="4">
        <f>IFERROR(__xludf.DUMMYFUNCTION("""COMPUTED_VALUE"""),7.78)</f>
        <v>7.78</v>
      </c>
      <c r="AA1625" s="4">
        <v>36.7451</v>
      </c>
      <c r="AB1625" s="4" t="s">
        <v>13</v>
      </c>
      <c r="AC1625" s="1">
        <v>47.5017246259412</v>
      </c>
      <c r="AD1625" s="4">
        <v>-13.658224625941202</v>
      </c>
    </row>
    <row r="1626">
      <c r="G1626" s="5">
        <v>21.7591</v>
      </c>
      <c r="H1626" s="6">
        <v>8.125</v>
      </c>
      <c r="K1626" s="4">
        <f>IFERROR(__xludf.DUMMYFUNCTION("""COMPUTED_VALUE"""),7.785)</f>
        <v>7.785</v>
      </c>
      <c r="L1626" s="4">
        <v>46.1471</v>
      </c>
      <c r="M1626" s="4" t="s">
        <v>13</v>
      </c>
      <c r="N1626" s="1">
        <v>1.49616190582002</v>
      </c>
      <c r="O1626" s="4">
        <v>20.26293809417998</v>
      </c>
      <c r="V1626" s="5">
        <v>33.8135</v>
      </c>
      <c r="W1626" s="6">
        <v>8.125</v>
      </c>
      <c r="Z1626" s="4">
        <f>IFERROR(__xludf.DUMMYFUNCTION("""COMPUTED_VALUE"""),7.785)</f>
        <v>7.785</v>
      </c>
      <c r="AA1626" s="4">
        <v>36.6956</v>
      </c>
      <c r="AB1626" s="4" t="s">
        <v>13</v>
      </c>
      <c r="AC1626" s="1">
        <v>47.0412103464678</v>
      </c>
      <c r="AD1626" s="4">
        <v>-13.227710346467802</v>
      </c>
    </row>
    <row r="1627">
      <c r="G1627" s="5">
        <v>21.3598</v>
      </c>
      <c r="H1627" s="6">
        <v>8.13</v>
      </c>
      <c r="K1627" s="4">
        <f>IFERROR(__xludf.DUMMYFUNCTION("""COMPUTED_VALUE"""),7.79)</f>
        <v>7.79</v>
      </c>
      <c r="L1627" s="4">
        <v>45.8396</v>
      </c>
      <c r="M1627" s="4" t="s">
        <v>13</v>
      </c>
      <c r="N1627" s="1">
        <v>0.40943361473068</v>
      </c>
      <c r="O1627" s="4">
        <v>20.95036638526932</v>
      </c>
      <c r="V1627" s="5">
        <v>33.7837</v>
      </c>
      <c r="W1627" s="6">
        <v>8.13</v>
      </c>
      <c r="Z1627" s="4">
        <f>IFERROR(__xludf.DUMMYFUNCTION("""COMPUTED_VALUE"""),7.79)</f>
        <v>7.79</v>
      </c>
      <c r="AA1627" s="4">
        <v>36.6454</v>
      </c>
      <c r="AB1627" s="4" t="s">
        <v>13</v>
      </c>
      <c r="AC1627" s="1">
        <v>46.5834049577372</v>
      </c>
      <c r="AD1627" s="4">
        <v>-12.799704957737198</v>
      </c>
    </row>
    <row r="1628">
      <c r="G1628" s="5">
        <v>20.96</v>
      </c>
      <c r="H1628" s="6">
        <v>8.135</v>
      </c>
      <c r="K1628" s="4">
        <f>IFERROR(__xludf.DUMMYFUNCTION("""COMPUTED_VALUE"""),7.795)</f>
        <v>7.795</v>
      </c>
      <c r="L1628" s="4">
        <v>45.5305</v>
      </c>
      <c r="M1628" s="4" t="s">
        <v>13</v>
      </c>
      <c r="N1628" s="1">
        <v>-0.652197438942193</v>
      </c>
      <c r="O1628" s="4">
        <v>21.612197438942193</v>
      </c>
      <c r="V1628" s="5">
        <v>33.7541</v>
      </c>
      <c r="W1628" s="6">
        <v>8.135</v>
      </c>
      <c r="Z1628" s="4">
        <f>IFERROR(__xludf.DUMMYFUNCTION("""COMPUTED_VALUE"""),7.795)</f>
        <v>7.795</v>
      </c>
      <c r="AA1628" s="4">
        <v>36.5947</v>
      </c>
      <c r="AB1628" s="4" t="s">
        <v>13</v>
      </c>
      <c r="AC1628" s="1">
        <v>46.1363328551894</v>
      </c>
      <c r="AD1628" s="4">
        <v>-12.3822328551894</v>
      </c>
    </row>
    <row r="1629">
      <c r="G1629" s="5">
        <v>20.5597</v>
      </c>
      <c r="H1629" s="6">
        <v>8.14</v>
      </c>
      <c r="K1629" s="4">
        <f>IFERROR(__xludf.DUMMYFUNCTION("""COMPUTED_VALUE"""),7.8)</f>
        <v>7.8</v>
      </c>
      <c r="L1629" s="4">
        <v>45.2198</v>
      </c>
      <c r="M1629" s="4" t="s">
        <v>13</v>
      </c>
      <c r="N1629" s="1">
        <v>-1.66937248506311</v>
      </c>
      <c r="O1629" s="4">
        <v>22.22907248506311</v>
      </c>
      <c r="V1629" s="5">
        <v>33.7245</v>
      </c>
      <c r="W1629" s="6">
        <v>8.14</v>
      </c>
      <c r="Z1629" s="4">
        <f>IFERROR(__xludf.DUMMYFUNCTION("""COMPUTED_VALUE"""),7.8)</f>
        <v>7.8</v>
      </c>
      <c r="AA1629" s="4">
        <v>36.5434</v>
      </c>
      <c r="AB1629" s="4" t="s">
        <v>13</v>
      </c>
      <c r="AC1629" s="1">
        <v>45.7080184342643</v>
      </c>
      <c r="AD1629" s="4">
        <v>-11.983518434264298</v>
      </c>
    </row>
    <row r="1630">
      <c r="G1630" s="5">
        <v>20.1589</v>
      </c>
      <c r="H1630" s="6">
        <v>8.145</v>
      </c>
      <c r="K1630" s="4">
        <f>IFERROR(__xludf.DUMMYFUNCTION("""COMPUTED_VALUE"""),7.805)</f>
        <v>7.805</v>
      </c>
      <c r="L1630" s="4">
        <v>44.9076</v>
      </c>
      <c r="M1630" s="4" t="s">
        <v>13</v>
      </c>
      <c r="N1630" s="1">
        <v>-2.62273275349513</v>
      </c>
      <c r="O1630" s="4">
        <v>22.781632753495128</v>
      </c>
      <c r="V1630" s="5">
        <v>33.6951</v>
      </c>
      <c r="W1630" s="6">
        <v>8.145</v>
      </c>
      <c r="Z1630" s="4">
        <f>IFERROR(__xludf.DUMMYFUNCTION("""COMPUTED_VALUE"""),7.805)</f>
        <v>7.805</v>
      </c>
      <c r="AA1630" s="4">
        <v>36.4916</v>
      </c>
      <c r="AB1630" s="4" t="s">
        <v>13</v>
      </c>
      <c r="AC1630" s="1">
        <v>45.306486090402</v>
      </c>
      <c r="AD1630" s="4">
        <v>-11.611386090402</v>
      </c>
    </row>
    <row r="1631">
      <c r="G1631" s="5">
        <v>19.7577</v>
      </c>
      <c r="H1631" s="6">
        <v>8.15</v>
      </c>
      <c r="K1631" s="4">
        <f>IFERROR(__xludf.DUMMYFUNCTION("""COMPUTED_VALUE"""),7.81)</f>
        <v>7.81</v>
      </c>
      <c r="L1631" s="4">
        <v>44.5938</v>
      </c>
      <c r="M1631" s="4" t="s">
        <v>13</v>
      </c>
      <c r="N1631" s="1">
        <v>-3.4929194741027</v>
      </c>
      <c r="O1631" s="4">
        <v>23.2506194741027</v>
      </c>
      <c r="V1631" s="5">
        <v>33.6658</v>
      </c>
      <c r="W1631" s="6">
        <v>8.15</v>
      </c>
      <c r="Z1631" s="4">
        <f>IFERROR(__xludf.DUMMYFUNCTION("""COMPUTED_VALUE"""),7.81)</f>
        <v>7.81</v>
      </c>
      <c r="AA1631" s="4">
        <v>36.4394</v>
      </c>
      <c r="AB1631" s="4" t="s">
        <v>13</v>
      </c>
      <c r="AC1631" s="1">
        <v>44.9397602190423</v>
      </c>
      <c r="AD1631" s="4">
        <v>-11.273960219042301</v>
      </c>
    </row>
    <row r="1632">
      <c r="G1632" s="5">
        <v>19.3561</v>
      </c>
      <c r="H1632" s="6">
        <v>8.155</v>
      </c>
      <c r="K1632" s="4">
        <f>IFERROR(__xludf.DUMMYFUNCTION("""COMPUTED_VALUE"""),7.815)</f>
        <v>7.815</v>
      </c>
      <c r="L1632" s="4">
        <v>44.2785</v>
      </c>
      <c r="M1632" s="4" t="s">
        <v>13</v>
      </c>
      <c r="N1632" s="1">
        <v>-4.26057387674897</v>
      </c>
      <c r="O1632" s="4">
        <v>23.616673876748973</v>
      </c>
      <c r="V1632" s="5">
        <v>33.6366</v>
      </c>
      <c r="W1632" s="6">
        <v>8.155</v>
      </c>
      <c r="Z1632" s="4">
        <f>IFERROR(__xludf.DUMMYFUNCTION("""COMPUTED_VALUE"""),7.815)</f>
        <v>7.815</v>
      </c>
      <c r="AA1632" s="4">
        <v>36.3868</v>
      </c>
      <c r="AB1632" s="4" t="s">
        <v>13</v>
      </c>
      <c r="AC1632" s="1">
        <v>44.6158652156256</v>
      </c>
      <c r="AD1632" s="4">
        <v>-10.979265215625595</v>
      </c>
    </row>
    <row r="1633">
      <c r="G1633" s="5">
        <v>18.9542</v>
      </c>
      <c r="H1633" s="6">
        <v>8.16</v>
      </c>
      <c r="K1633" s="4">
        <f>IFERROR(__xludf.DUMMYFUNCTION("""COMPUTED_VALUE"""),7.82)</f>
        <v>7.82</v>
      </c>
      <c r="L1633" s="4">
        <v>43.9616</v>
      </c>
      <c r="M1633" s="4" t="s">
        <v>13</v>
      </c>
      <c r="N1633" s="1">
        <v>-4.90633719129825</v>
      </c>
      <c r="O1633" s="4">
        <v>23.86053719129825</v>
      </c>
      <c r="V1633" s="5">
        <v>33.6074</v>
      </c>
      <c r="W1633" s="6">
        <v>8.16</v>
      </c>
      <c r="Z1633" s="4">
        <f>IFERROR(__xludf.DUMMYFUNCTION("""COMPUTED_VALUE"""),7.82)</f>
        <v>7.82</v>
      </c>
      <c r="AA1633" s="4">
        <v>36.3338</v>
      </c>
      <c r="AB1633" s="4" t="s">
        <v>13</v>
      </c>
      <c r="AC1633" s="1">
        <v>44.3428254755914</v>
      </c>
      <c r="AD1633" s="4">
        <v>-10.735425475591398</v>
      </c>
    </row>
    <row r="1634">
      <c r="G1634" s="5">
        <v>18.552</v>
      </c>
      <c r="H1634" s="6">
        <v>8.165</v>
      </c>
      <c r="K1634" s="4">
        <f>IFERROR(__xludf.DUMMYFUNCTION("""COMPUTED_VALUE"""),7.825)</f>
        <v>7.825</v>
      </c>
      <c r="L1634" s="4">
        <v>43.6432</v>
      </c>
      <c r="M1634" s="4" t="s">
        <v>13</v>
      </c>
      <c r="N1634" s="1">
        <v>-5.41085064761387</v>
      </c>
      <c r="O1634" s="4">
        <v>23.96285064761387</v>
      </c>
      <c r="V1634" s="5">
        <v>33.5784</v>
      </c>
      <c r="W1634" s="6">
        <v>8.165</v>
      </c>
      <c r="Z1634" s="4">
        <f>IFERROR(__xludf.DUMMYFUNCTION("""COMPUTED_VALUE"""),7.825)</f>
        <v>7.825</v>
      </c>
      <c r="AA1634" s="4">
        <v>36.2806</v>
      </c>
      <c r="AB1634" s="4" t="s">
        <v>13</v>
      </c>
      <c r="AC1634" s="1">
        <v>44.1286653943802</v>
      </c>
      <c r="AD1634" s="4">
        <v>-10.550265394380197</v>
      </c>
    </row>
    <row r="1635">
      <c r="G1635" s="5">
        <v>18.1496</v>
      </c>
      <c r="H1635" s="6">
        <v>8.17</v>
      </c>
      <c r="K1635" s="4">
        <f>IFERROR(__xludf.DUMMYFUNCTION("""COMPUTED_VALUE"""),7.83)</f>
        <v>7.83</v>
      </c>
      <c r="L1635" s="4">
        <v>43.3232</v>
      </c>
      <c r="M1635" s="4" t="s">
        <v>13</v>
      </c>
      <c r="N1635" s="1">
        <v>-5.75475547555994</v>
      </c>
      <c r="O1635" s="4">
        <v>23.90435547555994</v>
      </c>
      <c r="V1635" s="5">
        <v>33.5493</v>
      </c>
      <c r="W1635" s="6">
        <v>8.17</v>
      </c>
      <c r="Z1635" s="4">
        <f>IFERROR(__xludf.DUMMYFUNCTION("""COMPUTED_VALUE"""),7.83)</f>
        <v>7.83</v>
      </c>
      <c r="AA1635" s="4">
        <v>36.227</v>
      </c>
      <c r="AB1635" s="4" t="s">
        <v>13</v>
      </c>
      <c r="AC1635" s="1">
        <v>43.9814093674317</v>
      </c>
      <c r="AD1635" s="4">
        <v>-10.4321093674317</v>
      </c>
    </row>
    <row r="1636">
      <c r="G1636" s="5">
        <v>17.7469</v>
      </c>
      <c r="H1636" s="6">
        <v>8.175</v>
      </c>
      <c r="K1636" s="4">
        <f>IFERROR(__xludf.DUMMYFUNCTION("""COMPUTED_VALUE"""),7.835)</f>
        <v>7.835</v>
      </c>
      <c r="L1636" s="4">
        <v>43.0016</v>
      </c>
      <c r="M1636" s="4" t="s">
        <v>13</v>
      </c>
      <c r="N1636" s="1">
        <v>-5.91869290500003</v>
      </c>
      <c r="O1636" s="4">
        <v>23.66559290500003</v>
      </c>
      <c r="V1636" s="5">
        <v>33.5203</v>
      </c>
      <c r="W1636" s="6">
        <v>8.175</v>
      </c>
      <c r="Z1636" s="4">
        <f>IFERROR(__xludf.DUMMYFUNCTION("""COMPUTED_VALUE"""),7.835)</f>
        <v>7.835</v>
      </c>
      <c r="AA1636" s="4">
        <v>36.1734</v>
      </c>
      <c r="AB1636" s="4" t="s">
        <v>13</v>
      </c>
      <c r="AC1636" s="1">
        <v>43.9090817901859</v>
      </c>
      <c r="AD1636" s="4">
        <v>-10.388781790185902</v>
      </c>
    </row>
    <row r="1637">
      <c r="G1637" s="5">
        <v>17.3441</v>
      </c>
      <c r="H1637" s="6">
        <v>8.18</v>
      </c>
      <c r="K1637" s="4">
        <f>IFERROR(__xludf.DUMMYFUNCTION("""COMPUTED_VALUE"""),7.84)</f>
        <v>7.84</v>
      </c>
      <c r="L1637" s="4">
        <v>42.6784</v>
      </c>
      <c r="M1637" s="4" t="s">
        <v>13</v>
      </c>
      <c r="N1637" s="1">
        <v>-5.92994995785742</v>
      </c>
      <c r="O1637" s="4">
        <v>23.27404995785742</v>
      </c>
      <c r="V1637" s="5">
        <v>33.4914</v>
      </c>
      <c r="W1637" s="6">
        <v>8.18</v>
      </c>
      <c r="Z1637" s="4">
        <f>IFERROR(__xludf.DUMMYFUNCTION("""COMPUTED_VALUE"""),7.84)</f>
        <v>7.84</v>
      </c>
      <c r="AA1637" s="4">
        <v>36.1196</v>
      </c>
      <c r="AB1637" s="4" t="s">
        <v>13</v>
      </c>
      <c r="AC1637" s="1">
        <v>43.9003927958795</v>
      </c>
      <c r="AD1637" s="4">
        <v>-10.408992795879499</v>
      </c>
    </row>
    <row r="1638">
      <c r="G1638" s="5">
        <v>16.9411</v>
      </c>
      <c r="H1638" s="6">
        <v>8.185</v>
      </c>
      <c r="K1638" s="4">
        <f>IFERROR(__xludf.DUMMYFUNCTION("""COMPUTED_VALUE"""),7.845)</f>
        <v>7.845</v>
      </c>
      <c r="L1638" s="4">
        <v>42.3536</v>
      </c>
      <c r="M1638" s="4" t="s">
        <v>13</v>
      </c>
      <c r="N1638" s="1">
        <v>-5.92968759342284</v>
      </c>
      <c r="O1638" s="4">
        <v>22.87078759342284</v>
      </c>
      <c r="V1638" s="5">
        <v>33.4625</v>
      </c>
      <c r="W1638" s="6">
        <v>8.185</v>
      </c>
      <c r="Z1638" s="4">
        <f>IFERROR(__xludf.DUMMYFUNCTION("""COMPUTED_VALUE"""),7.845)</f>
        <v>7.845</v>
      </c>
      <c r="AA1638" s="4">
        <v>36.0658</v>
      </c>
      <c r="AB1638" s="4" t="s">
        <v>13</v>
      </c>
      <c r="AC1638" s="1">
        <v>43.8968770084347</v>
      </c>
      <c r="AD1638" s="4">
        <v>-10.434377008434701</v>
      </c>
    </row>
    <row r="1639">
      <c r="G1639" s="5">
        <v>16.5381</v>
      </c>
      <c r="H1639" s="6">
        <v>8.19</v>
      </c>
      <c r="K1639" s="4">
        <f>IFERROR(__xludf.DUMMYFUNCTION("""COMPUTED_VALUE"""),7.85)</f>
        <v>7.85</v>
      </c>
      <c r="L1639" s="4">
        <v>42.0273</v>
      </c>
      <c r="M1639" s="4" t="s">
        <v>13</v>
      </c>
      <c r="N1639" s="1">
        <v>-5.92920106464637</v>
      </c>
      <c r="O1639" s="4">
        <v>22.46730106464637</v>
      </c>
      <c r="V1639" s="5">
        <v>33.4336</v>
      </c>
      <c r="W1639" s="6">
        <v>8.19</v>
      </c>
      <c r="Z1639" s="4">
        <f>IFERROR(__xludf.DUMMYFUNCTION("""COMPUTED_VALUE"""),7.85)</f>
        <v>7.85</v>
      </c>
      <c r="AA1639" s="4">
        <v>36.0119</v>
      </c>
      <c r="AB1639" s="4" t="s">
        <v>13</v>
      </c>
      <c r="AC1639" s="1">
        <v>43.8938139823461</v>
      </c>
      <c r="AD1639" s="4">
        <v>-10.460213982346104</v>
      </c>
    </row>
    <row r="1640">
      <c r="G1640" s="5">
        <v>16.135</v>
      </c>
      <c r="H1640" s="6">
        <v>8.195</v>
      </c>
      <c r="K1640" s="4">
        <f>IFERROR(__xludf.DUMMYFUNCTION("""COMPUTED_VALUE"""),7.855)</f>
        <v>7.855</v>
      </c>
      <c r="L1640" s="4">
        <v>41.6993</v>
      </c>
      <c r="M1640" s="4" t="s">
        <v>13</v>
      </c>
      <c r="N1640" s="1">
        <v>-5.92849104329288</v>
      </c>
      <c r="O1640" s="4">
        <v>22.06349104329288</v>
      </c>
      <c r="V1640" s="5">
        <v>33.4048</v>
      </c>
      <c r="W1640" s="6">
        <v>8.195</v>
      </c>
      <c r="Z1640" s="4">
        <f>IFERROR(__xludf.DUMMYFUNCTION("""COMPUTED_VALUE"""),7.855)</f>
        <v>7.855</v>
      </c>
      <c r="AA1640" s="4">
        <v>35.9582</v>
      </c>
      <c r="AB1640" s="4" t="s">
        <v>13</v>
      </c>
      <c r="AC1640" s="1">
        <v>43.89115894816</v>
      </c>
      <c r="AD1640" s="4">
        <v>-10.486358948159996</v>
      </c>
    </row>
    <row r="1641">
      <c r="G1641" s="5">
        <v>15.732</v>
      </c>
      <c r="H1641" s="6">
        <v>8.2</v>
      </c>
      <c r="K1641" s="4">
        <f>IFERROR(__xludf.DUMMYFUNCTION("""COMPUTED_VALUE"""),7.859466553)</f>
        <v>7.859466553</v>
      </c>
      <c r="L1641" s="4" t="s">
        <v>13</v>
      </c>
      <c r="M1641" s="4">
        <v>14.94</v>
      </c>
      <c r="N1641" s="1">
        <v>-5.92755820112724</v>
      </c>
      <c r="O1641" s="4">
        <v>21.65955820112724</v>
      </c>
      <c r="V1641" s="5">
        <v>33.3759</v>
      </c>
      <c r="W1641" s="6">
        <v>8.2</v>
      </c>
      <c r="Z1641" s="4">
        <f>IFERROR(__xludf.DUMMYFUNCTION("""COMPUTED_VALUE"""),7.859466553)</f>
        <v>7.859466553</v>
      </c>
      <c r="AA1641" s="4" t="s">
        <v>13</v>
      </c>
      <c r="AB1641" s="4">
        <v>52.9947799615112</v>
      </c>
      <c r="AC1641" s="1">
        <v>43.8888671364224</v>
      </c>
      <c r="AD1641" s="4">
        <v>-10.512967136422397</v>
      </c>
    </row>
    <row r="1642">
      <c r="G1642" s="5">
        <v>15.3291</v>
      </c>
      <c r="H1642" s="6">
        <v>8.205</v>
      </c>
      <c r="K1642" s="4">
        <f>IFERROR(__xludf.DUMMYFUNCTION("""COMPUTED_VALUE"""),7.86)</f>
        <v>7.86</v>
      </c>
      <c r="L1642" s="4">
        <v>41.3696</v>
      </c>
      <c r="M1642" s="4" t="s">
        <v>13</v>
      </c>
      <c r="N1642" s="1">
        <v>-5.92640320991432</v>
      </c>
      <c r="O1642" s="4">
        <v>21.25550320991432</v>
      </c>
      <c r="V1642" s="5">
        <v>33.3471</v>
      </c>
      <c r="W1642" s="6">
        <v>8.205</v>
      </c>
      <c r="Z1642" s="4">
        <f>IFERROR(__xludf.DUMMYFUNCTION("""COMPUTED_VALUE"""),7.86)</f>
        <v>7.86</v>
      </c>
      <c r="AA1642" s="4">
        <v>35.9046</v>
      </c>
      <c r="AB1642" s="4" t="s">
        <v>13</v>
      </c>
      <c r="AC1642" s="1">
        <v>43.8868937776797</v>
      </c>
      <c r="AD1642" s="4">
        <v>-10.539793777679705</v>
      </c>
    </row>
    <row r="1643">
      <c r="G1643" s="5">
        <v>14.9263</v>
      </c>
      <c r="H1643" s="6">
        <v>8.21</v>
      </c>
      <c r="K1643" s="4">
        <f>IFERROR(__xludf.DUMMYFUNCTION("""COMPUTED_VALUE"""),7.865)</f>
        <v>7.865</v>
      </c>
      <c r="L1643" s="4">
        <v>41.0384</v>
      </c>
      <c r="M1643" s="4" t="s">
        <v>13</v>
      </c>
      <c r="N1643" s="1">
        <v>-5.925026741419</v>
      </c>
      <c r="O1643" s="4">
        <v>20.851326741419</v>
      </c>
      <c r="V1643" s="5">
        <v>33.3184</v>
      </c>
      <c r="W1643" s="6">
        <v>8.21</v>
      </c>
      <c r="Z1643" s="4">
        <f>IFERROR(__xludf.DUMMYFUNCTION("""COMPUTED_VALUE"""),7.865)</f>
        <v>7.865</v>
      </c>
      <c r="AA1643" s="4">
        <v>35.8512</v>
      </c>
      <c r="AB1643" s="4" t="s">
        <v>13</v>
      </c>
      <c r="AC1643" s="1">
        <v>43.8851941024781</v>
      </c>
      <c r="AD1643" s="4">
        <v>-10.566794102478106</v>
      </c>
    </row>
    <row r="1644">
      <c r="G1644" s="5">
        <v>14.5238</v>
      </c>
      <c r="H1644" s="6">
        <v>8.215</v>
      </c>
      <c r="K1644" s="4">
        <f>IFERROR(__xludf.DUMMYFUNCTION("""COMPUTED_VALUE"""),7.87)</f>
        <v>7.87</v>
      </c>
      <c r="L1644" s="4">
        <v>40.7055</v>
      </c>
      <c r="M1644" s="4" t="s">
        <v>13</v>
      </c>
      <c r="N1644" s="1">
        <v>-5.92342946740614</v>
      </c>
      <c r="O1644" s="4">
        <v>20.44722946740614</v>
      </c>
      <c r="V1644" s="5">
        <v>33.2897</v>
      </c>
      <c r="W1644" s="6">
        <v>8.215</v>
      </c>
      <c r="Z1644" s="4">
        <f>IFERROR(__xludf.DUMMYFUNCTION("""COMPUTED_VALUE"""),7.87)</f>
        <v>7.87</v>
      </c>
      <c r="AA1644" s="4">
        <v>35.798</v>
      </c>
      <c r="AB1644" s="4" t="s">
        <v>13</v>
      </c>
      <c r="AC1644" s="1">
        <v>43.8837233413636</v>
      </c>
      <c r="AD1644" s="4">
        <v>-10.594023341363595</v>
      </c>
    </row>
    <row r="1645">
      <c r="G1645" s="5">
        <v>14.1215</v>
      </c>
      <c r="H1645" s="6">
        <v>8.22</v>
      </c>
      <c r="K1645" s="4">
        <f>IFERROR(__xludf.DUMMYFUNCTION("""COMPUTED_VALUE"""),7.875)</f>
        <v>7.875</v>
      </c>
      <c r="L1645" s="4">
        <v>40.3709</v>
      </c>
      <c r="M1645" s="4" t="s">
        <v>13</v>
      </c>
      <c r="N1645" s="1">
        <v>-5.9216120596406</v>
      </c>
      <c r="O1645" s="4">
        <v>20.0431120596406</v>
      </c>
      <c r="V1645" s="5">
        <v>33.2611</v>
      </c>
      <c r="W1645" s="6">
        <v>8.22</v>
      </c>
      <c r="Z1645" s="4">
        <f>IFERROR(__xludf.DUMMYFUNCTION("""COMPUTED_VALUE"""),7.875)</f>
        <v>7.875</v>
      </c>
      <c r="AA1645" s="4">
        <v>35.7452</v>
      </c>
      <c r="AB1645" s="4" t="s">
        <v>13</v>
      </c>
      <c r="AC1645" s="1">
        <v>43.8824367248825</v>
      </c>
      <c r="AD1645" s="4">
        <v>-10.621336724882504</v>
      </c>
    </row>
    <row r="1646">
      <c r="G1646" s="5">
        <v>13.7195</v>
      </c>
      <c r="H1646" s="6">
        <v>8.225</v>
      </c>
      <c r="K1646" s="4">
        <f>IFERROR(__xludf.DUMMYFUNCTION("""COMPUTED_VALUE"""),7.88)</f>
        <v>7.88</v>
      </c>
      <c r="L1646" s="4">
        <v>40.0347</v>
      </c>
      <c r="M1646" s="4" t="s">
        <v>13</v>
      </c>
      <c r="N1646" s="1">
        <v>-5.91957518988727</v>
      </c>
      <c r="O1646" s="4">
        <v>19.639075189887272</v>
      </c>
      <c r="V1646" s="5">
        <v>33.2325</v>
      </c>
      <c r="W1646" s="6">
        <v>8.225</v>
      </c>
      <c r="Z1646" s="4">
        <f>IFERROR(__xludf.DUMMYFUNCTION("""COMPUTED_VALUE"""),7.88)</f>
        <v>7.88</v>
      </c>
      <c r="AA1646" s="4">
        <v>35.6928</v>
      </c>
      <c r="AB1646" s="4" t="s">
        <v>13</v>
      </c>
      <c r="AC1646" s="1">
        <v>43.8812894835811</v>
      </c>
      <c r="AD1646" s="4">
        <v>-10.648789483581098</v>
      </c>
    </row>
    <row r="1647">
      <c r="G1647" s="5">
        <v>13.318</v>
      </c>
      <c r="H1647" s="6">
        <v>8.23</v>
      </c>
      <c r="K1647" s="4">
        <f>IFERROR(__xludf.DUMMYFUNCTION("""COMPUTED_VALUE"""),7.885)</f>
        <v>7.885</v>
      </c>
      <c r="L1647" s="4">
        <v>39.6968</v>
      </c>
      <c r="M1647" s="4" t="s">
        <v>13</v>
      </c>
      <c r="N1647" s="1">
        <v>-5.91731952991101</v>
      </c>
      <c r="O1647" s="4">
        <v>19.23531952991101</v>
      </c>
      <c r="V1647" s="5">
        <v>33.204</v>
      </c>
      <c r="W1647" s="6">
        <v>8.23</v>
      </c>
      <c r="Z1647" s="4">
        <f>IFERROR(__xludf.DUMMYFUNCTION("""COMPUTED_VALUE"""),7.885)</f>
        <v>7.885</v>
      </c>
      <c r="AA1647" s="4">
        <v>35.6408</v>
      </c>
      <c r="AB1647" s="4" t="s">
        <v>13</v>
      </c>
      <c r="AC1647" s="1">
        <v>43.8802368480055</v>
      </c>
      <c r="AD1647" s="4">
        <v>-10.676236848005502</v>
      </c>
    </row>
    <row r="1648">
      <c r="G1648" s="5">
        <v>12.917</v>
      </c>
      <c r="H1648" s="6">
        <v>8.235</v>
      </c>
      <c r="K1648" s="4">
        <f>IFERROR(__xludf.DUMMYFUNCTION("""COMPUTED_VALUE"""),7.89)</f>
        <v>7.89</v>
      </c>
      <c r="L1648" s="4">
        <v>39.3572</v>
      </c>
      <c r="M1648" s="4" t="s">
        <v>13</v>
      </c>
      <c r="N1648" s="1">
        <v>-5.91484575147669</v>
      </c>
      <c r="O1648" s="4">
        <v>18.831845751476692</v>
      </c>
      <c r="V1648" s="5">
        <v>33.1756</v>
      </c>
      <c r="W1648" s="6">
        <v>8.235</v>
      </c>
      <c r="Z1648" s="4">
        <f>IFERROR(__xludf.DUMMYFUNCTION("""COMPUTED_VALUE"""),7.89)</f>
        <v>7.89</v>
      </c>
      <c r="AA1648" s="4">
        <v>35.5892</v>
      </c>
      <c r="AB1648" s="4" t="s">
        <v>13</v>
      </c>
      <c r="AC1648" s="1">
        <v>43.8792340487019</v>
      </c>
      <c r="AD1648" s="4">
        <v>-10.7036340487019</v>
      </c>
    </row>
    <row r="1649">
      <c r="G1649" s="5">
        <v>12.5165</v>
      </c>
      <c r="H1649" s="6">
        <v>8.24</v>
      </c>
      <c r="K1649" s="4">
        <f>IFERROR(__xludf.DUMMYFUNCTION("""COMPUTED_VALUE"""),7.895)</f>
        <v>7.895</v>
      </c>
      <c r="L1649" s="4">
        <v>39.016</v>
      </c>
      <c r="M1649" s="4" t="s">
        <v>13</v>
      </c>
      <c r="N1649" s="1">
        <v>-5.91215452634917</v>
      </c>
      <c r="O1649" s="4">
        <v>18.42865452634917</v>
      </c>
      <c r="V1649" s="5">
        <v>33.1473</v>
      </c>
      <c r="W1649" s="6">
        <v>8.24</v>
      </c>
      <c r="Z1649" s="4">
        <f>IFERROR(__xludf.DUMMYFUNCTION("""COMPUTED_VALUE"""),7.895)</f>
        <v>7.895</v>
      </c>
      <c r="AA1649" s="4">
        <v>35.5383</v>
      </c>
      <c r="AB1649" s="4" t="s">
        <v>13</v>
      </c>
      <c r="AC1649" s="1">
        <v>43.8782363162165</v>
      </c>
      <c r="AD1649" s="4">
        <v>-10.7309363162165</v>
      </c>
    </row>
    <row r="1650">
      <c r="G1650" s="5">
        <v>12.1168</v>
      </c>
      <c r="H1650" s="6">
        <v>8.245</v>
      </c>
      <c r="K1650" s="4">
        <f>IFERROR(__xludf.DUMMYFUNCTION("""COMPUTED_VALUE"""),7.9)</f>
        <v>7.9</v>
      </c>
      <c r="L1650" s="4">
        <v>38.673</v>
      </c>
      <c r="M1650" s="4" t="s">
        <v>13</v>
      </c>
      <c r="N1650" s="1">
        <v>-5.90924652629334</v>
      </c>
      <c r="O1650" s="4">
        <v>18.02604652629334</v>
      </c>
      <c r="V1650" s="5">
        <v>33.1191</v>
      </c>
      <c r="W1650" s="6">
        <v>8.245</v>
      </c>
      <c r="Z1650" s="4">
        <f>IFERROR(__xludf.DUMMYFUNCTION("""COMPUTED_VALUE"""),7.9)</f>
        <v>7.9</v>
      </c>
      <c r="AA1650" s="4">
        <v>35.4879</v>
      </c>
      <c r="AB1650" s="4" t="s">
        <v>13</v>
      </c>
      <c r="AC1650" s="1">
        <v>43.8771988810955</v>
      </c>
      <c r="AD1650" s="4">
        <v>-10.7580988810955</v>
      </c>
    </row>
    <row r="1651">
      <c r="G1651" s="5">
        <v>11.7177</v>
      </c>
      <c r="H1651" s="6">
        <v>8.25</v>
      </c>
      <c r="K1651" s="4">
        <f>IFERROR(__xludf.DUMMYFUNCTION("""COMPUTED_VALUE"""),7.905)</f>
        <v>7.905</v>
      </c>
      <c r="L1651" s="4">
        <v>38.3284</v>
      </c>
      <c r="M1651" s="4" t="s">
        <v>13</v>
      </c>
      <c r="N1651" s="1">
        <v>-5.90612242307406</v>
      </c>
      <c r="O1651" s="4">
        <v>17.62382242307406</v>
      </c>
      <c r="V1651" s="5">
        <v>33.0911</v>
      </c>
      <c r="W1651" s="6">
        <v>8.25</v>
      </c>
      <c r="Z1651" s="4">
        <f>IFERROR(__xludf.DUMMYFUNCTION("""COMPUTED_VALUE"""),7.905)</f>
        <v>7.905</v>
      </c>
      <c r="AA1651" s="4">
        <v>35.4382</v>
      </c>
      <c r="AB1651" s="4" t="s">
        <v>13</v>
      </c>
      <c r="AC1651" s="1">
        <v>43.8760769738852</v>
      </c>
      <c r="AD1651" s="4">
        <v>-10.7849769738852</v>
      </c>
    </row>
    <row r="1652">
      <c r="G1652" s="5">
        <v>11.3196</v>
      </c>
      <c r="H1652" s="6">
        <v>8.255</v>
      </c>
      <c r="K1652" s="4">
        <f>IFERROR(__xludf.DUMMYFUNCTION("""COMPUTED_VALUE"""),7.91)</f>
        <v>7.91</v>
      </c>
      <c r="L1652" s="4">
        <v>37.9821</v>
      </c>
      <c r="M1652" s="4" t="s">
        <v>13</v>
      </c>
      <c r="N1652" s="1">
        <v>-5.90278288845619</v>
      </c>
      <c r="O1652" s="4">
        <v>17.22238288845619</v>
      </c>
      <c r="V1652" s="5">
        <v>33.0631</v>
      </c>
      <c r="W1652" s="6">
        <v>8.255</v>
      </c>
      <c r="Z1652" s="4">
        <f>IFERROR(__xludf.DUMMYFUNCTION("""COMPUTED_VALUE"""),7.91)</f>
        <v>7.91</v>
      </c>
      <c r="AA1652" s="4">
        <v>35.389</v>
      </c>
      <c r="AB1652" s="4" t="s">
        <v>13</v>
      </c>
      <c r="AC1652" s="1">
        <v>43.8748258251316</v>
      </c>
      <c r="AD1652" s="4">
        <v>-10.811725825131603</v>
      </c>
    </row>
    <row r="1653">
      <c r="G1653" s="5">
        <v>10.9223</v>
      </c>
      <c r="H1653" s="6">
        <v>8.26</v>
      </c>
      <c r="K1653" s="4">
        <f>IFERROR(__xludf.DUMMYFUNCTION("""COMPUTED_VALUE"""),7.915)</f>
        <v>7.915</v>
      </c>
      <c r="L1653" s="4">
        <v>37.6342</v>
      </c>
      <c r="M1653" s="4" t="s">
        <v>13</v>
      </c>
      <c r="N1653" s="1">
        <v>-5.89922859420462</v>
      </c>
      <c r="O1653" s="4">
        <v>16.82152859420462</v>
      </c>
      <c r="V1653" s="5">
        <v>33.0352</v>
      </c>
      <c r="W1653" s="6">
        <v>8.26</v>
      </c>
      <c r="Z1653" s="4">
        <f>IFERROR(__xludf.DUMMYFUNCTION("""COMPUTED_VALUE"""),7.915)</f>
        <v>7.915</v>
      </c>
      <c r="AA1653" s="4">
        <v>35.3407</v>
      </c>
      <c r="AB1653" s="4" t="s">
        <v>13</v>
      </c>
      <c r="AC1653" s="1">
        <v>43.8734006653811</v>
      </c>
      <c r="AD1653" s="4">
        <v>-10.838200665381095</v>
      </c>
    </row>
    <row r="1654">
      <c r="G1654" s="5">
        <v>10.5261</v>
      </c>
      <c r="H1654" s="6">
        <v>8.265</v>
      </c>
      <c r="K1654" s="4">
        <f>IFERROR(__xludf.DUMMYFUNCTION("""COMPUTED_VALUE"""),7.92)</f>
        <v>7.92</v>
      </c>
      <c r="L1654" s="4">
        <v>37.2845</v>
      </c>
      <c r="M1654" s="4" t="s">
        <v>13</v>
      </c>
      <c r="N1654" s="1">
        <v>-5.8954602120842</v>
      </c>
      <c r="O1654" s="4">
        <v>16.4215602120842</v>
      </c>
      <c r="V1654" s="5">
        <v>33.0075</v>
      </c>
      <c r="W1654" s="6">
        <v>8.265</v>
      </c>
      <c r="Z1654" s="4">
        <f>IFERROR(__xludf.DUMMYFUNCTION("""COMPUTED_VALUE"""),7.92)</f>
        <v>7.92</v>
      </c>
      <c r="AA1654" s="4">
        <v>35.293</v>
      </c>
      <c r="AB1654" s="4" t="s">
        <v>13</v>
      </c>
      <c r="AC1654" s="1">
        <v>43.8717567251797</v>
      </c>
      <c r="AD1654" s="4">
        <v>-10.8642567251797</v>
      </c>
    </row>
    <row r="1655">
      <c r="G1655" s="5">
        <v>10.1312</v>
      </c>
      <c r="H1655" s="6">
        <v>8.27</v>
      </c>
      <c r="K1655" s="4">
        <f>IFERROR(__xludf.DUMMYFUNCTION("""COMPUTED_VALUE"""),7.925)</f>
        <v>7.925</v>
      </c>
      <c r="L1655" s="4">
        <v>36.9332</v>
      </c>
      <c r="M1655" s="4" t="s">
        <v>13</v>
      </c>
      <c r="N1655" s="1">
        <v>-5.89147841385981</v>
      </c>
      <c r="O1655" s="4">
        <v>16.022678413859808</v>
      </c>
      <c r="V1655" s="5">
        <v>32.9798</v>
      </c>
      <c r="W1655" s="6">
        <v>8.27</v>
      </c>
      <c r="Z1655" s="4">
        <f>IFERROR(__xludf.DUMMYFUNCTION("""COMPUTED_VALUE"""),7.925)</f>
        <v>7.925</v>
      </c>
      <c r="AA1655" s="4">
        <v>35.2461</v>
      </c>
      <c r="AB1655" s="4" t="s">
        <v>13</v>
      </c>
      <c r="AC1655" s="1">
        <v>43.8698492350738</v>
      </c>
      <c r="AD1655" s="4">
        <v>-10.890049235073803</v>
      </c>
    </row>
    <row r="1656">
      <c r="G1656" s="5">
        <v>9.73748</v>
      </c>
      <c r="H1656" s="6">
        <v>8.275</v>
      </c>
      <c r="K1656" s="4">
        <f>IFERROR(__xludf.DUMMYFUNCTION("""COMPUTED_VALUE"""),7.93)</f>
        <v>7.93</v>
      </c>
      <c r="L1656" s="4">
        <v>36.5802</v>
      </c>
      <c r="M1656" s="4" t="s">
        <v>13</v>
      </c>
      <c r="N1656" s="1">
        <v>-5.88728387129632</v>
      </c>
      <c r="O1656" s="4">
        <v>15.62476387129632</v>
      </c>
      <c r="V1656" s="5">
        <v>32.9523</v>
      </c>
      <c r="W1656" s="6">
        <v>8.275</v>
      </c>
      <c r="Z1656" s="4">
        <f>IFERROR(__xludf.DUMMYFUNCTION("""COMPUTED_VALUE"""),7.93)</f>
        <v>7.93</v>
      </c>
      <c r="AA1656" s="4">
        <v>35.1999</v>
      </c>
      <c r="AB1656" s="4" t="s">
        <v>13</v>
      </c>
      <c r="AC1656" s="1">
        <v>43.8676334256095</v>
      </c>
      <c r="AD1656" s="4">
        <v>-10.915333425609496</v>
      </c>
    </row>
    <row r="1657">
      <c r="G1657" s="5">
        <v>9.34518</v>
      </c>
      <c r="H1657" s="6">
        <v>8.28</v>
      </c>
      <c r="K1657" s="4">
        <f>IFERROR(__xludf.DUMMYFUNCTION("""COMPUTED_VALUE"""),7.935)</f>
        <v>7.935</v>
      </c>
      <c r="L1657" s="4">
        <v>36.2256</v>
      </c>
      <c r="M1657" s="4" t="s">
        <v>13</v>
      </c>
      <c r="N1657" s="1">
        <v>-5.88287725615859</v>
      </c>
      <c r="O1657" s="4">
        <v>15.22805725615859</v>
      </c>
      <c r="V1657" s="5">
        <v>32.9249</v>
      </c>
      <c r="W1657" s="6">
        <v>8.28</v>
      </c>
      <c r="Z1657" s="4">
        <f>IFERROR(__xludf.DUMMYFUNCTION("""COMPUTED_VALUE"""),7.935)</f>
        <v>7.935</v>
      </c>
      <c r="AA1657" s="4">
        <v>35.1545</v>
      </c>
      <c r="AB1657" s="4" t="s">
        <v>13</v>
      </c>
      <c r="AC1657" s="1">
        <v>43.8650645273329</v>
      </c>
      <c r="AD1657" s="4">
        <v>-10.940164527332897</v>
      </c>
    </row>
    <row r="1658">
      <c r="G1658" s="5">
        <v>8.95444</v>
      </c>
      <c r="H1658" s="6">
        <v>8.285</v>
      </c>
      <c r="K1658" s="4">
        <f>IFERROR(__xludf.DUMMYFUNCTION("""COMPUTED_VALUE"""),7.94)</f>
        <v>7.94</v>
      </c>
      <c r="L1658" s="4">
        <v>35.8693</v>
      </c>
      <c r="M1658" s="4" t="s">
        <v>13</v>
      </c>
      <c r="N1658" s="1">
        <v>-5.87825924021151</v>
      </c>
      <c r="O1658" s="4">
        <v>14.832699240211511</v>
      </c>
      <c r="V1658" s="5">
        <v>32.8975</v>
      </c>
      <c r="W1658" s="6">
        <v>8.285</v>
      </c>
      <c r="Z1658" s="4">
        <f>IFERROR(__xludf.DUMMYFUNCTION("""COMPUTED_VALUE"""),7.94)</f>
        <v>7.94</v>
      </c>
      <c r="AA1658" s="4">
        <v>35.1099</v>
      </c>
      <c r="AB1658" s="4" t="s">
        <v>13</v>
      </c>
      <c r="AC1658" s="1">
        <v>43.8620977707904</v>
      </c>
      <c r="AD1658" s="4">
        <v>-10.964597770790398</v>
      </c>
    </row>
    <row r="1659">
      <c r="G1659" s="5">
        <v>8.56535</v>
      </c>
      <c r="H1659" s="6">
        <v>8.29</v>
      </c>
      <c r="K1659" s="4">
        <f>IFERROR(__xludf.DUMMYFUNCTION("""COMPUTED_VALUE"""),7.945)</f>
        <v>7.945</v>
      </c>
      <c r="L1659" s="4">
        <v>35.5114</v>
      </c>
      <c r="M1659" s="4" t="s">
        <v>13</v>
      </c>
      <c r="N1659" s="1">
        <v>-5.87343049521993</v>
      </c>
      <c r="O1659" s="4">
        <v>14.43878049521993</v>
      </c>
      <c r="V1659" s="5">
        <v>32.8701</v>
      </c>
      <c r="W1659" s="6">
        <v>8.29</v>
      </c>
      <c r="Z1659" s="4">
        <f>IFERROR(__xludf.DUMMYFUNCTION("""COMPUTED_VALUE"""),7.945)</f>
        <v>7.945</v>
      </c>
      <c r="AA1659" s="4">
        <v>35.066</v>
      </c>
      <c r="AB1659" s="4" t="s">
        <v>13</v>
      </c>
      <c r="AC1659" s="1">
        <v>43.8586883865281</v>
      </c>
      <c r="AD1659" s="4">
        <v>-10.9885883865281</v>
      </c>
    </row>
    <row r="1660">
      <c r="G1660" s="5">
        <v>8.17805</v>
      </c>
      <c r="H1660" s="6">
        <v>8.295</v>
      </c>
      <c r="K1660" s="4">
        <f>IFERROR(__xludf.DUMMYFUNCTION("""COMPUTED_VALUE"""),7.95)</f>
        <v>7.95</v>
      </c>
      <c r="L1660" s="4">
        <v>35.1519</v>
      </c>
      <c r="M1660" s="4" t="s">
        <v>13</v>
      </c>
      <c r="N1660" s="1">
        <v>-5.86575059469936</v>
      </c>
      <c r="O1660" s="4">
        <v>14.043800594699361</v>
      </c>
      <c r="V1660" s="5">
        <v>32.8428</v>
      </c>
      <c r="W1660" s="6">
        <v>8.295</v>
      </c>
      <c r="Z1660" s="4">
        <f>IFERROR(__xludf.DUMMYFUNCTION("""COMPUTED_VALUE"""),7.95)</f>
        <v>7.95</v>
      </c>
      <c r="AA1660" s="4">
        <v>35.0229</v>
      </c>
      <c r="AB1660" s="4" t="s">
        <v>13</v>
      </c>
      <c r="AC1660" s="1">
        <v>43.8526911524034</v>
      </c>
      <c r="AD1660" s="4">
        <v>-11.009891152403405</v>
      </c>
    </row>
    <row r="1661">
      <c r="G1661" s="5">
        <v>7.79274</v>
      </c>
      <c r="H1661" s="6">
        <v>8.3</v>
      </c>
      <c r="K1661" s="4">
        <f>IFERROR(__xludf.DUMMYFUNCTION("""COMPUTED_VALUE"""),7.955)</f>
        <v>7.955</v>
      </c>
      <c r="L1661" s="4">
        <v>34.7908</v>
      </c>
      <c r="M1661" s="4" t="s">
        <v>13</v>
      </c>
      <c r="N1661" s="1">
        <v>-5.81838718075845</v>
      </c>
      <c r="O1661" s="4">
        <v>13.611127180758452</v>
      </c>
      <c r="V1661" s="5">
        <v>32.8155</v>
      </c>
      <c r="W1661" s="6">
        <v>8.3</v>
      </c>
      <c r="Z1661" s="4">
        <f>IFERROR(__xludf.DUMMYFUNCTION("""COMPUTED_VALUE"""),7.955)</f>
        <v>7.955</v>
      </c>
      <c r="AA1661" s="4">
        <v>34.9805</v>
      </c>
      <c r="AB1661" s="4" t="s">
        <v>13</v>
      </c>
      <c r="AC1661" s="1">
        <v>43.8144767994922</v>
      </c>
      <c r="AD1661" s="4">
        <v>-10.998976799492198</v>
      </c>
    </row>
    <row r="1662">
      <c r="G1662" s="5">
        <v>7.40949</v>
      </c>
      <c r="H1662" s="6">
        <v>8.305</v>
      </c>
      <c r="K1662" s="4">
        <f>IFERROR(__xludf.DUMMYFUNCTION("""COMPUTED_VALUE"""),7.96)</f>
        <v>7.96</v>
      </c>
      <c r="L1662" s="4">
        <v>34.4282</v>
      </c>
      <c r="M1662" s="4" t="s">
        <v>13</v>
      </c>
      <c r="N1662" s="1">
        <v>-5.72309841127207</v>
      </c>
      <c r="O1662" s="4">
        <v>13.13258841127207</v>
      </c>
      <c r="V1662" s="5">
        <v>32.7882</v>
      </c>
      <c r="W1662" s="6">
        <v>8.305</v>
      </c>
      <c r="Z1662" s="4">
        <f>IFERROR(__xludf.DUMMYFUNCTION("""COMPUTED_VALUE"""),7.96)</f>
        <v>7.96</v>
      </c>
      <c r="AA1662" s="4">
        <v>34.9389</v>
      </c>
      <c r="AB1662" s="4" t="s">
        <v>13</v>
      </c>
      <c r="AC1662" s="1">
        <v>43.7365130498657</v>
      </c>
      <c r="AD1662" s="4">
        <v>-10.948313049865696</v>
      </c>
    </row>
    <row r="1663">
      <c r="G1663" s="5">
        <v>7.02849</v>
      </c>
      <c r="H1663" s="6">
        <v>8.31</v>
      </c>
      <c r="K1663" s="4">
        <f>IFERROR(__xludf.DUMMYFUNCTION("""COMPUTED_VALUE"""),7.965)</f>
        <v>7.965</v>
      </c>
      <c r="L1663" s="4">
        <v>34.064</v>
      </c>
      <c r="M1663" s="4" t="s">
        <v>13</v>
      </c>
      <c r="N1663" s="1">
        <v>-5.58453067858264</v>
      </c>
      <c r="O1663" s="4">
        <v>12.61302067858264</v>
      </c>
      <c r="V1663" s="5">
        <v>32.7608</v>
      </c>
      <c r="W1663" s="6">
        <v>8.31</v>
      </c>
      <c r="Z1663" s="4">
        <f>IFERROR(__xludf.DUMMYFUNCTION("""COMPUTED_VALUE"""),7.965)</f>
        <v>7.965</v>
      </c>
      <c r="AA1663" s="4">
        <v>34.898</v>
      </c>
      <c r="AB1663" s="4" t="s">
        <v>13</v>
      </c>
      <c r="AC1663" s="1">
        <v>43.6214384069991</v>
      </c>
      <c r="AD1663" s="4">
        <v>-10.860638406999094</v>
      </c>
    </row>
    <row r="1664">
      <c r="G1664" s="5">
        <v>6.64989</v>
      </c>
      <c r="H1664" s="6">
        <v>8.315</v>
      </c>
      <c r="K1664" s="4">
        <f>IFERROR(__xludf.DUMMYFUNCTION("""COMPUTED_VALUE"""),7.97)</f>
        <v>7.97</v>
      </c>
      <c r="L1664" s="4">
        <v>33.6982</v>
      </c>
      <c r="M1664" s="4" t="s">
        <v>13</v>
      </c>
      <c r="N1664" s="1">
        <v>-5.40733037503272</v>
      </c>
      <c r="O1664" s="4">
        <v>12.05722037503272</v>
      </c>
      <c r="V1664" s="5">
        <v>32.7333</v>
      </c>
      <c r="W1664" s="6">
        <v>8.315</v>
      </c>
      <c r="Z1664" s="4">
        <f>IFERROR(__xludf.DUMMYFUNCTION("""COMPUTED_VALUE"""),7.97)</f>
        <v>7.97</v>
      </c>
      <c r="AA1664" s="4">
        <v>34.8578</v>
      </c>
      <c r="AB1664" s="4" t="s">
        <v>13</v>
      </c>
      <c r="AC1664" s="1">
        <v>43.4718913743672</v>
      </c>
      <c r="AD1664" s="4">
        <v>-10.738591374367203</v>
      </c>
    </row>
    <row r="1665">
      <c r="G1665" s="5">
        <v>6.27381</v>
      </c>
      <c r="H1665" s="6">
        <v>8.32</v>
      </c>
      <c r="K1665" s="4">
        <f>IFERROR(__xludf.DUMMYFUNCTION("""COMPUTED_VALUE"""),7.975)</f>
        <v>7.975</v>
      </c>
      <c r="L1665" s="4">
        <v>33.331</v>
      </c>
      <c r="M1665" s="4" t="s">
        <v>13</v>
      </c>
      <c r="N1665" s="1">
        <v>-5.1961438929647</v>
      </c>
      <c r="O1665" s="4">
        <v>11.4699538929647</v>
      </c>
      <c r="V1665" s="5">
        <v>32.7058</v>
      </c>
      <c r="W1665" s="6">
        <v>8.32</v>
      </c>
      <c r="Z1665" s="4">
        <f>IFERROR(__xludf.DUMMYFUNCTION("""COMPUTED_VALUE"""),7.975)</f>
        <v>7.975</v>
      </c>
      <c r="AA1665" s="4">
        <v>34.8182</v>
      </c>
      <c r="AB1665" s="4" t="s">
        <v>13</v>
      </c>
      <c r="AC1665" s="1">
        <v>43.2905104554449</v>
      </c>
      <c r="AD1665" s="4">
        <v>-10.584710455444899</v>
      </c>
    </row>
    <row r="1666">
      <c r="G1666" s="5">
        <v>5.90045</v>
      </c>
      <c r="H1666" s="6">
        <v>8.325</v>
      </c>
      <c r="K1666" s="4">
        <f>IFERROR(__xludf.DUMMYFUNCTION("""COMPUTED_VALUE"""),7.98)</f>
        <v>7.98</v>
      </c>
      <c r="L1666" s="4">
        <v>32.9623</v>
      </c>
      <c r="M1666" s="4" t="s">
        <v>13</v>
      </c>
      <c r="N1666" s="1">
        <v>-4.95561762472119</v>
      </c>
      <c r="O1666" s="4">
        <v>10.85606762472119</v>
      </c>
      <c r="V1666" s="5">
        <v>32.678</v>
      </c>
      <c r="W1666" s="6">
        <v>8.325</v>
      </c>
      <c r="Z1666" s="4">
        <f>IFERROR(__xludf.DUMMYFUNCTION("""COMPUTED_VALUE"""),7.98)</f>
        <v>7.98</v>
      </c>
      <c r="AA1666" s="4">
        <v>34.7793</v>
      </c>
      <c r="AB1666" s="4" t="s">
        <v>13</v>
      </c>
      <c r="AC1666" s="1">
        <v>43.0799341537074</v>
      </c>
      <c r="AD1666" s="4">
        <v>-10.401934153707401</v>
      </c>
    </row>
    <row r="1667">
      <c r="G1667" s="5">
        <v>5.52994</v>
      </c>
      <c r="H1667" s="6">
        <v>8.33</v>
      </c>
      <c r="K1667" s="4">
        <f>IFERROR(__xludf.DUMMYFUNCTION("""COMPUTED_VALUE"""),7.985)</f>
        <v>7.985</v>
      </c>
      <c r="L1667" s="4">
        <v>32.5922</v>
      </c>
      <c r="M1667" s="4" t="s">
        <v>13</v>
      </c>
      <c r="N1667" s="1">
        <v>-4.69039796264453</v>
      </c>
      <c r="O1667" s="4">
        <v>10.22033796264453</v>
      </c>
      <c r="V1667" s="5">
        <v>32.6501</v>
      </c>
      <c r="W1667" s="6">
        <v>8.33</v>
      </c>
      <c r="Z1667" s="4">
        <f>IFERROR(__xludf.DUMMYFUNCTION("""COMPUTED_VALUE"""),7.985)</f>
        <v>7.985</v>
      </c>
      <c r="AA1667" s="4">
        <v>34.741</v>
      </c>
      <c r="AB1667" s="4" t="s">
        <v>13</v>
      </c>
      <c r="AC1667" s="1">
        <v>42.8428009726293</v>
      </c>
      <c r="AD1667" s="4">
        <v>-10.192700972629297</v>
      </c>
    </row>
    <row r="1668">
      <c r="G1668" s="5">
        <v>5.16242</v>
      </c>
      <c r="H1668" s="6">
        <v>8.335</v>
      </c>
      <c r="K1668" s="4">
        <f>IFERROR(__xludf.DUMMYFUNCTION("""COMPUTED_VALUE"""),7.99)</f>
        <v>7.99</v>
      </c>
      <c r="L1668" s="4">
        <v>32.2206</v>
      </c>
      <c r="M1668" s="4" t="s">
        <v>13</v>
      </c>
      <c r="N1668" s="1">
        <v>-4.40513129907727</v>
      </c>
      <c r="O1668" s="4">
        <v>9.56755129907727</v>
      </c>
      <c r="V1668" s="5">
        <v>32.622</v>
      </c>
      <c r="W1668" s="6">
        <v>8.335</v>
      </c>
      <c r="Z1668" s="4">
        <f>IFERROR(__xludf.DUMMYFUNCTION("""COMPUTED_VALUE"""),7.99)</f>
        <v>7.99</v>
      </c>
      <c r="AA1668" s="4">
        <v>34.7033</v>
      </c>
      <c r="AB1668" s="4" t="s">
        <v>13</v>
      </c>
      <c r="AC1668" s="1">
        <v>42.5817494156858</v>
      </c>
      <c r="AD1668" s="4">
        <v>-9.959749415685799</v>
      </c>
    </row>
    <row r="1669">
      <c r="G1669" s="5">
        <v>4.79808</v>
      </c>
      <c r="H1669" s="6">
        <v>8.34</v>
      </c>
      <c r="K1669" s="4">
        <f>IFERROR(__xludf.DUMMYFUNCTION("""COMPUTED_VALUE"""),7.995)</f>
        <v>7.995</v>
      </c>
      <c r="L1669" s="4">
        <v>31.8476</v>
      </c>
      <c r="M1669" s="4" t="s">
        <v>13</v>
      </c>
      <c r="N1669" s="1">
        <v>-4.10446402636201</v>
      </c>
      <c r="O1669" s="4">
        <v>8.902544026362008</v>
      </c>
      <c r="V1669" s="5">
        <v>32.5936</v>
      </c>
      <c r="W1669" s="6">
        <v>8.34</v>
      </c>
      <c r="Z1669" s="4">
        <f>IFERROR(__xludf.DUMMYFUNCTION("""COMPUTED_VALUE"""),7.995)</f>
        <v>7.995</v>
      </c>
      <c r="AA1669" s="4">
        <v>34.6661</v>
      </c>
      <c r="AB1669" s="4" t="s">
        <v>13</v>
      </c>
      <c r="AC1669" s="1">
        <v>42.2994179863519</v>
      </c>
      <c r="AD1669" s="4">
        <v>-9.705817986351896</v>
      </c>
    </row>
    <row r="1670">
      <c r="G1670" s="5">
        <v>4.43708</v>
      </c>
      <c r="H1670" s="6">
        <v>8.345</v>
      </c>
      <c r="K1670" s="4">
        <f>IFERROR(__xludf.DUMMYFUNCTION("""COMPUTED_VALUE"""),8.0)</f>
        <v>8</v>
      </c>
      <c r="L1670" s="4">
        <v>31.4733</v>
      </c>
      <c r="M1670" s="4" t="s">
        <v>13</v>
      </c>
      <c r="N1670" s="1">
        <v>-3.79304253684102</v>
      </c>
      <c r="O1670" s="4">
        <v>8.23012253684102</v>
      </c>
      <c r="V1670" s="5">
        <v>32.5649</v>
      </c>
      <c r="W1670" s="6">
        <v>8.345</v>
      </c>
      <c r="Z1670" s="4">
        <f>IFERROR(__xludf.DUMMYFUNCTION("""COMPUTED_VALUE"""),8.0)</f>
        <v>8</v>
      </c>
      <c r="AA1670" s="4">
        <v>34.6293</v>
      </c>
      <c r="AB1670" s="4" t="s">
        <v>13</v>
      </c>
      <c r="AC1670" s="1">
        <v>41.9984451881023</v>
      </c>
      <c r="AD1670" s="4">
        <v>-9.4335451881023</v>
      </c>
    </row>
    <row r="1671">
      <c r="G1671" s="5">
        <v>4.07957</v>
      </c>
      <c r="H1671" s="6">
        <v>8.35</v>
      </c>
      <c r="K1671" s="4">
        <f>IFERROR(__xludf.DUMMYFUNCTION("""COMPUTED_VALUE"""),8.005)</f>
        <v>8.005</v>
      </c>
      <c r="L1671" s="4">
        <v>31.0976</v>
      </c>
      <c r="M1671" s="4" t="s">
        <v>13</v>
      </c>
      <c r="N1671" s="1">
        <v>-3.47551322285702</v>
      </c>
      <c r="O1671" s="4">
        <v>7.55508322285702</v>
      </c>
      <c r="V1671" s="5">
        <v>32.536</v>
      </c>
      <c r="W1671" s="6">
        <v>8.35</v>
      </c>
      <c r="Z1671" s="4">
        <f>IFERROR(__xludf.DUMMYFUNCTION("""COMPUTED_VALUE"""),8.005)</f>
        <v>8.005</v>
      </c>
      <c r="AA1671" s="4">
        <v>34.5931</v>
      </c>
      <c r="AB1671" s="4" t="s">
        <v>13</v>
      </c>
      <c r="AC1671" s="1">
        <v>41.6814695244122</v>
      </c>
      <c r="AD1671" s="4">
        <v>-9.1454695244122</v>
      </c>
    </row>
    <row r="1672">
      <c r="G1672" s="5">
        <v>3.72569</v>
      </c>
      <c r="H1672" s="6">
        <v>8.355</v>
      </c>
      <c r="K1672" s="4">
        <f>IFERROR(__xludf.DUMMYFUNCTION("""COMPUTED_VALUE"""),8.01)</f>
        <v>8.01</v>
      </c>
      <c r="L1672" s="4">
        <v>30.7207</v>
      </c>
      <c r="M1672" s="4" t="s">
        <v>13</v>
      </c>
      <c r="N1672" s="1">
        <v>-3.15652247675225</v>
      </c>
      <c r="O1672" s="4">
        <v>6.88221247675225</v>
      </c>
      <c r="V1672" s="5">
        <v>32.5068</v>
      </c>
      <c r="W1672" s="6">
        <v>8.355</v>
      </c>
      <c r="Z1672" s="4">
        <f>IFERROR(__xludf.DUMMYFUNCTION("""COMPUTED_VALUE"""),8.01)</f>
        <v>8.01</v>
      </c>
      <c r="AA1672" s="4">
        <v>34.5574</v>
      </c>
      <c r="AB1672" s="4" t="s">
        <v>13</v>
      </c>
      <c r="AC1672" s="1">
        <v>41.3511294987564</v>
      </c>
      <c r="AD1672" s="4">
        <v>-8.844329498756402</v>
      </c>
    </row>
    <row r="1673">
      <c r="G1673" s="5">
        <v>3.37563</v>
      </c>
      <c r="H1673" s="6">
        <v>8.36</v>
      </c>
      <c r="K1673" s="4">
        <f>IFERROR(__xludf.DUMMYFUNCTION("""COMPUTED_VALUE"""),8.015)</f>
        <v>8.015</v>
      </c>
      <c r="L1673" s="4">
        <v>30.3424</v>
      </c>
      <c r="M1673" s="4" t="s">
        <v>13</v>
      </c>
      <c r="N1673" s="1">
        <v>-2.84071669086944</v>
      </c>
      <c r="O1673" s="4">
        <v>6.21634669086944</v>
      </c>
      <c r="V1673" s="5">
        <v>32.4772</v>
      </c>
      <c r="W1673" s="6">
        <v>8.36</v>
      </c>
      <c r="Z1673" s="4">
        <f>IFERROR(__xludf.DUMMYFUNCTION("""COMPUTED_VALUE"""),8.015)</f>
        <v>8.015</v>
      </c>
      <c r="AA1673" s="4">
        <v>34.5219</v>
      </c>
      <c r="AB1673" s="4" t="s">
        <v>13</v>
      </c>
      <c r="AC1673" s="1">
        <v>41.01006361461</v>
      </c>
      <c r="AD1673" s="4">
        <v>-8.532863614609994</v>
      </c>
    </row>
    <row r="1674">
      <c r="G1674" s="5">
        <v>3.02949</v>
      </c>
      <c r="H1674" s="6">
        <v>8.365</v>
      </c>
      <c r="K1674" s="4">
        <f>IFERROR(__xludf.DUMMYFUNCTION("""COMPUTED_VALUE"""),8.02)</f>
        <v>8.02</v>
      </c>
      <c r="L1674" s="4">
        <v>29.9629</v>
      </c>
      <c r="M1674" s="4" t="s">
        <v>13</v>
      </c>
      <c r="N1674" s="1">
        <v>-2.53274225755085</v>
      </c>
      <c r="O1674" s="4">
        <v>5.56223225755085</v>
      </c>
      <c r="V1674" s="5">
        <v>32.4473</v>
      </c>
      <c r="W1674" s="6">
        <v>8.365</v>
      </c>
      <c r="Z1674" s="4">
        <f>IFERROR(__xludf.DUMMYFUNCTION("""COMPUTED_VALUE"""),8.02)</f>
        <v>8.02</v>
      </c>
      <c r="AA1674" s="4">
        <v>34.487</v>
      </c>
      <c r="AB1674" s="4" t="s">
        <v>13</v>
      </c>
      <c r="AC1674" s="1">
        <v>40.6609103754477</v>
      </c>
      <c r="AD1674" s="4">
        <v>-8.2136103754477</v>
      </c>
    </row>
    <row r="1675">
      <c r="G1675" s="5">
        <v>2.6875</v>
      </c>
      <c r="H1675" s="6">
        <v>8.37</v>
      </c>
      <c r="K1675" s="4">
        <f>IFERROR(__xludf.DUMMYFUNCTION("""COMPUTED_VALUE"""),8.025)</f>
        <v>8.025</v>
      </c>
      <c r="L1675" s="4">
        <v>29.5822</v>
      </c>
      <c r="M1675" s="4" t="s">
        <v>13</v>
      </c>
      <c r="N1675" s="1">
        <v>-2.23724556913917</v>
      </c>
      <c r="O1675" s="4">
        <v>4.92474556913917</v>
      </c>
      <c r="V1675" s="5">
        <v>32.417</v>
      </c>
      <c r="W1675" s="6">
        <v>8.37</v>
      </c>
      <c r="Z1675" s="4">
        <f>IFERROR(__xludf.DUMMYFUNCTION("""COMPUTED_VALUE"""),8.025)</f>
        <v>8.025</v>
      </c>
      <c r="AA1675" s="4">
        <v>34.4523</v>
      </c>
      <c r="AB1675" s="4" t="s">
        <v>13</v>
      </c>
      <c r="AC1675" s="1">
        <v>40.3063082847447</v>
      </c>
      <c r="AD1675" s="4">
        <v>-7.8893082847447005</v>
      </c>
    </row>
    <row r="1676">
      <c r="G1676" s="5">
        <v>2.34976</v>
      </c>
      <c r="H1676" s="6">
        <v>8.375</v>
      </c>
      <c r="K1676" s="4">
        <f>IFERROR(__xludf.DUMMYFUNCTION("""COMPUTED_VALUE"""),8.03)</f>
        <v>8.03</v>
      </c>
      <c r="L1676" s="4">
        <v>29.2003</v>
      </c>
      <c r="M1676" s="4" t="s">
        <v>13</v>
      </c>
      <c r="N1676" s="1">
        <v>-1.95887301797668</v>
      </c>
      <c r="O1676" s="4">
        <v>4.30863301797668</v>
      </c>
      <c r="V1676" s="5">
        <v>32.3864</v>
      </c>
      <c r="W1676" s="6">
        <v>8.375</v>
      </c>
      <c r="Z1676" s="4">
        <f>IFERROR(__xludf.DUMMYFUNCTION("""COMPUTED_VALUE"""),8.03)</f>
        <v>8.03</v>
      </c>
      <c r="AA1676" s="4">
        <v>34.4181</v>
      </c>
      <c r="AB1676" s="4" t="s">
        <v>13</v>
      </c>
      <c r="AC1676" s="1">
        <v>39.9488958459757</v>
      </c>
      <c r="AD1676" s="4">
        <v>-7.562495845975697</v>
      </c>
    </row>
    <row r="1677">
      <c r="G1677" s="5">
        <v>2.01641</v>
      </c>
      <c r="H1677" s="6">
        <v>8.38</v>
      </c>
      <c r="K1677" s="4">
        <f>IFERROR(__xludf.DUMMYFUNCTION("""COMPUTED_VALUE"""),8.035)</f>
        <v>8.035</v>
      </c>
      <c r="L1677" s="4">
        <v>28.8173</v>
      </c>
      <c r="M1677" s="4" t="s">
        <v>13</v>
      </c>
      <c r="N1677" s="1">
        <v>-1.70227099640599</v>
      </c>
      <c r="O1677" s="4">
        <v>3.7186809964059897</v>
      </c>
      <c r="V1677" s="5">
        <v>32.3555</v>
      </c>
      <c r="W1677" s="6">
        <v>8.38</v>
      </c>
      <c r="Z1677" s="4">
        <f>IFERROR(__xludf.DUMMYFUNCTION("""COMPUTED_VALUE"""),8.035)</f>
        <v>8.035</v>
      </c>
      <c r="AA1677" s="4">
        <v>34.3841</v>
      </c>
      <c r="AB1677" s="4" t="s">
        <v>13</v>
      </c>
      <c r="AC1677" s="1">
        <v>39.5913115626158</v>
      </c>
      <c r="AD1677" s="4">
        <v>-7.235811562615801</v>
      </c>
    </row>
    <row r="1678">
      <c r="G1678" s="5">
        <v>1.6876</v>
      </c>
      <c r="H1678" s="6">
        <v>8.385</v>
      </c>
      <c r="K1678" s="4">
        <f>IFERROR(__xludf.DUMMYFUNCTION("""COMPUTED_VALUE"""),8.04)</f>
        <v>8.04</v>
      </c>
      <c r="L1678" s="4">
        <v>28.4331</v>
      </c>
      <c r="M1678" s="4" t="s">
        <v>13</v>
      </c>
      <c r="N1678" s="1">
        <v>-1.47208589676965</v>
      </c>
      <c r="O1678" s="4">
        <v>3.15968589676965</v>
      </c>
      <c r="V1678" s="5">
        <v>32.3242</v>
      </c>
      <c r="W1678" s="6">
        <v>8.385</v>
      </c>
      <c r="Z1678" s="4">
        <f>IFERROR(__xludf.DUMMYFUNCTION("""COMPUTED_VALUE"""),8.04)</f>
        <v>8.04</v>
      </c>
      <c r="AA1678" s="4">
        <v>34.3503</v>
      </c>
      <c r="AB1678" s="4" t="s">
        <v>13</v>
      </c>
      <c r="AC1678" s="1">
        <v>39.2361939381401</v>
      </c>
      <c r="AD1678" s="4">
        <v>-6.9119939381401</v>
      </c>
    </row>
    <row r="1679">
      <c r="G1679" s="5">
        <v>1.36347</v>
      </c>
      <c r="H1679" s="6">
        <v>8.39</v>
      </c>
      <c r="K1679" s="4">
        <f>IFERROR(__xludf.DUMMYFUNCTION("""COMPUTED_VALUE"""),8.045)</f>
        <v>8.045</v>
      </c>
      <c r="L1679" s="4">
        <v>28.0479</v>
      </c>
      <c r="M1679" s="4" t="s">
        <v>13</v>
      </c>
      <c r="N1679" s="1">
        <v>-1.27296411140998</v>
      </c>
      <c r="O1679" s="4">
        <v>2.63643411140998</v>
      </c>
      <c r="V1679" s="5">
        <v>32.2927</v>
      </c>
      <c r="W1679" s="6">
        <v>8.39</v>
      </c>
      <c r="Z1679" s="4">
        <f>IFERROR(__xludf.DUMMYFUNCTION("""COMPUTED_VALUE"""),8.045)</f>
        <v>8.045</v>
      </c>
      <c r="AA1679" s="4">
        <v>34.3169</v>
      </c>
      <c r="AB1679" s="4" t="s">
        <v>13</v>
      </c>
      <c r="AC1679" s="1">
        <v>38.8861814760233</v>
      </c>
      <c r="AD1679" s="4">
        <v>-6.5934814760233</v>
      </c>
    </row>
    <row r="1680">
      <c r="G1680" s="5">
        <v>1.04416</v>
      </c>
      <c r="H1680" s="6">
        <v>8.395</v>
      </c>
      <c r="K1680" s="4">
        <f>IFERROR(__xludf.DUMMYFUNCTION("""COMPUTED_VALUE"""),8.05)</f>
        <v>8.05</v>
      </c>
      <c r="L1680" s="4">
        <v>27.6615</v>
      </c>
      <c r="M1680" s="4" t="s">
        <v>13</v>
      </c>
      <c r="N1680" s="1">
        <v>-1.10955203266962</v>
      </c>
      <c r="O1680" s="4">
        <v>2.15371203266962</v>
      </c>
      <c r="V1680" s="5">
        <v>32.2608</v>
      </c>
      <c r="W1680" s="6">
        <v>8.395</v>
      </c>
      <c r="Z1680" s="4">
        <f>IFERROR(__xludf.DUMMYFUNCTION("""COMPUTED_VALUE"""),8.05)</f>
        <v>8.05</v>
      </c>
      <c r="AA1680" s="4">
        <v>34.2838</v>
      </c>
      <c r="AB1680" s="4" t="s">
        <v>13</v>
      </c>
      <c r="AC1680" s="1">
        <v>38.5439126797405</v>
      </c>
      <c r="AD1680" s="4">
        <v>-6.283112679740498</v>
      </c>
    </row>
    <row r="1681">
      <c r="G1681" s="5">
        <v>0.729799</v>
      </c>
      <c r="H1681" s="6">
        <v>8.4</v>
      </c>
      <c r="K1681" s="4">
        <f>IFERROR(__xludf.DUMMYFUNCTION("""COMPUTED_VALUE"""),8.055)</f>
        <v>8.055</v>
      </c>
      <c r="L1681" s="4">
        <v>27.2742</v>
      </c>
      <c r="M1681" s="4" t="s">
        <v>13</v>
      </c>
      <c r="N1681" s="1">
        <v>-0.986496052890943</v>
      </c>
      <c r="O1681" s="4">
        <v>1.7162950528909429</v>
      </c>
      <c r="V1681" s="5">
        <v>32.2287</v>
      </c>
      <c r="W1681" s="6">
        <v>8.4</v>
      </c>
      <c r="Z1681" s="4">
        <f>IFERROR(__xludf.DUMMYFUNCTION("""COMPUTED_VALUE"""),8.055)</f>
        <v>8.055</v>
      </c>
      <c r="AA1681" s="4">
        <v>34.2509</v>
      </c>
      <c r="AB1681" s="4" t="s">
        <v>13</v>
      </c>
      <c r="AC1681" s="1">
        <v>38.2120260527665</v>
      </c>
      <c r="AD1681" s="4">
        <v>-5.983326052766493</v>
      </c>
    </row>
    <row r="1682">
      <c r="G1682" s="5">
        <v>0.420493</v>
      </c>
      <c r="H1682" s="6">
        <v>8.405</v>
      </c>
      <c r="K1682" s="4">
        <f>IFERROR(__xludf.DUMMYFUNCTION("""COMPUTED_VALUE"""),8.06)</f>
        <v>8.06</v>
      </c>
      <c r="L1682" s="4">
        <v>26.8858</v>
      </c>
      <c r="M1682" s="4" t="s">
        <v>13</v>
      </c>
      <c r="N1682" s="1">
        <v>-0.908442564416502</v>
      </c>
      <c r="O1682" s="4">
        <v>1.328935564416502</v>
      </c>
      <c r="V1682" s="5">
        <v>32.1964</v>
      </c>
      <c r="W1682" s="6">
        <v>8.405</v>
      </c>
      <c r="Z1682" s="4">
        <f>IFERROR(__xludf.DUMMYFUNCTION("""COMPUTED_VALUE"""),8.06)</f>
        <v>8.06</v>
      </c>
      <c r="AA1682" s="4">
        <v>34.2182</v>
      </c>
      <c r="AB1682" s="4" t="s">
        <v>13</v>
      </c>
      <c r="AC1682" s="1">
        <v>37.8931600985765</v>
      </c>
      <c r="AD1682" s="4">
        <v>-5.696760098576505</v>
      </c>
    </row>
    <row r="1683">
      <c r="G1683" s="5">
        <v>0.116372</v>
      </c>
      <c r="H1683" s="6">
        <v>8.41</v>
      </c>
      <c r="K1683" s="4">
        <f>IFERROR(__xludf.DUMMYFUNCTION("""COMPUTED_VALUE"""),8.065)</f>
        <v>8.065</v>
      </c>
      <c r="L1683" s="4">
        <v>26.4965</v>
      </c>
      <c r="M1683" s="4" t="s">
        <v>13</v>
      </c>
      <c r="N1683" s="1">
        <v>-0.880037959588738</v>
      </c>
      <c r="O1683" s="4">
        <v>0.996409959588738</v>
      </c>
      <c r="V1683" s="5">
        <v>32.1638</v>
      </c>
      <c r="W1683" s="6">
        <v>8.41</v>
      </c>
      <c r="Z1683" s="4">
        <f>IFERROR(__xludf.DUMMYFUNCTION("""COMPUTED_VALUE"""),8.065)</f>
        <v>8.065</v>
      </c>
      <c r="AA1683" s="4">
        <v>34.1858</v>
      </c>
      <c r="AB1683" s="4" t="s">
        <v>13</v>
      </c>
      <c r="AC1683" s="1">
        <v>37.5899533206452</v>
      </c>
      <c r="AD1683" s="4">
        <v>-5.426153320645199</v>
      </c>
    </row>
    <row r="1684">
      <c r="G1684" s="5">
        <v>-0.182452</v>
      </c>
      <c r="H1684" s="6">
        <v>8.415</v>
      </c>
      <c r="K1684" s="4">
        <f>IFERROR(__xludf.DUMMYFUNCTION("""COMPUTED_VALUE"""),8.07)</f>
        <v>8.07</v>
      </c>
      <c r="L1684" s="4">
        <v>26.1062</v>
      </c>
      <c r="M1684" s="4" t="s">
        <v>13</v>
      </c>
      <c r="N1684" s="1">
        <v>-0.886808602209016</v>
      </c>
      <c r="O1684" s="4">
        <v>0.704356602209016</v>
      </c>
      <c r="V1684" s="5">
        <v>32.1312</v>
      </c>
      <c r="W1684" s="6">
        <v>8.415</v>
      </c>
      <c r="Z1684" s="4">
        <f>IFERROR(__xludf.DUMMYFUNCTION("""COMPUTED_VALUE"""),8.07)</f>
        <v>8.07</v>
      </c>
      <c r="AA1684" s="4">
        <v>34.1536</v>
      </c>
      <c r="AB1684" s="4" t="s">
        <v>13</v>
      </c>
      <c r="AC1684" s="1">
        <v>37.2878568910707</v>
      </c>
      <c r="AD1684" s="4">
        <v>-5.156656891070703</v>
      </c>
    </row>
    <row r="1685">
      <c r="G1685" s="5">
        <v>-0.47588</v>
      </c>
      <c r="H1685" s="6">
        <v>8.42</v>
      </c>
      <c r="K1685" s="4">
        <f>IFERROR(__xludf.DUMMYFUNCTION("""COMPUTED_VALUE"""),8.075)</f>
        <v>8.075</v>
      </c>
      <c r="L1685" s="4">
        <v>25.715</v>
      </c>
      <c r="M1685" s="4" t="s">
        <v>13</v>
      </c>
      <c r="N1685" s="1">
        <v>-0.907605272835585</v>
      </c>
      <c r="O1685" s="4">
        <v>0.431725272835585</v>
      </c>
      <c r="V1685" s="5">
        <v>32.0985</v>
      </c>
      <c r="W1685" s="6">
        <v>8.42</v>
      </c>
      <c r="Z1685" s="4">
        <f>IFERROR(__xludf.DUMMYFUNCTION("""COMPUTED_VALUE"""),8.075)</f>
        <v>8.075</v>
      </c>
      <c r="AA1685" s="4">
        <v>34.1216</v>
      </c>
      <c r="AB1685" s="4" t="s">
        <v>13</v>
      </c>
      <c r="AC1685" s="1">
        <v>36.9692480594929</v>
      </c>
      <c r="AD1685" s="4">
        <v>-4.870748059492897</v>
      </c>
    </row>
    <row r="1686">
      <c r="G1686" s="5">
        <v>-0.763835</v>
      </c>
      <c r="H1686" s="6">
        <v>8.425</v>
      </c>
      <c r="K1686" s="4">
        <f>IFERROR(__xludf.DUMMYFUNCTION("""COMPUTED_VALUE"""),8.076538086)</f>
        <v>8.076538086</v>
      </c>
      <c r="L1686" s="4" t="s">
        <v>13</v>
      </c>
      <c r="M1686" s="4">
        <v>9.42</v>
      </c>
      <c r="N1686" s="1">
        <v>-0.941316140730214</v>
      </c>
      <c r="O1686" s="4">
        <v>0.17748114073021393</v>
      </c>
      <c r="V1686" s="5">
        <v>32.0658</v>
      </c>
      <c r="W1686" s="6">
        <v>8.425</v>
      </c>
      <c r="Z1686" s="4">
        <f>IFERROR(__xludf.DUMMYFUNCTION("""COMPUTED_VALUE"""),8.076538086)</f>
        <v>8.076538086</v>
      </c>
      <c r="AA1686" s="4" t="s">
        <v>13</v>
      </c>
      <c r="AB1686" s="4">
        <v>50.4140306197599</v>
      </c>
      <c r="AC1686" s="1">
        <v>36.6361471221764</v>
      </c>
      <c r="AD1686" s="4">
        <v>-4.5703471221764005</v>
      </c>
    </row>
    <row r="1687">
      <c r="G1687" s="5">
        <v>-1.04618</v>
      </c>
      <c r="H1687" s="6">
        <v>8.43</v>
      </c>
      <c r="K1687" s="4">
        <f>IFERROR(__xludf.DUMMYFUNCTION("""COMPUTED_VALUE"""),8.08)</f>
        <v>8.08</v>
      </c>
      <c r="L1687" s="4">
        <v>25.3229</v>
      </c>
      <c r="M1687" s="4" t="s">
        <v>13</v>
      </c>
      <c r="N1687" s="1">
        <v>-0.986856831028931</v>
      </c>
      <c r="O1687" s="4">
        <v>-0.05932316897106915</v>
      </c>
      <c r="V1687" s="5">
        <v>32.0332</v>
      </c>
      <c r="W1687" s="6">
        <v>8.43</v>
      </c>
      <c r="Z1687" s="4">
        <f>IFERROR(__xludf.DUMMYFUNCTION("""COMPUTED_VALUE"""),8.08)</f>
        <v>8.08</v>
      </c>
      <c r="AA1687" s="4">
        <v>34.0899</v>
      </c>
      <c r="AB1687" s="4" t="s">
        <v>13</v>
      </c>
      <c r="AC1687" s="1">
        <v>36.2906001161499</v>
      </c>
      <c r="AD1687" s="4">
        <v>-4.257400116149903</v>
      </c>
    </row>
    <row r="1688">
      <c r="G1688" s="5">
        <v>-1.32287</v>
      </c>
      <c r="H1688" s="6">
        <v>8.435</v>
      </c>
      <c r="K1688" s="4">
        <f>IFERROR(__xludf.DUMMYFUNCTION("""COMPUTED_VALUE"""),8.085)</f>
        <v>8.085</v>
      </c>
      <c r="L1688" s="4">
        <v>24.9299</v>
      </c>
      <c r="M1688" s="4" t="s">
        <v>13</v>
      </c>
      <c r="N1688" s="1">
        <v>-1.04314296886781</v>
      </c>
      <c r="O1688" s="4">
        <v>-0.27972703113219</v>
      </c>
      <c r="V1688" s="5">
        <v>32.0007</v>
      </c>
      <c r="W1688" s="6">
        <v>8.435</v>
      </c>
      <c r="Z1688" s="4">
        <f>IFERROR(__xludf.DUMMYFUNCTION("""COMPUTED_VALUE"""),8.085)</f>
        <v>8.085</v>
      </c>
      <c r="AA1688" s="4">
        <v>34.0584</v>
      </c>
      <c r="AB1688" s="4" t="s">
        <v>13</v>
      </c>
      <c r="AC1688" s="1">
        <v>35.9346530784419</v>
      </c>
      <c r="AD1688" s="4">
        <v>-3.9339530784418955</v>
      </c>
    </row>
    <row r="1689">
      <c r="G1689" s="5">
        <v>-1.5938</v>
      </c>
      <c r="H1689" s="6">
        <v>8.44</v>
      </c>
      <c r="K1689" s="4">
        <f>IFERROR(__xludf.DUMMYFUNCTION("""COMPUTED_VALUE"""),8.09)</f>
        <v>8.09</v>
      </c>
      <c r="L1689" s="4">
        <v>24.5361</v>
      </c>
      <c r="M1689" s="4" t="s">
        <v>13</v>
      </c>
      <c r="N1689" s="1">
        <v>-1.10909017938287</v>
      </c>
      <c r="O1689" s="4">
        <v>-0.4847098206171301</v>
      </c>
      <c r="V1689" s="5">
        <v>31.9683</v>
      </c>
      <c r="W1689" s="6">
        <v>8.44</v>
      </c>
      <c r="Z1689" s="4">
        <f>IFERROR(__xludf.DUMMYFUNCTION("""COMPUTED_VALUE"""),8.09)</f>
        <v>8.09</v>
      </c>
      <c r="AA1689" s="4">
        <v>34.0271</v>
      </c>
      <c r="AB1689" s="4" t="s">
        <v>13</v>
      </c>
      <c r="AC1689" s="1">
        <v>35.5703520460812</v>
      </c>
      <c r="AD1689" s="4">
        <v>-3.602052046081198</v>
      </c>
    </row>
    <row r="1690">
      <c r="G1690" s="5">
        <v>-1.85892</v>
      </c>
      <c r="H1690" s="6">
        <v>8.445</v>
      </c>
      <c r="K1690" s="4">
        <f>IFERROR(__xludf.DUMMYFUNCTION("""COMPUTED_VALUE"""),8.095)</f>
        <v>8.095</v>
      </c>
      <c r="L1690" s="4">
        <v>24.1415</v>
      </c>
      <c r="M1690" s="4" t="s">
        <v>13</v>
      </c>
      <c r="N1690" s="1">
        <v>-1.18361408771019</v>
      </c>
      <c r="O1690" s="4">
        <v>-0.67530591228981</v>
      </c>
      <c r="V1690" s="5">
        <v>31.9363</v>
      </c>
      <c r="W1690" s="6">
        <v>8.445</v>
      </c>
      <c r="Z1690" s="4">
        <f>IFERROR(__xludf.DUMMYFUNCTION("""COMPUTED_VALUE"""),8.095)</f>
        <v>8.095</v>
      </c>
      <c r="AA1690" s="4">
        <v>33.996</v>
      </c>
      <c r="AB1690" s="4" t="s">
        <v>13</v>
      </c>
      <c r="AC1690" s="1">
        <v>35.1997430560963</v>
      </c>
      <c r="AD1690" s="4">
        <v>-3.2634430560963033</v>
      </c>
    </row>
    <row r="1691">
      <c r="G1691" s="5">
        <v>-2.11816</v>
      </c>
      <c r="H1691" s="6">
        <v>8.45</v>
      </c>
      <c r="K1691" s="4">
        <f>IFERROR(__xludf.DUMMYFUNCTION("""COMPUTED_VALUE"""),8.1)</f>
        <v>8.1</v>
      </c>
      <c r="L1691" s="4">
        <v>23.7462</v>
      </c>
      <c r="M1691" s="4" t="s">
        <v>13</v>
      </c>
      <c r="N1691" s="1">
        <v>-1.26563031898578</v>
      </c>
      <c r="O1691" s="4">
        <v>-0.85252968101422</v>
      </c>
      <c r="V1691" s="5">
        <v>31.9045</v>
      </c>
      <c r="W1691" s="6">
        <v>8.45</v>
      </c>
      <c r="Z1691" s="4">
        <f>IFERROR(__xludf.DUMMYFUNCTION("""COMPUTED_VALUE"""),8.1)</f>
        <v>8.1</v>
      </c>
      <c r="AA1691" s="4">
        <v>33.9651</v>
      </c>
      <c r="AB1691" s="4" t="s">
        <v>13</v>
      </c>
      <c r="AC1691" s="1">
        <v>34.824872145516</v>
      </c>
      <c r="AD1691" s="4">
        <v>-2.920372145515998</v>
      </c>
    </row>
    <row r="1692">
      <c r="G1692" s="5">
        <v>-2.37146</v>
      </c>
      <c r="H1692" s="6">
        <v>8.455</v>
      </c>
      <c r="K1692" s="4">
        <f>IFERROR(__xludf.DUMMYFUNCTION("""COMPUTED_VALUE"""),8.105)</f>
        <v>8.105</v>
      </c>
      <c r="L1692" s="4">
        <v>23.3501</v>
      </c>
      <c r="M1692" s="4" t="s">
        <v>13</v>
      </c>
      <c r="N1692" s="1">
        <v>-1.35405449834573</v>
      </c>
      <c r="O1692" s="4">
        <v>-1.0174055016542698</v>
      </c>
      <c r="V1692" s="5">
        <v>31.8732</v>
      </c>
      <c r="W1692" s="6">
        <v>8.455</v>
      </c>
      <c r="Z1692" s="4">
        <f>IFERROR(__xludf.DUMMYFUNCTION("""COMPUTED_VALUE"""),8.105)</f>
        <v>8.105</v>
      </c>
      <c r="AA1692" s="4">
        <v>33.9344</v>
      </c>
      <c r="AB1692" s="4" t="s">
        <v>13</v>
      </c>
      <c r="AC1692" s="1">
        <v>34.4477853513687</v>
      </c>
      <c r="AD1692" s="4">
        <v>-2.5745853513687003</v>
      </c>
    </row>
    <row r="1693">
      <c r="G1693" s="5">
        <v>-2.61876</v>
      </c>
      <c r="H1693" s="6">
        <v>8.46</v>
      </c>
      <c r="K1693" s="4">
        <f>IFERROR(__xludf.DUMMYFUNCTION("""COMPUTED_VALUE"""),8.11)</f>
        <v>8.11</v>
      </c>
      <c r="L1693" s="4">
        <v>22.9533</v>
      </c>
      <c r="M1693" s="4" t="s">
        <v>13</v>
      </c>
      <c r="N1693" s="1">
        <v>-1.44780225092607</v>
      </c>
      <c r="O1693" s="4">
        <v>-1.17095774907393</v>
      </c>
      <c r="V1693" s="5">
        <v>31.8424</v>
      </c>
      <c r="W1693" s="6">
        <v>8.46</v>
      </c>
      <c r="Z1693" s="4">
        <f>IFERROR(__xludf.DUMMYFUNCTION("""COMPUTED_VALUE"""),8.11)</f>
        <v>8.11</v>
      </c>
      <c r="AA1693" s="4">
        <v>33.9039</v>
      </c>
      <c r="AB1693" s="4" t="s">
        <v>13</v>
      </c>
      <c r="AC1693" s="1">
        <v>34.0705287106833</v>
      </c>
      <c r="AD1693" s="4">
        <v>-2.228128710683297</v>
      </c>
    </row>
    <row r="1694">
      <c r="G1694" s="5">
        <v>-2.86003</v>
      </c>
      <c r="H1694" s="6">
        <v>8.465</v>
      </c>
      <c r="K1694" s="4">
        <f>IFERROR(__xludf.DUMMYFUNCTION("""COMPUTED_VALUE"""),8.115)</f>
        <v>8.115</v>
      </c>
      <c r="L1694" s="4">
        <v>22.5559</v>
      </c>
      <c r="M1694" s="4" t="s">
        <v>13</v>
      </c>
      <c r="N1694" s="1">
        <v>-1.5457892018628</v>
      </c>
      <c r="O1694" s="4">
        <v>-1.3142407981372</v>
      </c>
      <c r="V1694" s="5">
        <v>31.8122</v>
      </c>
      <c r="W1694" s="6">
        <v>8.465</v>
      </c>
      <c r="Z1694" s="4">
        <f>IFERROR(__xludf.DUMMYFUNCTION("""COMPUTED_VALUE"""),8.115)</f>
        <v>8.115</v>
      </c>
      <c r="AA1694" s="4">
        <v>33.8736</v>
      </c>
      <c r="AB1694" s="4" t="s">
        <v>13</v>
      </c>
      <c r="AC1694" s="1">
        <v>33.6951482604884</v>
      </c>
      <c r="AD1694" s="4">
        <v>-1.8829482604884014</v>
      </c>
    </row>
    <row r="1695">
      <c r="G1695" s="5">
        <v>-3.09524</v>
      </c>
      <c r="H1695" s="6">
        <v>8.47</v>
      </c>
      <c r="K1695" s="4">
        <f>IFERROR(__xludf.DUMMYFUNCTION("""COMPUTED_VALUE"""),8.12)</f>
        <v>8.12</v>
      </c>
      <c r="L1695" s="4">
        <v>22.1578</v>
      </c>
      <c r="M1695" s="4" t="s">
        <v>13</v>
      </c>
      <c r="N1695" s="1">
        <v>-1.64693097629204</v>
      </c>
      <c r="O1695" s="4">
        <v>-1.4483090237079599</v>
      </c>
      <c r="V1695" s="5">
        <v>31.7825</v>
      </c>
      <c r="W1695" s="6">
        <v>8.47</v>
      </c>
      <c r="Z1695" s="4">
        <f>IFERROR(__xludf.DUMMYFUNCTION("""COMPUTED_VALUE"""),8.12)</f>
        <v>8.12</v>
      </c>
      <c r="AA1695" s="4">
        <v>33.8435</v>
      </c>
      <c r="AB1695" s="4" t="s">
        <v>13</v>
      </c>
      <c r="AC1695" s="1">
        <v>33.3236900378126</v>
      </c>
      <c r="AD1695" s="4">
        <v>-1.5411900378125978</v>
      </c>
    </row>
    <row r="1696">
      <c r="G1696" s="5">
        <v>-3.32438</v>
      </c>
      <c r="H1696" s="6">
        <v>8.475</v>
      </c>
      <c r="K1696" s="4">
        <f>IFERROR(__xludf.DUMMYFUNCTION("""COMPUTED_VALUE"""),8.125)</f>
        <v>8.125</v>
      </c>
      <c r="L1696" s="4">
        <v>21.7591</v>
      </c>
      <c r="M1696" s="4" t="s">
        <v>13</v>
      </c>
      <c r="N1696" s="1">
        <v>-1.75014319934977</v>
      </c>
      <c r="O1696" s="4">
        <v>-1.57423680065023</v>
      </c>
      <c r="V1696" s="5">
        <v>31.7537</v>
      </c>
      <c r="W1696" s="6">
        <v>8.475</v>
      </c>
      <c r="Z1696" s="4">
        <f>IFERROR(__xludf.DUMMYFUNCTION("""COMPUTED_VALUE"""),8.125)</f>
        <v>8.125</v>
      </c>
      <c r="AA1696" s="4">
        <v>33.8135</v>
      </c>
      <c r="AB1696" s="4" t="s">
        <v>13</v>
      </c>
      <c r="AC1696" s="1">
        <v>32.9582000796846</v>
      </c>
      <c r="AD1696" s="4">
        <v>-1.2045000796846033</v>
      </c>
    </row>
    <row r="1697">
      <c r="G1697" s="5">
        <v>-3.54738</v>
      </c>
      <c r="H1697" s="6">
        <v>8.48</v>
      </c>
      <c r="K1697" s="4">
        <f>IFERROR(__xludf.DUMMYFUNCTION("""COMPUTED_VALUE"""),8.13)</f>
        <v>8.13</v>
      </c>
      <c r="L1697" s="4">
        <v>21.3598</v>
      </c>
      <c r="M1697" s="4" t="s">
        <v>13</v>
      </c>
      <c r="N1697" s="1">
        <v>-1.8543414961721</v>
      </c>
      <c r="O1697" s="4">
        <v>-1.6930385038278999</v>
      </c>
      <c r="V1697" s="5">
        <v>31.7256</v>
      </c>
      <c r="W1697" s="6">
        <v>8.48</v>
      </c>
      <c r="Z1697" s="4">
        <f>IFERROR(__xludf.DUMMYFUNCTION("""COMPUTED_VALUE"""),8.13)</f>
        <v>8.13</v>
      </c>
      <c r="AA1697" s="4">
        <v>33.7837</v>
      </c>
      <c r="AB1697" s="4" t="s">
        <v>13</v>
      </c>
      <c r="AC1697" s="1">
        <v>32.600724423133</v>
      </c>
      <c r="AD1697" s="4">
        <v>-0.875124423133002</v>
      </c>
    </row>
    <row r="1698">
      <c r="G1698" s="5">
        <v>-3.76427</v>
      </c>
      <c r="H1698" s="6">
        <v>8.485</v>
      </c>
      <c r="K1698" s="4">
        <f>IFERROR(__xludf.DUMMYFUNCTION("""COMPUTED_VALUE"""),8.135)</f>
        <v>8.135</v>
      </c>
      <c r="L1698" s="4">
        <v>20.96</v>
      </c>
      <c r="M1698" s="4" t="s">
        <v>13</v>
      </c>
      <c r="N1698" s="1">
        <v>-1.95844149189501</v>
      </c>
      <c r="O1698" s="4">
        <v>-1.8058285081049898</v>
      </c>
      <c r="V1698" s="5">
        <v>31.6983</v>
      </c>
      <c r="W1698" s="6">
        <v>8.485</v>
      </c>
      <c r="Z1698" s="4">
        <f>IFERROR(__xludf.DUMMYFUNCTION("""COMPUTED_VALUE"""),8.135)</f>
        <v>8.135</v>
      </c>
      <c r="AA1698" s="4">
        <v>33.7541</v>
      </c>
      <c r="AB1698" s="4" t="s">
        <v>13</v>
      </c>
      <c r="AC1698" s="1">
        <v>32.2533091051865</v>
      </c>
      <c r="AD1698" s="4">
        <v>-0.5550091051865031</v>
      </c>
    </row>
    <row r="1699">
      <c r="G1699" s="5">
        <v>-3.975</v>
      </c>
      <c r="H1699" s="6">
        <v>8.49</v>
      </c>
      <c r="K1699" s="4">
        <f>IFERROR(__xludf.DUMMYFUNCTION("""COMPUTED_VALUE"""),8.14)</f>
        <v>8.14</v>
      </c>
      <c r="L1699" s="4">
        <v>20.5597</v>
      </c>
      <c r="M1699" s="4" t="s">
        <v>13</v>
      </c>
      <c r="N1699" s="1">
        <v>-2.06135881165462</v>
      </c>
      <c r="O1699" s="4">
        <v>-1.9136411883453799</v>
      </c>
      <c r="V1699" s="5">
        <v>31.672</v>
      </c>
      <c r="W1699" s="6">
        <v>8.49</v>
      </c>
      <c r="Z1699" s="4">
        <f>IFERROR(__xludf.DUMMYFUNCTION("""COMPUTED_VALUE"""),8.14)</f>
        <v>8.14</v>
      </c>
      <c r="AA1699" s="4">
        <v>33.7245</v>
      </c>
      <c r="AB1699" s="4" t="s">
        <v>13</v>
      </c>
      <c r="AC1699" s="1">
        <v>31.9180001628737</v>
      </c>
      <c r="AD1699" s="4">
        <v>-0.24600016287369897</v>
      </c>
    </row>
    <row r="1700">
      <c r="G1700" s="5">
        <v>-4.17963</v>
      </c>
      <c r="H1700" s="6">
        <v>8.495</v>
      </c>
      <c r="K1700" s="4">
        <f>IFERROR(__xludf.DUMMYFUNCTION("""COMPUTED_VALUE"""),8.145)</f>
        <v>8.145</v>
      </c>
      <c r="L1700" s="4">
        <v>20.1589</v>
      </c>
      <c r="M1700" s="4" t="s">
        <v>13</v>
      </c>
      <c r="N1700" s="1">
        <v>-2.1620090805869</v>
      </c>
      <c r="O1700" s="4">
        <v>-2.0176209194131003</v>
      </c>
      <c r="V1700" s="5">
        <v>31.6467</v>
      </c>
      <c r="W1700" s="6">
        <v>8.495</v>
      </c>
      <c r="Z1700" s="4">
        <f>IFERROR(__xludf.DUMMYFUNCTION("""COMPUTED_VALUE"""),8.145)</f>
        <v>8.145</v>
      </c>
      <c r="AA1700" s="4">
        <v>33.6951</v>
      </c>
      <c r="AB1700" s="4" t="s">
        <v>13</v>
      </c>
      <c r="AC1700" s="1">
        <v>31.5968436332233</v>
      </c>
      <c r="AD1700" s="4">
        <v>0.049856366776698025</v>
      </c>
    </row>
    <row r="1701">
      <c r="G1701" s="5">
        <v>-4.37811</v>
      </c>
      <c r="H1701" s="6">
        <v>8.5</v>
      </c>
      <c r="K1701" s="4">
        <f>IFERROR(__xludf.DUMMYFUNCTION("""COMPUTED_VALUE"""),8.15)</f>
        <v>8.15</v>
      </c>
      <c r="L1701" s="4">
        <v>19.7577</v>
      </c>
      <c r="M1701" s="4" t="s">
        <v>13</v>
      </c>
      <c r="N1701" s="1">
        <v>-2.25930792382797</v>
      </c>
      <c r="O1701" s="4">
        <v>-2.1188020761720305</v>
      </c>
      <c r="V1701" s="5">
        <v>31.6223</v>
      </c>
      <c r="W1701" s="6">
        <v>8.5</v>
      </c>
      <c r="Z1701" s="4">
        <f>IFERROR(__xludf.DUMMYFUNCTION("""COMPUTED_VALUE"""),8.15)</f>
        <v>8.15</v>
      </c>
      <c r="AA1701" s="4">
        <v>33.6658</v>
      </c>
      <c r="AB1701" s="4" t="s">
        <v>13</v>
      </c>
      <c r="AC1701" s="1">
        <v>31.2918855532639</v>
      </c>
      <c r="AD1701" s="4">
        <v>0.3304144467360999</v>
      </c>
    </row>
    <row r="1702">
      <c r="G1702" s="5">
        <v>-4.57049</v>
      </c>
      <c r="H1702" s="6">
        <v>8.505</v>
      </c>
      <c r="K1702" s="4">
        <f>IFERROR(__xludf.DUMMYFUNCTION("""COMPUTED_VALUE"""),8.155)</f>
        <v>8.155</v>
      </c>
      <c r="L1702" s="4">
        <v>19.3561</v>
      </c>
      <c r="M1702" s="4" t="s">
        <v>13</v>
      </c>
      <c r="N1702" s="1">
        <v>-2.35217096651385</v>
      </c>
      <c r="O1702" s="4">
        <v>-2.2183190334861504</v>
      </c>
      <c r="V1702" s="5">
        <v>31.599</v>
      </c>
      <c r="W1702" s="6">
        <v>8.505</v>
      </c>
      <c r="Z1702" s="4">
        <f>IFERROR(__xludf.DUMMYFUNCTION("""COMPUTED_VALUE"""),8.155)</f>
        <v>8.155</v>
      </c>
      <c r="AA1702" s="4">
        <v>33.6366</v>
      </c>
      <c r="AB1702" s="4" t="s">
        <v>13</v>
      </c>
      <c r="AC1702" s="1">
        <v>31.0051719600241</v>
      </c>
      <c r="AD1702" s="4">
        <v>0.5938280399759002</v>
      </c>
    </row>
    <row r="1703">
      <c r="G1703" s="5">
        <v>-4.75676</v>
      </c>
      <c r="H1703" s="6">
        <v>8.51</v>
      </c>
      <c r="K1703" s="4">
        <f>IFERROR(__xludf.DUMMYFUNCTION("""COMPUTED_VALUE"""),8.16)</f>
        <v>8.16</v>
      </c>
      <c r="L1703" s="4">
        <v>18.9542</v>
      </c>
      <c r="M1703" s="4" t="s">
        <v>13</v>
      </c>
      <c r="N1703" s="1">
        <v>-2.43951383378054</v>
      </c>
      <c r="O1703" s="4">
        <v>-2.31724616621946</v>
      </c>
      <c r="V1703" s="5">
        <v>31.5768</v>
      </c>
      <c r="W1703" s="6">
        <v>8.51</v>
      </c>
      <c r="Z1703" s="4">
        <f>IFERROR(__xludf.DUMMYFUNCTION("""COMPUTED_VALUE"""),8.16)</f>
        <v>8.16</v>
      </c>
      <c r="AA1703" s="4">
        <v>33.6074</v>
      </c>
      <c r="AB1703" s="4" t="s">
        <v>13</v>
      </c>
      <c r="AC1703" s="1">
        <v>30.7387488905328</v>
      </c>
      <c r="AD1703" s="4">
        <v>0.8380511094671981</v>
      </c>
    </row>
    <row r="1704">
      <c r="G1704" s="5">
        <v>-4.93696</v>
      </c>
      <c r="H1704" s="6">
        <v>8.515</v>
      </c>
      <c r="K1704" s="4">
        <f>IFERROR(__xludf.DUMMYFUNCTION("""COMPUTED_VALUE"""),8.165)</f>
        <v>8.165</v>
      </c>
      <c r="L1704" s="4">
        <v>18.552</v>
      </c>
      <c r="M1704" s="4" t="s">
        <v>13</v>
      </c>
      <c r="N1704" s="1">
        <v>-2.52025215076415</v>
      </c>
      <c r="O1704" s="4">
        <v>-2.41670784923585</v>
      </c>
      <c r="V1704" s="5">
        <v>31.5558</v>
      </c>
      <c r="W1704" s="6">
        <v>8.515</v>
      </c>
      <c r="Z1704" s="4">
        <f>IFERROR(__xludf.DUMMYFUNCTION("""COMPUTED_VALUE"""),8.165)</f>
        <v>8.165</v>
      </c>
      <c r="AA1704" s="4">
        <v>33.5784</v>
      </c>
      <c r="AB1704" s="4" t="s">
        <v>13</v>
      </c>
      <c r="AC1704" s="1">
        <v>30.4946623818184</v>
      </c>
      <c r="AD1704" s="4">
        <v>1.0611376181816006</v>
      </c>
    </row>
    <row r="1705">
      <c r="G1705" s="5">
        <v>-5.11113</v>
      </c>
      <c r="H1705" s="6">
        <v>8.52</v>
      </c>
      <c r="K1705" s="4">
        <f>IFERROR(__xludf.DUMMYFUNCTION("""COMPUTED_VALUE"""),8.17)</f>
        <v>8.17</v>
      </c>
      <c r="L1705" s="4">
        <v>18.1496</v>
      </c>
      <c r="M1705" s="4" t="s">
        <v>13</v>
      </c>
      <c r="N1705" s="1">
        <v>-2.59330154260068</v>
      </c>
      <c r="O1705" s="4">
        <v>-2.5178284573993204</v>
      </c>
      <c r="V1705" s="5">
        <v>31.5359</v>
      </c>
      <c r="W1705" s="6">
        <v>8.52</v>
      </c>
      <c r="Z1705" s="4">
        <f>IFERROR(__xludf.DUMMYFUNCTION("""COMPUTED_VALUE"""),8.17)</f>
        <v>8.17</v>
      </c>
      <c r="AA1705" s="4">
        <v>33.5493</v>
      </c>
      <c r="AB1705" s="4" t="s">
        <v>13</v>
      </c>
      <c r="AC1705" s="1">
        <v>30.2749584709097</v>
      </c>
      <c r="AD1705" s="4">
        <v>1.260941529090303</v>
      </c>
    </row>
    <row r="1706">
      <c r="G1706" s="5">
        <v>-5.27928</v>
      </c>
      <c r="H1706" s="6">
        <v>8.525</v>
      </c>
      <c r="K1706" s="4">
        <f>IFERROR(__xludf.DUMMYFUNCTION("""COMPUTED_VALUE"""),8.175)</f>
        <v>8.175</v>
      </c>
      <c r="L1706" s="4">
        <v>17.7469</v>
      </c>
      <c r="M1706" s="4" t="s">
        <v>13</v>
      </c>
      <c r="N1706" s="1">
        <v>-2.65757763442623</v>
      </c>
      <c r="O1706" s="4">
        <v>-2.62170236557377</v>
      </c>
      <c r="V1706" s="5">
        <v>31.5172</v>
      </c>
      <c r="W1706" s="6">
        <v>8.525</v>
      </c>
      <c r="Z1706" s="4">
        <f>IFERROR(__xludf.DUMMYFUNCTION("""COMPUTED_VALUE"""),8.175)</f>
        <v>8.175</v>
      </c>
      <c r="AA1706" s="4">
        <v>33.5203</v>
      </c>
      <c r="AB1706" s="4" t="s">
        <v>13</v>
      </c>
      <c r="AC1706" s="1">
        <v>30.0816831948352</v>
      </c>
      <c r="AD1706" s="4">
        <v>1.4355168051647986</v>
      </c>
    </row>
    <row r="1707">
      <c r="G1707" s="5">
        <v>-5.4415</v>
      </c>
      <c r="H1707" s="6">
        <v>8.53</v>
      </c>
      <c r="K1707" s="4">
        <f>IFERROR(__xludf.DUMMYFUNCTION("""COMPUTED_VALUE"""),8.17666626)</f>
        <v>8.17666626</v>
      </c>
      <c r="L1707" s="4" t="s">
        <v>13</v>
      </c>
      <c r="M1707" s="4">
        <v>-5.93</v>
      </c>
      <c r="N1707" s="1">
        <v>-2.71402675402535</v>
      </c>
      <c r="O1707" s="4">
        <v>-2.7274732459746494</v>
      </c>
      <c r="V1707" s="5">
        <v>31.4997</v>
      </c>
      <c r="W1707" s="6">
        <v>8.53</v>
      </c>
      <c r="Z1707" s="4">
        <f>IFERROR(__xludf.DUMMYFUNCTION("""COMPUTED_VALUE"""),8.17666626)</f>
        <v>8.17666626</v>
      </c>
      <c r="AA1707" s="4" t="s">
        <v>13</v>
      </c>
      <c r="AB1707" s="4">
        <v>43.9030106316614</v>
      </c>
      <c r="AC1707" s="1">
        <v>29.9111987435097</v>
      </c>
      <c r="AD1707" s="4">
        <v>1.5885012564903</v>
      </c>
    </row>
    <row r="1708">
      <c r="G1708" s="5">
        <v>-5.59778</v>
      </c>
      <c r="H1708" s="6">
        <v>8.535</v>
      </c>
      <c r="K1708" s="4">
        <f>IFERROR(__xludf.DUMMYFUNCTION("""COMPUTED_VALUE"""),8.18)</f>
        <v>8.18</v>
      </c>
      <c r="L1708" s="4">
        <v>17.3441</v>
      </c>
      <c r="M1708" s="4" t="s">
        <v>13</v>
      </c>
      <c r="N1708" s="1">
        <v>-2.7699662381343</v>
      </c>
      <c r="O1708" s="4">
        <v>-2.8278137618657</v>
      </c>
      <c r="V1708" s="5">
        <v>31.4833</v>
      </c>
      <c r="W1708" s="6">
        <v>8.535</v>
      </c>
      <c r="Z1708" s="4">
        <f>IFERROR(__xludf.DUMMYFUNCTION("""COMPUTED_VALUE"""),8.18)</f>
        <v>8.18</v>
      </c>
      <c r="AA1708" s="4">
        <v>33.4914</v>
      </c>
      <c r="AB1708" s="4" t="s">
        <v>13</v>
      </c>
      <c r="AC1708" s="1">
        <v>29.7425775676948</v>
      </c>
      <c r="AD1708" s="4">
        <v>1.7407224323052013</v>
      </c>
    </row>
    <row r="1709">
      <c r="G1709" s="5">
        <v>-5.74821</v>
      </c>
      <c r="H1709" s="6">
        <v>8.54</v>
      </c>
      <c r="K1709" s="4">
        <f>IFERROR(__xludf.DUMMYFUNCTION("""COMPUTED_VALUE"""),8.185)</f>
        <v>8.185</v>
      </c>
      <c r="L1709" s="4">
        <v>16.9411</v>
      </c>
      <c r="M1709" s="4" t="s">
        <v>13</v>
      </c>
      <c r="N1709" s="1">
        <v>-2.82596013503384</v>
      </c>
      <c r="O1709" s="4">
        <v>-2.9222498649661603</v>
      </c>
      <c r="V1709" s="5">
        <v>31.4681</v>
      </c>
      <c r="W1709" s="6">
        <v>8.54</v>
      </c>
      <c r="Z1709" s="4">
        <f>IFERROR(__xludf.DUMMYFUNCTION("""COMPUTED_VALUE"""),8.185)</f>
        <v>8.185</v>
      </c>
      <c r="AA1709" s="4">
        <v>33.4625</v>
      </c>
      <c r="AB1709" s="4" t="s">
        <v>13</v>
      </c>
      <c r="AC1709" s="1">
        <v>29.5744747883659</v>
      </c>
      <c r="AD1709" s="4">
        <v>1.8936252116340988</v>
      </c>
    </row>
    <row r="1710">
      <c r="G1710" s="5">
        <v>-5.89285</v>
      </c>
      <c r="H1710" s="6">
        <v>8.545</v>
      </c>
      <c r="K1710" s="4">
        <f>IFERROR(__xludf.DUMMYFUNCTION("""COMPUTED_VALUE"""),8.19)</f>
        <v>8.19</v>
      </c>
      <c r="L1710" s="4">
        <v>16.5381</v>
      </c>
      <c r="M1710" s="4" t="s">
        <v>13</v>
      </c>
      <c r="N1710" s="1">
        <v>-2.88176789768317</v>
      </c>
      <c r="O1710" s="4">
        <v>-3.01108210231683</v>
      </c>
      <c r="V1710" s="5">
        <v>31.4541</v>
      </c>
      <c r="W1710" s="6">
        <v>8.545</v>
      </c>
      <c r="Z1710" s="4">
        <f>IFERROR(__xludf.DUMMYFUNCTION("""COMPUTED_VALUE"""),8.19)</f>
        <v>8.19</v>
      </c>
      <c r="AA1710" s="4">
        <v>33.4336</v>
      </c>
      <c r="AB1710" s="4" t="s">
        <v>13</v>
      </c>
      <c r="AC1710" s="1">
        <v>29.4078292616623</v>
      </c>
      <c r="AD1710" s="4">
        <v>2.0462707383377</v>
      </c>
    </row>
    <row r="1711">
      <c r="G1711" s="5">
        <v>-6.03175</v>
      </c>
      <c r="H1711" s="6">
        <v>8.55</v>
      </c>
      <c r="K1711" s="4">
        <f>IFERROR(__xludf.DUMMYFUNCTION("""COMPUTED_VALUE"""),8.195)</f>
        <v>8.195</v>
      </c>
      <c r="L1711" s="4">
        <v>16.135</v>
      </c>
      <c r="M1711" s="4" t="s">
        <v>13</v>
      </c>
      <c r="N1711" s="1">
        <v>-2.93714897904143</v>
      </c>
      <c r="O1711" s="4">
        <v>-3.09460102095857</v>
      </c>
      <c r="V1711" s="5">
        <v>31.4413</v>
      </c>
      <c r="W1711" s="6">
        <v>8.55</v>
      </c>
      <c r="Z1711" s="4">
        <f>IFERROR(__xludf.DUMMYFUNCTION("""COMPUTED_VALUE"""),8.195)</f>
        <v>8.195</v>
      </c>
      <c r="AA1711" s="4">
        <v>33.4048</v>
      </c>
      <c r="AB1711" s="4" t="s">
        <v>13</v>
      </c>
      <c r="AC1711" s="1">
        <v>29.2435798437235</v>
      </c>
      <c r="AD1711" s="4">
        <v>2.1977201562764996</v>
      </c>
    </row>
    <row r="1712">
      <c r="G1712" s="5">
        <v>-6.16496</v>
      </c>
      <c r="H1712" s="6">
        <v>8.555</v>
      </c>
      <c r="K1712" s="4">
        <f>IFERROR(__xludf.DUMMYFUNCTION("""COMPUTED_VALUE"""),8.2)</f>
        <v>8.2</v>
      </c>
      <c r="L1712" s="4">
        <v>15.732</v>
      </c>
      <c r="M1712" s="4" t="s">
        <v>13</v>
      </c>
      <c r="N1712" s="1">
        <v>-2.99186283206775</v>
      </c>
      <c r="O1712" s="4">
        <v>-3.1730971679322497</v>
      </c>
      <c r="V1712" s="5">
        <v>31.4296</v>
      </c>
      <c r="W1712" s="6">
        <v>8.555</v>
      </c>
      <c r="Z1712" s="4">
        <f>IFERROR(__xludf.DUMMYFUNCTION("""COMPUTED_VALUE"""),8.2)</f>
        <v>8.2</v>
      </c>
      <c r="AA1712" s="4">
        <v>33.3759</v>
      </c>
      <c r="AB1712" s="4" t="s">
        <v>13</v>
      </c>
      <c r="AC1712" s="1">
        <v>29.082665390689</v>
      </c>
      <c r="AD1712" s="4">
        <v>2.346934609310999</v>
      </c>
    </row>
    <row r="1713">
      <c r="G1713" s="5">
        <v>-6.29259</v>
      </c>
      <c r="H1713" s="6">
        <v>8.56</v>
      </c>
      <c r="K1713" s="4">
        <f>IFERROR(__xludf.DUMMYFUNCTION("""COMPUTED_VALUE"""),8.205)</f>
        <v>8.205</v>
      </c>
      <c r="L1713" s="4">
        <v>15.3291</v>
      </c>
      <c r="M1713" s="4" t="s">
        <v>13</v>
      </c>
      <c r="N1713" s="1">
        <v>-3.04566890972132</v>
      </c>
      <c r="O1713" s="4">
        <v>-3.2469210902786796</v>
      </c>
      <c r="V1713" s="5">
        <v>31.419</v>
      </c>
      <c r="W1713" s="6">
        <v>8.56</v>
      </c>
      <c r="Z1713" s="4">
        <f>IFERROR(__xludf.DUMMYFUNCTION("""COMPUTED_VALUE"""),8.205)</f>
        <v>8.205</v>
      </c>
      <c r="AA1713" s="4">
        <v>33.3471</v>
      </c>
      <c r="AB1713" s="4" t="s">
        <v>13</v>
      </c>
      <c r="AC1713" s="1">
        <v>28.9260247586981</v>
      </c>
      <c r="AD1713" s="4">
        <v>2.492975241301899</v>
      </c>
    </row>
    <row r="1714">
      <c r="G1714" s="5">
        <v>-6.41467</v>
      </c>
      <c r="H1714" s="6">
        <v>8.565</v>
      </c>
      <c r="K1714" s="4">
        <f>IFERROR(__xludf.DUMMYFUNCTION("""COMPUTED_VALUE"""),8.21)</f>
        <v>8.21</v>
      </c>
      <c r="L1714" s="4">
        <v>14.9263</v>
      </c>
      <c r="M1714" s="4" t="s">
        <v>13</v>
      </c>
      <c r="N1714" s="1">
        <v>-3.09832666496127</v>
      </c>
      <c r="O1714" s="4">
        <v>-3.31634333503873</v>
      </c>
      <c r="V1714" s="5">
        <v>31.4094</v>
      </c>
      <c r="W1714" s="6">
        <v>8.565</v>
      </c>
      <c r="Z1714" s="4">
        <f>IFERROR(__xludf.DUMMYFUNCTION("""COMPUTED_VALUE"""),8.21)</f>
        <v>8.21</v>
      </c>
      <c r="AA1714" s="4">
        <v>33.3184</v>
      </c>
      <c r="AB1714" s="4" t="s">
        <v>13</v>
      </c>
      <c r="AC1714" s="1">
        <v>28.7745968038903</v>
      </c>
      <c r="AD1714" s="4">
        <v>2.6348031961097007</v>
      </c>
    </row>
    <row r="1715">
      <c r="G1715" s="5">
        <v>-6.53131</v>
      </c>
      <c r="H1715" s="6">
        <v>8.57</v>
      </c>
      <c r="K1715" s="4">
        <f>IFERROR(__xludf.DUMMYFUNCTION("""COMPUTED_VALUE"""),8.215)</f>
        <v>8.215</v>
      </c>
      <c r="L1715" s="4">
        <v>14.5238</v>
      </c>
      <c r="M1715" s="4" t="s">
        <v>13</v>
      </c>
      <c r="N1715" s="1">
        <v>-3.14959555074679</v>
      </c>
      <c r="O1715" s="4">
        <v>-3.3817144492532103</v>
      </c>
      <c r="V1715" s="5">
        <v>31.4008</v>
      </c>
      <c r="W1715" s="6">
        <v>8.57</v>
      </c>
      <c r="Z1715" s="4">
        <f>IFERROR(__xludf.DUMMYFUNCTION("""COMPUTED_VALUE"""),8.215)</f>
        <v>8.215</v>
      </c>
      <c r="AA1715" s="4">
        <v>33.2897</v>
      </c>
      <c r="AB1715" s="4" t="s">
        <v>13</v>
      </c>
      <c r="AC1715" s="1">
        <v>28.6293203824051</v>
      </c>
      <c r="AD1715" s="4">
        <v>2.771479617594899</v>
      </c>
    </row>
    <row r="1716">
      <c r="G1716" s="5">
        <v>-6.6426</v>
      </c>
      <c r="H1716" s="6">
        <v>8.575</v>
      </c>
      <c r="K1716" s="4">
        <f>IFERROR(__xludf.DUMMYFUNCTION("""COMPUTED_VALUE"""),8.22)</f>
        <v>8.22</v>
      </c>
      <c r="L1716" s="4">
        <v>14.1215</v>
      </c>
      <c r="M1716" s="4" t="s">
        <v>13</v>
      </c>
      <c r="N1716" s="1">
        <v>-3.19923502003699</v>
      </c>
      <c r="O1716" s="4">
        <v>-3.4433649799630097</v>
      </c>
      <c r="V1716" s="5">
        <v>31.3932</v>
      </c>
      <c r="W1716" s="6">
        <v>8.575</v>
      </c>
      <c r="Z1716" s="4">
        <f>IFERROR(__xludf.DUMMYFUNCTION("""COMPUTED_VALUE"""),8.22)</f>
        <v>8.22</v>
      </c>
      <c r="AA1716" s="4">
        <v>33.2611</v>
      </c>
      <c r="AB1716" s="4" t="s">
        <v>13</v>
      </c>
      <c r="AC1716" s="1">
        <v>28.4911343503818</v>
      </c>
      <c r="AD1716" s="4">
        <v>2.9020656496182013</v>
      </c>
    </row>
    <row r="1717">
      <c r="G1717" s="5">
        <v>-6.74859</v>
      </c>
      <c r="H1717" s="6">
        <v>8.58</v>
      </c>
      <c r="K1717" s="4">
        <f>IFERROR(__xludf.DUMMYFUNCTION("""COMPUTED_VALUE"""),8.225)</f>
        <v>8.225</v>
      </c>
      <c r="L1717" s="4">
        <v>13.7195</v>
      </c>
      <c r="M1717" s="4" t="s">
        <v>13</v>
      </c>
      <c r="N1717" s="1">
        <v>-3.24700452579107</v>
      </c>
      <c r="O1717" s="4">
        <v>-3.5015854742089303</v>
      </c>
      <c r="V1717" s="5">
        <v>31.3864</v>
      </c>
      <c r="W1717" s="6">
        <v>8.58</v>
      </c>
      <c r="Z1717" s="4">
        <f>IFERROR(__xludf.DUMMYFUNCTION("""COMPUTED_VALUE"""),8.225)</f>
        <v>8.225</v>
      </c>
      <c r="AA1717" s="4">
        <v>33.2325</v>
      </c>
      <c r="AB1717" s="4" t="s">
        <v>13</v>
      </c>
      <c r="AC1717" s="1">
        <v>28.3609775639598</v>
      </c>
      <c r="AD1717" s="4">
        <v>3.0254224360401984</v>
      </c>
    </row>
    <row r="1718">
      <c r="G1718" s="5">
        <v>-6.84939</v>
      </c>
      <c r="H1718" s="6">
        <v>8.585</v>
      </c>
      <c r="K1718" s="4">
        <f>IFERROR(__xludf.DUMMYFUNCTION("""COMPUTED_VALUE"""),8.23)</f>
        <v>8.23</v>
      </c>
      <c r="L1718" s="4">
        <v>13.318</v>
      </c>
      <c r="M1718" s="4" t="s">
        <v>13</v>
      </c>
      <c r="N1718" s="1">
        <v>-3.29266352096817</v>
      </c>
      <c r="O1718" s="4">
        <v>-3.5567264790318296</v>
      </c>
      <c r="V1718" s="5">
        <v>31.3806</v>
      </c>
      <c r="W1718" s="6">
        <v>8.585</v>
      </c>
      <c r="Z1718" s="4">
        <f>IFERROR(__xludf.DUMMYFUNCTION("""COMPUTED_VALUE"""),8.23)</f>
        <v>8.23</v>
      </c>
      <c r="AA1718" s="4">
        <v>33.204</v>
      </c>
      <c r="AB1718" s="4" t="s">
        <v>13</v>
      </c>
      <c r="AC1718" s="1">
        <v>28.2397888792786</v>
      </c>
      <c r="AD1718" s="4">
        <v>3.140811120721402</v>
      </c>
    </row>
    <row r="1719">
      <c r="G1719" s="5">
        <v>-6.94509</v>
      </c>
      <c r="H1719" s="6">
        <v>8.59</v>
      </c>
      <c r="K1719" s="4">
        <f>IFERROR(__xludf.DUMMYFUNCTION("""COMPUTED_VALUE"""),8.235)</f>
        <v>8.235</v>
      </c>
      <c r="L1719" s="4">
        <v>12.917</v>
      </c>
      <c r="M1719" s="4" t="s">
        <v>13</v>
      </c>
      <c r="N1719" s="1">
        <v>-3.33597145852742</v>
      </c>
      <c r="O1719" s="4">
        <v>-3.6091185414725806</v>
      </c>
      <c r="V1719" s="5">
        <v>31.3755</v>
      </c>
      <c r="W1719" s="6">
        <v>8.59</v>
      </c>
      <c r="Z1719" s="4">
        <f>IFERROR(__xludf.DUMMYFUNCTION("""COMPUTED_VALUE"""),8.235)</f>
        <v>8.235</v>
      </c>
      <c r="AA1719" s="4">
        <v>33.1756</v>
      </c>
      <c r="AB1719" s="4" t="s">
        <v>13</v>
      </c>
      <c r="AC1719" s="1">
        <v>28.1285071524777</v>
      </c>
      <c r="AD1719" s="4">
        <v>3.2469928475223</v>
      </c>
    </row>
    <row r="1720">
      <c r="G1720" s="5">
        <v>-7.03579</v>
      </c>
      <c r="H1720" s="6">
        <v>8.595</v>
      </c>
      <c r="K1720" s="4">
        <f>IFERROR(__xludf.DUMMYFUNCTION("""COMPUTED_VALUE"""),8.24)</f>
        <v>8.24</v>
      </c>
      <c r="L1720" s="4">
        <v>12.5165</v>
      </c>
      <c r="M1720" s="4" t="s">
        <v>13</v>
      </c>
      <c r="N1720" s="1">
        <v>-3.37668779142801</v>
      </c>
      <c r="O1720" s="4">
        <v>-3.6591022085719906</v>
      </c>
      <c r="V1720" s="5">
        <v>31.371</v>
      </c>
      <c r="W1720" s="6">
        <v>8.595</v>
      </c>
      <c r="Z1720" s="4">
        <f>IFERROR(__xludf.DUMMYFUNCTION("""COMPUTED_VALUE"""),8.24)</f>
        <v>8.24</v>
      </c>
      <c r="AA1720" s="4">
        <v>33.1473</v>
      </c>
      <c r="AB1720" s="4" t="s">
        <v>13</v>
      </c>
      <c r="AC1720" s="1">
        <v>28.0280712396964</v>
      </c>
      <c r="AD1720" s="4">
        <v>3.3429287603036</v>
      </c>
    </row>
    <row r="1721">
      <c r="G1721" s="5">
        <v>-7.12156</v>
      </c>
      <c r="H1721" s="6">
        <v>8.6</v>
      </c>
      <c r="K1721" s="4">
        <f>IFERROR(__xludf.DUMMYFUNCTION("""COMPUTED_VALUE"""),8.245)</f>
        <v>8.245</v>
      </c>
      <c r="L1721" s="4">
        <v>12.1168</v>
      </c>
      <c r="M1721" s="4" t="s">
        <v>13</v>
      </c>
      <c r="N1721" s="1">
        <v>-3.41457197262907</v>
      </c>
      <c r="O1721" s="4">
        <v>-3.7069880273709295</v>
      </c>
      <c r="V1721" s="5">
        <v>31.3673</v>
      </c>
      <c r="W1721" s="6">
        <v>8.6</v>
      </c>
      <c r="Z1721" s="4">
        <f>IFERROR(__xludf.DUMMYFUNCTION("""COMPUTED_VALUE"""),8.245)</f>
        <v>8.245</v>
      </c>
      <c r="AA1721" s="4">
        <v>33.1191</v>
      </c>
      <c r="AB1721" s="4" t="s">
        <v>13</v>
      </c>
      <c r="AC1721" s="1">
        <v>27.9394199970742</v>
      </c>
      <c r="AD1721" s="4">
        <v>3.4278800029258</v>
      </c>
    </row>
    <row r="1722">
      <c r="G1722" s="5">
        <v>-7.20254</v>
      </c>
      <c r="H1722" s="6">
        <v>8.605</v>
      </c>
      <c r="K1722" s="4">
        <f>IFERROR(__xludf.DUMMYFUNCTION("""COMPUTED_VALUE"""),8.25)</f>
        <v>8.25</v>
      </c>
      <c r="L1722" s="4">
        <v>11.7177</v>
      </c>
      <c r="M1722" s="4" t="s">
        <v>13</v>
      </c>
      <c r="N1722" s="1">
        <v>-3.44938345508979</v>
      </c>
      <c r="O1722" s="4">
        <v>-3.75315654491021</v>
      </c>
      <c r="V1722" s="5">
        <v>31.3641</v>
      </c>
      <c r="W1722" s="6">
        <v>8.605</v>
      </c>
      <c r="Z1722" s="4">
        <f>IFERROR(__xludf.DUMMYFUNCTION("""COMPUTED_VALUE"""),8.25)</f>
        <v>8.25</v>
      </c>
      <c r="AA1722" s="4">
        <v>33.0911</v>
      </c>
      <c r="AB1722" s="4" t="s">
        <v>13</v>
      </c>
      <c r="AC1722" s="1">
        <v>27.8634922807505</v>
      </c>
      <c r="AD1722" s="4">
        <v>3.5006077192495013</v>
      </c>
    </row>
    <row r="1723">
      <c r="G1723" s="5">
        <v>-7.2788</v>
      </c>
      <c r="H1723" s="6">
        <v>8.61</v>
      </c>
      <c r="K1723" s="4">
        <f>IFERROR(__xludf.DUMMYFUNCTION("""COMPUTED_VALUE"""),8.255)</f>
        <v>8.255</v>
      </c>
      <c r="L1723" s="4">
        <v>11.3196</v>
      </c>
      <c r="M1723" s="4" t="s">
        <v>13</v>
      </c>
      <c r="N1723" s="1">
        <v>-3.48088169176928</v>
      </c>
      <c r="O1723" s="4">
        <v>-3.79791830823072</v>
      </c>
      <c r="V1723" s="5">
        <v>31.3614</v>
      </c>
      <c r="W1723" s="6">
        <v>8.61</v>
      </c>
      <c r="Z1723" s="4">
        <f>IFERROR(__xludf.DUMMYFUNCTION("""COMPUTED_VALUE"""),8.255)</f>
        <v>8.255</v>
      </c>
      <c r="AA1723" s="4">
        <v>33.0631</v>
      </c>
      <c r="AB1723" s="4" t="s">
        <v>13</v>
      </c>
      <c r="AC1723" s="1">
        <v>27.8012269468648</v>
      </c>
      <c r="AD1723" s="4">
        <v>3.5601730531351983</v>
      </c>
    </row>
    <row r="1724">
      <c r="G1724" s="5">
        <v>-7.35044</v>
      </c>
      <c r="H1724" s="6">
        <v>8.615</v>
      </c>
      <c r="K1724" s="4">
        <f>IFERROR(__xludf.DUMMYFUNCTION("""COMPUTED_VALUE"""),8.26)</f>
        <v>8.26</v>
      </c>
      <c r="L1724" s="4">
        <v>10.9223</v>
      </c>
      <c r="M1724" s="4" t="s">
        <v>13</v>
      </c>
      <c r="N1724" s="1">
        <v>-3.50882613562674</v>
      </c>
      <c r="O1724" s="4">
        <v>-3.84161386437326</v>
      </c>
      <c r="V1724" s="5">
        <v>31.3592</v>
      </c>
      <c r="W1724" s="6">
        <v>8.615</v>
      </c>
      <c r="Z1724" s="4">
        <f>IFERROR(__xludf.DUMMYFUNCTION("""COMPUTED_VALUE"""),8.26)</f>
        <v>8.26</v>
      </c>
      <c r="AA1724" s="4">
        <v>33.0352</v>
      </c>
      <c r="AB1724" s="4" t="s">
        <v>13</v>
      </c>
      <c r="AC1724" s="1">
        <v>27.7535628515564</v>
      </c>
      <c r="AD1724" s="4">
        <v>3.605637148443602</v>
      </c>
    </row>
    <row r="1725">
      <c r="G1725" s="5">
        <v>-7.41759</v>
      </c>
      <c r="H1725" s="6">
        <v>8.62</v>
      </c>
      <c r="K1725" s="4">
        <f>IFERROR(__xludf.DUMMYFUNCTION("""COMPUTED_VALUE"""),8.265)</f>
        <v>8.265</v>
      </c>
      <c r="L1725" s="4">
        <v>10.5261</v>
      </c>
      <c r="M1725" s="4" t="s">
        <v>13</v>
      </c>
      <c r="N1725" s="1">
        <v>-3.5329762396213</v>
      </c>
      <c r="O1725" s="4">
        <v>-3.8846137603787</v>
      </c>
      <c r="V1725" s="5">
        <v>31.3573</v>
      </c>
      <c r="W1725" s="6">
        <v>8.62</v>
      </c>
      <c r="Z1725" s="4">
        <f>IFERROR(__xludf.DUMMYFUNCTION("""COMPUTED_VALUE"""),8.265)</f>
        <v>8.265</v>
      </c>
      <c r="AA1725" s="4">
        <v>33.0075</v>
      </c>
      <c r="AB1725" s="4" t="s">
        <v>13</v>
      </c>
      <c r="AC1725" s="1">
        <v>27.7214388509648</v>
      </c>
      <c r="AD1725" s="4">
        <v>3.635861149035197</v>
      </c>
    </row>
    <row r="1726">
      <c r="G1726" s="5">
        <v>-7.48035</v>
      </c>
      <c r="H1726" s="6">
        <v>8.625</v>
      </c>
      <c r="K1726" s="4">
        <f>IFERROR(__xludf.DUMMYFUNCTION("""COMPUTED_VALUE"""),8.27)</f>
        <v>8.27</v>
      </c>
      <c r="L1726" s="4">
        <v>10.1312</v>
      </c>
      <c r="M1726" s="4" t="s">
        <v>13</v>
      </c>
      <c r="N1726" s="1">
        <v>-3.55309145671212</v>
      </c>
      <c r="O1726" s="4">
        <v>-3.9272585432878797</v>
      </c>
      <c r="V1726" s="5">
        <v>31.3557</v>
      </c>
      <c r="W1726" s="6">
        <v>8.625</v>
      </c>
      <c r="Z1726" s="4">
        <f>IFERROR(__xludf.DUMMYFUNCTION("""COMPUTED_VALUE"""),8.27)</f>
        <v>8.27</v>
      </c>
      <c r="AA1726" s="4">
        <v>32.9798</v>
      </c>
      <c r="AB1726" s="4" t="s">
        <v>13</v>
      </c>
      <c r="AC1726" s="1">
        <v>27.7057938012295</v>
      </c>
      <c r="AD1726" s="4">
        <v>3.6499061987704984</v>
      </c>
    </row>
    <row r="1727">
      <c r="G1727" s="5">
        <v>-7.5388</v>
      </c>
      <c r="H1727" s="6">
        <v>8.63</v>
      </c>
      <c r="K1727" s="4">
        <f>IFERROR(__xludf.DUMMYFUNCTION("""COMPUTED_VALUE"""),8.275)</f>
        <v>8.275</v>
      </c>
      <c r="L1727" s="4">
        <v>9.73748</v>
      </c>
      <c r="M1727" s="4" t="s">
        <v>13</v>
      </c>
      <c r="N1727" s="1">
        <v>-3.56968508011562</v>
      </c>
      <c r="O1727" s="4">
        <v>-3.96911491988438</v>
      </c>
      <c r="V1727" s="5">
        <v>31.3544</v>
      </c>
      <c r="W1727" s="6">
        <v>8.63</v>
      </c>
      <c r="Z1727" s="4">
        <f>IFERROR(__xludf.DUMMYFUNCTION("""COMPUTED_VALUE"""),8.275)</f>
        <v>8.275</v>
      </c>
      <c r="AA1727" s="4">
        <v>32.9523</v>
      </c>
      <c r="AB1727" s="4" t="s">
        <v>13</v>
      </c>
      <c r="AC1727" s="1">
        <v>27.70486851298</v>
      </c>
      <c r="AD1727" s="4">
        <v>3.649531487019999</v>
      </c>
    </row>
    <row r="1728">
      <c r="G1728" s="5">
        <v>-7.59309</v>
      </c>
      <c r="H1728" s="6">
        <v>8.635</v>
      </c>
      <c r="K1728" s="4">
        <f>IFERROR(__xludf.DUMMYFUNCTION("""COMPUTED_VALUE"""),8.28)</f>
        <v>8.28</v>
      </c>
      <c r="L1728" s="4">
        <v>9.34518</v>
      </c>
      <c r="M1728" s="4" t="s">
        <v>13</v>
      </c>
      <c r="N1728" s="1">
        <v>-3.58568228176584</v>
      </c>
      <c r="O1728" s="4">
        <v>-4.007407718234161</v>
      </c>
      <c r="V1728" s="5">
        <v>31.3531</v>
      </c>
      <c r="W1728" s="6">
        <v>8.635</v>
      </c>
      <c r="Z1728" s="4">
        <f>IFERROR(__xludf.DUMMYFUNCTION("""COMPUTED_VALUE"""),8.28)</f>
        <v>8.28</v>
      </c>
      <c r="AA1728" s="4">
        <v>32.9249</v>
      </c>
      <c r="AB1728" s="4" t="s">
        <v>13</v>
      </c>
      <c r="AC1728" s="1">
        <v>27.7078095184858</v>
      </c>
      <c r="AD1728" s="4">
        <v>3.645290481514202</v>
      </c>
    </row>
    <row r="1729">
      <c r="G1729" s="5">
        <v>-7.64329</v>
      </c>
      <c r="H1729" s="6">
        <v>8.64</v>
      </c>
      <c r="K1729" s="4">
        <f>IFERROR(__xludf.DUMMYFUNCTION("""COMPUTED_VALUE"""),8.285)</f>
        <v>8.285</v>
      </c>
      <c r="L1729" s="4">
        <v>8.95444</v>
      </c>
      <c r="M1729" s="4" t="s">
        <v>13</v>
      </c>
      <c r="N1729" s="1">
        <v>-3.60126512743987</v>
      </c>
      <c r="O1729" s="4">
        <v>-4.04202487256013</v>
      </c>
      <c r="V1729" s="5">
        <v>31.352</v>
      </c>
      <c r="W1729" s="6">
        <v>8.64</v>
      </c>
      <c r="Z1729" s="4">
        <f>IFERROR(__xludf.DUMMYFUNCTION("""COMPUTED_VALUE"""),8.285)</f>
        <v>8.285</v>
      </c>
      <c r="AA1729" s="4">
        <v>32.8975</v>
      </c>
      <c r="AB1729" s="4" t="s">
        <v>13</v>
      </c>
      <c r="AC1729" s="1">
        <v>27.7129858463331</v>
      </c>
      <c r="AD1729" s="4">
        <v>3.639014153666899</v>
      </c>
    </row>
    <row r="1730">
      <c r="G1730" s="5">
        <v>-7.68954</v>
      </c>
      <c r="H1730" s="6">
        <v>8.645</v>
      </c>
      <c r="K1730" s="4">
        <f>IFERROR(__xludf.DUMMYFUNCTION("""COMPUTED_VALUE"""),8.29)</f>
        <v>8.29</v>
      </c>
      <c r="L1730" s="4">
        <v>8.56535</v>
      </c>
      <c r="M1730" s="4" t="s">
        <v>13</v>
      </c>
      <c r="N1730" s="1">
        <v>-3.61627486399494</v>
      </c>
      <c r="O1730" s="4">
        <v>-4.073265136005061</v>
      </c>
      <c r="V1730" s="5">
        <v>31.3509</v>
      </c>
      <c r="W1730" s="6">
        <v>8.645</v>
      </c>
      <c r="Z1730" s="4">
        <f>IFERROR(__xludf.DUMMYFUNCTION("""COMPUTED_VALUE"""),8.29)</f>
        <v>8.29</v>
      </c>
      <c r="AA1730" s="4">
        <v>32.8701</v>
      </c>
      <c r="AB1730" s="4" t="s">
        <v>13</v>
      </c>
      <c r="AC1730" s="1">
        <v>27.7199569499228</v>
      </c>
      <c r="AD1730" s="4">
        <v>3.6309430500771995</v>
      </c>
    </row>
    <row r="1731">
      <c r="G1731" s="5">
        <v>-7.73195</v>
      </c>
      <c r="H1731" s="6">
        <v>8.65</v>
      </c>
      <c r="K1731" s="4">
        <f>IFERROR(__xludf.DUMMYFUNCTION("""COMPUTED_VALUE"""),8.293426514)</f>
        <v>8.293426514</v>
      </c>
      <c r="L1731" s="4" t="s">
        <v>13</v>
      </c>
      <c r="M1731" s="4">
        <v>-5.87</v>
      </c>
      <c r="N1731" s="1">
        <v>-3.63055273828835</v>
      </c>
      <c r="O1731" s="4">
        <v>-4.10139726171165</v>
      </c>
      <c r="V1731" s="5">
        <v>31.3498</v>
      </c>
      <c r="W1731" s="6">
        <v>8.65</v>
      </c>
      <c r="Z1731" s="4">
        <f>IFERROR(__xludf.DUMMYFUNCTION("""COMPUTED_VALUE"""),8.293426514)</f>
        <v>8.293426514</v>
      </c>
      <c r="AA1731" s="4" t="s">
        <v>13</v>
      </c>
      <c r="AB1731" s="4">
        <v>43.8560731770534</v>
      </c>
      <c r="AC1731" s="1">
        <v>27.728282282656</v>
      </c>
      <c r="AD1731" s="4">
        <v>3.6215177173439983</v>
      </c>
    </row>
    <row r="1732">
      <c r="G1732" s="5">
        <v>-7.77062</v>
      </c>
      <c r="H1732" s="6">
        <v>8.655</v>
      </c>
      <c r="K1732" s="4">
        <f>IFERROR(__xludf.DUMMYFUNCTION("""COMPUTED_VALUE"""),8.295)</f>
        <v>8.295</v>
      </c>
      <c r="L1732" s="4">
        <v>8.17805</v>
      </c>
      <c r="M1732" s="4" t="s">
        <v>13</v>
      </c>
      <c r="N1732" s="1">
        <v>-3.64393999717733</v>
      </c>
      <c r="O1732" s="4">
        <v>-4.1266800028226704</v>
      </c>
      <c r="V1732" s="5">
        <v>31.3486</v>
      </c>
      <c r="W1732" s="6">
        <v>8.655</v>
      </c>
      <c r="Z1732" s="4">
        <f>IFERROR(__xludf.DUMMYFUNCTION("""COMPUTED_VALUE"""),8.295)</f>
        <v>8.295</v>
      </c>
      <c r="AA1732" s="4">
        <v>32.8428</v>
      </c>
      <c r="AB1732" s="4" t="s">
        <v>13</v>
      </c>
      <c r="AC1732" s="1">
        <v>27.7375212979336</v>
      </c>
      <c r="AD1732" s="4">
        <v>3.6110787020664006</v>
      </c>
    </row>
    <row r="1733">
      <c r="G1733" s="5">
        <v>-7.80567</v>
      </c>
      <c r="H1733" s="6">
        <v>8.66</v>
      </c>
      <c r="K1733" s="4">
        <f>IFERROR(__xludf.DUMMYFUNCTION("""COMPUTED_VALUE"""),8.3)</f>
        <v>8.3</v>
      </c>
      <c r="L1733" s="4">
        <v>7.79274</v>
      </c>
      <c r="M1733" s="4" t="s">
        <v>13</v>
      </c>
      <c r="N1733" s="1">
        <v>-3.65627788751916</v>
      </c>
      <c r="O1733" s="4">
        <v>-4.1493921124808395</v>
      </c>
      <c r="V1733" s="5">
        <v>31.3473</v>
      </c>
      <c r="W1733" s="6">
        <v>8.66</v>
      </c>
      <c r="Z1733" s="4">
        <f>IFERROR(__xludf.DUMMYFUNCTION("""COMPUTED_VALUE"""),8.3)</f>
        <v>8.3</v>
      </c>
      <c r="AA1733" s="4">
        <v>32.8155</v>
      </c>
      <c r="AB1733" s="4" t="s">
        <v>13</v>
      </c>
      <c r="AC1733" s="1">
        <v>27.7472334491568</v>
      </c>
      <c r="AD1733" s="4">
        <v>3.600066550843202</v>
      </c>
    </row>
    <row r="1734">
      <c r="G1734" s="5">
        <v>-7.83722</v>
      </c>
      <c r="H1734" s="6">
        <v>8.665</v>
      </c>
      <c r="K1734" s="4">
        <f>IFERROR(__xludf.DUMMYFUNCTION("""COMPUTED_VALUE"""),8.305)</f>
        <v>8.305</v>
      </c>
      <c r="L1734" s="4">
        <v>7.40949</v>
      </c>
      <c r="M1734" s="4" t="s">
        <v>13</v>
      </c>
      <c r="N1734" s="1">
        <v>-3.6674076561711</v>
      </c>
      <c r="O1734" s="4">
        <v>-4.1698123438289</v>
      </c>
      <c r="V1734" s="5">
        <v>31.3458</v>
      </c>
      <c r="W1734" s="6">
        <v>8.665</v>
      </c>
      <c r="Z1734" s="4">
        <f>IFERROR(__xludf.DUMMYFUNCTION("""COMPUTED_VALUE"""),8.305)</f>
        <v>8.305</v>
      </c>
      <c r="AA1734" s="4">
        <v>32.7882</v>
      </c>
      <c r="AB1734" s="4" t="s">
        <v>13</v>
      </c>
      <c r="AC1734" s="1">
        <v>27.7569781897265</v>
      </c>
      <c r="AD1734" s="4">
        <v>3.588821810273501</v>
      </c>
    </row>
    <row r="1735">
      <c r="G1735" s="5">
        <v>-7.86537</v>
      </c>
      <c r="H1735" s="6">
        <v>8.67</v>
      </c>
      <c r="K1735" s="4">
        <f>IFERROR(__xludf.DUMMYFUNCTION("""COMPUTED_VALUE"""),8.31)</f>
        <v>8.31</v>
      </c>
      <c r="L1735" s="4">
        <v>7.02849</v>
      </c>
      <c r="M1735" s="4" t="s">
        <v>13</v>
      </c>
      <c r="N1735" s="1">
        <v>-3.67717054999042</v>
      </c>
      <c r="O1735" s="4">
        <v>-4.188199450009581</v>
      </c>
      <c r="V1735" s="5">
        <v>31.3441</v>
      </c>
      <c r="W1735" s="6">
        <v>8.67</v>
      </c>
      <c r="Z1735" s="4">
        <f>IFERROR(__xludf.DUMMYFUNCTION("""COMPUTED_VALUE"""),8.31)</f>
        <v>8.31</v>
      </c>
      <c r="AA1735" s="4">
        <v>32.7608</v>
      </c>
      <c r="AB1735" s="4" t="s">
        <v>13</v>
      </c>
      <c r="AC1735" s="1">
        <v>27.7663149730438</v>
      </c>
      <c r="AD1735" s="4">
        <v>3.5777850269561995</v>
      </c>
    </row>
    <row r="1736">
      <c r="G1736" s="5">
        <v>-7.89024</v>
      </c>
      <c r="H1736" s="6">
        <v>8.675</v>
      </c>
      <c r="K1736" s="4">
        <f>IFERROR(__xludf.DUMMYFUNCTION("""COMPUTED_VALUE"""),8.315)</f>
        <v>8.315</v>
      </c>
      <c r="L1736" s="4">
        <v>6.64989</v>
      </c>
      <c r="M1736" s="4" t="s">
        <v>13</v>
      </c>
      <c r="N1736" s="1">
        <v>-3.68540781583438</v>
      </c>
      <c r="O1736" s="4">
        <v>-4.20483218416562</v>
      </c>
      <c r="V1736" s="5">
        <v>31.3422</v>
      </c>
      <c r="W1736" s="6">
        <v>8.675</v>
      </c>
      <c r="Z1736" s="4">
        <f>IFERROR(__xludf.DUMMYFUNCTION("""COMPUTED_VALUE"""),8.315)</f>
        <v>8.315</v>
      </c>
      <c r="AA1736" s="4">
        <v>32.7333</v>
      </c>
      <c r="AB1736" s="4" t="s">
        <v>13</v>
      </c>
      <c r="AC1736" s="1">
        <v>27.7748032525097</v>
      </c>
      <c r="AD1736" s="4">
        <v>3.5673967474902994</v>
      </c>
    </row>
    <row r="1737">
      <c r="G1737" s="5">
        <v>-7.91196</v>
      </c>
      <c r="H1737" s="6">
        <v>8.68</v>
      </c>
      <c r="K1737" s="4">
        <f>IFERROR(__xludf.DUMMYFUNCTION("""COMPUTED_VALUE"""),8.32)</f>
        <v>8.32</v>
      </c>
      <c r="L1737" s="4">
        <v>6.27381</v>
      </c>
      <c r="M1737" s="4" t="s">
        <v>13</v>
      </c>
      <c r="N1737" s="1">
        <v>-3.69196070056023</v>
      </c>
      <c r="O1737" s="4">
        <v>-4.2199992994397695</v>
      </c>
      <c r="V1737" s="5">
        <v>31.34</v>
      </c>
      <c r="W1737" s="6">
        <v>8.68</v>
      </c>
      <c r="Z1737" s="4">
        <f>IFERROR(__xludf.DUMMYFUNCTION("""COMPUTED_VALUE"""),8.32)</f>
        <v>8.32</v>
      </c>
      <c r="AA1737" s="4">
        <v>32.7058</v>
      </c>
      <c r="AB1737" s="4" t="s">
        <v>13</v>
      </c>
      <c r="AC1737" s="1">
        <v>27.7820024815253</v>
      </c>
      <c r="AD1737" s="4">
        <v>3.5579975184747</v>
      </c>
    </row>
    <row r="1738">
      <c r="G1738" s="5">
        <v>-7.93064</v>
      </c>
      <c r="H1738" s="6">
        <v>8.685</v>
      </c>
      <c r="K1738" s="4">
        <f>IFERROR(__xludf.DUMMYFUNCTION("""COMPUTED_VALUE"""),8.325)</f>
        <v>8.325</v>
      </c>
      <c r="L1738" s="4">
        <v>5.90045</v>
      </c>
      <c r="M1738" s="4" t="s">
        <v>13</v>
      </c>
      <c r="N1738" s="1">
        <v>-3.69667045102525</v>
      </c>
      <c r="O1738" s="4">
        <v>-4.23396954897475</v>
      </c>
      <c r="V1738" s="5">
        <v>31.3374</v>
      </c>
      <c r="W1738" s="6">
        <v>8.685</v>
      </c>
      <c r="Z1738" s="4">
        <f>IFERROR(__xludf.DUMMYFUNCTION("""COMPUTED_VALUE"""),8.325)</f>
        <v>8.325</v>
      </c>
      <c r="AA1738" s="4">
        <v>32.678</v>
      </c>
      <c r="AB1738" s="4" t="s">
        <v>13</v>
      </c>
      <c r="AC1738" s="1">
        <v>27.7874721134915</v>
      </c>
      <c r="AD1738" s="4">
        <v>3.549927886508499</v>
      </c>
    </row>
    <row r="1739">
      <c r="G1739" s="5">
        <v>-7.94638</v>
      </c>
      <c r="H1739" s="6">
        <v>8.69</v>
      </c>
      <c r="K1739" s="4">
        <f>IFERROR(__xludf.DUMMYFUNCTION("""COMPUTED_VALUE"""),8.33)</f>
        <v>8.33</v>
      </c>
      <c r="L1739" s="4">
        <v>5.52994</v>
      </c>
      <c r="M1739" s="4" t="s">
        <v>13</v>
      </c>
      <c r="N1739" s="1">
        <v>-3.6993783140867</v>
      </c>
      <c r="O1739" s="4">
        <v>-4.2470016859133</v>
      </c>
      <c r="V1739" s="5">
        <v>31.3345</v>
      </c>
      <c r="W1739" s="6">
        <v>8.69</v>
      </c>
      <c r="Z1739" s="4">
        <f>IFERROR(__xludf.DUMMYFUNCTION("""COMPUTED_VALUE"""),8.33)</f>
        <v>8.33</v>
      </c>
      <c r="AA1739" s="4">
        <v>32.6501</v>
      </c>
      <c r="AB1739" s="4" t="s">
        <v>13</v>
      </c>
      <c r="AC1739" s="1">
        <v>27.7907716018094</v>
      </c>
      <c r="AD1739" s="4">
        <v>3.5437283981905985</v>
      </c>
    </row>
    <row r="1740">
      <c r="G1740" s="5">
        <v>-7.95928</v>
      </c>
      <c r="H1740" s="6">
        <v>8.695</v>
      </c>
      <c r="K1740" s="4">
        <f>IFERROR(__xludf.DUMMYFUNCTION("""COMPUTED_VALUE"""),8.335)</f>
        <v>8.335</v>
      </c>
      <c r="L1740" s="4">
        <v>5.16242</v>
      </c>
      <c r="M1740" s="4" t="s">
        <v>13</v>
      </c>
      <c r="N1740" s="1">
        <v>-3.7</v>
      </c>
      <c r="O1740" s="4">
        <v>-4.2592799999999995</v>
      </c>
      <c r="V1740" s="5">
        <v>31.3312</v>
      </c>
      <c r="W1740" s="6">
        <v>8.695</v>
      </c>
      <c r="Z1740" s="4">
        <f>IFERROR(__xludf.DUMMYFUNCTION("""COMPUTED_VALUE"""),8.335)</f>
        <v>8.335</v>
      </c>
      <c r="AA1740" s="4">
        <v>32.622</v>
      </c>
      <c r="AB1740" s="4" t="s">
        <v>13</v>
      </c>
      <c r="AC1740" s="1">
        <v>27.79155708</v>
      </c>
      <c r="AD1740" s="4">
        <v>3.5396429199999986</v>
      </c>
    </row>
    <row r="1741">
      <c r="G1741" s="5">
        <v>-7.96948</v>
      </c>
      <c r="H1741" s="6">
        <v>8.7</v>
      </c>
      <c r="K1741" s="4">
        <f>IFERROR(__xludf.DUMMYFUNCTION("""COMPUTED_VALUE"""),8.34)</f>
        <v>8.34</v>
      </c>
      <c r="L1741" s="4">
        <v>4.79808</v>
      </c>
      <c r="M1741" s="4" t="s">
        <v>13</v>
      </c>
      <c r="N1741" s="1">
        <v>-3.7</v>
      </c>
      <c r="O1741" s="4">
        <v>-4.26948</v>
      </c>
      <c r="V1741" s="5">
        <v>31.3276</v>
      </c>
      <c r="W1741" s="6">
        <v>8.7</v>
      </c>
      <c r="Z1741" s="4">
        <f>IFERROR(__xludf.DUMMYFUNCTION("""COMPUTED_VALUE"""),8.34)</f>
        <v>8.34</v>
      </c>
      <c r="AA1741" s="4">
        <v>32.5936</v>
      </c>
      <c r="AB1741" s="4" t="s">
        <v>13</v>
      </c>
      <c r="AC1741" s="1">
        <v>27.79155708</v>
      </c>
      <c r="AD1741" s="4">
        <v>3.53604292</v>
      </c>
    </row>
    <row r="1742">
      <c r="G1742" s="5">
        <v>-7.97708</v>
      </c>
      <c r="H1742" s="6">
        <v>8.705</v>
      </c>
      <c r="K1742" s="4">
        <f>IFERROR(__xludf.DUMMYFUNCTION("""COMPUTED_VALUE"""),8.345)</f>
        <v>8.345</v>
      </c>
      <c r="L1742" s="4">
        <v>4.43708</v>
      </c>
      <c r="M1742" s="4" t="s">
        <v>13</v>
      </c>
      <c r="N1742" s="1">
        <v>-3.7</v>
      </c>
      <c r="O1742" s="4">
        <v>-4.27708</v>
      </c>
      <c r="V1742" s="5">
        <v>31.3236</v>
      </c>
      <c r="W1742" s="6">
        <v>8.705</v>
      </c>
      <c r="Z1742" s="4">
        <f>IFERROR(__xludf.DUMMYFUNCTION("""COMPUTED_VALUE"""),8.345)</f>
        <v>8.345</v>
      </c>
      <c r="AA1742" s="4">
        <v>32.5649</v>
      </c>
      <c r="AB1742" s="4" t="s">
        <v>13</v>
      </c>
      <c r="AC1742" s="1">
        <v>27.79155708</v>
      </c>
      <c r="AD1742" s="4">
        <v>3.5320429199999985</v>
      </c>
    </row>
    <row r="1743">
      <c r="G1743" s="5">
        <v>-7.98219</v>
      </c>
      <c r="H1743" s="6">
        <v>8.71</v>
      </c>
      <c r="K1743" s="4">
        <f>IFERROR(__xludf.DUMMYFUNCTION("""COMPUTED_VALUE"""),8.35)</f>
        <v>8.35</v>
      </c>
      <c r="L1743" s="4">
        <v>4.07957</v>
      </c>
      <c r="M1743" s="4" t="s">
        <v>13</v>
      </c>
      <c r="N1743" s="1">
        <v>-3.7</v>
      </c>
      <c r="O1743" s="4">
        <v>-4.28219</v>
      </c>
      <c r="V1743" s="5">
        <v>31.3192</v>
      </c>
      <c r="W1743" s="6">
        <v>8.71</v>
      </c>
      <c r="Z1743" s="4">
        <f>IFERROR(__xludf.DUMMYFUNCTION("""COMPUTED_VALUE"""),8.35)</f>
        <v>8.35</v>
      </c>
      <c r="AA1743" s="4">
        <v>32.536</v>
      </c>
      <c r="AB1743" s="4" t="s">
        <v>13</v>
      </c>
      <c r="AC1743" s="1">
        <v>27.79155708</v>
      </c>
      <c r="AD1743" s="4">
        <v>3.527642919999998</v>
      </c>
    </row>
    <row r="1744">
      <c r="G1744" s="5">
        <v>-7.98492</v>
      </c>
      <c r="H1744" s="6">
        <v>8.715</v>
      </c>
      <c r="K1744" s="4">
        <f>IFERROR(__xludf.DUMMYFUNCTION("""COMPUTED_VALUE"""),8.355)</f>
        <v>8.355</v>
      </c>
      <c r="L1744" s="4">
        <v>3.72569</v>
      </c>
      <c r="M1744" s="4" t="s">
        <v>13</v>
      </c>
      <c r="N1744" s="1">
        <v>-3.7</v>
      </c>
      <c r="O1744" s="4">
        <v>-4.28492</v>
      </c>
      <c r="V1744" s="5">
        <v>31.3144</v>
      </c>
      <c r="W1744" s="6">
        <v>8.715</v>
      </c>
      <c r="Z1744" s="4">
        <f>IFERROR(__xludf.DUMMYFUNCTION("""COMPUTED_VALUE"""),8.355)</f>
        <v>8.355</v>
      </c>
      <c r="AA1744" s="4">
        <v>32.5068</v>
      </c>
      <c r="AB1744" s="4" t="s">
        <v>13</v>
      </c>
      <c r="AC1744" s="1">
        <v>27.79155708</v>
      </c>
      <c r="AD1744" s="4">
        <v>3.5228429199999987</v>
      </c>
    </row>
    <row r="1745">
      <c r="G1745" s="5">
        <v>-7.98538</v>
      </c>
      <c r="H1745" s="6">
        <v>8.72</v>
      </c>
      <c r="K1745" s="4">
        <f>IFERROR(__xludf.DUMMYFUNCTION("""COMPUTED_VALUE"""),8.36)</f>
        <v>8.36</v>
      </c>
      <c r="L1745" s="4">
        <v>3.37563</v>
      </c>
      <c r="M1745" s="4" t="s">
        <v>13</v>
      </c>
      <c r="N1745" s="1">
        <v>-3.7</v>
      </c>
      <c r="O1745" s="4">
        <v>-4.28538</v>
      </c>
      <c r="V1745" s="5">
        <v>31.3092</v>
      </c>
      <c r="W1745" s="6">
        <v>8.72</v>
      </c>
      <c r="Z1745" s="4">
        <f>IFERROR(__xludf.DUMMYFUNCTION("""COMPUTED_VALUE"""),8.36)</f>
        <v>8.36</v>
      </c>
      <c r="AA1745" s="4">
        <v>32.4772</v>
      </c>
      <c r="AB1745" s="4" t="s">
        <v>13</v>
      </c>
      <c r="AC1745" s="1">
        <v>27.79155708</v>
      </c>
      <c r="AD1745" s="4">
        <v>3.51764292</v>
      </c>
    </row>
    <row r="1746">
      <c r="G1746" s="5">
        <v>-7.98368</v>
      </c>
      <c r="H1746" s="6">
        <v>8.725</v>
      </c>
      <c r="K1746" s="4">
        <f>IFERROR(__xludf.DUMMYFUNCTION("""COMPUTED_VALUE"""),8.365)</f>
        <v>8.365</v>
      </c>
      <c r="L1746" s="4">
        <v>3.02949</v>
      </c>
      <c r="M1746" s="4" t="s">
        <v>13</v>
      </c>
      <c r="N1746" s="1">
        <v>-3.7</v>
      </c>
      <c r="O1746" s="4">
        <v>-4.2836799999999995</v>
      </c>
      <c r="V1746" s="5">
        <v>31.3036</v>
      </c>
      <c r="W1746" s="6">
        <v>8.725</v>
      </c>
      <c r="Z1746" s="4">
        <f>IFERROR(__xludf.DUMMYFUNCTION("""COMPUTED_VALUE"""),8.365)</f>
        <v>8.365</v>
      </c>
      <c r="AA1746" s="4">
        <v>32.4473</v>
      </c>
      <c r="AB1746" s="4" t="s">
        <v>13</v>
      </c>
      <c r="AC1746" s="1">
        <v>27.79155708</v>
      </c>
      <c r="AD1746" s="4">
        <v>3.512042919999999</v>
      </c>
    </row>
    <row r="1747">
      <c r="G1747" s="5">
        <v>-7.9799</v>
      </c>
      <c r="H1747" s="6">
        <v>8.73</v>
      </c>
      <c r="K1747" s="4">
        <f>IFERROR(__xludf.DUMMYFUNCTION("""COMPUTED_VALUE"""),8.37)</f>
        <v>8.37</v>
      </c>
      <c r="L1747" s="4">
        <v>2.6875</v>
      </c>
      <c r="M1747" s="4" t="s">
        <v>13</v>
      </c>
      <c r="N1747" s="1">
        <v>-3.7</v>
      </c>
      <c r="O1747" s="4">
        <v>-4.2799</v>
      </c>
      <c r="V1747" s="5">
        <v>31.2976</v>
      </c>
      <c r="W1747" s="6">
        <v>8.73</v>
      </c>
      <c r="Z1747" s="4">
        <f>IFERROR(__xludf.DUMMYFUNCTION("""COMPUTED_VALUE"""),8.37)</f>
        <v>8.37</v>
      </c>
      <c r="AA1747" s="4">
        <v>32.417</v>
      </c>
      <c r="AB1747" s="4" t="s">
        <v>13</v>
      </c>
      <c r="AC1747" s="1">
        <v>27.79155708</v>
      </c>
      <c r="AD1747" s="4">
        <v>3.5060429199999987</v>
      </c>
    </row>
    <row r="1748">
      <c r="G1748" s="5">
        <v>-7.97419</v>
      </c>
      <c r="H1748" s="6">
        <v>8.735</v>
      </c>
      <c r="K1748" s="4">
        <f>IFERROR(__xludf.DUMMYFUNCTION("""COMPUTED_VALUE"""),8.375)</f>
        <v>8.375</v>
      </c>
      <c r="L1748" s="4">
        <v>2.34976</v>
      </c>
      <c r="M1748" s="4" t="s">
        <v>13</v>
      </c>
      <c r="N1748" s="1">
        <v>-3.7</v>
      </c>
      <c r="O1748" s="4">
        <v>-4.27419</v>
      </c>
      <c r="V1748" s="5">
        <v>31.2913</v>
      </c>
      <c r="W1748" s="6">
        <v>8.735</v>
      </c>
      <c r="Z1748" s="4">
        <f>IFERROR(__xludf.DUMMYFUNCTION("""COMPUTED_VALUE"""),8.375)</f>
        <v>8.375</v>
      </c>
      <c r="AA1748" s="4">
        <v>32.3864</v>
      </c>
      <c r="AB1748" s="4" t="s">
        <v>13</v>
      </c>
      <c r="AC1748" s="1">
        <v>27.79155708</v>
      </c>
      <c r="AD1748" s="4">
        <v>3.499742919999999</v>
      </c>
    </row>
    <row r="1749">
      <c r="G1749" s="5">
        <v>-7.96659</v>
      </c>
      <c r="H1749" s="6">
        <v>8.74</v>
      </c>
      <c r="K1749" s="4">
        <f>IFERROR(__xludf.DUMMYFUNCTION("""COMPUTED_VALUE"""),8.38)</f>
        <v>8.38</v>
      </c>
      <c r="L1749" s="4">
        <v>2.01641</v>
      </c>
      <c r="M1749" s="4" t="s">
        <v>13</v>
      </c>
      <c r="N1749" s="1">
        <v>-3.7</v>
      </c>
      <c r="O1749" s="4">
        <v>-4.26659</v>
      </c>
      <c r="V1749" s="5">
        <v>31.2845</v>
      </c>
      <c r="W1749" s="6">
        <v>8.74</v>
      </c>
      <c r="Z1749" s="4">
        <f>IFERROR(__xludf.DUMMYFUNCTION("""COMPUTED_VALUE"""),8.38)</f>
        <v>8.38</v>
      </c>
      <c r="AA1749" s="4">
        <v>32.3555</v>
      </c>
      <c r="AB1749" s="4" t="s">
        <v>13</v>
      </c>
      <c r="AC1749" s="1">
        <v>27.79155708</v>
      </c>
      <c r="AD1749" s="4">
        <v>3.492942920000001</v>
      </c>
    </row>
    <row r="1750">
      <c r="G1750" s="5">
        <v>-7.95727</v>
      </c>
      <c r="H1750" s="6">
        <v>8.745</v>
      </c>
      <c r="K1750" s="4">
        <f>IFERROR(__xludf.DUMMYFUNCTION("""COMPUTED_VALUE"""),8.385)</f>
        <v>8.385</v>
      </c>
      <c r="L1750" s="4">
        <v>1.6876</v>
      </c>
      <c r="M1750" s="4" t="s">
        <v>13</v>
      </c>
      <c r="N1750" s="1">
        <v>-3.7</v>
      </c>
      <c r="O1750" s="4">
        <v>-4.25727</v>
      </c>
      <c r="V1750" s="5">
        <v>31.2775</v>
      </c>
      <c r="W1750" s="6">
        <v>8.745</v>
      </c>
      <c r="Z1750" s="4">
        <f>IFERROR(__xludf.DUMMYFUNCTION("""COMPUTED_VALUE"""),8.385)</f>
        <v>8.385</v>
      </c>
      <c r="AA1750" s="4">
        <v>32.3242</v>
      </c>
      <c r="AB1750" s="4" t="s">
        <v>13</v>
      </c>
      <c r="AC1750" s="1">
        <v>27.79155708</v>
      </c>
      <c r="AD1750" s="4">
        <v>3.4859429199999994</v>
      </c>
    </row>
    <row r="1751">
      <c r="G1751" s="5">
        <v>-7.94625</v>
      </c>
      <c r="H1751" s="6">
        <v>8.75</v>
      </c>
      <c r="K1751" s="4">
        <f>IFERROR(__xludf.DUMMYFUNCTION("""COMPUTED_VALUE"""),8.39)</f>
        <v>8.39</v>
      </c>
      <c r="L1751" s="4">
        <v>1.36347</v>
      </c>
      <c r="M1751" s="4" t="s">
        <v>13</v>
      </c>
      <c r="N1751" s="1">
        <v>-3.7</v>
      </c>
      <c r="O1751" s="4">
        <v>-4.24625</v>
      </c>
      <c r="V1751" s="5">
        <v>31.2702</v>
      </c>
      <c r="W1751" s="6">
        <v>8.75</v>
      </c>
      <c r="Z1751" s="4">
        <f>IFERROR(__xludf.DUMMYFUNCTION("""COMPUTED_VALUE"""),8.39)</f>
        <v>8.39</v>
      </c>
      <c r="AA1751" s="4">
        <v>32.2927</v>
      </c>
      <c r="AB1751" s="4" t="s">
        <v>13</v>
      </c>
      <c r="AC1751" s="1">
        <v>27.79155708</v>
      </c>
      <c r="AD1751" s="4">
        <v>3.4786429199999986</v>
      </c>
    </row>
    <row r="1752">
      <c r="G1752" s="5">
        <v>-7.93369</v>
      </c>
      <c r="H1752" s="6">
        <v>8.755</v>
      </c>
      <c r="K1752" s="4">
        <f>IFERROR(__xludf.DUMMYFUNCTION("""COMPUTED_VALUE"""),8.395)</f>
        <v>8.395</v>
      </c>
      <c r="L1752" s="4">
        <v>1.04416</v>
      </c>
      <c r="M1752" s="4" t="s">
        <v>13</v>
      </c>
      <c r="N1752" s="1">
        <v>-3.7</v>
      </c>
      <c r="O1752" s="4">
        <v>-4.23369</v>
      </c>
      <c r="V1752" s="5">
        <v>31.2625</v>
      </c>
      <c r="W1752" s="6">
        <v>8.755</v>
      </c>
      <c r="Z1752" s="4">
        <f>IFERROR(__xludf.DUMMYFUNCTION("""COMPUTED_VALUE"""),8.395)</f>
        <v>8.395</v>
      </c>
      <c r="AA1752" s="4">
        <v>32.2608</v>
      </c>
      <c r="AB1752" s="4" t="s">
        <v>13</v>
      </c>
      <c r="AC1752" s="1">
        <v>27.79155708</v>
      </c>
      <c r="AD1752" s="4">
        <v>3.470942919999999</v>
      </c>
    </row>
    <row r="1753">
      <c r="G1753" s="5">
        <v>-7.91967</v>
      </c>
      <c r="H1753" s="6">
        <v>8.76</v>
      </c>
      <c r="K1753" s="4">
        <f>IFERROR(__xludf.DUMMYFUNCTION("""COMPUTED_VALUE"""),8.4)</f>
        <v>8.4</v>
      </c>
      <c r="L1753" s="4">
        <v>0.729799</v>
      </c>
      <c r="M1753" s="4" t="s">
        <v>13</v>
      </c>
      <c r="N1753" s="1">
        <v>-3.7</v>
      </c>
      <c r="O1753" s="4">
        <v>-4.21967</v>
      </c>
      <c r="V1753" s="5">
        <v>31.2546</v>
      </c>
      <c r="W1753" s="6">
        <v>8.76</v>
      </c>
      <c r="Z1753" s="4">
        <f>IFERROR(__xludf.DUMMYFUNCTION("""COMPUTED_VALUE"""),8.4)</f>
        <v>8.4</v>
      </c>
      <c r="AA1753" s="4">
        <v>32.2287</v>
      </c>
      <c r="AB1753" s="4" t="s">
        <v>13</v>
      </c>
      <c r="AC1753" s="1">
        <v>27.79155708</v>
      </c>
      <c r="AD1753" s="4">
        <v>3.4630429199999995</v>
      </c>
    </row>
    <row r="1754">
      <c r="G1754" s="5">
        <v>-7.90422</v>
      </c>
      <c r="H1754" s="6">
        <v>8.765</v>
      </c>
      <c r="K1754" s="4">
        <f>IFERROR(__xludf.DUMMYFUNCTION("""COMPUTED_VALUE"""),8.405)</f>
        <v>8.405</v>
      </c>
      <c r="L1754" s="4">
        <v>0.420493</v>
      </c>
      <c r="M1754" s="4" t="s">
        <v>13</v>
      </c>
      <c r="N1754" s="1">
        <v>-3.7</v>
      </c>
      <c r="O1754" s="4">
        <v>-4.204219999999999</v>
      </c>
      <c r="V1754" s="5">
        <v>31.2464</v>
      </c>
      <c r="W1754" s="6">
        <v>8.765</v>
      </c>
      <c r="Z1754" s="4">
        <f>IFERROR(__xludf.DUMMYFUNCTION("""COMPUTED_VALUE"""),8.405)</f>
        <v>8.405</v>
      </c>
      <c r="AA1754" s="4">
        <v>32.1964</v>
      </c>
      <c r="AB1754" s="4" t="s">
        <v>13</v>
      </c>
      <c r="AC1754" s="1">
        <v>27.79155708</v>
      </c>
      <c r="AD1754" s="4">
        <v>3.454842920000001</v>
      </c>
    </row>
    <row r="1755">
      <c r="G1755" s="5">
        <v>-7.88751</v>
      </c>
      <c r="H1755" s="6">
        <v>8.77</v>
      </c>
      <c r="K1755" s="4">
        <f>IFERROR(__xludf.DUMMYFUNCTION("""COMPUTED_VALUE"""),8.41)</f>
        <v>8.41</v>
      </c>
      <c r="L1755" s="4">
        <v>0.116372</v>
      </c>
      <c r="M1755" s="4" t="s">
        <v>13</v>
      </c>
      <c r="N1755" s="1">
        <v>-3.7</v>
      </c>
      <c r="O1755" s="4">
        <v>-4.18751</v>
      </c>
      <c r="V1755" s="5">
        <v>31.2381</v>
      </c>
      <c r="W1755" s="6">
        <v>8.77</v>
      </c>
      <c r="Z1755" s="4">
        <f>IFERROR(__xludf.DUMMYFUNCTION("""COMPUTED_VALUE"""),8.41)</f>
        <v>8.41</v>
      </c>
      <c r="AA1755" s="4">
        <v>32.1638</v>
      </c>
      <c r="AB1755" s="4" t="s">
        <v>13</v>
      </c>
      <c r="AC1755" s="1">
        <v>27.79155708</v>
      </c>
      <c r="AD1755" s="4">
        <v>3.446542919999999</v>
      </c>
    </row>
    <row r="1756">
      <c r="G1756" s="5">
        <v>-7.86961</v>
      </c>
      <c r="H1756" s="6">
        <v>8.775</v>
      </c>
      <c r="K1756" s="4">
        <f>IFERROR(__xludf.DUMMYFUNCTION("""COMPUTED_VALUE"""),8.41018676799999)</f>
        <v>8.410186768</v>
      </c>
      <c r="L1756" s="4" t="s">
        <v>13</v>
      </c>
      <c r="M1756" s="4">
        <v>-0.88</v>
      </c>
      <c r="N1756" s="1">
        <v>-3.7</v>
      </c>
      <c r="O1756" s="4">
        <v>-4.16961</v>
      </c>
      <c r="V1756" s="5">
        <v>31.2296</v>
      </c>
      <c r="W1756" s="6">
        <v>8.775</v>
      </c>
      <c r="Z1756" s="4">
        <f>IFERROR(__xludf.DUMMYFUNCTION("""COMPUTED_VALUE"""),8.41018676799999)</f>
        <v>8.410186768</v>
      </c>
      <c r="AA1756" s="4" t="s">
        <v>13</v>
      </c>
      <c r="AB1756" s="4">
        <v>37.578965555007</v>
      </c>
      <c r="AC1756" s="1">
        <v>27.79155708</v>
      </c>
      <c r="AD1756" s="4">
        <v>3.438042920000001</v>
      </c>
    </row>
    <row r="1757">
      <c r="G1757" s="5">
        <v>-7.85057</v>
      </c>
      <c r="H1757" s="6">
        <v>8.78</v>
      </c>
      <c r="K1757" s="4">
        <f>IFERROR(__xludf.DUMMYFUNCTION("""COMPUTED_VALUE"""),8.415)</f>
        <v>8.415</v>
      </c>
      <c r="L1757" s="4">
        <v>-0.182452</v>
      </c>
      <c r="M1757" s="4" t="s">
        <v>13</v>
      </c>
      <c r="N1757" s="1">
        <v>-3.7</v>
      </c>
      <c r="O1757" s="4">
        <v>-4.15057</v>
      </c>
      <c r="V1757" s="5">
        <v>31.2209</v>
      </c>
      <c r="W1757" s="6">
        <v>8.78</v>
      </c>
      <c r="Z1757" s="4">
        <f>IFERROR(__xludf.DUMMYFUNCTION("""COMPUTED_VALUE"""),8.415)</f>
        <v>8.415</v>
      </c>
      <c r="AA1757" s="4">
        <v>32.1312</v>
      </c>
      <c r="AB1757" s="4" t="s">
        <v>13</v>
      </c>
      <c r="AC1757" s="1">
        <v>27.79155708</v>
      </c>
      <c r="AD1757" s="4">
        <v>3.42934292</v>
      </c>
    </row>
    <row r="1758">
      <c r="G1758" s="5">
        <v>-7.83049</v>
      </c>
      <c r="H1758" s="6">
        <v>8.785</v>
      </c>
      <c r="K1758" s="4">
        <f>IFERROR(__xludf.DUMMYFUNCTION("""COMPUTED_VALUE"""),8.42)</f>
        <v>8.42</v>
      </c>
      <c r="L1758" s="4">
        <v>-0.47588</v>
      </c>
      <c r="M1758" s="4" t="s">
        <v>13</v>
      </c>
      <c r="N1758" s="1">
        <v>-3.7</v>
      </c>
      <c r="O1758" s="4">
        <v>-4.13049</v>
      </c>
      <c r="V1758" s="5">
        <v>31.2121</v>
      </c>
      <c r="W1758" s="6">
        <v>8.785</v>
      </c>
      <c r="Z1758" s="4">
        <f>IFERROR(__xludf.DUMMYFUNCTION("""COMPUTED_VALUE"""),8.42)</f>
        <v>8.42</v>
      </c>
      <c r="AA1758" s="4">
        <v>32.0985</v>
      </c>
      <c r="AB1758" s="4" t="s">
        <v>13</v>
      </c>
      <c r="AC1758" s="1">
        <v>27.79155708</v>
      </c>
      <c r="AD1758" s="4">
        <v>3.420542919999999</v>
      </c>
    </row>
    <row r="1759">
      <c r="G1759" s="5">
        <v>-7.80947</v>
      </c>
      <c r="H1759" s="6">
        <v>8.79</v>
      </c>
      <c r="K1759" s="4">
        <f>IFERROR(__xludf.DUMMYFUNCTION("""COMPUTED_VALUE"""),8.425)</f>
        <v>8.425</v>
      </c>
      <c r="L1759" s="4">
        <v>-0.763835</v>
      </c>
      <c r="M1759" s="4" t="s">
        <v>13</v>
      </c>
      <c r="N1759" s="1">
        <v>-3.7</v>
      </c>
      <c r="O1759" s="4">
        <v>-4.10947</v>
      </c>
      <c r="V1759" s="5">
        <v>31.2032</v>
      </c>
      <c r="W1759" s="6">
        <v>8.79</v>
      </c>
      <c r="Z1759" s="4">
        <f>IFERROR(__xludf.DUMMYFUNCTION("""COMPUTED_VALUE"""),8.425)</f>
        <v>8.425</v>
      </c>
      <c r="AA1759" s="4">
        <v>32.0658</v>
      </c>
      <c r="AB1759" s="4" t="s">
        <v>13</v>
      </c>
      <c r="AC1759" s="1">
        <v>27.79155708</v>
      </c>
      <c r="AD1759" s="4">
        <v>3.4116429199999985</v>
      </c>
    </row>
    <row r="1760">
      <c r="G1760" s="5">
        <v>-7.78754</v>
      </c>
      <c r="H1760" s="6">
        <v>8.795</v>
      </c>
      <c r="K1760" s="4">
        <f>IFERROR(__xludf.DUMMYFUNCTION("""COMPUTED_VALUE"""),8.43)</f>
        <v>8.43</v>
      </c>
      <c r="L1760" s="4">
        <v>-1.04618</v>
      </c>
      <c r="M1760" s="4" t="s">
        <v>13</v>
      </c>
      <c r="N1760" s="1">
        <v>-3.7</v>
      </c>
      <c r="O1760" s="4">
        <v>-4.08754</v>
      </c>
      <c r="V1760" s="5">
        <v>31.1943</v>
      </c>
      <c r="W1760" s="6">
        <v>8.795</v>
      </c>
      <c r="Z1760" s="4">
        <f>IFERROR(__xludf.DUMMYFUNCTION("""COMPUTED_VALUE"""),8.43)</f>
        <v>8.43</v>
      </c>
      <c r="AA1760" s="4">
        <v>32.0332</v>
      </c>
      <c r="AB1760" s="4" t="s">
        <v>13</v>
      </c>
      <c r="AC1760" s="1">
        <v>27.79155708</v>
      </c>
      <c r="AD1760" s="4">
        <v>3.402742919999998</v>
      </c>
    </row>
    <row r="1761">
      <c r="G1761" s="5">
        <v>-7.76483</v>
      </c>
      <c r="H1761" s="6">
        <v>8.8</v>
      </c>
      <c r="K1761" s="4">
        <f>IFERROR(__xludf.DUMMYFUNCTION("""COMPUTED_VALUE"""),8.435)</f>
        <v>8.435</v>
      </c>
      <c r="L1761" s="4">
        <v>-1.32287</v>
      </c>
      <c r="M1761" s="4" t="s">
        <v>13</v>
      </c>
      <c r="N1761" s="1">
        <v>-3.7</v>
      </c>
      <c r="O1761" s="4">
        <v>-4.06483</v>
      </c>
      <c r="V1761" s="5">
        <v>31.1854</v>
      </c>
      <c r="W1761" s="6">
        <v>8.8</v>
      </c>
      <c r="Z1761" s="4">
        <f>IFERROR(__xludf.DUMMYFUNCTION("""COMPUTED_VALUE"""),8.435)</f>
        <v>8.435</v>
      </c>
      <c r="AA1761" s="4">
        <v>32.0007</v>
      </c>
      <c r="AB1761" s="4" t="s">
        <v>13</v>
      </c>
      <c r="AC1761" s="1">
        <v>27.79155708</v>
      </c>
      <c r="AD1761" s="4">
        <v>3.393842920000001</v>
      </c>
    </row>
    <row r="1762">
      <c r="G1762" s="5">
        <v>-7.74138</v>
      </c>
      <c r="H1762" s="6">
        <v>8.805</v>
      </c>
      <c r="K1762" s="4">
        <f>IFERROR(__xludf.DUMMYFUNCTION("""COMPUTED_VALUE"""),8.44)</f>
        <v>8.44</v>
      </c>
      <c r="L1762" s="4">
        <v>-1.5938</v>
      </c>
      <c r="M1762" s="4" t="s">
        <v>13</v>
      </c>
      <c r="N1762" s="1">
        <v>-3.7</v>
      </c>
      <c r="O1762" s="4">
        <v>-4.04138</v>
      </c>
      <c r="V1762" s="5">
        <v>31.1766</v>
      </c>
      <c r="W1762" s="6">
        <v>8.805</v>
      </c>
      <c r="Z1762" s="4">
        <f>IFERROR(__xludf.DUMMYFUNCTION("""COMPUTED_VALUE"""),8.44)</f>
        <v>8.44</v>
      </c>
      <c r="AA1762" s="4">
        <v>31.9683</v>
      </c>
      <c r="AB1762" s="4" t="s">
        <v>13</v>
      </c>
      <c r="AC1762" s="1">
        <v>27.79155708</v>
      </c>
      <c r="AD1762" s="4">
        <v>3.38504292</v>
      </c>
    </row>
    <row r="1763">
      <c r="G1763" s="5">
        <v>-7.71727</v>
      </c>
      <c r="H1763" s="6">
        <v>8.81</v>
      </c>
      <c r="K1763" s="4">
        <f>IFERROR(__xludf.DUMMYFUNCTION("""COMPUTED_VALUE"""),8.445)</f>
        <v>8.445</v>
      </c>
      <c r="L1763" s="4">
        <v>-1.85892</v>
      </c>
      <c r="M1763" s="4" t="s">
        <v>13</v>
      </c>
      <c r="N1763" s="1">
        <v>-3.7</v>
      </c>
      <c r="O1763" s="4">
        <v>-4.01727</v>
      </c>
      <c r="V1763" s="5">
        <v>31.1677</v>
      </c>
      <c r="W1763" s="6">
        <v>8.81</v>
      </c>
      <c r="Z1763" s="4">
        <f>IFERROR(__xludf.DUMMYFUNCTION("""COMPUTED_VALUE"""),8.445)</f>
        <v>8.445</v>
      </c>
      <c r="AA1763" s="4">
        <v>31.9363</v>
      </c>
      <c r="AB1763" s="4" t="s">
        <v>13</v>
      </c>
      <c r="AC1763" s="1">
        <v>27.79155708</v>
      </c>
      <c r="AD1763" s="4">
        <v>3.3761429199999995</v>
      </c>
    </row>
    <row r="1764">
      <c r="G1764" s="5">
        <v>-7.69254</v>
      </c>
      <c r="H1764" s="6">
        <v>8.815</v>
      </c>
      <c r="K1764" s="4">
        <f>IFERROR(__xludf.DUMMYFUNCTION("""COMPUTED_VALUE"""),8.45)</f>
        <v>8.45</v>
      </c>
      <c r="L1764" s="4">
        <v>-2.11816</v>
      </c>
      <c r="M1764" s="4" t="s">
        <v>13</v>
      </c>
      <c r="N1764" s="1">
        <v>-3.70167915130787</v>
      </c>
      <c r="O1764" s="4">
        <v>-3.99086084869213</v>
      </c>
      <c r="V1764" s="5">
        <v>31.159</v>
      </c>
      <c r="W1764" s="6">
        <v>8.815</v>
      </c>
      <c r="Z1764" s="4">
        <f>IFERROR(__xludf.DUMMYFUNCTION("""COMPUTED_VALUE"""),8.45)</f>
        <v>8.45</v>
      </c>
      <c r="AA1764" s="4">
        <v>31.9045</v>
      </c>
      <c r="AB1764" s="4" t="s">
        <v>13</v>
      </c>
      <c r="AC1764" s="1">
        <v>27.8070131393104</v>
      </c>
      <c r="AD1764" s="4">
        <v>3.3519868606895997</v>
      </c>
    </row>
    <row r="1765">
      <c r="G1765" s="5">
        <v>-7.6673</v>
      </c>
      <c r="H1765" s="6">
        <v>8.82</v>
      </c>
      <c r="K1765" s="4">
        <f>IFERROR(__xludf.DUMMYFUNCTION("""COMPUTED_VALUE"""),8.455)</f>
        <v>8.455</v>
      </c>
      <c r="L1765" s="4">
        <v>-2.37146</v>
      </c>
      <c r="M1765" s="4" t="s">
        <v>13</v>
      </c>
      <c r="N1765" s="1">
        <v>-3.70715204101773</v>
      </c>
      <c r="O1765" s="4">
        <v>-3.96014795898227</v>
      </c>
      <c r="V1765" s="5">
        <v>31.1504</v>
      </c>
      <c r="W1765" s="6">
        <v>8.82</v>
      </c>
      <c r="Z1765" s="4">
        <f>IFERROR(__xludf.DUMMYFUNCTION("""COMPUTED_VALUE"""),8.455)</f>
        <v>8.455</v>
      </c>
      <c r="AA1765" s="4">
        <v>31.8732</v>
      </c>
      <c r="AB1765" s="4" t="s">
        <v>13</v>
      </c>
      <c r="AC1765" s="1">
        <v>27.8575559081857</v>
      </c>
      <c r="AD1765" s="4">
        <v>3.2928440918143025</v>
      </c>
    </row>
    <row r="1766">
      <c r="G1766" s="5">
        <v>-7.6416</v>
      </c>
      <c r="H1766" s="6">
        <v>8.825</v>
      </c>
      <c r="K1766" s="4">
        <f>IFERROR(__xludf.DUMMYFUNCTION("""COMPUTED_VALUE"""),8.46)</f>
        <v>8.46</v>
      </c>
      <c r="L1766" s="4">
        <v>-2.61876</v>
      </c>
      <c r="M1766" s="4" t="s">
        <v>13</v>
      </c>
      <c r="N1766" s="1">
        <v>-3.71601733048116</v>
      </c>
      <c r="O1766" s="4">
        <v>-3.9255826695188403</v>
      </c>
      <c r="V1766" s="5">
        <v>31.142</v>
      </c>
      <c r="W1766" s="6">
        <v>8.825</v>
      </c>
      <c r="Z1766" s="4">
        <f>IFERROR(__xludf.DUMMYFUNCTION("""COMPUTED_VALUE"""),8.46)</f>
        <v>8.46</v>
      </c>
      <c r="AA1766" s="4">
        <v>31.8424</v>
      </c>
      <c r="AB1766" s="4" t="s">
        <v>13</v>
      </c>
      <c r="AC1766" s="1">
        <v>27.9397650266149</v>
      </c>
      <c r="AD1766" s="4">
        <v>3.2022349733850994</v>
      </c>
    </row>
    <row r="1767">
      <c r="G1767" s="5">
        <v>-7.61549</v>
      </c>
      <c r="H1767" s="6">
        <v>8.83</v>
      </c>
      <c r="K1767" s="4">
        <f>IFERROR(__xludf.DUMMYFUNCTION("""COMPUTED_VALUE"""),8.465)</f>
        <v>8.465</v>
      </c>
      <c r="L1767" s="4">
        <v>-2.86003</v>
      </c>
      <c r="M1767" s="4" t="s">
        <v>13</v>
      </c>
      <c r="N1767" s="1">
        <v>-3.72785624781461</v>
      </c>
      <c r="O1767" s="4">
        <v>-3.8876337521853905</v>
      </c>
      <c r="V1767" s="5">
        <v>31.1337</v>
      </c>
      <c r="W1767" s="6">
        <v>8.83</v>
      </c>
      <c r="Z1767" s="4">
        <f>IFERROR(__xludf.DUMMYFUNCTION("""COMPUTED_VALUE"""),8.465)</f>
        <v>8.465</v>
      </c>
      <c r="AA1767" s="4">
        <v>31.8122</v>
      </c>
      <c r="AB1767" s="4" t="s">
        <v>13</v>
      </c>
      <c r="AC1767" s="1">
        <v>28.0500600461374</v>
      </c>
      <c r="AD1767" s="4">
        <v>3.083639953862601</v>
      </c>
    </row>
    <row r="1768">
      <c r="G1768" s="5">
        <v>-7.58904</v>
      </c>
      <c r="H1768" s="6">
        <v>8.835</v>
      </c>
      <c r="K1768" s="4">
        <f>IFERROR(__xludf.DUMMYFUNCTION("""COMPUTED_VALUE"""),8.47)</f>
        <v>8.47</v>
      </c>
      <c r="L1768" s="4">
        <v>-3.09524</v>
      </c>
      <c r="M1768" s="4" t="s">
        <v>13</v>
      </c>
      <c r="N1768" s="1">
        <v>-3.74225002113455</v>
      </c>
      <c r="O1768" s="4">
        <v>-3.84678997886545</v>
      </c>
      <c r="V1768" s="5">
        <v>31.1258</v>
      </c>
      <c r="W1768" s="6">
        <v>8.835</v>
      </c>
      <c r="Z1768" s="4">
        <f>IFERROR(__xludf.DUMMYFUNCTION("""COMPUTED_VALUE"""),8.47)</f>
        <v>8.47</v>
      </c>
      <c r="AA1768" s="4">
        <v>31.7825</v>
      </c>
      <c r="AB1768" s="4" t="s">
        <v>13</v>
      </c>
      <c r="AC1768" s="1">
        <v>28.1848605182931</v>
      </c>
      <c r="AD1768" s="4">
        <v>2.940939481706902</v>
      </c>
    </row>
    <row r="1769">
      <c r="G1769" s="5">
        <v>-7.56229</v>
      </c>
      <c r="H1769" s="6">
        <v>8.84</v>
      </c>
      <c r="K1769" s="4">
        <f>IFERROR(__xludf.DUMMYFUNCTION("""COMPUTED_VALUE"""),8.475)</f>
        <v>8.475</v>
      </c>
      <c r="L1769" s="4">
        <v>-3.32438</v>
      </c>
      <c r="M1769" s="4" t="s">
        <v>13</v>
      </c>
      <c r="N1769" s="1">
        <v>-3.75877987855744</v>
      </c>
      <c r="O1769" s="4">
        <v>-3.80351012144256</v>
      </c>
      <c r="V1769" s="5">
        <v>31.118</v>
      </c>
      <c r="W1769" s="6">
        <v>8.84</v>
      </c>
      <c r="Z1769" s="4">
        <f>IFERROR(__xludf.DUMMYFUNCTION("""COMPUTED_VALUE"""),8.475)</f>
        <v>8.475</v>
      </c>
      <c r="AA1769" s="4">
        <v>31.7537</v>
      </c>
      <c r="AB1769" s="4" t="s">
        <v>13</v>
      </c>
      <c r="AC1769" s="1">
        <v>28.3405859946213</v>
      </c>
      <c r="AD1769" s="4">
        <v>2.7774140053786986</v>
      </c>
    </row>
    <row r="1770">
      <c r="G1770" s="5">
        <v>-7.5353</v>
      </c>
      <c r="H1770" s="6">
        <v>8.845</v>
      </c>
      <c r="K1770" s="4">
        <f>IFERROR(__xludf.DUMMYFUNCTION("""COMPUTED_VALUE"""),8.48)</f>
        <v>8.48</v>
      </c>
      <c r="L1770" s="4">
        <v>-3.54738</v>
      </c>
      <c r="M1770" s="4" t="s">
        <v>13</v>
      </c>
      <c r="N1770" s="1">
        <v>-3.77702704819975</v>
      </c>
      <c r="O1770" s="4">
        <v>-3.7582729518002504</v>
      </c>
      <c r="V1770" s="5">
        <v>31.1105</v>
      </c>
      <c r="W1770" s="6">
        <v>8.845</v>
      </c>
      <c r="Z1770" s="4">
        <f>IFERROR(__xludf.DUMMYFUNCTION("""COMPUTED_VALUE"""),8.48)</f>
        <v>8.48</v>
      </c>
      <c r="AA1770" s="4">
        <v>31.7256</v>
      </c>
      <c r="AB1770" s="4" t="s">
        <v>13</v>
      </c>
      <c r="AC1770" s="1">
        <v>28.513656026662</v>
      </c>
      <c r="AD1770" s="4">
        <v>2.5968439733379967</v>
      </c>
    </row>
    <row r="1771">
      <c r="G1771" s="5">
        <v>-7.50814</v>
      </c>
      <c r="H1771" s="6">
        <v>8.85</v>
      </c>
      <c r="K1771" s="4">
        <f>IFERROR(__xludf.DUMMYFUNCTION("""COMPUTED_VALUE"""),8.485)</f>
        <v>8.485</v>
      </c>
      <c r="L1771" s="4">
        <v>-3.76427</v>
      </c>
      <c r="M1771" s="4" t="s">
        <v>13</v>
      </c>
      <c r="N1771" s="1">
        <v>-3.79657275817793</v>
      </c>
      <c r="O1771" s="4">
        <v>-3.71156724182207</v>
      </c>
      <c r="V1771" s="5">
        <v>31.1033</v>
      </c>
      <c r="W1771" s="6">
        <v>8.85</v>
      </c>
      <c r="Z1771" s="4">
        <f>IFERROR(__xludf.DUMMYFUNCTION("""COMPUTED_VALUE"""),8.485)</f>
        <v>8.485</v>
      </c>
      <c r="AA1771" s="4">
        <v>31.6983</v>
      </c>
      <c r="AB1771" s="4" t="s">
        <v>13</v>
      </c>
      <c r="AC1771" s="1">
        <v>28.7004901659546</v>
      </c>
      <c r="AD1771" s="4">
        <v>2.4028098340453994</v>
      </c>
    </row>
    <row r="1772">
      <c r="G1772" s="5">
        <v>-7.48084</v>
      </c>
      <c r="H1772" s="6">
        <v>8.855</v>
      </c>
      <c r="K1772" s="4">
        <f>IFERROR(__xludf.DUMMYFUNCTION("""COMPUTED_VALUE"""),8.49)</f>
        <v>8.49</v>
      </c>
      <c r="L1772" s="4">
        <v>-3.975</v>
      </c>
      <c r="M1772" s="4" t="s">
        <v>13</v>
      </c>
      <c r="N1772" s="1">
        <v>-3.81699823660845</v>
      </c>
      <c r="O1772" s="4">
        <v>-3.6638417633915497</v>
      </c>
      <c r="V1772" s="5">
        <v>31.0965</v>
      </c>
      <c r="W1772" s="6">
        <v>8.855</v>
      </c>
      <c r="Z1772" s="4">
        <f>IFERROR(__xludf.DUMMYFUNCTION("""COMPUTED_VALUE"""),8.49)</f>
        <v>8.49</v>
      </c>
      <c r="AA1772" s="4">
        <v>31.672</v>
      </c>
      <c r="AB1772" s="4" t="s">
        <v>13</v>
      </c>
      <c r="AC1772" s="1">
        <v>28.8975079640388</v>
      </c>
      <c r="AD1772" s="4">
        <v>2.198992035961197</v>
      </c>
    </row>
    <row r="1773">
      <c r="G1773" s="5">
        <v>-7.45345</v>
      </c>
      <c r="H1773" s="6">
        <v>8.86</v>
      </c>
      <c r="K1773" s="4">
        <f>IFERROR(__xludf.DUMMYFUNCTION("""COMPUTED_VALUE"""),8.495)</f>
        <v>8.495</v>
      </c>
      <c r="L1773" s="4">
        <v>-4.17963</v>
      </c>
      <c r="M1773" s="4" t="s">
        <v>13</v>
      </c>
      <c r="N1773" s="1">
        <v>-3.83788471160776</v>
      </c>
      <c r="O1773" s="4">
        <v>-3.61556528839224</v>
      </c>
      <c r="V1773" s="5">
        <v>31.0899</v>
      </c>
      <c r="W1773" s="6">
        <v>8.86</v>
      </c>
      <c r="Z1773" s="4">
        <f>IFERROR(__xludf.DUMMYFUNCTION("""COMPUTED_VALUE"""),8.495)</f>
        <v>8.495</v>
      </c>
      <c r="AA1773" s="4">
        <v>31.6467</v>
      </c>
      <c r="AB1773" s="4" t="s">
        <v>13</v>
      </c>
      <c r="AC1773" s="1">
        <v>29.1011289724542</v>
      </c>
      <c r="AD1773" s="4">
        <v>1.9887710275457984</v>
      </c>
    </row>
    <row r="1774">
      <c r="G1774" s="5">
        <v>-7.42601</v>
      </c>
      <c r="H1774" s="6">
        <v>8.865</v>
      </c>
      <c r="K1774" s="4">
        <f>IFERROR(__xludf.DUMMYFUNCTION("""COMPUTED_VALUE"""),8.5)</f>
        <v>8.5</v>
      </c>
      <c r="L1774" s="4">
        <v>-4.37811</v>
      </c>
      <c r="M1774" s="4" t="s">
        <v>13</v>
      </c>
      <c r="N1774" s="1">
        <v>-3.85881341129235</v>
      </c>
      <c r="O1774" s="4">
        <v>-3.5671965887076498</v>
      </c>
      <c r="V1774" s="5">
        <v>31.0838</v>
      </c>
      <c r="W1774" s="6">
        <v>8.865</v>
      </c>
      <c r="Z1774" s="4">
        <f>IFERROR(__xludf.DUMMYFUNCTION("""COMPUTED_VALUE"""),8.5)</f>
        <v>8.5</v>
      </c>
      <c r="AA1774" s="4">
        <v>31.6223</v>
      </c>
      <c r="AB1774" s="4" t="s">
        <v>13</v>
      </c>
      <c r="AC1774" s="1">
        <v>29.3077727427406</v>
      </c>
      <c r="AD1774" s="4">
        <v>1.7760272572594005</v>
      </c>
    </row>
    <row r="1775">
      <c r="G1775" s="5">
        <v>-7.39857</v>
      </c>
      <c r="H1775" s="6">
        <v>8.87</v>
      </c>
      <c r="K1775" s="4">
        <f>IFERROR(__xludf.DUMMYFUNCTION("""COMPUTED_VALUE"""),8.505)</f>
        <v>8.505</v>
      </c>
      <c r="L1775" s="4">
        <v>-4.57049</v>
      </c>
      <c r="M1775" s="4" t="s">
        <v>13</v>
      </c>
      <c r="N1775" s="1">
        <v>-3.87936556377865</v>
      </c>
      <c r="O1775" s="4">
        <v>-3.5192044362213504</v>
      </c>
      <c r="V1775" s="5">
        <v>31.0779</v>
      </c>
      <c r="W1775" s="6">
        <v>8.87</v>
      </c>
      <c r="Z1775" s="4">
        <f>IFERROR(__xludf.DUMMYFUNCTION("""COMPUTED_VALUE"""),8.505)</f>
        <v>8.505</v>
      </c>
      <c r="AA1775" s="4">
        <v>31.599</v>
      </c>
      <c r="AB1775" s="4" t="s">
        <v>13</v>
      </c>
      <c r="AC1775" s="1">
        <v>29.5138588264374</v>
      </c>
      <c r="AD1775" s="4">
        <v>1.5640411735626003</v>
      </c>
    </row>
    <row r="1776">
      <c r="G1776" s="5">
        <v>-7.37117</v>
      </c>
      <c r="H1776" s="6">
        <v>8.875</v>
      </c>
      <c r="K1776" s="4">
        <f>IFERROR(__xludf.DUMMYFUNCTION("""COMPUTED_VALUE"""),8.51)</f>
        <v>8.51</v>
      </c>
      <c r="L1776" s="4">
        <v>-4.75676</v>
      </c>
      <c r="M1776" s="4" t="s">
        <v>13</v>
      </c>
      <c r="N1776" s="1">
        <v>-3.89912239718315</v>
      </c>
      <c r="O1776" s="4">
        <v>-3.47204760281685</v>
      </c>
      <c r="V1776" s="5">
        <v>31.0725</v>
      </c>
      <c r="W1776" s="6">
        <v>8.875</v>
      </c>
      <c r="Z1776" s="4">
        <f>IFERROR(__xludf.DUMMYFUNCTION("""COMPUTED_VALUE"""),8.51)</f>
        <v>8.51</v>
      </c>
      <c r="AA1776" s="4">
        <v>31.5768</v>
      </c>
      <c r="AB1776" s="4" t="s">
        <v>13</v>
      </c>
      <c r="AC1776" s="1">
        <v>29.7158067750844</v>
      </c>
      <c r="AD1776" s="4">
        <v>1.3566932249156025</v>
      </c>
    </row>
    <row r="1777">
      <c r="G1777" s="5">
        <v>-7.34385</v>
      </c>
      <c r="H1777" s="6">
        <v>8.88</v>
      </c>
      <c r="K1777" s="4">
        <f>IFERROR(__xludf.DUMMYFUNCTION("""COMPUTED_VALUE"""),8.515)</f>
        <v>8.515</v>
      </c>
      <c r="L1777" s="4">
        <v>-4.93696</v>
      </c>
      <c r="M1777" s="4" t="s">
        <v>13</v>
      </c>
      <c r="N1777" s="1">
        <v>-3.9176651396223</v>
      </c>
      <c r="O1777" s="4">
        <v>-3.4261848603777</v>
      </c>
      <c r="V1777" s="5">
        <v>31.0675</v>
      </c>
      <c r="W1777" s="6">
        <v>8.88</v>
      </c>
      <c r="Z1777" s="4">
        <f>IFERROR(__xludf.DUMMYFUNCTION("""COMPUTED_VALUE"""),8.515)</f>
        <v>8.515</v>
      </c>
      <c r="AA1777" s="4">
        <v>31.5558</v>
      </c>
      <c r="AB1777" s="4" t="s">
        <v>13</v>
      </c>
      <c r="AC1777" s="1">
        <v>29.9100361402212</v>
      </c>
      <c r="AD1777" s="4">
        <v>1.1574638597787974</v>
      </c>
    </row>
    <row r="1778">
      <c r="G1778" s="5">
        <v>-7.31664</v>
      </c>
      <c r="H1778" s="6">
        <v>8.885</v>
      </c>
      <c r="K1778" s="4">
        <f>IFERROR(__xludf.DUMMYFUNCTION("""COMPUTED_VALUE"""),8.52)</f>
        <v>8.52</v>
      </c>
      <c r="L1778" s="4">
        <v>-5.11113</v>
      </c>
      <c r="M1778" s="4" t="s">
        <v>13</v>
      </c>
      <c r="N1778" s="1">
        <v>-3.93457501921255</v>
      </c>
      <c r="O1778" s="4">
        <v>-3.3820649807874497</v>
      </c>
      <c r="V1778" s="5">
        <v>31.0628</v>
      </c>
      <c r="W1778" s="6">
        <v>8.885</v>
      </c>
      <c r="Z1778" s="4">
        <f>IFERROR(__xludf.DUMMYFUNCTION("""COMPUTED_VALUE"""),8.52)</f>
        <v>8.52</v>
      </c>
      <c r="AA1778" s="4">
        <v>31.5359</v>
      </c>
      <c r="AB1778" s="4" t="s">
        <v>13</v>
      </c>
      <c r="AC1778" s="1">
        <v>30.0929664733874</v>
      </c>
      <c r="AD1778" s="4">
        <v>0.9698335266126001</v>
      </c>
    </row>
    <row r="1779">
      <c r="G1779" s="5">
        <v>-7.28958</v>
      </c>
      <c r="H1779" s="6">
        <v>8.89</v>
      </c>
      <c r="K1779" s="4">
        <f>IFERROR(__xludf.DUMMYFUNCTION("""COMPUTED_VALUE"""),8.525)</f>
        <v>8.525</v>
      </c>
      <c r="L1779" s="4">
        <v>-5.27928</v>
      </c>
      <c r="M1779" s="4" t="s">
        <v>13</v>
      </c>
      <c r="N1779" s="1">
        <v>-3.94943326407038</v>
      </c>
      <c r="O1779" s="4">
        <v>-3.3401467359296197</v>
      </c>
      <c r="V1779" s="5">
        <v>31.0586</v>
      </c>
      <c r="W1779" s="6">
        <v>8.89</v>
      </c>
      <c r="Z1779" s="4">
        <f>IFERROR(__xludf.DUMMYFUNCTION("""COMPUTED_VALUE"""),8.525)</f>
        <v>8.525</v>
      </c>
      <c r="AA1779" s="4">
        <v>31.5172</v>
      </c>
      <c r="AB1779" s="4" t="s">
        <v>13</v>
      </c>
      <c r="AC1779" s="1">
        <v>30.2610173261226</v>
      </c>
      <c r="AD1779" s="4">
        <v>0.7975826738773968</v>
      </c>
    </row>
    <row r="1780">
      <c r="G1780" s="5">
        <v>-7.2627</v>
      </c>
      <c r="H1780" s="6">
        <v>8.895</v>
      </c>
      <c r="K1780" s="4">
        <f>IFERROR(__xludf.DUMMYFUNCTION("""COMPUTED_VALUE"""),8.526947019)</f>
        <v>8.526947019</v>
      </c>
      <c r="L1780" s="4" t="s">
        <v>13</v>
      </c>
      <c r="M1780" s="4">
        <v>-2.68</v>
      </c>
      <c r="N1780" s="1">
        <v>-3.96182110231225</v>
      </c>
      <c r="O1780" s="4">
        <v>-3.30087889768775</v>
      </c>
      <c r="V1780" s="5">
        <v>31.0548</v>
      </c>
      <c r="W1780" s="6">
        <v>8.895</v>
      </c>
      <c r="Z1780" s="4">
        <f>IFERROR(__xludf.DUMMYFUNCTION("""COMPUTED_VALUE"""),8.526947019)</f>
        <v>8.526947019</v>
      </c>
      <c r="AA1780" s="4" t="s">
        <v>13</v>
      </c>
      <c r="AB1780" s="4">
        <v>30.0140113735866</v>
      </c>
      <c r="AC1780" s="1">
        <v>30.4106082499666</v>
      </c>
      <c r="AD1780" s="4">
        <v>0.6441917500334</v>
      </c>
    </row>
    <row r="1781">
      <c r="G1781" s="5">
        <v>-7.23603</v>
      </c>
      <c r="H1781" s="6">
        <v>8.9</v>
      </c>
      <c r="K1781" s="4">
        <f>IFERROR(__xludf.DUMMYFUNCTION("""COMPUTED_VALUE"""),8.53)</f>
        <v>8.53</v>
      </c>
      <c r="L1781" s="4">
        <v>-5.4415</v>
      </c>
      <c r="M1781" s="4" t="s">
        <v>13</v>
      </c>
      <c r="N1781" s="1">
        <v>-3.97131976205462</v>
      </c>
      <c r="O1781" s="4">
        <v>-3.2647102379453803</v>
      </c>
      <c r="V1781" s="5">
        <v>31.0514</v>
      </c>
      <c r="W1781" s="6">
        <v>8.9</v>
      </c>
      <c r="Z1781" s="4">
        <f>IFERROR(__xludf.DUMMYFUNCTION("""COMPUTED_VALUE"""),8.53)</f>
        <v>8.53</v>
      </c>
      <c r="AA1781" s="4">
        <v>31.4997</v>
      </c>
      <c r="AB1781" s="4" t="s">
        <v>13</v>
      </c>
      <c r="AC1781" s="1">
        <v>30.5381587964589</v>
      </c>
      <c r="AD1781" s="4">
        <v>0.5132412035410994</v>
      </c>
    </row>
    <row r="1782">
      <c r="G1782" s="5">
        <v>-7.2096</v>
      </c>
      <c r="H1782" s="6">
        <v>8.905</v>
      </c>
      <c r="K1782" s="4">
        <f>IFERROR(__xludf.DUMMYFUNCTION("""COMPUTED_VALUE"""),8.535)</f>
        <v>8.535</v>
      </c>
      <c r="L1782" s="4">
        <v>-5.59778</v>
      </c>
      <c r="M1782" s="4" t="s">
        <v>13</v>
      </c>
      <c r="N1782" s="1">
        <v>-3.97751047141395</v>
      </c>
      <c r="O1782" s="4">
        <v>-3.23208952858605</v>
      </c>
      <c r="V1782" s="5">
        <v>31.0485</v>
      </c>
      <c r="W1782" s="6">
        <v>8.905</v>
      </c>
      <c r="Z1782" s="4">
        <f>IFERROR(__xludf.DUMMYFUNCTION("""COMPUTED_VALUE"""),8.535)</f>
        <v>8.535</v>
      </c>
      <c r="AA1782" s="4">
        <v>31.4833</v>
      </c>
      <c r="AB1782" s="4" t="s">
        <v>13</v>
      </c>
      <c r="AC1782" s="1">
        <v>30.6400885171391</v>
      </c>
      <c r="AD1782" s="4">
        <v>0.4084114828608989</v>
      </c>
    </row>
    <row r="1783">
      <c r="G1783" s="5">
        <v>-7.18341</v>
      </c>
      <c r="H1783" s="6">
        <v>8.91</v>
      </c>
      <c r="K1783" s="4">
        <f>IFERROR(__xludf.DUMMYFUNCTION("""COMPUTED_VALUE"""),8.54)</f>
        <v>8.54</v>
      </c>
      <c r="L1783" s="4">
        <v>-5.74821</v>
      </c>
      <c r="M1783" s="4" t="s">
        <v>13</v>
      </c>
      <c r="N1783" s="1">
        <v>-3.9799744585067</v>
      </c>
      <c r="O1783" s="4">
        <v>-3.2034355414933002</v>
      </c>
      <c r="V1783" s="5">
        <v>31.0459</v>
      </c>
      <c r="W1783" s="6">
        <v>8.91</v>
      </c>
      <c r="Z1783" s="4">
        <f>IFERROR(__xludf.DUMMYFUNCTION("""COMPUTED_VALUE"""),8.54)</f>
        <v>8.54</v>
      </c>
      <c r="AA1783" s="4">
        <v>31.4681</v>
      </c>
      <c r="AB1783" s="4" t="s">
        <v>13</v>
      </c>
      <c r="AC1783" s="1">
        <v>30.7128169635469</v>
      </c>
      <c r="AD1783" s="4">
        <v>0.33308303645310033</v>
      </c>
    </row>
    <row r="1784">
      <c r="G1784" s="5">
        <v>-7.15751</v>
      </c>
      <c r="H1784" s="6">
        <v>8.915</v>
      </c>
      <c r="K1784" s="4">
        <f>IFERROR(__xludf.DUMMYFUNCTION("""COMPUTED_VALUE"""),8.545)</f>
        <v>8.545</v>
      </c>
      <c r="L1784" s="4">
        <v>-5.89285</v>
      </c>
      <c r="M1784" s="4" t="s">
        <v>13</v>
      </c>
      <c r="N1784" s="1">
        <v>-3.97951215200055</v>
      </c>
      <c r="O1784" s="4">
        <v>-3.17799784799945</v>
      </c>
      <c r="V1784" s="5">
        <v>31.0437</v>
      </c>
      <c r="W1784" s="6">
        <v>8.915</v>
      </c>
      <c r="Z1784" s="4">
        <f>IFERROR(__xludf.DUMMYFUNCTION("""COMPUTED_VALUE"""),8.545)</f>
        <v>8.545</v>
      </c>
      <c r="AA1784" s="4">
        <v>31.4541</v>
      </c>
      <c r="AB1784" s="4" t="s">
        <v>13</v>
      </c>
      <c r="AC1784" s="1">
        <v>30.7659360759698</v>
      </c>
      <c r="AD1784" s="4">
        <v>0.2777639240302001</v>
      </c>
    </row>
    <row r="1785">
      <c r="G1785" s="5">
        <v>-7.13193</v>
      </c>
      <c r="H1785" s="6">
        <v>8.92</v>
      </c>
      <c r="K1785" s="4">
        <f>IFERROR(__xludf.DUMMYFUNCTION("""COMPUTED_VALUE"""),8.55)</f>
        <v>8.55</v>
      </c>
      <c r="L1785" s="4">
        <v>-6.03175</v>
      </c>
      <c r="M1785" s="4" t="s">
        <v>13</v>
      </c>
      <c r="N1785" s="1">
        <v>-3.97786692970224</v>
      </c>
      <c r="O1785" s="4">
        <v>-3.1540630702977595</v>
      </c>
      <c r="V1785" s="5">
        <v>31.0419</v>
      </c>
      <c r="W1785" s="6">
        <v>8.92</v>
      </c>
      <c r="Z1785" s="4">
        <f>IFERROR(__xludf.DUMMYFUNCTION("""COMPUTED_VALUE"""),8.55)</f>
        <v>8.55</v>
      </c>
      <c r="AA1785" s="4">
        <v>31.4413</v>
      </c>
      <c r="AB1785" s="4" t="s">
        <v>13</v>
      </c>
      <c r="AC1785" s="1">
        <v>30.8178177597562</v>
      </c>
      <c r="AD1785" s="4">
        <v>0.2240822402437992</v>
      </c>
    </row>
    <row r="1786">
      <c r="G1786" s="5">
        <v>-7.10666</v>
      </c>
      <c r="H1786" s="6">
        <v>8.925</v>
      </c>
      <c r="K1786" s="4">
        <f>IFERROR(__xludf.DUMMYFUNCTION("""COMPUTED_VALUE"""),8.555)</f>
        <v>8.555</v>
      </c>
      <c r="L1786" s="4">
        <v>-6.16496</v>
      </c>
      <c r="M1786" s="4" t="s">
        <v>13</v>
      </c>
      <c r="N1786" s="1">
        <v>-3.97517171468252</v>
      </c>
      <c r="O1786" s="4">
        <v>-3.13148828531748</v>
      </c>
      <c r="V1786" s="5">
        <v>31.0405</v>
      </c>
      <c r="W1786" s="6">
        <v>8.925</v>
      </c>
      <c r="Z1786" s="4">
        <f>IFERROR(__xludf.DUMMYFUNCTION("""COMPUTED_VALUE"""),8.555)</f>
        <v>8.555</v>
      </c>
      <c r="AA1786" s="4">
        <v>31.4296</v>
      </c>
      <c r="AB1786" s="4" t="s">
        <v>13</v>
      </c>
      <c r="AC1786" s="1">
        <v>30.8684808670837</v>
      </c>
      <c r="AD1786" s="4">
        <v>0.17201913291630078</v>
      </c>
    </row>
    <row r="1787">
      <c r="G1787" s="5">
        <v>-7.08176</v>
      </c>
      <c r="H1787" s="6">
        <v>8.93</v>
      </c>
      <c r="K1787" s="4">
        <f>IFERROR(__xludf.DUMMYFUNCTION("""COMPUTED_VALUE"""),8.56)</f>
        <v>8.56</v>
      </c>
      <c r="L1787" s="4">
        <v>-6.29259</v>
      </c>
      <c r="M1787" s="4" t="s">
        <v>13</v>
      </c>
      <c r="N1787" s="1">
        <v>-3.97154166661601</v>
      </c>
      <c r="O1787" s="4">
        <v>-3.11021833338399</v>
      </c>
      <c r="V1787" s="5">
        <v>31.0396</v>
      </c>
      <c r="W1787" s="6">
        <v>8.93</v>
      </c>
      <c r="Z1787" s="4">
        <f>IFERROR(__xludf.DUMMYFUNCTION("""COMPUTED_VALUE"""),8.56)</f>
        <v>8.56</v>
      </c>
      <c r="AA1787" s="4">
        <v>31.419</v>
      </c>
      <c r="AB1787" s="4" t="s">
        <v>13</v>
      </c>
      <c r="AC1787" s="1">
        <v>30.9177475088037</v>
      </c>
      <c r="AD1787" s="4">
        <v>0.12185249119630015</v>
      </c>
    </row>
    <row r="1788">
      <c r="G1788" s="5">
        <v>-7.05721</v>
      </c>
      <c r="H1788" s="6">
        <v>8.935</v>
      </c>
      <c r="K1788" s="4">
        <f>IFERROR(__xludf.DUMMYFUNCTION("""COMPUTED_VALUE"""),8.565)</f>
        <v>8.565</v>
      </c>
      <c r="L1788" s="4">
        <v>-6.41467</v>
      </c>
      <c r="M1788" s="4" t="s">
        <v>13</v>
      </c>
      <c r="N1788" s="1">
        <v>-3.96709194517729</v>
      </c>
      <c r="O1788" s="4">
        <v>-3.0901180548227103</v>
      </c>
      <c r="V1788" s="5">
        <v>31.039</v>
      </c>
      <c r="W1788" s="6">
        <v>8.935</v>
      </c>
      <c r="Z1788" s="4">
        <f>IFERROR(__xludf.DUMMYFUNCTION("""COMPUTED_VALUE"""),8.565)</f>
        <v>8.565</v>
      </c>
      <c r="AA1788" s="4">
        <v>31.4094</v>
      </c>
      <c r="AB1788" s="4" t="s">
        <v>13</v>
      </c>
      <c r="AC1788" s="1">
        <v>30.9654397957676</v>
      </c>
      <c r="AD1788" s="4">
        <v>0.0735602042324004</v>
      </c>
    </row>
    <row r="1789">
      <c r="G1789" s="5">
        <v>-7.03302</v>
      </c>
      <c r="H1789" s="6">
        <v>8.94</v>
      </c>
      <c r="K1789" s="4">
        <f>IFERROR(__xludf.DUMMYFUNCTION("""COMPUTED_VALUE"""),8.57)</f>
        <v>8.57</v>
      </c>
      <c r="L1789" s="4">
        <v>-6.53131</v>
      </c>
      <c r="M1789" s="4" t="s">
        <v>13</v>
      </c>
      <c r="N1789" s="1">
        <v>-3.96193771004097</v>
      </c>
      <c r="O1789" s="4">
        <v>-3.0710822899590298</v>
      </c>
      <c r="V1789" s="5">
        <v>31.0386</v>
      </c>
      <c r="W1789" s="6">
        <v>8.94</v>
      </c>
      <c r="Z1789" s="4">
        <f>IFERROR(__xludf.DUMMYFUNCTION("""COMPUTED_VALUE"""),8.57)</f>
        <v>8.57</v>
      </c>
      <c r="AA1789" s="4">
        <v>31.4008</v>
      </c>
      <c r="AB1789" s="4" t="s">
        <v>13</v>
      </c>
      <c r="AC1789" s="1">
        <v>31.0113798388267</v>
      </c>
      <c r="AD1789" s="4">
        <v>0.027220161173300284</v>
      </c>
    </row>
    <row r="1790">
      <c r="G1790" s="5">
        <v>-7.00924</v>
      </c>
      <c r="H1790" s="6">
        <v>8.945</v>
      </c>
      <c r="K1790" s="4">
        <f>IFERROR(__xludf.DUMMYFUNCTION("""COMPUTED_VALUE"""),8.575)</f>
        <v>8.575</v>
      </c>
      <c r="L1790" s="4">
        <v>-6.6426</v>
      </c>
      <c r="M1790" s="4" t="s">
        <v>13</v>
      </c>
      <c r="N1790" s="1">
        <v>-3.95619412088164</v>
      </c>
      <c r="O1790" s="4">
        <v>-3.0530458791183603</v>
      </c>
      <c r="V1790" s="5">
        <v>31.0387</v>
      </c>
      <c r="W1790" s="6">
        <v>8.945</v>
      </c>
      <c r="Z1790" s="4">
        <f>IFERROR(__xludf.DUMMYFUNCTION("""COMPUTED_VALUE"""),8.575)</f>
        <v>8.575</v>
      </c>
      <c r="AA1790" s="4">
        <v>31.3932</v>
      </c>
      <c r="AB1790" s="4" t="s">
        <v>13</v>
      </c>
      <c r="AC1790" s="1">
        <v>31.0553897488324</v>
      </c>
      <c r="AD1790" s="4">
        <v>-0.01668974883240182</v>
      </c>
    </row>
    <row r="1791">
      <c r="G1791" s="5">
        <v>-6.98587</v>
      </c>
      <c r="H1791" s="6">
        <v>8.95</v>
      </c>
      <c r="K1791" s="4">
        <f>IFERROR(__xludf.DUMMYFUNCTION("""COMPUTED_VALUE"""),8.58)</f>
        <v>8.58</v>
      </c>
      <c r="L1791" s="4">
        <v>-6.74859</v>
      </c>
      <c r="M1791" s="4" t="s">
        <v>13</v>
      </c>
      <c r="N1791" s="1">
        <v>-3.94997633737391</v>
      </c>
      <c r="O1791" s="4">
        <v>-3.03589366262609</v>
      </c>
      <c r="V1791" s="5">
        <v>31.0391</v>
      </c>
      <c r="W1791" s="6">
        <v>8.95</v>
      </c>
      <c r="Z1791" s="4">
        <f>IFERROR(__xludf.DUMMYFUNCTION("""COMPUTED_VALUE"""),8.58)</f>
        <v>8.58</v>
      </c>
      <c r="AA1791" s="4">
        <v>31.3864</v>
      </c>
      <c r="AB1791" s="4" t="s">
        <v>13</v>
      </c>
      <c r="AC1791" s="1">
        <v>31.0972916366359</v>
      </c>
      <c r="AD1791" s="4">
        <v>-0.05819163663590032</v>
      </c>
    </row>
    <row r="1792">
      <c r="G1792" s="5">
        <v>-6.96291</v>
      </c>
      <c r="H1792" s="6">
        <v>8.955</v>
      </c>
      <c r="K1792" s="4">
        <f>IFERROR(__xludf.DUMMYFUNCTION("""COMPUTED_VALUE"""),8.585)</f>
        <v>8.585</v>
      </c>
      <c r="L1792" s="4">
        <v>-6.84939</v>
      </c>
      <c r="M1792" s="4" t="s">
        <v>13</v>
      </c>
      <c r="N1792" s="1">
        <v>-3.94339951919237</v>
      </c>
      <c r="O1792" s="4">
        <v>-3.01951048080763</v>
      </c>
      <c r="V1792" s="5">
        <v>31.0399</v>
      </c>
      <c r="W1792" s="6">
        <v>8.955</v>
      </c>
      <c r="Z1792" s="4">
        <f>IFERROR(__xludf.DUMMYFUNCTION("""COMPUTED_VALUE"""),8.585)</f>
        <v>8.585</v>
      </c>
      <c r="AA1792" s="4">
        <v>31.3806</v>
      </c>
      <c r="AB1792" s="4" t="s">
        <v>13</v>
      </c>
      <c r="AC1792" s="1">
        <v>31.1369076130887</v>
      </c>
      <c r="AD1792" s="4">
        <v>-0.09700761308869943</v>
      </c>
    </row>
    <row r="1793">
      <c r="G1793" s="5">
        <v>-6.94036</v>
      </c>
      <c r="H1793" s="6">
        <v>8.96</v>
      </c>
      <c r="K1793" s="4">
        <f>IFERROR(__xludf.DUMMYFUNCTION("""COMPUTED_VALUE"""),8.59)</f>
        <v>8.59</v>
      </c>
      <c r="L1793" s="4">
        <v>-6.94509</v>
      </c>
      <c r="M1793" s="4" t="s">
        <v>13</v>
      </c>
      <c r="N1793" s="1">
        <v>-3.93657882601162</v>
      </c>
      <c r="O1793" s="4">
        <v>-3.00378117398838</v>
      </c>
      <c r="V1793" s="5">
        <v>31.0408</v>
      </c>
      <c r="W1793" s="6">
        <v>8.96</v>
      </c>
      <c r="Z1793" s="4">
        <f>IFERROR(__xludf.DUMMYFUNCTION("""COMPUTED_VALUE"""),8.59)</f>
        <v>8.59</v>
      </c>
      <c r="AA1793" s="4">
        <v>31.3755</v>
      </c>
      <c r="AB1793" s="4" t="s">
        <v>13</v>
      </c>
      <c r="AC1793" s="1">
        <v>31.1740597890421</v>
      </c>
      <c r="AD1793" s="4">
        <v>-0.1332597890420999</v>
      </c>
    </row>
    <row r="1794">
      <c r="G1794" s="5">
        <v>-6.91825</v>
      </c>
      <c r="H1794" s="6">
        <v>8.965</v>
      </c>
      <c r="K1794" s="4">
        <f>IFERROR(__xludf.DUMMYFUNCTION("""COMPUTED_VALUE"""),8.595)</f>
        <v>8.595</v>
      </c>
      <c r="L1794" s="4">
        <v>-7.03579</v>
      </c>
      <c r="M1794" s="4" t="s">
        <v>13</v>
      </c>
      <c r="N1794" s="1">
        <v>-3.92962941750626</v>
      </c>
      <c r="O1794" s="4">
        <v>-2.9886205824937395</v>
      </c>
      <c r="V1794" s="5">
        <v>31.0421</v>
      </c>
      <c r="W1794" s="6">
        <v>8.965</v>
      </c>
      <c r="Z1794" s="4">
        <f>IFERROR(__xludf.DUMMYFUNCTION("""COMPUTED_VALUE"""),8.595)</f>
        <v>8.595</v>
      </c>
      <c r="AA1794" s="4">
        <v>31.371</v>
      </c>
      <c r="AB1794" s="4" t="s">
        <v>13</v>
      </c>
      <c r="AC1794" s="1">
        <v>31.2085702753474</v>
      </c>
      <c r="AD1794" s="4">
        <v>-0.16647027534740033</v>
      </c>
    </row>
    <row r="1795">
      <c r="G1795" s="5">
        <v>-6.89658</v>
      </c>
      <c r="H1795" s="6">
        <v>8.97</v>
      </c>
      <c r="K1795" s="4">
        <f>IFERROR(__xludf.DUMMYFUNCTION("""COMPUTED_VALUE"""),8.6)</f>
        <v>8.6</v>
      </c>
      <c r="L1795" s="4">
        <v>-7.12156</v>
      </c>
      <c r="M1795" s="4" t="s">
        <v>13</v>
      </c>
      <c r="N1795" s="1">
        <v>-3.9226664533509</v>
      </c>
      <c r="O1795" s="4">
        <v>-2.9739135466491002</v>
      </c>
      <c r="V1795" s="5">
        <v>31.0437</v>
      </c>
      <c r="W1795" s="6">
        <v>8.97</v>
      </c>
      <c r="Z1795" s="4">
        <f>IFERROR(__xludf.DUMMYFUNCTION("""COMPUTED_VALUE"""),8.6)</f>
        <v>8.6</v>
      </c>
      <c r="AA1795" s="4">
        <v>31.3673</v>
      </c>
      <c r="AB1795" s="4" t="s">
        <v>13</v>
      </c>
      <c r="AC1795" s="1">
        <v>31.240261182856</v>
      </c>
      <c r="AD1795" s="4">
        <v>-0.19656118285599788</v>
      </c>
    </row>
    <row r="1796">
      <c r="G1796" s="5">
        <v>-6.87535</v>
      </c>
      <c r="H1796" s="6">
        <v>8.975</v>
      </c>
      <c r="K1796" s="4">
        <f>IFERROR(__xludf.DUMMYFUNCTION("""COMPUTED_VALUE"""),8.605)</f>
        <v>8.605</v>
      </c>
      <c r="L1796" s="4">
        <v>-7.20254</v>
      </c>
      <c r="M1796" s="4" t="s">
        <v>13</v>
      </c>
      <c r="N1796" s="1">
        <v>-3.91580509322012</v>
      </c>
      <c r="O1796" s="4">
        <v>-2.9595449067798802</v>
      </c>
      <c r="V1796" s="5">
        <v>31.0455</v>
      </c>
      <c r="W1796" s="6">
        <v>8.975</v>
      </c>
      <c r="Z1796" s="4">
        <f>IFERROR(__xludf.DUMMYFUNCTION("""COMPUTED_VALUE"""),8.605)</f>
        <v>8.605</v>
      </c>
      <c r="AA1796" s="4">
        <v>31.3641</v>
      </c>
      <c r="AB1796" s="4" t="s">
        <v>13</v>
      </c>
      <c r="AC1796" s="1">
        <v>31.2689546224192</v>
      </c>
      <c r="AD1796" s="4">
        <v>-0.2234546224192009</v>
      </c>
    </row>
    <row r="1797">
      <c r="G1797" s="5">
        <v>-6.85457</v>
      </c>
      <c r="H1797" s="6">
        <v>8.98</v>
      </c>
      <c r="K1797" s="4">
        <f>IFERROR(__xludf.DUMMYFUNCTION("""COMPUTED_VALUE"""),8.61)</f>
        <v>8.61</v>
      </c>
      <c r="L1797" s="4">
        <v>-7.2788</v>
      </c>
      <c r="M1797" s="4" t="s">
        <v>13</v>
      </c>
      <c r="N1797" s="1">
        <v>-3.90916049678854</v>
      </c>
      <c r="O1797" s="4">
        <v>-2.94540950321146</v>
      </c>
      <c r="V1797" s="5">
        <v>31.0475</v>
      </c>
      <c r="W1797" s="6">
        <v>8.98</v>
      </c>
      <c r="Z1797" s="4">
        <f>IFERROR(__xludf.DUMMYFUNCTION("""COMPUTED_VALUE"""),8.61)</f>
        <v>8.61</v>
      </c>
      <c r="AA1797" s="4">
        <v>31.3614</v>
      </c>
      <c r="AB1797" s="4" t="s">
        <v>13</v>
      </c>
      <c r="AC1797" s="1">
        <v>31.2944727048883</v>
      </c>
      <c r="AD1797" s="4">
        <v>-0.24697270488830014</v>
      </c>
    </row>
    <row r="1798">
      <c r="G1798" s="5">
        <v>-6.83425</v>
      </c>
      <c r="H1798" s="6">
        <v>8.985</v>
      </c>
      <c r="K1798" s="4">
        <f>IFERROR(__xludf.DUMMYFUNCTION("""COMPUTED_VALUE"""),8.615)</f>
        <v>8.615</v>
      </c>
      <c r="L1798" s="4">
        <v>-7.35044</v>
      </c>
      <c r="M1798" s="4" t="s">
        <v>13</v>
      </c>
      <c r="N1798" s="1">
        <v>-3.90284782373074</v>
      </c>
      <c r="O1798" s="4">
        <v>-2.93140217626926</v>
      </c>
      <c r="V1798" s="5">
        <v>31.0497</v>
      </c>
      <c r="W1798" s="6">
        <v>8.985</v>
      </c>
      <c r="Z1798" s="4">
        <f>IFERROR(__xludf.DUMMYFUNCTION("""COMPUTED_VALUE"""),8.615)</f>
        <v>8.615</v>
      </c>
      <c r="AA1798" s="4">
        <v>31.3592</v>
      </c>
      <c r="AB1798" s="4" t="s">
        <v>13</v>
      </c>
      <c r="AC1798" s="1">
        <v>31.3166375411148</v>
      </c>
      <c r="AD1798" s="4">
        <v>-0.2669375411147996</v>
      </c>
    </row>
    <row r="1799">
      <c r="G1799" s="5">
        <v>-6.81439</v>
      </c>
      <c r="H1799" s="6">
        <v>8.99</v>
      </c>
      <c r="K1799" s="4">
        <f>IFERROR(__xludf.DUMMYFUNCTION("""COMPUTED_VALUE"""),8.62)</f>
        <v>8.62</v>
      </c>
      <c r="L1799" s="4">
        <v>-7.41759</v>
      </c>
      <c r="M1799" s="4" t="s">
        <v>13</v>
      </c>
      <c r="N1799" s="1">
        <v>-3.89698223372133</v>
      </c>
      <c r="O1799" s="4">
        <v>-2.9174077662786706</v>
      </c>
      <c r="V1799" s="5">
        <v>31.0521</v>
      </c>
      <c r="W1799" s="6">
        <v>8.99</v>
      </c>
      <c r="Z1799" s="4">
        <f>IFERROR(__xludf.DUMMYFUNCTION("""COMPUTED_VALUE"""),8.62)</f>
        <v>8.62</v>
      </c>
      <c r="AA1799" s="4">
        <v>31.3573</v>
      </c>
      <c r="AB1799" s="4" t="s">
        <v>13</v>
      </c>
      <c r="AC1799" s="1">
        <v>31.3352712419499</v>
      </c>
      <c r="AD1799" s="4">
        <v>-0.2831712419499013</v>
      </c>
    </row>
    <row r="1800">
      <c r="G1800" s="5">
        <v>-6.79498</v>
      </c>
      <c r="H1800" s="6">
        <v>8.995</v>
      </c>
      <c r="K1800" s="4">
        <f>IFERROR(__xludf.DUMMYFUNCTION("""COMPUTED_VALUE"""),8.625)</f>
        <v>8.625</v>
      </c>
      <c r="L1800" s="4">
        <v>-7.48035</v>
      </c>
      <c r="M1800" s="4" t="s">
        <v>13</v>
      </c>
      <c r="N1800" s="1">
        <v>-3.89167888643491</v>
      </c>
      <c r="O1800" s="4">
        <v>-2.9033011135650897</v>
      </c>
      <c r="V1800" s="5">
        <v>31.0547</v>
      </c>
      <c r="W1800" s="6">
        <v>8.995</v>
      </c>
      <c r="Z1800" s="4">
        <f>IFERROR(__xludf.DUMMYFUNCTION("""COMPUTED_VALUE"""),8.625)</f>
        <v>8.625</v>
      </c>
      <c r="AA1800" s="4">
        <v>31.3557</v>
      </c>
      <c r="AB1800" s="4" t="s">
        <v>13</v>
      </c>
      <c r="AC1800" s="1">
        <v>31.3501959182451</v>
      </c>
      <c r="AD1800" s="4">
        <v>-0.29549591824509847</v>
      </c>
    </row>
    <row r="1801">
      <c r="G1801" s="5">
        <v>-6.77603</v>
      </c>
      <c r="H1801" s="6">
        <v>9.0</v>
      </c>
      <c r="K1801" s="4">
        <f>IFERROR(__xludf.DUMMYFUNCTION("""COMPUTED_VALUE"""),8.627014159)</f>
        <v>8.627014159</v>
      </c>
      <c r="L1801" s="4" t="s">
        <v>13</v>
      </c>
      <c r="M1801" s="4">
        <v>-3.56</v>
      </c>
      <c r="N1801" s="1">
        <v>-3.88705294154607</v>
      </c>
      <c r="O1801" s="4">
        <v>-2.8889770584539303</v>
      </c>
      <c r="V1801" s="5">
        <v>31.0574</v>
      </c>
      <c r="W1801" s="6">
        <v>9.0</v>
      </c>
      <c r="Z1801" s="4">
        <f>IFERROR(__xludf.DUMMYFUNCTION("""COMPUTED_VALUE"""),8.627014159)</f>
        <v>8.627014159</v>
      </c>
      <c r="AA1801" s="4" t="s">
        <v>13</v>
      </c>
      <c r="AB1801" s="4">
        <v>27.7043601248465</v>
      </c>
      <c r="AC1801" s="1">
        <v>31.3612336808515</v>
      </c>
      <c r="AD1801" s="4">
        <v>-0.30383368085150053</v>
      </c>
    </row>
    <row r="1802">
      <c r="G1802" s="5">
        <v>-6.75755</v>
      </c>
      <c r="H1802" s="6">
        <v>9.005</v>
      </c>
      <c r="K1802" s="4">
        <f>IFERROR(__xludf.DUMMYFUNCTION("""COMPUTED_VALUE"""),8.63)</f>
        <v>8.63</v>
      </c>
      <c r="L1802" s="4">
        <v>-7.5388</v>
      </c>
      <c r="M1802" s="4" t="s">
        <v>13</v>
      </c>
      <c r="N1802" s="1">
        <v>-3.88321955872942</v>
      </c>
      <c r="O1802" s="4">
        <v>-2.87433044127058</v>
      </c>
      <c r="V1802" s="5">
        <v>31.0603</v>
      </c>
      <c r="W1802" s="6">
        <v>9.005</v>
      </c>
      <c r="Z1802" s="4">
        <f>IFERROR(__xludf.DUMMYFUNCTION("""COMPUTED_VALUE"""),8.63)</f>
        <v>8.63</v>
      </c>
      <c r="AA1802" s="4">
        <v>31.3544</v>
      </c>
      <c r="AB1802" s="4" t="s">
        <v>13</v>
      </c>
      <c r="AC1802" s="1">
        <v>31.3682066406207</v>
      </c>
      <c r="AD1802" s="4">
        <v>-0.30790664062069695</v>
      </c>
    </row>
    <row r="1803">
      <c r="G1803" s="5">
        <v>-6.73951</v>
      </c>
      <c r="H1803" s="6">
        <v>9.01</v>
      </c>
      <c r="K1803" s="4">
        <f>IFERROR(__xludf.DUMMYFUNCTION("""COMPUTED_VALUE"""),8.635)</f>
        <v>8.635</v>
      </c>
      <c r="L1803" s="4">
        <v>-7.59309</v>
      </c>
      <c r="M1803" s="4" t="s">
        <v>13</v>
      </c>
      <c r="N1803" s="1">
        <v>-3.88029389765956</v>
      </c>
      <c r="O1803" s="4">
        <v>-2.85921610234044</v>
      </c>
      <c r="V1803" s="5">
        <v>31.0632</v>
      </c>
      <c r="W1803" s="6">
        <v>9.01</v>
      </c>
      <c r="Z1803" s="4">
        <f>IFERROR(__xludf.DUMMYFUNCTION("""COMPUTED_VALUE"""),8.635)</f>
        <v>8.635</v>
      </c>
      <c r="AA1803" s="4">
        <v>31.3531</v>
      </c>
      <c r="AB1803" s="4" t="s">
        <v>13</v>
      </c>
      <c r="AC1803" s="1">
        <v>31.3709369084039</v>
      </c>
      <c r="AD1803" s="4">
        <v>-0.3077369084038999</v>
      </c>
    </row>
    <row r="1804">
      <c r="G1804" s="5">
        <v>-6.72196</v>
      </c>
      <c r="H1804" s="6">
        <v>9.015</v>
      </c>
      <c r="K1804" s="4">
        <f>IFERROR(__xludf.DUMMYFUNCTION("""COMPUTED_VALUE"""),8.64)</f>
        <v>8.64</v>
      </c>
      <c r="L1804" s="4">
        <v>-7.64329</v>
      </c>
      <c r="M1804" s="4" t="s">
        <v>13</v>
      </c>
      <c r="N1804" s="1">
        <v>-3.87798588633738</v>
      </c>
      <c r="O1804" s="4">
        <v>-2.84397411366262</v>
      </c>
      <c r="V1804" s="5">
        <v>31.0663</v>
      </c>
      <c r="W1804" s="6">
        <v>9.015</v>
      </c>
      <c r="Z1804" s="4">
        <f>IFERROR(__xludf.DUMMYFUNCTION("""COMPUTED_VALUE"""),8.64)</f>
        <v>8.64</v>
      </c>
      <c r="AA1804" s="4">
        <v>31.352</v>
      </c>
      <c r="AB1804" s="4" t="s">
        <v>13</v>
      </c>
      <c r="AC1804" s="1">
        <v>31.3696007797497</v>
      </c>
      <c r="AD1804" s="4">
        <v>-0.3033007797497014</v>
      </c>
    </row>
    <row r="1805">
      <c r="G1805" s="5">
        <v>-6.70485</v>
      </c>
      <c r="H1805" s="6">
        <v>9.02</v>
      </c>
      <c r="K1805" s="4">
        <f>IFERROR(__xludf.DUMMYFUNCTION("""COMPUTED_VALUE"""),8.645)</f>
        <v>8.645</v>
      </c>
      <c r="L1805" s="4">
        <v>-7.68954</v>
      </c>
      <c r="M1805" s="4" t="s">
        <v>13</v>
      </c>
      <c r="N1805" s="1">
        <v>-3.87570635764779</v>
      </c>
      <c r="O1805" s="4">
        <v>-2.8291436423522103</v>
      </c>
      <c r="V1805" s="5">
        <v>31.0694</v>
      </c>
      <c r="W1805" s="6">
        <v>9.02</v>
      </c>
      <c r="Z1805" s="4">
        <f>IFERROR(__xludf.DUMMYFUNCTION("""COMPUTED_VALUE"""),8.645)</f>
        <v>8.645</v>
      </c>
      <c r="AA1805" s="4">
        <v>31.3509</v>
      </c>
      <c r="AB1805" s="4" t="s">
        <v>13</v>
      </c>
      <c r="AC1805" s="1">
        <v>31.3649021427673</v>
      </c>
      <c r="AD1805" s="4">
        <v>-0.29550214276729747</v>
      </c>
    </row>
    <row r="1806">
      <c r="G1806" s="5">
        <v>-6.68819</v>
      </c>
      <c r="H1806" s="6">
        <v>9.025</v>
      </c>
      <c r="K1806" s="4">
        <f>IFERROR(__xludf.DUMMYFUNCTION("""COMPUTED_VALUE"""),8.65)</f>
        <v>8.65</v>
      </c>
      <c r="L1806" s="4">
        <v>-7.73195</v>
      </c>
      <c r="M1806" s="4" t="s">
        <v>13</v>
      </c>
      <c r="N1806" s="1">
        <v>-3.87345780793284</v>
      </c>
      <c r="O1806" s="4">
        <v>-2.8147321920671597</v>
      </c>
      <c r="V1806" s="5">
        <v>31.0726</v>
      </c>
      <c r="W1806" s="6">
        <v>9.025</v>
      </c>
      <c r="Z1806" s="4">
        <f>IFERROR(__xludf.DUMMYFUNCTION("""COMPUTED_VALUE"""),8.65)</f>
        <v>8.65</v>
      </c>
      <c r="AA1806" s="4">
        <v>31.3498</v>
      </c>
      <c r="AB1806" s="4" t="s">
        <v>13</v>
      </c>
      <c r="AC1806" s="1">
        <v>31.3572142144224</v>
      </c>
      <c r="AD1806" s="4">
        <v>-0.28461421442239754</v>
      </c>
    </row>
    <row r="1807">
      <c r="G1807" s="5">
        <v>-6.67199</v>
      </c>
      <c r="H1807" s="6">
        <v>9.03</v>
      </c>
      <c r="K1807" s="4">
        <f>IFERROR(__xludf.DUMMYFUNCTION("""COMPUTED_VALUE"""),8.655)</f>
        <v>8.655</v>
      </c>
      <c r="L1807" s="4">
        <v>-7.77062</v>
      </c>
      <c r="M1807" s="4" t="s">
        <v>13</v>
      </c>
      <c r="N1807" s="1">
        <v>-3.87125058807311</v>
      </c>
      <c r="O1807" s="4">
        <v>-2.80073941192689</v>
      </c>
      <c r="V1807" s="5">
        <v>31.0759</v>
      </c>
      <c r="W1807" s="6">
        <v>9.03</v>
      </c>
      <c r="Z1807" s="4">
        <f>IFERROR(__xludf.DUMMYFUNCTION("""COMPUTED_VALUE"""),8.655)</f>
        <v>8.655</v>
      </c>
      <c r="AA1807" s="4">
        <v>31.3486</v>
      </c>
      <c r="AB1807" s="4" t="s">
        <v>13</v>
      </c>
      <c r="AC1807" s="1">
        <v>31.3469045099572</v>
      </c>
      <c r="AD1807" s="4">
        <v>-0.2710045099571978</v>
      </c>
    </row>
    <row r="1808">
      <c r="G1808" s="5">
        <v>-6.65627</v>
      </c>
      <c r="H1808" s="6">
        <v>9.035</v>
      </c>
      <c r="K1808" s="4">
        <f>IFERROR(__xludf.DUMMYFUNCTION("""COMPUTED_VALUE"""),8.66)</f>
        <v>8.66</v>
      </c>
      <c r="L1808" s="4">
        <v>-7.80567</v>
      </c>
      <c r="M1808" s="4" t="s">
        <v>13</v>
      </c>
      <c r="N1808" s="1">
        <v>-3.86909504894918</v>
      </c>
      <c r="O1808" s="4">
        <v>-2.78717495105082</v>
      </c>
      <c r="V1808" s="5">
        <v>31.0792</v>
      </c>
      <c r="W1808" s="6">
        <v>9.035</v>
      </c>
      <c r="Z1808" s="4">
        <f>IFERROR(__xludf.DUMMYFUNCTION("""COMPUTED_VALUE"""),8.66)</f>
        <v>8.66</v>
      </c>
      <c r="AA1808" s="4">
        <v>31.3473</v>
      </c>
      <c r="AB1808" s="4" t="s">
        <v>13</v>
      </c>
      <c r="AC1808" s="1">
        <v>31.3343405446143</v>
      </c>
      <c r="AD1808" s="4">
        <v>-0.25514054461429936</v>
      </c>
    </row>
    <row r="1809">
      <c r="G1809" s="5">
        <v>-6.64097</v>
      </c>
      <c r="H1809" s="6">
        <v>9.04</v>
      </c>
      <c r="K1809" s="4">
        <f>IFERROR(__xludf.DUMMYFUNCTION("""COMPUTED_VALUE"""),8.665)</f>
        <v>8.665</v>
      </c>
      <c r="L1809" s="4">
        <v>-7.83722</v>
      </c>
      <c r="M1809" s="4" t="s">
        <v>13</v>
      </c>
      <c r="N1809" s="1">
        <v>-3.86700154144163</v>
      </c>
      <c r="O1809" s="4">
        <v>-2.7739684585583704</v>
      </c>
      <c r="V1809" s="5">
        <v>31.0825</v>
      </c>
      <c r="W1809" s="6">
        <v>9.04</v>
      </c>
      <c r="Z1809" s="4">
        <f>IFERROR(__xludf.DUMMYFUNCTION("""COMPUTED_VALUE"""),8.665)</f>
        <v>8.665</v>
      </c>
      <c r="AA1809" s="4">
        <v>31.3458</v>
      </c>
      <c r="AB1809" s="4" t="s">
        <v>13</v>
      </c>
      <c r="AC1809" s="1">
        <v>31.319889833636</v>
      </c>
      <c r="AD1809" s="4">
        <v>-0.2373898336360014</v>
      </c>
    </row>
    <row r="1810">
      <c r="G1810" s="5">
        <v>-6.62612</v>
      </c>
      <c r="H1810" s="6">
        <v>9.045</v>
      </c>
      <c r="K1810" s="4">
        <f>IFERROR(__xludf.DUMMYFUNCTION("""COMPUTED_VALUE"""),8.67)</f>
        <v>8.67</v>
      </c>
      <c r="L1810" s="4">
        <v>-7.86537</v>
      </c>
      <c r="M1810" s="4" t="s">
        <v>13</v>
      </c>
      <c r="N1810" s="1">
        <v>-3.86498041643104</v>
      </c>
      <c r="O1810" s="4">
        <v>-2.7611395835689603</v>
      </c>
      <c r="V1810" s="5">
        <v>31.0859</v>
      </c>
      <c r="W1810" s="6">
        <v>9.045</v>
      </c>
      <c r="Z1810" s="4">
        <f>IFERROR(__xludf.DUMMYFUNCTION("""COMPUTED_VALUE"""),8.67)</f>
        <v>8.67</v>
      </c>
      <c r="AA1810" s="4">
        <v>31.3441</v>
      </c>
      <c r="AB1810" s="4" t="s">
        <v>13</v>
      </c>
      <c r="AC1810" s="1">
        <v>31.3039198922647</v>
      </c>
      <c r="AD1810" s="4">
        <v>-0.21801989226470297</v>
      </c>
    </row>
    <row r="1811">
      <c r="G1811" s="5">
        <v>-6.61172</v>
      </c>
      <c r="H1811" s="6">
        <v>9.05</v>
      </c>
      <c r="K1811" s="4">
        <f>IFERROR(__xludf.DUMMYFUNCTION("""COMPUTED_VALUE"""),8.675)</f>
        <v>8.675</v>
      </c>
      <c r="L1811" s="4">
        <v>-7.89024</v>
      </c>
      <c r="M1811" s="4" t="s">
        <v>13</v>
      </c>
      <c r="N1811" s="1">
        <v>-3.86304202479798</v>
      </c>
      <c r="O1811" s="4">
        <v>-2.74867797520202</v>
      </c>
      <c r="V1811" s="5">
        <v>31.0892</v>
      </c>
      <c r="W1811" s="6">
        <v>9.05</v>
      </c>
      <c r="Z1811" s="4">
        <f>IFERROR(__xludf.DUMMYFUNCTION("""COMPUTED_VALUE"""),8.675)</f>
        <v>8.675</v>
      </c>
      <c r="AA1811" s="4">
        <v>31.3422</v>
      </c>
      <c r="AB1811" s="4" t="s">
        <v>13</v>
      </c>
      <c r="AC1811" s="1">
        <v>31.2867982357429</v>
      </c>
      <c r="AD1811" s="4">
        <v>-0.19759823574289825</v>
      </c>
    </row>
    <row r="1812">
      <c r="G1812" s="5">
        <v>-6.59775</v>
      </c>
      <c r="H1812" s="6">
        <v>9.055</v>
      </c>
      <c r="K1812" s="4">
        <f>IFERROR(__xludf.DUMMYFUNCTION("""COMPUTED_VALUE"""),8.68)</f>
        <v>8.68</v>
      </c>
      <c r="L1812" s="4">
        <v>-7.91196</v>
      </c>
      <c r="M1812" s="4" t="s">
        <v>13</v>
      </c>
      <c r="N1812" s="1">
        <v>-3.86119671742304</v>
      </c>
      <c r="O1812" s="4">
        <v>-2.7365532825769594</v>
      </c>
      <c r="V1812" s="5">
        <v>31.0926</v>
      </c>
      <c r="W1812" s="6">
        <v>9.055</v>
      </c>
      <c r="Z1812" s="4">
        <f>IFERROR(__xludf.DUMMYFUNCTION("""COMPUTED_VALUE"""),8.68)</f>
        <v>8.68</v>
      </c>
      <c r="AA1812" s="4">
        <v>31.34</v>
      </c>
      <c r="AB1812" s="4" t="s">
        <v>13</v>
      </c>
      <c r="AC1812" s="1">
        <v>31.268892379313</v>
      </c>
      <c r="AD1812" s="4">
        <v>-0.17629237931300068</v>
      </c>
    </row>
    <row r="1813">
      <c r="G1813" s="5">
        <v>-6.58422</v>
      </c>
      <c r="H1813" s="6">
        <v>9.06</v>
      </c>
      <c r="K1813" s="4">
        <f>IFERROR(__xludf.DUMMYFUNCTION("""COMPUTED_VALUE"""),8.685)</f>
        <v>8.685</v>
      </c>
      <c r="L1813" s="4">
        <v>-7.93064</v>
      </c>
      <c r="M1813" s="4" t="s">
        <v>13</v>
      </c>
      <c r="N1813" s="1">
        <v>-3.85945484518678</v>
      </c>
      <c r="O1813" s="4">
        <v>-2.72476515481322</v>
      </c>
      <c r="V1813" s="5">
        <v>31.0958</v>
      </c>
      <c r="W1813" s="6">
        <v>9.06</v>
      </c>
      <c r="Z1813" s="4">
        <f>IFERROR(__xludf.DUMMYFUNCTION("""COMPUTED_VALUE"""),8.685)</f>
        <v>8.685</v>
      </c>
      <c r="AA1813" s="4">
        <v>31.3374</v>
      </c>
      <c r="AB1813" s="4" t="s">
        <v>13</v>
      </c>
      <c r="AC1813" s="1">
        <v>31.2505698382175</v>
      </c>
      <c r="AD1813" s="4">
        <v>-0.15476983821750068</v>
      </c>
    </row>
    <row r="1814">
      <c r="G1814" s="5">
        <v>-6.57112</v>
      </c>
      <c r="H1814" s="6">
        <v>9.065</v>
      </c>
      <c r="K1814" s="4">
        <f>IFERROR(__xludf.DUMMYFUNCTION("""COMPUTED_VALUE"""),8.69)</f>
        <v>8.69</v>
      </c>
      <c r="L1814" s="4">
        <v>-7.94638</v>
      </c>
      <c r="M1814" s="4" t="s">
        <v>13</v>
      </c>
      <c r="N1814" s="1">
        <v>-3.8578267589698</v>
      </c>
      <c r="O1814" s="4">
        <v>-2.7132932410301995</v>
      </c>
      <c r="V1814" s="5">
        <v>31.0991</v>
      </c>
      <c r="W1814" s="6">
        <v>9.065</v>
      </c>
      <c r="Z1814" s="4">
        <f>IFERROR(__xludf.DUMMYFUNCTION("""COMPUTED_VALUE"""),8.69)</f>
        <v>8.69</v>
      </c>
      <c r="AA1814" s="4">
        <v>31.3345</v>
      </c>
      <c r="AB1814" s="4" t="s">
        <v>13</v>
      </c>
      <c r="AC1814" s="1">
        <v>31.2321981276986</v>
      </c>
      <c r="AD1814" s="4">
        <v>-0.13309812769859874</v>
      </c>
    </row>
    <row r="1815">
      <c r="G1815" s="5">
        <v>-6.55845</v>
      </c>
      <c r="H1815" s="6">
        <v>9.07</v>
      </c>
      <c r="K1815" s="4">
        <f>IFERROR(__xludf.DUMMYFUNCTION("""COMPUTED_VALUE"""),8.693725589)</f>
        <v>8.693725589</v>
      </c>
      <c r="L1815" s="4" t="s">
        <v>13</v>
      </c>
      <c r="M1815" s="4">
        <v>-3.7</v>
      </c>
      <c r="N1815" s="1">
        <v>-3.85632280965267</v>
      </c>
      <c r="O1815" s="4">
        <v>-2.70212719034733</v>
      </c>
      <c r="V1815" s="5">
        <v>31.1023</v>
      </c>
      <c r="W1815" s="6">
        <v>9.07</v>
      </c>
      <c r="Z1815" s="4">
        <f>IFERROR(__xludf.DUMMYFUNCTION("""COMPUTED_VALUE"""),8.693725589)</f>
        <v>8.693725589</v>
      </c>
      <c r="AA1815" s="4" t="s">
        <v>13</v>
      </c>
      <c r="AB1815" s="4">
        <v>27.791557080493</v>
      </c>
      <c r="AC1815" s="1">
        <v>31.2141447629989</v>
      </c>
      <c r="AD1815" s="4">
        <v>-0.11184476299889923</v>
      </c>
    </row>
    <row r="1816">
      <c r="G1816" s="5">
        <v>-6.54619</v>
      </c>
      <c r="H1816" s="6">
        <v>9.075</v>
      </c>
      <c r="K1816" s="4">
        <f>IFERROR(__xludf.DUMMYFUNCTION("""COMPUTED_VALUE"""),8.695)</f>
        <v>8.695</v>
      </c>
      <c r="L1816" s="4">
        <v>-7.95928</v>
      </c>
      <c r="M1816" s="4" t="s">
        <v>13</v>
      </c>
      <c r="N1816" s="1">
        <v>-3.85495334811597</v>
      </c>
      <c r="O1816" s="4">
        <v>-2.6912366518840303</v>
      </c>
      <c r="V1816" s="5">
        <v>31.1054</v>
      </c>
      <c r="W1816" s="6">
        <v>9.075</v>
      </c>
      <c r="Z1816" s="4">
        <f>IFERROR(__xludf.DUMMYFUNCTION("""COMPUTED_VALUE"""),8.695)</f>
        <v>8.695</v>
      </c>
      <c r="AA1816" s="4">
        <v>31.3312</v>
      </c>
      <c r="AB1816" s="4" t="s">
        <v>13</v>
      </c>
      <c r="AC1816" s="1">
        <v>31.1967772593608</v>
      </c>
      <c r="AD1816" s="4">
        <v>-0.09137725936080088</v>
      </c>
    </row>
    <row r="1817">
      <c r="G1817" s="5">
        <v>-6.53436</v>
      </c>
      <c r="H1817" s="6">
        <v>9.08</v>
      </c>
      <c r="K1817" s="4">
        <f>IFERROR(__xludf.DUMMYFUNCTION("""COMPUTED_VALUE"""),8.7)</f>
        <v>8.7</v>
      </c>
      <c r="L1817" s="4">
        <v>-7.96948</v>
      </c>
      <c r="M1817" s="4" t="s">
        <v>13</v>
      </c>
      <c r="N1817" s="1">
        <v>-3.85372872524027</v>
      </c>
      <c r="O1817" s="4">
        <v>-2.6806312747597305</v>
      </c>
      <c r="V1817" s="5">
        <v>31.1086</v>
      </c>
      <c r="W1817" s="6">
        <v>9.08</v>
      </c>
      <c r="Z1817" s="4">
        <f>IFERROR(__xludf.DUMMYFUNCTION("""COMPUTED_VALUE"""),8.7)</f>
        <v>8.7</v>
      </c>
      <c r="AA1817" s="4">
        <v>31.3276</v>
      </c>
      <c r="AB1817" s="4" t="s">
        <v>13</v>
      </c>
      <c r="AC1817" s="1">
        <v>31.1804631320267</v>
      </c>
      <c r="AD1817" s="4">
        <v>-0.07186313202669936</v>
      </c>
    </row>
    <row r="1818">
      <c r="G1818" s="5">
        <v>-6.52295</v>
      </c>
      <c r="H1818" s="6">
        <v>9.085</v>
      </c>
      <c r="K1818" s="4">
        <f>IFERROR(__xludf.DUMMYFUNCTION("""COMPUTED_VALUE"""),8.705)</f>
        <v>8.705</v>
      </c>
      <c r="L1818" s="4">
        <v>-7.97708</v>
      </c>
      <c r="M1818" s="4" t="s">
        <v>13</v>
      </c>
      <c r="N1818" s="1">
        <v>-3.85265929190616</v>
      </c>
      <c r="O1818" s="4">
        <v>-2.6702907080938396</v>
      </c>
      <c r="V1818" s="5">
        <v>31.1116</v>
      </c>
      <c r="W1818" s="6">
        <v>9.085</v>
      </c>
      <c r="Z1818" s="4">
        <f>IFERROR(__xludf.DUMMYFUNCTION("""COMPUTED_VALUE"""),8.705)</f>
        <v>8.705</v>
      </c>
      <c r="AA1818" s="4">
        <v>31.3236</v>
      </c>
      <c r="AB1818" s="4" t="s">
        <v>13</v>
      </c>
      <c r="AC1818" s="1">
        <v>31.165569896239</v>
      </c>
      <c r="AD1818" s="4">
        <v>-0.05396989623899984</v>
      </c>
    </row>
    <row r="1819">
      <c r="G1819" s="5">
        <v>-6.51193</v>
      </c>
      <c r="H1819" s="6">
        <v>9.09</v>
      </c>
      <c r="K1819" s="4">
        <f>IFERROR(__xludf.DUMMYFUNCTION("""COMPUTED_VALUE"""),8.71)</f>
        <v>8.71</v>
      </c>
      <c r="L1819" s="4">
        <v>-7.98219</v>
      </c>
      <c r="M1819" s="4" t="s">
        <v>13</v>
      </c>
      <c r="N1819" s="1">
        <v>-3.85175539899421</v>
      </c>
      <c r="O1819" s="4">
        <v>-2.6601746010057905</v>
      </c>
      <c r="V1819" s="5">
        <v>31.1145</v>
      </c>
      <c r="W1819" s="6">
        <v>9.09</v>
      </c>
      <c r="Z1819" s="4">
        <f>IFERROR(__xludf.DUMMYFUNCTION("""COMPUTED_VALUE"""),8.71)</f>
        <v>8.71</v>
      </c>
      <c r="AA1819" s="4">
        <v>31.3192</v>
      </c>
      <c r="AB1819" s="4" t="s">
        <v>13</v>
      </c>
      <c r="AC1819" s="1">
        <v>31.1524650672401</v>
      </c>
      <c r="AD1819" s="4">
        <v>-0.03796506724010129</v>
      </c>
    </row>
    <row r="1820">
      <c r="G1820" s="5">
        <v>-6.5013</v>
      </c>
      <c r="H1820" s="6">
        <v>9.095</v>
      </c>
      <c r="K1820" s="4">
        <f>IFERROR(__xludf.DUMMYFUNCTION("""COMPUTED_VALUE"""),8.715)</f>
        <v>8.715</v>
      </c>
      <c r="L1820" s="4">
        <v>-7.98492</v>
      </c>
      <c r="M1820" s="4" t="s">
        <v>13</v>
      </c>
      <c r="N1820" s="1">
        <v>-3.851027397385</v>
      </c>
      <c r="O1820" s="4">
        <v>-2.6502726026149994</v>
      </c>
      <c r="V1820" s="5">
        <v>31.1174</v>
      </c>
      <c r="W1820" s="6">
        <v>9.095</v>
      </c>
      <c r="Z1820" s="4">
        <f>IFERROR(__xludf.DUMMYFUNCTION("""COMPUTED_VALUE"""),8.715)</f>
        <v>8.715</v>
      </c>
      <c r="AA1820" s="4">
        <v>31.3144</v>
      </c>
      <c r="AB1820" s="4" t="s">
        <v>13</v>
      </c>
      <c r="AC1820" s="1">
        <v>31.1415161602725</v>
      </c>
      <c r="AD1820" s="4">
        <v>-0.024116160272498632</v>
      </c>
    </row>
    <row r="1821">
      <c r="G1821" s="5">
        <v>-6.49108</v>
      </c>
      <c r="H1821" s="6">
        <v>9.1</v>
      </c>
      <c r="K1821" s="4">
        <f>IFERROR(__xludf.DUMMYFUNCTION("""COMPUTED_VALUE"""),8.72)</f>
        <v>8.72</v>
      </c>
      <c r="L1821" s="4">
        <v>-7.98538</v>
      </c>
      <c r="M1821" s="4" t="s">
        <v>13</v>
      </c>
      <c r="N1821" s="1">
        <v>-3.85048563795912</v>
      </c>
      <c r="O1821" s="4">
        <v>-2.64059436204088</v>
      </c>
      <c r="V1821" s="5">
        <v>31.1202</v>
      </c>
      <c r="W1821" s="6">
        <v>9.1</v>
      </c>
      <c r="Z1821" s="4">
        <f>IFERROR(__xludf.DUMMYFUNCTION("""COMPUTED_VALUE"""),8.72)</f>
        <v>8.72</v>
      </c>
      <c r="AA1821" s="4">
        <v>31.3092</v>
      </c>
      <c r="AB1821" s="4" t="s">
        <v>13</v>
      </c>
      <c r="AC1821" s="1">
        <v>31.1330906905786</v>
      </c>
      <c r="AD1821" s="4">
        <v>-0.012890690578601038</v>
      </c>
    </row>
    <row r="1822">
      <c r="G1822" s="5">
        <v>-6.48126</v>
      </c>
      <c r="H1822" s="6">
        <v>9.105</v>
      </c>
      <c r="K1822" s="4">
        <f>IFERROR(__xludf.DUMMYFUNCTION("""COMPUTED_VALUE"""),8.725)</f>
        <v>8.725</v>
      </c>
      <c r="L1822" s="4">
        <v>-7.98368</v>
      </c>
      <c r="M1822" s="4" t="s">
        <v>13</v>
      </c>
      <c r="N1822" s="1">
        <v>-3.85014047159713</v>
      </c>
      <c r="O1822" s="4">
        <v>-2.63111952840287</v>
      </c>
      <c r="V1822" s="5">
        <v>31.1229</v>
      </c>
      <c r="W1822" s="6">
        <v>9.105</v>
      </c>
      <c r="Z1822" s="4">
        <f>IFERROR(__xludf.DUMMYFUNCTION("""COMPUTED_VALUE"""),8.725)</f>
        <v>8.725</v>
      </c>
      <c r="AA1822" s="4">
        <v>31.3036</v>
      </c>
      <c r="AB1822" s="4" t="s">
        <v>13</v>
      </c>
      <c r="AC1822" s="1">
        <v>31.1275561734008</v>
      </c>
      <c r="AD1822" s="4">
        <v>-0.0046561734008001565</v>
      </c>
    </row>
    <row r="1823">
      <c r="G1823" s="5">
        <v>-6.47181</v>
      </c>
      <c r="H1823" s="6">
        <v>9.11</v>
      </c>
      <c r="K1823" s="4">
        <f>IFERROR(__xludf.DUMMYFUNCTION("""COMPUTED_VALUE"""),8.73)</f>
        <v>8.73</v>
      </c>
      <c r="L1823" s="4">
        <v>-7.9799</v>
      </c>
      <c r="M1823" s="4" t="s">
        <v>13</v>
      </c>
      <c r="N1823" s="1">
        <v>-3.85000224917962</v>
      </c>
      <c r="O1823" s="4">
        <v>-2.6218077508203796</v>
      </c>
      <c r="V1823" s="5">
        <v>31.1255</v>
      </c>
      <c r="W1823" s="6">
        <v>9.11</v>
      </c>
      <c r="Z1823" s="4">
        <f>IFERROR(__xludf.DUMMYFUNCTION("""COMPUTED_VALUE"""),8.73)</f>
        <v>8.73</v>
      </c>
      <c r="AA1823" s="4">
        <v>31.2976</v>
      </c>
      <c r="AB1823" s="4" t="s">
        <v>13</v>
      </c>
      <c r="AC1823" s="1">
        <v>31.1252801239814</v>
      </c>
      <c r="AD1823" s="4">
        <v>2.1987601859763117E-4</v>
      </c>
    </row>
    <row r="1824">
      <c r="G1824" s="5">
        <v>-6.46274</v>
      </c>
      <c r="H1824" s="6">
        <v>9.115</v>
      </c>
      <c r="K1824" s="4">
        <f>IFERROR(__xludf.DUMMYFUNCTION("""COMPUTED_VALUE"""),8.735)</f>
        <v>8.735</v>
      </c>
      <c r="L1824" s="4">
        <v>-7.97419</v>
      </c>
      <c r="M1824" s="4" t="s">
        <v>13</v>
      </c>
      <c r="N1824" s="1">
        <v>-3.85033166492776</v>
      </c>
      <c r="O1824" s="4">
        <v>-2.61240833507224</v>
      </c>
      <c r="V1824" s="5">
        <v>31.128</v>
      </c>
      <c r="W1824" s="6">
        <v>9.115</v>
      </c>
      <c r="Z1824" s="4">
        <f>IFERROR(__xludf.DUMMYFUNCTION("""COMPUTED_VALUE"""),8.735)</f>
        <v>8.735</v>
      </c>
      <c r="AA1824" s="4">
        <v>31.2913</v>
      </c>
      <c r="AB1824" s="4" t="s">
        <v>13</v>
      </c>
      <c r="AC1824" s="1">
        <v>31.1255944047938</v>
      </c>
      <c r="AD1824" s="4">
        <v>0.002405595206198541</v>
      </c>
    </row>
    <row r="1825">
      <c r="G1825" s="5">
        <v>-6.45404</v>
      </c>
      <c r="H1825" s="6">
        <v>9.12</v>
      </c>
      <c r="K1825" s="4">
        <f>IFERROR(__xludf.DUMMYFUNCTION("""COMPUTED_VALUE"""),8.74)</f>
        <v>8.74</v>
      </c>
      <c r="L1825" s="4">
        <v>-7.96659</v>
      </c>
      <c r="M1825" s="4" t="s">
        <v>13</v>
      </c>
      <c r="N1825" s="1">
        <v>-3.85150843485994</v>
      </c>
      <c r="O1825" s="4">
        <v>-2.60253156514006</v>
      </c>
      <c r="V1825" s="5">
        <v>31.1303</v>
      </c>
      <c r="W1825" s="6">
        <v>9.12</v>
      </c>
      <c r="Z1825" s="4">
        <f>IFERROR(__xludf.DUMMYFUNCTION("""COMPUTED_VALUE"""),8.74)</f>
        <v>8.74</v>
      </c>
      <c r="AA1825" s="4">
        <v>31.2845</v>
      </c>
      <c r="AB1825" s="4" t="s">
        <v>13</v>
      </c>
      <c r="AC1825" s="1">
        <v>31.1268690914692</v>
      </c>
      <c r="AD1825" s="4">
        <v>0.0034309085307988596</v>
      </c>
    </row>
    <row r="1826">
      <c r="G1826" s="5">
        <v>-6.44571</v>
      </c>
      <c r="H1826" s="6">
        <v>9.125</v>
      </c>
      <c r="K1826" s="4">
        <f>IFERROR(__xludf.DUMMYFUNCTION("""COMPUTED_VALUE"""),8.745)</f>
        <v>8.745</v>
      </c>
      <c r="L1826" s="4">
        <v>-7.95727</v>
      </c>
      <c r="M1826" s="4" t="s">
        <v>13</v>
      </c>
      <c r="N1826" s="1">
        <v>-3.8534530321539</v>
      </c>
      <c r="O1826" s="4">
        <v>-2.5922569678461</v>
      </c>
      <c r="V1826" s="5">
        <v>31.1326</v>
      </c>
      <c r="W1826" s="6">
        <v>9.125</v>
      </c>
      <c r="Z1826" s="4">
        <f>IFERROR(__xludf.DUMMYFUNCTION("""COMPUTED_VALUE"""),8.745)</f>
        <v>8.745</v>
      </c>
      <c r="AA1826" s="4">
        <v>31.2775</v>
      </c>
      <c r="AB1826" s="4" t="s">
        <v>13</v>
      </c>
      <c r="AC1826" s="1">
        <v>31.1290291178612</v>
      </c>
      <c r="AD1826" s="4">
        <v>0.003570882138799192</v>
      </c>
    </row>
    <row r="1827">
      <c r="G1827" s="5">
        <v>-6.43775</v>
      </c>
      <c r="H1827" s="6">
        <v>9.13</v>
      </c>
      <c r="K1827" s="4">
        <f>IFERROR(__xludf.DUMMYFUNCTION("""COMPUTED_VALUE"""),8.75)</f>
        <v>8.75</v>
      </c>
      <c r="L1827" s="4">
        <v>-7.94625</v>
      </c>
      <c r="M1827" s="4" t="s">
        <v>13</v>
      </c>
      <c r="N1827" s="1">
        <v>-3.85607856258879</v>
      </c>
      <c r="O1827" s="4">
        <v>-2.5816714374112104</v>
      </c>
      <c r="V1827" s="5">
        <v>31.1348</v>
      </c>
      <c r="W1827" s="6">
        <v>9.13</v>
      </c>
      <c r="Z1827" s="4">
        <f>IFERROR(__xludf.DUMMYFUNCTION("""COMPUTED_VALUE"""),8.75)</f>
        <v>8.75</v>
      </c>
      <c r="AA1827" s="4">
        <v>31.2702</v>
      </c>
      <c r="AB1827" s="4" t="s">
        <v>13</v>
      </c>
      <c r="AC1827" s="1">
        <v>31.1320270894439</v>
      </c>
      <c r="AD1827" s="4">
        <v>0.002772910556100072</v>
      </c>
    </row>
    <row r="1828">
      <c r="G1828" s="5">
        <v>-6.43014</v>
      </c>
      <c r="H1828" s="6">
        <v>9.135</v>
      </c>
      <c r="K1828" s="4">
        <f>IFERROR(__xludf.DUMMYFUNCTION("""COMPUTED_VALUE"""),8.755)</f>
        <v>8.755</v>
      </c>
      <c r="L1828" s="4">
        <v>-7.93369</v>
      </c>
      <c r="M1828" s="4" t="s">
        <v>13</v>
      </c>
      <c r="N1828" s="1">
        <v>-3.8592981319438</v>
      </c>
      <c r="O1828" s="4">
        <v>-2.5708418680562</v>
      </c>
      <c r="V1828" s="5">
        <v>31.1368</v>
      </c>
      <c r="W1828" s="6">
        <v>9.135</v>
      </c>
      <c r="Z1828" s="4">
        <f>IFERROR(__xludf.DUMMYFUNCTION("""COMPUTED_VALUE"""),8.755)</f>
        <v>8.755</v>
      </c>
      <c r="AA1828" s="4">
        <v>31.2625</v>
      </c>
      <c r="AB1828" s="4" t="s">
        <v>13</v>
      </c>
      <c r="AC1828" s="1">
        <v>31.1358156116916</v>
      </c>
      <c r="AD1828" s="4">
        <v>9.843883083995308E-4</v>
      </c>
    </row>
    <row r="1829">
      <c r="G1829" s="5">
        <v>-6.42286</v>
      </c>
      <c r="H1829" s="6">
        <v>9.14</v>
      </c>
      <c r="K1829" s="4">
        <f>IFERROR(__xludf.DUMMYFUNCTION("""COMPUTED_VALUE"""),8.76)</f>
        <v>8.76</v>
      </c>
      <c r="L1829" s="4">
        <v>-7.91967</v>
      </c>
      <c r="M1829" s="4" t="s">
        <v>13</v>
      </c>
      <c r="N1829" s="1">
        <v>-3.86302484599808</v>
      </c>
      <c r="O1829" s="4">
        <v>-2.55983515400192</v>
      </c>
      <c r="V1829" s="5">
        <v>31.1388</v>
      </c>
      <c r="W1829" s="6">
        <v>9.14</v>
      </c>
      <c r="Z1829" s="4">
        <f>IFERROR(__xludf.DUMMYFUNCTION("""COMPUTED_VALUE"""),8.76)</f>
        <v>8.76</v>
      </c>
      <c r="AA1829" s="4">
        <v>31.2546</v>
      </c>
      <c r="AB1829" s="4" t="s">
        <v>13</v>
      </c>
      <c r="AC1829" s="1">
        <v>31.1403472900785</v>
      </c>
      <c r="AD1829" s="4">
        <v>-0.00154729007849852</v>
      </c>
    </row>
    <row r="1830">
      <c r="G1830" s="5">
        <v>-6.41593</v>
      </c>
      <c r="H1830" s="6">
        <v>9.145</v>
      </c>
      <c r="K1830" s="4">
        <f>IFERROR(__xludf.DUMMYFUNCTION("""COMPUTED_VALUE"""),8.765)</f>
        <v>8.765</v>
      </c>
      <c r="L1830" s="4">
        <v>-7.90422</v>
      </c>
      <c r="M1830" s="4" t="s">
        <v>13</v>
      </c>
      <c r="N1830" s="1">
        <v>-3.86717181053082</v>
      </c>
      <c r="O1830" s="4">
        <v>-2.54875818946918</v>
      </c>
      <c r="V1830" s="5">
        <v>31.1406</v>
      </c>
      <c r="W1830" s="6">
        <v>9.145</v>
      </c>
      <c r="Z1830" s="4">
        <f>IFERROR(__xludf.DUMMYFUNCTION("""COMPUTED_VALUE"""),8.765)</f>
        <v>8.765</v>
      </c>
      <c r="AA1830" s="4">
        <v>31.2464</v>
      </c>
      <c r="AB1830" s="4" t="s">
        <v>13</v>
      </c>
      <c r="AC1830" s="1">
        <v>31.1455747300789</v>
      </c>
      <c r="AD1830" s="4">
        <v>-0.00497473007889937</v>
      </c>
    </row>
    <row r="1831">
      <c r="G1831" s="5">
        <v>-6.40934</v>
      </c>
      <c r="H1831" s="6">
        <v>9.15</v>
      </c>
      <c r="K1831" s="4">
        <f>IFERROR(__xludf.DUMMYFUNCTION("""COMPUTED_VALUE"""),8.77)</f>
        <v>8.77</v>
      </c>
      <c r="L1831" s="4">
        <v>-7.88751</v>
      </c>
      <c r="M1831" s="4" t="s">
        <v>13</v>
      </c>
      <c r="N1831" s="1">
        <v>-3.87165213132117</v>
      </c>
      <c r="O1831" s="4">
        <v>-2.5376878686788302</v>
      </c>
      <c r="V1831" s="5">
        <v>31.1423</v>
      </c>
      <c r="W1831" s="6">
        <v>9.15</v>
      </c>
      <c r="Z1831" s="4">
        <f>IFERROR(__xludf.DUMMYFUNCTION("""COMPUTED_VALUE"""),8.77)</f>
        <v>8.77</v>
      </c>
      <c r="AA1831" s="4">
        <v>31.2381</v>
      </c>
      <c r="AB1831" s="4" t="s">
        <v>13</v>
      </c>
      <c r="AC1831" s="1">
        <v>31.1514505371671</v>
      </c>
      <c r="AD1831" s="4">
        <v>-0.009150537167101902</v>
      </c>
    </row>
    <row r="1832">
      <c r="G1832" s="5">
        <v>-6.40309</v>
      </c>
      <c r="H1832" s="6">
        <v>9.155</v>
      </c>
      <c r="K1832" s="4">
        <f>IFERROR(__xludf.DUMMYFUNCTION("""COMPUTED_VALUE"""),8.775)</f>
        <v>8.775</v>
      </c>
      <c r="L1832" s="4">
        <v>-7.86961</v>
      </c>
      <c r="M1832" s="4" t="s">
        <v>13</v>
      </c>
      <c r="N1832" s="1">
        <v>-3.87637891414832</v>
      </c>
      <c r="O1832" s="4">
        <v>-2.5267110858516797</v>
      </c>
      <c r="V1832" s="5">
        <v>31.1439</v>
      </c>
      <c r="W1832" s="6">
        <v>9.155</v>
      </c>
      <c r="Z1832" s="4">
        <f>IFERROR(__xludf.DUMMYFUNCTION("""COMPUTED_VALUE"""),8.775)</f>
        <v>8.775</v>
      </c>
      <c r="AA1832" s="4">
        <v>31.2296</v>
      </c>
      <c r="AB1832" s="4" t="s">
        <v>13</v>
      </c>
      <c r="AC1832" s="1">
        <v>31.1579273168172</v>
      </c>
      <c r="AD1832" s="4">
        <v>-0.014027316817202262</v>
      </c>
    </row>
    <row r="1833">
      <c r="G1833" s="5">
        <v>-6.39714</v>
      </c>
      <c r="H1833" s="6">
        <v>9.16</v>
      </c>
      <c r="K1833" s="4">
        <f>IFERROR(__xludf.DUMMYFUNCTION("""COMPUTED_VALUE"""),8.78)</f>
        <v>8.78</v>
      </c>
      <c r="L1833" s="4">
        <v>-7.85057</v>
      </c>
      <c r="M1833" s="4" t="s">
        <v>13</v>
      </c>
      <c r="N1833" s="1">
        <v>-3.88126526479143</v>
      </c>
      <c r="O1833" s="4">
        <v>-2.51587473520857</v>
      </c>
      <c r="V1833" s="5">
        <v>31.1453</v>
      </c>
      <c r="W1833" s="6">
        <v>9.16</v>
      </c>
      <c r="Z1833" s="4">
        <f>IFERROR(__xludf.DUMMYFUNCTION("""COMPUTED_VALUE"""),8.78)</f>
        <v>8.78</v>
      </c>
      <c r="AA1833" s="4">
        <v>31.2209</v>
      </c>
      <c r="AB1833" s="4" t="s">
        <v>13</v>
      </c>
      <c r="AC1833" s="1">
        <v>31.1649576745035</v>
      </c>
      <c r="AD1833" s="4">
        <v>-0.01965767450350242</v>
      </c>
    </row>
    <row r="1834">
      <c r="G1834" s="5">
        <v>-6.39152</v>
      </c>
      <c r="H1834" s="6">
        <v>9.165</v>
      </c>
      <c r="K1834" s="4">
        <f>IFERROR(__xludf.DUMMYFUNCTION("""COMPUTED_VALUE"""),8.785)</f>
        <v>8.785</v>
      </c>
      <c r="L1834" s="4">
        <v>-7.83049</v>
      </c>
      <c r="M1834" s="4" t="s">
        <v>13</v>
      </c>
      <c r="N1834" s="1">
        <v>-3.88622428902968</v>
      </c>
      <c r="O1834" s="4">
        <v>-2.50529571097032</v>
      </c>
      <c r="V1834" s="5">
        <v>31.1467</v>
      </c>
      <c r="W1834" s="6">
        <v>9.165</v>
      </c>
      <c r="Z1834" s="4">
        <f>IFERROR(__xludf.DUMMYFUNCTION("""COMPUTED_VALUE"""),8.785)</f>
        <v>8.785</v>
      </c>
      <c r="AA1834" s="4">
        <v>31.2121</v>
      </c>
      <c r="AB1834" s="4" t="s">
        <v>13</v>
      </c>
      <c r="AC1834" s="1">
        <v>31.1724942157002</v>
      </c>
      <c r="AD1834" s="4">
        <v>-0.025794215700202017</v>
      </c>
    </row>
    <row r="1835">
      <c r="G1835" s="5">
        <v>-6.38622</v>
      </c>
      <c r="H1835" s="6">
        <v>9.17</v>
      </c>
      <c r="K1835" s="4">
        <f>IFERROR(__xludf.DUMMYFUNCTION("""COMPUTED_VALUE"""),8.79)</f>
        <v>8.79</v>
      </c>
      <c r="L1835" s="4">
        <v>-7.80947</v>
      </c>
      <c r="M1835" s="4" t="s">
        <v>13</v>
      </c>
      <c r="N1835" s="1">
        <v>-3.89116909264223</v>
      </c>
      <c r="O1835" s="4">
        <v>-2.49505090735777</v>
      </c>
      <c r="V1835" s="5">
        <v>31.1479</v>
      </c>
      <c r="W1835" s="6">
        <v>9.17</v>
      </c>
      <c r="Z1835" s="4">
        <f>IFERROR(__xludf.DUMMYFUNCTION("""COMPUTED_VALUE"""),8.79)</f>
        <v>8.79</v>
      </c>
      <c r="AA1835" s="4">
        <v>31.2032</v>
      </c>
      <c r="AB1835" s="4" t="s">
        <v>13</v>
      </c>
      <c r="AC1835" s="1">
        <v>31.1804895458817</v>
      </c>
      <c r="AD1835" s="4">
        <v>-0.03258954588169871</v>
      </c>
    </row>
    <row r="1836">
      <c r="G1836" s="5">
        <v>-6.3812</v>
      </c>
      <c r="H1836" s="6">
        <v>9.175</v>
      </c>
      <c r="K1836" s="4">
        <f>IFERROR(__xludf.DUMMYFUNCTION("""COMPUTED_VALUE"""),8.795)</f>
        <v>8.795</v>
      </c>
      <c r="L1836" s="4">
        <v>-7.78754</v>
      </c>
      <c r="M1836" s="4" t="s">
        <v>13</v>
      </c>
      <c r="N1836" s="1">
        <v>-3.89601278140825</v>
      </c>
      <c r="O1836" s="4">
        <v>-2.48518721859175</v>
      </c>
      <c r="V1836" s="5">
        <v>31.149</v>
      </c>
      <c r="W1836" s="6">
        <v>9.175</v>
      </c>
      <c r="Z1836" s="4">
        <f>IFERROR(__xludf.DUMMYFUNCTION("""COMPUTED_VALUE"""),8.795)</f>
        <v>8.795</v>
      </c>
      <c r="AA1836" s="4">
        <v>31.1943</v>
      </c>
      <c r="AB1836" s="4" t="s">
        <v>13</v>
      </c>
      <c r="AC1836" s="1">
        <v>31.1888962705221</v>
      </c>
      <c r="AD1836" s="4">
        <v>-0.03989627052209954</v>
      </c>
    </row>
    <row r="1837">
      <c r="G1837" s="5">
        <v>-6.3765</v>
      </c>
      <c r="H1837" s="6">
        <v>9.18</v>
      </c>
      <c r="K1837" s="4">
        <f>IFERROR(__xludf.DUMMYFUNCTION("""COMPUTED_VALUE"""),8.8)</f>
        <v>8.8</v>
      </c>
      <c r="L1837" s="4">
        <v>-7.76483</v>
      </c>
      <c r="M1837" s="4" t="s">
        <v>13</v>
      </c>
      <c r="N1837" s="1">
        <v>-3.90066846110692</v>
      </c>
      <c r="O1837" s="4">
        <v>-2.4758315388930803</v>
      </c>
      <c r="V1837" s="5">
        <v>31.15</v>
      </c>
      <c r="W1837" s="6">
        <v>9.18</v>
      </c>
      <c r="Z1837" s="4">
        <f>IFERROR(__xludf.DUMMYFUNCTION("""COMPUTED_VALUE"""),8.8)</f>
        <v>8.8</v>
      </c>
      <c r="AA1837" s="4">
        <v>31.1854</v>
      </c>
      <c r="AB1837" s="4" t="s">
        <v>13</v>
      </c>
      <c r="AC1837" s="1">
        <v>31.1976669950956</v>
      </c>
      <c r="AD1837" s="4">
        <v>-0.04766699509560013</v>
      </c>
    </row>
    <row r="1838">
      <c r="G1838" s="5">
        <v>-6.3721</v>
      </c>
      <c r="H1838" s="6">
        <v>9.185</v>
      </c>
      <c r="K1838" s="4">
        <f>IFERROR(__xludf.DUMMYFUNCTION("""COMPUTED_VALUE"""),8.805)</f>
        <v>8.805</v>
      </c>
      <c r="L1838" s="4">
        <v>-7.74138</v>
      </c>
      <c r="M1838" s="4" t="s">
        <v>13</v>
      </c>
      <c r="N1838" s="1">
        <v>-3.9050492375174</v>
      </c>
      <c r="O1838" s="4">
        <v>-2.4670507624825997</v>
      </c>
      <c r="V1838" s="5">
        <v>31.1509</v>
      </c>
      <c r="W1838" s="6">
        <v>9.185</v>
      </c>
      <c r="Z1838" s="4">
        <f>IFERROR(__xludf.DUMMYFUNCTION("""COMPUTED_VALUE"""),8.805)</f>
        <v>8.805</v>
      </c>
      <c r="AA1838" s="4">
        <v>31.1766</v>
      </c>
      <c r="AB1838" s="4" t="s">
        <v>13</v>
      </c>
      <c r="AC1838" s="1">
        <v>31.2067543250766</v>
      </c>
      <c r="AD1838" s="4">
        <v>-0.0558543250765986</v>
      </c>
    </row>
    <row r="1839">
      <c r="G1839" s="5">
        <v>-6.36798</v>
      </c>
      <c r="H1839" s="6">
        <v>9.19</v>
      </c>
      <c r="K1839" s="4">
        <f>IFERROR(__xludf.DUMMYFUNCTION("""COMPUTED_VALUE"""),8.81)</f>
        <v>8.81</v>
      </c>
      <c r="L1839" s="4">
        <v>-7.71727</v>
      </c>
      <c r="M1839" s="4" t="s">
        <v>13</v>
      </c>
      <c r="N1839" s="1">
        <v>-3.90906821641887</v>
      </c>
      <c r="O1839" s="4">
        <v>-2.4589117835811303</v>
      </c>
      <c r="V1839" s="5">
        <v>31.1516</v>
      </c>
      <c r="W1839" s="6">
        <v>9.19</v>
      </c>
      <c r="Z1839" s="4">
        <f>IFERROR(__xludf.DUMMYFUNCTION("""COMPUTED_VALUE"""),8.81)</f>
        <v>8.81</v>
      </c>
      <c r="AA1839" s="4">
        <v>31.1677</v>
      </c>
      <c r="AB1839" s="4" t="s">
        <v>13</v>
      </c>
      <c r="AC1839" s="1">
        <v>31.2161108659392</v>
      </c>
      <c r="AD1839" s="4">
        <v>-0.06451086593920152</v>
      </c>
    </row>
    <row r="1840">
      <c r="G1840" s="5">
        <v>-6.36415</v>
      </c>
      <c r="H1840" s="6">
        <v>9.195</v>
      </c>
      <c r="K1840" s="4">
        <f>IFERROR(__xludf.DUMMYFUNCTION("""COMPUTED_VALUE"""),8.81045531899999)</f>
        <v>8.810455319</v>
      </c>
      <c r="L1840" s="4" t="s">
        <v>13</v>
      </c>
      <c r="M1840" s="4">
        <v>-3.7</v>
      </c>
      <c r="N1840" s="1">
        <v>-3.91263850359049</v>
      </c>
      <c r="O1840" s="4">
        <v>-2.4515114964095104</v>
      </c>
      <c r="V1840" s="5">
        <v>31.1523</v>
      </c>
      <c r="W1840" s="6">
        <v>9.195</v>
      </c>
      <c r="Z1840" s="4">
        <f>IFERROR(__xludf.DUMMYFUNCTION("""COMPUTED_VALUE"""),8.81045531899999)</f>
        <v>8.810455319</v>
      </c>
      <c r="AA1840" s="4" t="s">
        <v>13</v>
      </c>
      <c r="AB1840" s="4">
        <v>27.791557080493</v>
      </c>
      <c r="AC1840" s="1">
        <v>31.2256892231578</v>
      </c>
      <c r="AD1840" s="4">
        <v>-0.07338922315780039</v>
      </c>
    </row>
    <row r="1841">
      <c r="G1841" s="5">
        <v>-6.36059</v>
      </c>
      <c r="H1841" s="6">
        <v>9.2</v>
      </c>
      <c r="K1841" s="4">
        <f>IFERROR(__xludf.DUMMYFUNCTION("""COMPUTED_VALUE"""),8.815)</f>
        <v>8.815</v>
      </c>
      <c r="L1841" s="4">
        <v>-7.69254</v>
      </c>
      <c r="M1841" s="4" t="s">
        <v>13</v>
      </c>
      <c r="N1841" s="1">
        <v>-3.91567320481144</v>
      </c>
      <c r="O1841" s="4">
        <v>-2.44491679518856</v>
      </c>
      <c r="V1841" s="5">
        <v>31.1528</v>
      </c>
      <c r="W1841" s="6">
        <v>9.2</v>
      </c>
      <c r="Z1841" s="4">
        <f>IFERROR(__xludf.DUMMYFUNCTION("""COMPUTED_VALUE"""),8.815)</f>
        <v>8.815</v>
      </c>
      <c r="AA1841" s="4">
        <v>31.159</v>
      </c>
      <c r="AB1841" s="4" t="s">
        <v>13</v>
      </c>
      <c r="AC1841" s="1">
        <v>31.2354420022065</v>
      </c>
      <c r="AD1841" s="4">
        <v>-0.08264200220650153</v>
      </c>
    </row>
    <row r="1842">
      <c r="G1842" s="5">
        <v>-6.35732</v>
      </c>
      <c r="H1842" s="6">
        <v>9.205</v>
      </c>
      <c r="K1842" s="4">
        <f>IFERROR(__xludf.DUMMYFUNCTION("""COMPUTED_VALUE"""),8.82)</f>
        <v>8.82</v>
      </c>
      <c r="L1842" s="4">
        <v>-7.6673</v>
      </c>
      <c r="M1842" s="4" t="s">
        <v>13</v>
      </c>
      <c r="N1842" s="1">
        <v>-3.91808542586089</v>
      </c>
      <c r="O1842" s="4">
        <v>-2.4392345741391095</v>
      </c>
      <c r="V1842" s="5">
        <v>31.1533</v>
      </c>
      <c r="W1842" s="6">
        <v>9.205</v>
      </c>
      <c r="Z1842" s="4">
        <f>IFERROR(__xludf.DUMMYFUNCTION("""COMPUTED_VALUE"""),8.82)</f>
        <v>8.82</v>
      </c>
      <c r="AA1842" s="4">
        <v>31.1504</v>
      </c>
      <c r="AB1842" s="4" t="s">
        <v>13</v>
      </c>
      <c r="AC1842" s="1">
        <v>31.2453218085596</v>
      </c>
      <c r="AD1842" s="4">
        <v>-0.09202180855959696</v>
      </c>
    </row>
    <row r="1843">
      <c r="G1843" s="5">
        <v>-6.35431</v>
      </c>
      <c r="H1843" s="6">
        <v>9.21</v>
      </c>
      <c r="K1843" s="4">
        <f>IFERROR(__xludf.DUMMYFUNCTION("""COMPUTED_VALUE"""),8.825)</f>
        <v>8.825</v>
      </c>
      <c r="L1843" s="4">
        <v>-7.6416</v>
      </c>
      <c r="M1843" s="4" t="s">
        <v>13</v>
      </c>
      <c r="N1843" s="1">
        <v>-3.91978827251801</v>
      </c>
      <c r="O1843" s="4">
        <v>-2.43452172748199</v>
      </c>
      <c r="V1843" s="5">
        <v>31.1536</v>
      </c>
      <c r="W1843" s="6">
        <v>9.21</v>
      </c>
      <c r="Z1843" s="4">
        <f>IFERROR(__xludf.DUMMYFUNCTION("""COMPUTED_VALUE"""),8.825)</f>
        <v>8.825</v>
      </c>
      <c r="AA1843" s="4">
        <v>31.142</v>
      </c>
      <c r="AB1843" s="4" t="s">
        <v>13</v>
      </c>
      <c r="AC1843" s="1">
        <v>31.2552812476913</v>
      </c>
      <c r="AD1843" s="4">
        <v>-0.1016812476912996</v>
      </c>
    </row>
    <row r="1844">
      <c r="G1844" s="5">
        <v>-6.35157</v>
      </c>
      <c r="H1844" s="6">
        <v>9.215</v>
      </c>
      <c r="K1844" s="4">
        <f>IFERROR(__xludf.DUMMYFUNCTION("""COMPUTED_VALUE"""),8.83)</f>
        <v>8.83</v>
      </c>
      <c r="L1844" s="4">
        <v>-7.61549</v>
      </c>
      <c r="M1844" s="4" t="s">
        <v>13</v>
      </c>
      <c r="N1844" s="1">
        <v>-3.92097591973134</v>
      </c>
      <c r="O1844" s="4">
        <v>-2.43059408026866</v>
      </c>
      <c r="V1844" s="5">
        <v>31.1538</v>
      </c>
      <c r="W1844" s="6">
        <v>9.215</v>
      </c>
      <c r="Z1844" s="4">
        <f>IFERROR(__xludf.DUMMYFUNCTION("""COMPUTED_VALUE"""),8.83)</f>
        <v>8.83</v>
      </c>
      <c r="AA1844" s="4">
        <v>31.1337</v>
      </c>
      <c r="AB1844" s="4" t="s">
        <v>13</v>
      </c>
      <c r="AC1844" s="1">
        <v>31.2669868302559</v>
      </c>
      <c r="AD1844" s="4">
        <v>-0.11318683025589849</v>
      </c>
    </row>
    <row r="1845">
      <c r="G1845" s="5">
        <v>-6.3491</v>
      </c>
      <c r="H1845" s="6">
        <v>9.22</v>
      </c>
      <c r="K1845" s="4">
        <f>IFERROR(__xludf.DUMMYFUNCTION("""COMPUTED_VALUE"""),8.835)</f>
        <v>8.835</v>
      </c>
      <c r="L1845" s="4">
        <v>-7.58904</v>
      </c>
      <c r="M1845" s="4" t="s">
        <v>13</v>
      </c>
      <c r="N1845" s="1">
        <v>-3.92212574873508</v>
      </c>
      <c r="O1845" s="4">
        <v>-2.42697425126492</v>
      </c>
      <c r="V1845" s="5">
        <v>31.154</v>
      </c>
      <c r="W1845" s="6">
        <v>9.22</v>
      </c>
      <c r="Z1845" s="4">
        <f>IFERROR(__xludf.DUMMYFUNCTION("""COMPUTED_VALUE"""),8.835)</f>
        <v>8.835</v>
      </c>
      <c r="AA1845" s="4">
        <v>31.1258</v>
      </c>
      <c r="AB1845" s="4" t="s">
        <v>13</v>
      </c>
      <c r="AC1845" s="1">
        <v>31.2830984833075</v>
      </c>
      <c r="AD1845" s="4">
        <v>-0.1290984833075015</v>
      </c>
    </row>
    <row r="1846">
      <c r="G1846" s="5">
        <v>-6.34689</v>
      </c>
      <c r="H1846" s="6">
        <v>9.225</v>
      </c>
      <c r="K1846" s="4">
        <f>IFERROR(__xludf.DUMMYFUNCTION("""COMPUTED_VALUE"""),8.84)</f>
        <v>8.84</v>
      </c>
      <c r="L1846" s="4">
        <v>-7.56229</v>
      </c>
      <c r="M1846" s="4" t="s">
        <v>13</v>
      </c>
      <c r="N1846" s="1">
        <v>-3.92323840925391</v>
      </c>
      <c r="O1846" s="4">
        <v>-2.4236515907460903</v>
      </c>
      <c r="V1846" s="5">
        <v>31.1541</v>
      </c>
      <c r="W1846" s="6">
        <v>9.225</v>
      </c>
      <c r="Z1846" s="4">
        <f>IFERROR(__xludf.DUMMYFUNCTION("""COMPUTED_VALUE"""),8.84)</f>
        <v>8.84</v>
      </c>
      <c r="AA1846" s="4">
        <v>31.118</v>
      </c>
      <c r="AB1846" s="4" t="s">
        <v>13</v>
      </c>
      <c r="AC1846" s="1">
        <v>31.3027958659269</v>
      </c>
      <c r="AD1846" s="4">
        <v>-0.14869586592689998</v>
      </c>
    </row>
    <row r="1847">
      <c r="G1847" s="5">
        <v>-6.3449</v>
      </c>
      <c r="H1847" s="6">
        <v>9.23</v>
      </c>
      <c r="K1847" s="4">
        <f>IFERROR(__xludf.DUMMYFUNCTION("""COMPUTED_VALUE"""),8.845)</f>
        <v>8.845</v>
      </c>
      <c r="L1847" s="4">
        <v>-7.5353</v>
      </c>
      <c r="M1847" s="4" t="s">
        <v>13</v>
      </c>
      <c r="N1847" s="1">
        <v>-3.92430325857306</v>
      </c>
      <c r="O1847" s="4">
        <v>-2.42059674142694</v>
      </c>
      <c r="V1847" s="5">
        <v>31.154</v>
      </c>
      <c r="W1847" s="6">
        <v>9.23</v>
      </c>
      <c r="Z1847" s="4">
        <f>IFERROR(__xludf.DUMMYFUNCTION("""COMPUTED_VALUE"""),8.845)</f>
        <v>8.845</v>
      </c>
      <c r="AA1847" s="4">
        <v>31.1105</v>
      </c>
      <c r="AB1847" s="4" t="s">
        <v>13</v>
      </c>
      <c r="AC1847" s="1">
        <v>31.3251835137726</v>
      </c>
      <c r="AD1847" s="4">
        <v>-0.17118351377260055</v>
      </c>
    </row>
    <row r="1848">
      <c r="G1848" s="5">
        <v>-6.34319</v>
      </c>
      <c r="H1848" s="6">
        <v>9.235</v>
      </c>
      <c r="K1848" s="4">
        <f>IFERROR(__xludf.DUMMYFUNCTION("""COMPUTED_VALUE"""),8.85)</f>
        <v>8.85</v>
      </c>
      <c r="L1848" s="4">
        <v>-7.50814</v>
      </c>
      <c r="M1848" s="4" t="s">
        <v>13</v>
      </c>
      <c r="N1848" s="1">
        <v>-3.92530965397778</v>
      </c>
      <c r="O1848" s="4">
        <v>-2.41788034602222</v>
      </c>
      <c r="V1848" s="5">
        <v>31.1539</v>
      </c>
      <c r="W1848" s="6">
        <v>9.235</v>
      </c>
      <c r="Z1848" s="4">
        <f>IFERROR(__xludf.DUMMYFUNCTION("""COMPUTED_VALUE"""),8.85)</f>
        <v>8.85</v>
      </c>
      <c r="AA1848" s="4">
        <v>31.1033</v>
      </c>
      <c r="AB1848" s="4" t="s">
        <v>13</v>
      </c>
      <c r="AC1848" s="1">
        <v>31.3493659625036</v>
      </c>
      <c r="AD1848" s="4">
        <v>-0.19546596250360082</v>
      </c>
    </row>
    <row r="1849">
      <c r="G1849" s="5">
        <v>-6.34171</v>
      </c>
      <c r="H1849" s="6">
        <v>9.24</v>
      </c>
      <c r="K1849" s="4">
        <f>IFERROR(__xludf.DUMMYFUNCTION("""COMPUTED_VALUE"""),8.855)</f>
        <v>8.855</v>
      </c>
      <c r="L1849" s="4">
        <v>-7.48084</v>
      </c>
      <c r="M1849" s="4" t="s">
        <v>13</v>
      </c>
      <c r="N1849" s="1">
        <v>-3.92624695275328</v>
      </c>
      <c r="O1849" s="4">
        <v>-2.41546304724672</v>
      </c>
      <c r="V1849" s="5">
        <v>31.1538</v>
      </c>
      <c r="W1849" s="6">
        <v>9.24</v>
      </c>
      <c r="Z1849" s="4">
        <f>IFERROR(__xludf.DUMMYFUNCTION("""COMPUTED_VALUE"""),8.855)</f>
        <v>8.855</v>
      </c>
      <c r="AA1849" s="4">
        <v>31.0965</v>
      </c>
      <c r="AB1849" s="4" t="s">
        <v>13</v>
      </c>
      <c r="AC1849" s="1">
        <v>31.3744477477785</v>
      </c>
      <c r="AD1849" s="4">
        <v>-0.22064774777850005</v>
      </c>
    </row>
    <row r="1850">
      <c r="G1850" s="5">
        <v>-6.34048</v>
      </c>
      <c r="H1850" s="6">
        <v>9.245</v>
      </c>
      <c r="K1850" s="4">
        <f>IFERROR(__xludf.DUMMYFUNCTION("""COMPUTED_VALUE"""),8.86)</f>
        <v>8.86</v>
      </c>
      <c r="L1850" s="4">
        <v>-7.45345</v>
      </c>
      <c r="M1850" s="4" t="s">
        <v>13</v>
      </c>
      <c r="N1850" s="1">
        <v>-3.92710451218481</v>
      </c>
      <c r="O1850" s="4">
        <v>-2.4133754878151903</v>
      </c>
      <c r="V1850" s="5">
        <v>31.1535</v>
      </c>
      <c r="W1850" s="6">
        <v>9.245</v>
      </c>
      <c r="Z1850" s="4">
        <f>IFERROR(__xludf.DUMMYFUNCTION("""COMPUTED_VALUE"""),8.86)</f>
        <v>8.86</v>
      </c>
      <c r="AA1850" s="4">
        <v>31.0899</v>
      </c>
      <c r="AB1850" s="4" t="s">
        <v>13</v>
      </c>
      <c r="AC1850" s="1">
        <v>31.399533405256</v>
      </c>
      <c r="AD1850" s="4">
        <v>-0.24603340525600004</v>
      </c>
    </row>
    <row r="1851">
      <c r="G1851" s="5">
        <v>-6.33948</v>
      </c>
      <c r="H1851" s="6">
        <v>9.25</v>
      </c>
      <c r="K1851" s="4">
        <f>IFERROR(__xludf.DUMMYFUNCTION("""COMPUTED_VALUE"""),8.865)</f>
        <v>8.865</v>
      </c>
      <c r="L1851" s="4">
        <v>-7.42601</v>
      </c>
      <c r="M1851" s="4" t="s">
        <v>13</v>
      </c>
      <c r="N1851" s="1">
        <v>-3.92787168955759</v>
      </c>
      <c r="O1851" s="4">
        <v>-2.41160831044241</v>
      </c>
      <c r="V1851" s="5">
        <v>31.1533</v>
      </c>
      <c r="W1851" s="6">
        <v>9.25</v>
      </c>
      <c r="Z1851" s="4">
        <f>IFERROR(__xludf.DUMMYFUNCTION("""COMPUTED_VALUE"""),8.865)</f>
        <v>8.865</v>
      </c>
      <c r="AA1851" s="4">
        <v>31.0838</v>
      </c>
      <c r="AB1851" s="4" t="s">
        <v>13</v>
      </c>
      <c r="AC1851" s="1">
        <v>31.4237274705949</v>
      </c>
      <c r="AD1851" s="4">
        <v>-0.2704274705948997</v>
      </c>
    </row>
    <row r="1852">
      <c r="G1852" s="5">
        <v>-6.3387</v>
      </c>
      <c r="H1852" s="6">
        <v>9.255</v>
      </c>
      <c r="K1852" s="4">
        <f>IFERROR(__xludf.DUMMYFUNCTION("""COMPUTED_VALUE"""),8.87)</f>
        <v>8.87</v>
      </c>
      <c r="L1852" s="4">
        <v>-7.39857</v>
      </c>
      <c r="M1852" s="4" t="s">
        <v>13</v>
      </c>
      <c r="N1852" s="1">
        <v>-3.92853784215687</v>
      </c>
      <c r="O1852" s="4">
        <v>-2.4101621578431303</v>
      </c>
      <c r="V1852" s="5">
        <v>31.1529</v>
      </c>
      <c r="W1852" s="6">
        <v>9.255</v>
      </c>
      <c r="Z1852" s="4">
        <f>IFERROR(__xludf.DUMMYFUNCTION("""COMPUTED_VALUE"""),8.87)</f>
        <v>8.87</v>
      </c>
      <c r="AA1852" s="4">
        <v>31.0779</v>
      </c>
      <c r="AB1852" s="4" t="s">
        <v>13</v>
      </c>
      <c r="AC1852" s="1">
        <v>31.4461344794539</v>
      </c>
      <c r="AD1852" s="4">
        <v>-0.2932344794539006</v>
      </c>
    </row>
    <row r="1853">
      <c r="G1853" s="5">
        <v>-6.33817</v>
      </c>
      <c r="H1853" s="6">
        <v>9.26</v>
      </c>
      <c r="K1853" s="4">
        <f>IFERROR(__xludf.DUMMYFUNCTION("""COMPUTED_VALUE"""),8.875)</f>
        <v>8.875</v>
      </c>
      <c r="L1853" s="4">
        <v>-7.37117</v>
      </c>
      <c r="M1853" s="4" t="s">
        <v>13</v>
      </c>
      <c r="N1853" s="1">
        <v>-3.92909232726787</v>
      </c>
      <c r="O1853" s="4">
        <v>-2.40907767273213</v>
      </c>
      <c r="V1853" s="5">
        <v>31.1525</v>
      </c>
      <c r="W1853" s="6">
        <v>9.26</v>
      </c>
      <c r="Z1853" s="4">
        <f>IFERROR(__xludf.DUMMYFUNCTION("""COMPUTED_VALUE"""),8.875)</f>
        <v>8.875</v>
      </c>
      <c r="AA1853" s="4">
        <v>31.0725</v>
      </c>
      <c r="AB1853" s="4" t="s">
        <v>13</v>
      </c>
      <c r="AC1853" s="1">
        <v>31.4658589674918</v>
      </c>
      <c r="AD1853" s="4">
        <v>-0.31335896749180137</v>
      </c>
    </row>
    <row r="1854">
      <c r="G1854" s="5">
        <v>-6.33785</v>
      </c>
      <c r="H1854" s="6">
        <v>9.265</v>
      </c>
      <c r="K1854" s="4">
        <f>IFERROR(__xludf.DUMMYFUNCTION("""COMPUTED_VALUE"""),8.88)</f>
        <v>8.88</v>
      </c>
      <c r="L1854" s="4">
        <v>-7.34385</v>
      </c>
      <c r="M1854" s="4" t="s">
        <v>13</v>
      </c>
      <c r="N1854" s="1">
        <v>-3.92952450217583</v>
      </c>
      <c r="O1854" s="4">
        <v>-2.4083254978241704</v>
      </c>
      <c r="V1854" s="5">
        <v>31.1521</v>
      </c>
      <c r="W1854" s="6">
        <v>9.265</v>
      </c>
      <c r="Z1854" s="4">
        <f>IFERROR(__xludf.DUMMYFUNCTION("""COMPUTED_VALUE"""),8.88)</f>
        <v>8.88</v>
      </c>
      <c r="AA1854" s="4">
        <v>31.0675</v>
      </c>
      <c r="AB1854" s="4" t="s">
        <v>13</v>
      </c>
      <c r="AC1854" s="1">
        <v>31.4820054703672</v>
      </c>
      <c r="AD1854" s="4">
        <v>-0.32990547036719775</v>
      </c>
    </row>
    <row r="1855">
      <c r="G1855" s="5">
        <v>-6.33776</v>
      </c>
      <c r="H1855" s="6">
        <v>9.27</v>
      </c>
      <c r="K1855" s="4">
        <f>IFERROR(__xludf.DUMMYFUNCTION("""COMPUTED_VALUE"""),8.885)</f>
        <v>8.885</v>
      </c>
      <c r="L1855" s="4">
        <v>-7.31664</v>
      </c>
      <c r="M1855" s="4" t="s">
        <v>13</v>
      </c>
      <c r="N1855" s="1">
        <v>-3.92982372416598</v>
      </c>
      <c r="O1855" s="4">
        <v>-2.4079362758340204</v>
      </c>
      <c r="V1855" s="5">
        <v>31.1516</v>
      </c>
      <c r="W1855" s="6">
        <v>9.27</v>
      </c>
      <c r="Z1855" s="4">
        <f>IFERROR(__xludf.DUMMYFUNCTION("""COMPUTED_VALUE"""),8.885)</f>
        <v>8.885</v>
      </c>
      <c r="AA1855" s="4">
        <v>31.0628</v>
      </c>
      <c r="AB1855" s="4" t="s">
        <v>13</v>
      </c>
      <c r="AC1855" s="1">
        <v>31.493678523739</v>
      </c>
      <c r="AD1855" s="4">
        <v>-0.3420785237390014</v>
      </c>
    </row>
    <row r="1856">
      <c r="G1856" s="5">
        <v>-6.33787</v>
      </c>
      <c r="H1856" s="6">
        <v>9.275</v>
      </c>
      <c r="K1856" s="4">
        <f>IFERROR(__xludf.DUMMYFUNCTION("""COMPUTED_VALUE"""),8.89)</f>
        <v>8.89</v>
      </c>
      <c r="L1856" s="4">
        <v>-7.28958</v>
      </c>
      <c r="M1856" s="4" t="s">
        <v>13</v>
      </c>
      <c r="N1856" s="1">
        <v>-3.92997935052356</v>
      </c>
      <c r="O1856" s="4">
        <v>-2.40789064947644</v>
      </c>
      <c r="V1856" s="5">
        <v>31.151</v>
      </c>
      <c r="W1856" s="6">
        <v>9.275</v>
      </c>
      <c r="Z1856" s="4">
        <f>IFERROR(__xludf.DUMMYFUNCTION("""COMPUTED_VALUE"""),8.89)</f>
        <v>8.89</v>
      </c>
      <c r="AA1856" s="4">
        <v>31.0586</v>
      </c>
      <c r="AB1856" s="4" t="s">
        <v>13</v>
      </c>
      <c r="AC1856" s="1">
        <v>31.4999826632659</v>
      </c>
      <c r="AD1856" s="4">
        <v>-0.34898266326590033</v>
      </c>
    </row>
    <row r="1857">
      <c r="G1857" s="5">
        <v>-6.3382</v>
      </c>
      <c r="H1857" s="6">
        <v>9.28</v>
      </c>
      <c r="K1857" s="4">
        <f>IFERROR(__xludf.DUMMYFUNCTION("""COMPUTED_VALUE"""),8.895)</f>
        <v>8.895</v>
      </c>
      <c r="L1857" s="4">
        <v>-7.2627</v>
      </c>
      <c r="M1857" s="4" t="s">
        <v>13</v>
      </c>
      <c r="N1857" s="1">
        <v>-3.93</v>
      </c>
      <c r="O1857" s="4">
        <v>-2.4081999999999995</v>
      </c>
      <c r="V1857" s="5">
        <v>31.1504</v>
      </c>
      <c r="W1857" s="6">
        <v>9.28</v>
      </c>
      <c r="Z1857" s="4">
        <f>IFERROR(__xludf.DUMMYFUNCTION("""COMPUTED_VALUE"""),8.895)</f>
        <v>8.895</v>
      </c>
      <c r="AA1857" s="4">
        <v>31.0548</v>
      </c>
      <c r="AB1857" s="4" t="s">
        <v>13</v>
      </c>
      <c r="AC1857" s="1">
        <v>31.500842</v>
      </c>
      <c r="AD1857" s="4">
        <v>-0.3504419999999975</v>
      </c>
    </row>
    <row r="1858">
      <c r="G1858" s="5">
        <v>-6.33874</v>
      </c>
      <c r="H1858" s="6">
        <v>9.285</v>
      </c>
      <c r="K1858" s="4">
        <f>IFERROR(__xludf.DUMMYFUNCTION("""COMPUTED_VALUE"""),8.9)</f>
        <v>8.9</v>
      </c>
      <c r="L1858" s="4">
        <v>-7.23603</v>
      </c>
      <c r="M1858" s="4" t="s">
        <v>13</v>
      </c>
      <c r="N1858" s="1">
        <v>-3.93</v>
      </c>
      <c r="O1858" s="4">
        <v>-2.4087399999999994</v>
      </c>
      <c r="V1858" s="5">
        <v>31.1498</v>
      </c>
      <c r="W1858" s="6">
        <v>9.285</v>
      </c>
      <c r="Z1858" s="4">
        <f>IFERROR(__xludf.DUMMYFUNCTION("""COMPUTED_VALUE"""),8.9)</f>
        <v>8.9</v>
      </c>
      <c r="AA1858" s="4">
        <v>31.0514</v>
      </c>
      <c r="AB1858" s="4" t="s">
        <v>13</v>
      </c>
      <c r="AC1858" s="1">
        <v>31.500842</v>
      </c>
      <c r="AD1858" s="4">
        <v>-0.35104199999999963</v>
      </c>
    </row>
    <row r="1859">
      <c r="G1859" s="5">
        <v>-6.33948</v>
      </c>
      <c r="H1859" s="6">
        <v>9.29</v>
      </c>
      <c r="K1859" s="4">
        <f>IFERROR(__xludf.DUMMYFUNCTION("""COMPUTED_VALUE"""),8.905)</f>
        <v>8.905</v>
      </c>
      <c r="L1859" s="4">
        <v>-7.2096</v>
      </c>
      <c r="M1859" s="4" t="s">
        <v>13</v>
      </c>
      <c r="N1859" s="1">
        <v>-3.93</v>
      </c>
      <c r="O1859" s="4">
        <v>-2.40948</v>
      </c>
      <c r="V1859" s="5">
        <v>31.1492</v>
      </c>
      <c r="W1859" s="6">
        <v>9.29</v>
      </c>
      <c r="Z1859" s="4">
        <f>IFERROR(__xludf.DUMMYFUNCTION("""COMPUTED_VALUE"""),8.905)</f>
        <v>8.905</v>
      </c>
      <c r="AA1859" s="4">
        <v>31.0485</v>
      </c>
      <c r="AB1859" s="4" t="s">
        <v>13</v>
      </c>
      <c r="AC1859" s="1">
        <v>31.500842</v>
      </c>
      <c r="AD1859" s="4">
        <v>-0.35164199999999823</v>
      </c>
    </row>
    <row r="1860">
      <c r="G1860" s="5">
        <v>-6.34041</v>
      </c>
      <c r="H1860" s="6">
        <v>9.295</v>
      </c>
      <c r="K1860" s="4">
        <f>IFERROR(__xludf.DUMMYFUNCTION("""COMPUTED_VALUE"""),8.91)</f>
        <v>8.91</v>
      </c>
      <c r="L1860" s="4">
        <v>-7.18341</v>
      </c>
      <c r="M1860" s="4" t="s">
        <v>13</v>
      </c>
      <c r="N1860" s="1">
        <v>-3.93</v>
      </c>
      <c r="O1860" s="4">
        <v>-2.41041</v>
      </c>
      <c r="V1860" s="5">
        <v>31.1485</v>
      </c>
      <c r="W1860" s="6">
        <v>9.295</v>
      </c>
      <c r="Z1860" s="4">
        <f>IFERROR(__xludf.DUMMYFUNCTION("""COMPUTED_VALUE"""),8.91)</f>
        <v>8.91</v>
      </c>
      <c r="AA1860" s="4">
        <v>31.0459</v>
      </c>
      <c r="AB1860" s="4" t="s">
        <v>13</v>
      </c>
      <c r="AC1860" s="1">
        <v>31.500842</v>
      </c>
      <c r="AD1860" s="4">
        <v>-0.35234200000000016</v>
      </c>
    </row>
    <row r="1861">
      <c r="G1861" s="5">
        <v>-6.34153</v>
      </c>
      <c r="H1861" s="6">
        <v>9.3</v>
      </c>
      <c r="K1861" s="4">
        <f>IFERROR(__xludf.DUMMYFUNCTION("""COMPUTED_VALUE"""),8.91055297899999)</f>
        <v>8.910552979</v>
      </c>
      <c r="L1861" s="4" t="s">
        <v>13</v>
      </c>
      <c r="M1861" s="4">
        <v>-3.98</v>
      </c>
      <c r="N1861" s="1">
        <v>-3.93</v>
      </c>
      <c r="O1861" s="4">
        <v>-2.4115299999999995</v>
      </c>
      <c r="V1861" s="5">
        <v>31.1478</v>
      </c>
      <c r="W1861" s="6">
        <v>9.3</v>
      </c>
      <c r="Z1861" s="4">
        <f>IFERROR(__xludf.DUMMYFUNCTION("""COMPUTED_VALUE"""),8.91055297899999)</f>
        <v>8.910552979</v>
      </c>
      <c r="AA1861" s="4" t="s">
        <v>13</v>
      </c>
      <c r="AB1861" s="4">
        <v>30.7189123727563</v>
      </c>
      <c r="AC1861" s="1">
        <v>31.500842</v>
      </c>
      <c r="AD1861" s="4">
        <v>-0.3530419999999985</v>
      </c>
    </row>
    <row r="1862">
      <c r="G1862" s="5">
        <v>-6.34285</v>
      </c>
      <c r="H1862" s="6">
        <v>9.305</v>
      </c>
      <c r="K1862" s="4">
        <f>IFERROR(__xludf.DUMMYFUNCTION("""COMPUTED_VALUE"""),8.915)</f>
        <v>8.915</v>
      </c>
      <c r="L1862" s="4">
        <v>-7.15751</v>
      </c>
      <c r="M1862" s="4" t="s">
        <v>13</v>
      </c>
      <c r="N1862" s="1">
        <v>-3.93</v>
      </c>
      <c r="O1862" s="4">
        <v>-2.41285</v>
      </c>
      <c r="V1862" s="5">
        <v>31.1471</v>
      </c>
      <c r="W1862" s="6">
        <v>9.305</v>
      </c>
      <c r="Z1862" s="4">
        <f>IFERROR(__xludf.DUMMYFUNCTION("""COMPUTED_VALUE"""),8.915)</f>
        <v>8.915</v>
      </c>
      <c r="AA1862" s="4">
        <v>31.0437</v>
      </c>
      <c r="AB1862" s="4" t="s">
        <v>13</v>
      </c>
      <c r="AC1862" s="1">
        <v>31.500842</v>
      </c>
      <c r="AD1862" s="4">
        <v>-0.35374200000000044</v>
      </c>
    </row>
    <row r="1863">
      <c r="G1863" s="5">
        <v>-6.34433</v>
      </c>
      <c r="H1863" s="6">
        <v>9.31</v>
      </c>
      <c r="K1863" s="4">
        <f>IFERROR(__xludf.DUMMYFUNCTION("""COMPUTED_VALUE"""),8.92)</f>
        <v>8.92</v>
      </c>
      <c r="L1863" s="4">
        <v>-7.13193</v>
      </c>
      <c r="M1863" s="4" t="s">
        <v>13</v>
      </c>
      <c r="N1863" s="1">
        <v>-3.93</v>
      </c>
      <c r="O1863" s="4">
        <v>-2.41433</v>
      </c>
      <c r="V1863" s="5">
        <v>31.1463</v>
      </c>
      <c r="W1863" s="6">
        <v>9.31</v>
      </c>
      <c r="Z1863" s="4">
        <f>IFERROR(__xludf.DUMMYFUNCTION("""COMPUTED_VALUE"""),8.92)</f>
        <v>8.92</v>
      </c>
      <c r="AA1863" s="4">
        <v>31.0419</v>
      </c>
      <c r="AB1863" s="4" t="s">
        <v>13</v>
      </c>
      <c r="AC1863" s="1">
        <v>31.500842</v>
      </c>
      <c r="AD1863" s="4">
        <v>-0.3545419999999986</v>
      </c>
    </row>
    <row r="1864">
      <c r="G1864" s="5">
        <v>-6.346</v>
      </c>
      <c r="H1864" s="6">
        <v>9.315</v>
      </c>
      <c r="K1864" s="4">
        <f>IFERROR(__xludf.DUMMYFUNCTION("""COMPUTED_VALUE"""),8.925)</f>
        <v>8.925</v>
      </c>
      <c r="L1864" s="4">
        <v>-7.10666</v>
      </c>
      <c r="M1864" s="4" t="s">
        <v>13</v>
      </c>
      <c r="N1864" s="1">
        <v>-3.93</v>
      </c>
      <c r="O1864" s="4">
        <v>-2.416</v>
      </c>
      <c r="V1864" s="5">
        <v>31.1456</v>
      </c>
      <c r="W1864" s="6">
        <v>9.315</v>
      </c>
      <c r="Z1864" s="4">
        <f>IFERROR(__xludf.DUMMYFUNCTION("""COMPUTED_VALUE"""),8.925)</f>
        <v>8.925</v>
      </c>
      <c r="AA1864" s="4">
        <v>31.0405</v>
      </c>
      <c r="AB1864" s="4" t="s">
        <v>13</v>
      </c>
      <c r="AC1864" s="1">
        <v>31.500842</v>
      </c>
      <c r="AD1864" s="4">
        <v>-0.35524199999999695</v>
      </c>
    </row>
    <row r="1865">
      <c r="G1865" s="5">
        <v>-6.34783</v>
      </c>
      <c r="H1865" s="6">
        <v>9.32</v>
      </c>
      <c r="K1865" s="4">
        <f>IFERROR(__xludf.DUMMYFUNCTION("""COMPUTED_VALUE"""),8.93)</f>
        <v>8.93</v>
      </c>
      <c r="L1865" s="4">
        <v>-7.08176</v>
      </c>
      <c r="M1865" s="4" t="s">
        <v>13</v>
      </c>
      <c r="N1865" s="1">
        <v>-3.93</v>
      </c>
      <c r="O1865" s="4">
        <v>-2.41783</v>
      </c>
      <c r="V1865" s="5">
        <v>31.1448</v>
      </c>
      <c r="W1865" s="6">
        <v>9.32</v>
      </c>
      <c r="Z1865" s="4">
        <f>IFERROR(__xludf.DUMMYFUNCTION("""COMPUTED_VALUE"""),8.93)</f>
        <v>8.93</v>
      </c>
      <c r="AA1865" s="4">
        <v>31.0396</v>
      </c>
      <c r="AB1865" s="4" t="s">
        <v>13</v>
      </c>
      <c r="AC1865" s="1">
        <v>31.500842</v>
      </c>
      <c r="AD1865" s="4">
        <v>-0.35604199999999864</v>
      </c>
    </row>
    <row r="1866">
      <c r="G1866" s="5">
        <v>-6.34982</v>
      </c>
      <c r="H1866" s="6">
        <v>9.325</v>
      </c>
      <c r="K1866" s="4">
        <f>IFERROR(__xludf.DUMMYFUNCTION("""COMPUTED_VALUE"""),8.935)</f>
        <v>8.935</v>
      </c>
      <c r="L1866" s="4">
        <v>-7.05721</v>
      </c>
      <c r="M1866" s="4" t="s">
        <v>13</v>
      </c>
      <c r="N1866" s="1">
        <v>-3.93</v>
      </c>
      <c r="O1866" s="4">
        <v>-2.41982</v>
      </c>
      <c r="V1866" s="5">
        <v>31.1441</v>
      </c>
      <c r="W1866" s="6">
        <v>9.325</v>
      </c>
      <c r="Z1866" s="4">
        <f>IFERROR(__xludf.DUMMYFUNCTION("""COMPUTED_VALUE"""),8.935)</f>
        <v>8.935</v>
      </c>
      <c r="AA1866" s="4">
        <v>31.039</v>
      </c>
      <c r="AB1866" s="4" t="s">
        <v>13</v>
      </c>
      <c r="AC1866" s="1">
        <v>31.500842</v>
      </c>
      <c r="AD1866" s="4">
        <v>-0.356741999999997</v>
      </c>
    </row>
    <row r="1867">
      <c r="G1867" s="5">
        <v>-6.35196</v>
      </c>
      <c r="H1867" s="6">
        <v>9.33</v>
      </c>
      <c r="K1867" s="4">
        <f>IFERROR(__xludf.DUMMYFUNCTION("""COMPUTED_VALUE"""),8.94)</f>
        <v>8.94</v>
      </c>
      <c r="L1867" s="4">
        <v>-7.03302</v>
      </c>
      <c r="M1867" s="4" t="s">
        <v>13</v>
      </c>
      <c r="N1867" s="1">
        <v>-3.93</v>
      </c>
      <c r="O1867" s="4">
        <v>-2.42196</v>
      </c>
      <c r="V1867" s="5">
        <v>31.1433</v>
      </c>
      <c r="W1867" s="6">
        <v>9.33</v>
      </c>
      <c r="Z1867" s="4">
        <f>IFERROR(__xludf.DUMMYFUNCTION("""COMPUTED_VALUE"""),8.94)</f>
        <v>8.94</v>
      </c>
      <c r="AA1867" s="4">
        <v>31.0386</v>
      </c>
      <c r="AB1867" s="4" t="s">
        <v>13</v>
      </c>
      <c r="AC1867" s="1">
        <v>31.500842</v>
      </c>
      <c r="AD1867" s="4">
        <v>-0.3575419999999987</v>
      </c>
    </row>
    <row r="1868">
      <c r="G1868" s="5">
        <v>-6.35426</v>
      </c>
      <c r="H1868" s="6">
        <v>9.335</v>
      </c>
      <c r="K1868" s="4">
        <f>IFERROR(__xludf.DUMMYFUNCTION("""COMPUTED_VALUE"""),8.945)</f>
        <v>8.945</v>
      </c>
      <c r="L1868" s="4">
        <v>-7.00924</v>
      </c>
      <c r="M1868" s="4" t="s">
        <v>13</v>
      </c>
      <c r="N1868" s="1">
        <v>-3.93</v>
      </c>
      <c r="O1868" s="4">
        <v>-2.42426</v>
      </c>
      <c r="V1868" s="5">
        <v>31.1425</v>
      </c>
      <c r="W1868" s="6">
        <v>9.335</v>
      </c>
      <c r="Z1868" s="4">
        <f>IFERROR(__xludf.DUMMYFUNCTION("""COMPUTED_VALUE"""),8.945)</f>
        <v>8.945</v>
      </c>
      <c r="AA1868" s="4">
        <v>31.0387</v>
      </c>
      <c r="AB1868" s="4" t="s">
        <v>13</v>
      </c>
      <c r="AC1868" s="1">
        <v>31.500842</v>
      </c>
      <c r="AD1868" s="4">
        <v>-0.3583420000000004</v>
      </c>
    </row>
    <row r="1869">
      <c r="G1869" s="5">
        <v>-6.35671</v>
      </c>
      <c r="H1869" s="6">
        <v>9.34</v>
      </c>
      <c r="K1869" s="4">
        <f>IFERROR(__xludf.DUMMYFUNCTION("""COMPUTED_VALUE"""),8.95)</f>
        <v>8.95</v>
      </c>
      <c r="L1869" s="4">
        <v>-6.98587</v>
      </c>
      <c r="M1869" s="4" t="s">
        <v>13</v>
      </c>
      <c r="N1869" s="1">
        <v>-3.93</v>
      </c>
      <c r="O1869" s="4">
        <v>-2.4267099999999995</v>
      </c>
      <c r="V1869" s="5">
        <v>31.1417</v>
      </c>
      <c r="W1869" s="6">
        <v>9.34</v>
      </c>
      <c r="Z1869" s="4">
        <f>IFERROR(__xludf.DUMMYFUNCTION("""COMPUTED_VALUE"""),8.95)</f>
        <v>8.95</v>
      </c>
      <c r="AA1869" s="4">
        <v>31.0391</v>
      </c>
      <c r="AB1869" s="4" t="s">
        <v>13</v>
      </c>
      <c r="AC1869" s="1">
        <v>31.500842</v>
      </c>
      <c r="AD1869" s="4">
        <v>-0.3591419999999985</v>
      </c>
    </row>
    <row r="1870">
      <c r="G1870" s="5">
        <v>-6.35928</v>
      </c>
      <c r="H1870" s="6">
        <v>9.345</v>
      </c>
      <c r="K1870" s="4">
        <f>IFERROR(__xludf.DUMMYFUNCTION("""COMPUTED_VALUE"""),8.955)</f>
        <v>8.955</v>
      </c>
      <c r="L1870" s="4">
        <v>-6.96291</v>
      </c>
      <c r="M1870" s="4" t="s">
        <v>13</v>
      </c>
      <c r="N1870" s="1">
        <v>-3.93</v>
      </c>
      <c r="O1870" s="4">
        <v>-2.42928</v>
      </c>
      <c r="V1870" s="5">
        <v>31.1409</v>
      </c>
      <c r="W1870" s="6">
        <v>9.345</v>
      </c>
      <c r="Z1870" s="4">
        <f>IFERROR(__xludf.DUMMYFUNCTION("""COMPUTED_VALUE"""),8.955)</f>
        <v>8.955</v>
      </c>
      <c r="AA1870" s="4">
        <v>31.0399</v>
      </c>
      <c r="AB1870" s="4" t="s">
        <v>13</v>
      </c>
      <c r="AC1870" s="1">
        <v>31.500842</v>
      </c>
      <c r="AD1870" s="4">
        <v>-0.3599420000000002</v>
      </c>
    </row>
    <row r="1871">
      <c r="G1871" s="5">
        <v>-6.36198</v>
      </c>
      <c r="H1871" s="6">
        <v>9.35</v>
      </c>
      <c r="K1871" s="4">
        <f>IFERROR(__xludf.DUMMYFUNCTION("""COMPUTED_VALUE"""),8.96)</f>
        <v>8.96</v>
      </c>
      <c r="L1871" s="4">
        <v>-6.94036</v>
      </c>
      <c r="M1871" s="4" t="s">
        <v>13</v>
      </c>
      <c r="N1871" s="1">
        <v>-3.93</v>
      </c>
      <c r="O1871" s="4">
        <v>-2.43198</v>
      </c>
      <c r="V1871" s="5">
        <v>31.1402</v>
      </c>
      <c r="W1871" s="6">
        <v>9.35</v>
      </c>
      <c r="Z1871" s="4">
        <f>IFERROR(__xludf.DUMMYFUNCTION("""COMPUTED_VALUE"""),8.96)</f>
        <v>8.96</v>
      </c>
      <c r="AA1871" s="4">
        <v>31.0408</v>
      </c>
      <c r="AB1871" s="4" t="s">
        <v>13</v>
      </c>
      <c r="AC1871" s="1">
        <v>31.500842</v>
      </c>
      <c r="AD1871" s="4">
        <v>-0.3606419999999986</v>
      </c>
    </row>
    <row r="1872">
      <c r="G1872" s="5">
        <v>-6.36478</v>
      </c>
      <c r="H1872" s="6">
        <v>9.355</v>
      </c>
      <c r="K1872" s="4">
        <f>IFERROR(__xludf.DUMMYFUNCTION("""COMPUTED_VALUE"""),8.965)</f>
        <v>8.965</v>
      </c>
      <c r="L1872" s="4">
        <v>-6.91825</v>
      </c>
      <c r="M1872" s="4" t="s">
        <v>13</v>
      </c>
      <c r="N1872" s="1">
        <v>-3.93</v>
      </c>
      <c r="O1872" s="4">
        <v>-2.4347799999999995</v>
      </c>
      <c r="V1872" s="5">
        <v>31.1394</v>
      </c>
      <c r="W1872" s="6">
        <v>9.355</v>
      </c>
      <c r="Z1872" s="4">
        <f>IFERROR(__xludf.DUMMYFUNCTION("""COMPUTED_VALUE"""),8.965)</f>
        <v>8.965</v>
      </c>
      <c r="AA1872" s="4">
        <v>31.0421</v>
      </c>
      <c r="AB1872" s="4" t="s">
        <v>13</v>
      </c>
      <c r="AC1872" s="1">
        <v>31.500842</v>
      </c>
      <c r="AD1872" s="4">
        <v>-0.36144200000000026</v>
      </c>
    </row>
    <row r="1873">
      <c r="G1873" s="5">
        <v>-6.36772</v>
      </c>
      <c r="H1873" s="6">
        <v>9.36</v>
      </c>
      <c r="K1873" s="4">
        <f>IFERROR(__xludf.DUMMYFUNCTION("""COMPUTED_VALUE"""),8.97)</f>
        <v>8.97</v>
      </c>
      <c r="L1873" s="4">
        <v>-6.89658</v>
      </c>
      <c r="M1873" s="4" t="s">
        <v>13</v>
      </c>
      <c r="N1873" s="1">
        <v>-3.93</v>
      </c>
      <c r="O1873" s="4">
        <v>-2.43772</v>
      </c>
      <c r="V1873" s="5">
        <v>31.1386</v>
      </c>
      <c r="W1873" s="6">
        <v>9.36</v>
      </c>
      <c r="Z1873" s="4">
        <f>IFERROR(__xludf.DUMMYFUNCTION("""COMPUTED_VALUE"""),8.97)</f>
        <v>8.97</v>
      </c>
      <c r="AA1873" s="4">
        <v>31.0437</v>
      </c>
      <c r="AB1873" s="4" t="s">
        <v>13</v>
      </c>
      <c r="AC1873" s="1">
        <v>31.500842</v>
      </c>
      <c r="AD1873" s="4">
        <v>-0.3622419999999984</v>
      </c>
    </row>
    <row r="1874">
      <c r="G1874" s="5">
        <v>-6.37074</v>
      </c>
      <c r="H1874" s="6">
        <v>9.365</v>
      </c>
      <c r="K1874" s="4">
        <f>IFERROR(__xludf.DUMMYFUNCTION("""COMPUTED_VALUE"""),8.975)</f>
        <v>8.975</v>
      </c>
      <c r="L1874" s="4">
        <v>-6.87535</v>
      </c>
      <c r="M1874" s="4" t="s">
        <v>13</v>
      </c>
      <c r="N1874" s="1">
        <v>-3.93018146515612</v>
      </c>
      <c r="O1874" s="4">
        <v>-2.4405585348438796</v>
      </c>
      <c r="V1874" s="5">
        <v>31.1378</v>
      </c>
      <c r="W1874" s="6">
        <v>9.365</v>
      </c>
      <c r="Z1874" s="4">
        <f>IFERROR(__xludf.DUMMYFUNCTION("""COMPUTED_VALUE"""),8.975)</f>
        <v>8.975</v>
      </c>
      <c r="AA1874" s="4">
        <v>31.0455</v>
      </c>
      <c r="AB1874" s="4" t="s">
        <v>13</v>
      </c>
      <c r="AC1874" s="1">
        <v>31.49855568567</v>
      </c>
      <c r="AD1874" s="4">
        <v>-0.36075568567000005</v>
      </c>
    </row>
    <row r="1875">
      <c r="G1875" s="5">
        <v>-6.37385</v>
      </c>
      <c r="H1875" s="6">
        <v>9.37</v>
      </c>
      <c r="K1875" s="4">
        <f>IFERROR(__xludf.DUMMYFUNCTION("""COMPUTED_VALUE"""),8.98)</f>
        <v>8.98</v>
      </c>
      <c r="L1875" s="4">
        <v>-6.85457</v>
      </c>
      <c r="M1875" s="4" t="s">
        <v>13</v>
      </c>
      <c r="N1875" s="1">
        <v>-3.93087382728573</v>
      </c>
      <c r="O1875" s="4">
        <v>-2.44297617271427</v>
      </c>
      <c r="V1875" s="5">
        <v>31.1371</v>
      </c>
      <c r="W1875" s="6">
        <v>9.37</v>
      </c>
      <c r="Z1875" s="4">
        <f>IFERROR(__xludf.DUMMYFUNCTION("""COMPUTED_VALUE"""),8.98)</f>
        <v>8.98</v>
      </c>
      <c r="AA1875" s="4">
        <v>31.0475</v>
      </c>
      <c r="AB1875" s="4" t="s">
        <v>13</v>
      </c>
      <c r="AC1875" s="1">
        <v>31.4900749651808</v>
      </c>
      <c r="AD1875" s="4">
        <v>-0.35297496518079896</v>
      </c>
    </row>
    <row r="1876">
      <c r="G1876" s="5">
        <v>-6.37706</v>
      </c>
      <c r="H1876" s="6">
        <v>9.375</v>
      </c>
      <c r="K1876" s="4">
        <f>IFERROR(__xludf.DUMMYFUNCTION("""COMPUTED_VALUE"""),8.985)</f>
        <v>8.985</v>
      </c>
      <c r="L1876" s="4">
        <v>-6.83425</v>
      </c>
      <c r="M1876" s="4" t="s">
        <v>13</v>
      </c>
      <c r="N1876" s="1">
        <v>-3.93203634739504</v>
      </c>
      <c r="O1876" s="4">
        <v>-2.4450236526049602</v>
      </c>
      <c r="V1876" s="5">
        <v>31.1363</v>
      </c>
      <c r="W1876" s="6">
        <v>9.375</v>
      </c>
      <c r="Z1876" s="4">
        <f>IFERROR(__xludf.DUMMYFUNCTION("""COMPUTED_VALUE"""),8.985)</f>
        <v>8.985</v>
      </c>
      <c r="AA1876" s="4">
        <v>31.0497</v>
      </c>
      <c r="AB1876" s="4" t="s">
        <v>13</v>
      </c>
      <c r="AC1876" s="1">
        <v>31.4763528334233</v>
      </c>
      <c r="AD1876" s="4">
        <v>-0.34005283342330017</v>
      </c>
    </row>
    <row r="1877">
      <c r="G1877" s="5">
        <v>-6.38032</v>
      </c>
      <c r="H1877" s="6">
        <v>9.38</v>
      </c>
      <c r="K1877" s="4">
        <f>IFERROR(__xludf.DUMMYFUNCTION("""COMPUTED_VALUE"""),8.99)</f>
        <v>8.99</v>
      </c>
      <c r="L1877" s="4">
        <v>-6.81439</v>
      </c>
      <c r="M1877" s="4" t="s">
        <v>13</v>
      </c>
      <c r="N1877" s="1">
        <v>-3.93361848432252</v>
      </c>
      <c r="O1877" s="4">
        <v>-2.4467015156774803</v>
      </c>
      <c r="V1877" s="5">
        <v>31.1355</v>
      </c>
      <c r="W1877" s="6">
        <v>9.38</v>
      </c>
      <c r="Z1877" s="4">
        <f>IFERROR(__xludf.DUMMYFUNCTION("""COMPUTED_VALUE"""),8.99)</f>
        <v>8.99</v>
      </c>
      <c r="AA1877" s="4">
        <v>31.0521</v>
      </c>
      <c r="AB1877" s="4" t="s">
        <v>13</v>
      </c>
      <c r="AC1877" s="1">
        <v>31.4584683425129</v>
      </c>
      <c r="AD1877" s="4">
        <v>-0.3229683425129011</v>
      </c>
    </row>
    <row r="1878">
      <c r="G1878" s="5">
        <v>-6.38366</v>
      </c>
      <c r="H1878" s="6">
        <v>9.385</v>
      </c>
      <c r="K1878" s="4">
        <f>IFERROR(__xludf.DUMMYFUNCTION("""COMPUTED_VALUE"""),8.995)</f>
        <v>8.995</v>
      </c>
      <c r="L1878" s="4">
        <v>-6.79498</v>
      </c>
      <c r="M1878" s="4" t="s">
        <v>13</v>
      </c>
      <c r="N1878" s="1">
        <v>-3.93556969690665</v>
      </c>
      <c r="O1878" s="4">
        <v>-2.44809030309335</v>
      </c>
      <c r="V1878" s="5">
        <v>31.1348</v>
      </c>
      <c r="W1878" s="6">
        <v>9.385</v>
      </c>
      <c r="Z1878" s="4">
        <f>IFERROR(__xludf.DUMMYFUNCTION("""COMPUTED_VALUE"""),8.995)</f>
        <v>8.995</v>
      </c>
      <c r="AA1878" s="4">
        <v>31.0547</v>
      </c>
      <c r="AB1878" s="4" t="s">
        <v>13</v>
      </c>
      <c r="AC1878" s="1">
        <v>31.4375005445649</v>
      </c>
      <c r="AD1878" s="4">
        <v>-0.30270054456490314</v>
      </c>
    </row>
    <row r="1879">
      <c r="G1879" s="5">
        <v>-6.38705</v>
      </c>
      <c r="H1879" s="6">
        <v>9.39</v>
      </c>
      <c r="K1879" s="4">
        <f>IFERROR(__xludf.DUMMYFUNCTION("""COMPUTED_VALUE"""),9.0)</f>
        <v>9</v>
      </c>
      <c r="L1879" s="4">
        <v>-6.77603</v>
      </c>
      <c r="M1879" s="4" t="s">
        <v>13</v>
      </c>
      <c r="N1879" s="1">
        <v>-3.9378394439859</v>
      </c>
      <c r="O1879" s="4">
        <v>-2.4492105560141004</v>
      </c>
      <c r="V1879" s="5">
        <v>31.1341</v>
      </c>
      <c r="W1879" s="6">
        <v>9.39</v>
      </c>
      <c r="Z1879" s="4">
        <f>IFERROR(__xludf.DUMMYFUNCTION("""COMPUTED_VALUE"""),9.0)</f>
        <v>9</v>
      </c>
      <c r="AA1879" s="4">
        <v>31.0574</v>
      </c>
      <c r="AB1879" s="4" t="s">
        <v>13</v>
      </c>
      <c r="AC1879" s="1">
        <v>31.4145284916945</v>
      </c>
      <c r="AD1879" s="4">
        <v>-0.2804284916945008</v>
      </c>
    </row>
    <row r="1880">
      <c r="G1880" s="5">
        <v>-6.39048</v>
      </c>
      <c r="H1880" s="6">
        <v>9.395</v>
      </c>
      <c r="K1880" s="4">
        <f>IFERROR(__xludf.DUMMYFUNCTION("""COMPUTED_VALUE"""),9.005)</f>
        <v>9.005</v>
      </c>
      <c r="L1880" s="4">
        <v>-6.75755</v>
      </c>
      <c r="M1880" s="4" t="s">
        <v>13</v>
      </c>
      <c r="N1880" s="1">
        <v>-3.94037718439875</v>
      </c>
      <c r="O1880" s="4">
        <v>-2.4501028156012503</v>
      </c>
      <c r="V1880" s="5">
        <v>31.1335</v>
      </c>
      <c r="W1880" s="6">
        <v>9.395</v>
      </c>
      <c r="Z1880" s="4">
        <f>IFERROR(__xludf.DUMMYFUNCTION("""COMPUTED_VALUE"""),9.005)</f>
        <v>9.005</v>
      </c>
      <c r="AA1880" s="4">
        <v>31.0603</v>
      </c>
      <c r="AB1880" s="4" t="s">
        <v>13</v>
      </c>
      <c r="AC1880" s="1">
        <v>31.3906312360171</v>
      </c>
      <c r="AD1880" s="4">
        <v>-0.25713123601709853</v>
      </c>
    </row>
    <row r="1881">
      <c r="G1881" s="5">
        <v>-6.39396</v>
      </c>
      <c r="H1881" s="6">
        <v>9.4</v>
      </c>
      <c r="K1881" s="4">
        <f>IFERROR(__xludf.DUMMYFUNCTION("""COMPUTED_VALUE"""),9.01)</f>
        <v>9.01</v>
      </c>
      <c r="L1881" s="4">
        <v>-6.73951</v>
      </c>
      <c r="M1881" s="4" t="s">
        <v>13</v>
      </c>
      <c r="N1881" s="1">
        <v>-3.94313237698368</v>
      </c>
      <c r="O1881" s="4">
        <v>-2.4508276230163197</v>
      </c>
      <c r="V1881" s="5">
        <v>31.1328</v>
      </c>
      <c r="W1881" s="6">
        <v>9.4</v>
      </c>
      <c r="Z1881" s="4">
        <f>IFERROR(__xludf.DUMMYFUNCTION("""COMPUTED_VALUE"""),9.01)</f>
        <v>9.01</v>
      </c>
      <c r="AA1881" s="4">
        <v>31.0632</v>
      </c>
      <c r="AB1881" s="4" t="s">
        <v>13</v>
      </c>
      <c r="AC1881" s="1">
        <v>31.366887829648</v>
      </c>
      <c r="AD1881" s="4">
        <v>-0.23408782964800068</v>
      </c>
    </row>
    <row r="1882">
      <c r="G1882" s="5">
        <v>-6.39744</v>
      </c>
      <c r="H1882" s="6">
        <v>9.405</v>
      </c>
      <c r="K1882" s="4">
        <f>IFERROR(__xludf.DUMMYFUNCTION("""COMPUTED_VALUE"""),9.01062011899999)</f>
        <v>9.010620119</v>
      </c>
      <c r="L1882" s="4" t="s">
        <v>13</v>
      </c>
      <c r="M1882" s="4">
        <v>-3.88</v>
      </c>
      <c r="N1882" s="1">
        <v>-3.94605448057916</v>
      </c>
      <c r="O1882" s="4">
        <v>-2.4513855194208394</v>
      </c>
      <c r="V1882" s="5">
        <v>31.1322</v>
      </c>
      <c r="W1882" s="6">
        <v>9.405</v>
      </c>
      <c r="Z1882" s="4">
        <f>IFERROR(__xludf.DUMMYFUNCTION("""COMPUTED_VALUE"""),9.01062011899999)</f>
        <v>9.010620119</v>
      </c>
      <c r="AA1882" s="4" t="s">
        <v>13</v>
      </c>
      <c r="AB1882" s="4">
        <v>31.3709710242858</v>
      </c>
      <c r="AC1882" s="1">
        <v>31.3443773247026</v>
      </c>
      <c r="AD1882" s="4">
        <v>-0.21217732470259776</v>
      </c>
    </row>
    <row r="1883">
      <c r="G1883" s="5">
        <v>-6.40094</v>
      </c>
      <c r="H1883" s="6">
        <v>9.41</v>
      </c>
      <c r="K1883" s="4">
        <f>IFERROR(__xludf.DUMMYFUNCTION("""COMPUTED_VALUE"""),9.015)</f>
        <v>9.015</v>
      </c>
      <c r="L1883" s="4">
        <v>-6.72196</v>
      </c>
      <c r="M1883" s="4" t="s">
        <v>13</v>
      </c>
      <c r="N1883" s="1">
        <v>-3.94909295402367</v>
      </c>
      <c r="O1883" s="4">
        <v>-2.45184704597633</v>
      </c>
      <c r="V1883" s="5">
        <v>31.1316</v>
      </c>
      <c r="W1883" s="6">
        <v>9.41</v>
      </c>
      <c r="Z1883" s="4">
        <f>IFERROR(__xludf.DUMMYFUNCTION("""COMPUTED_VALUE"""),9.015)</f>
        <v>9.015</v>
      </c>
      <c r="AA1883" s="4">
        <v>31.0663</v>
      </c>
      <c r="AB1883" s="4" t="s">
        <v>13</v>
      </c>
      <c r="AC1883" s="1">
        <v>31.3241787732961</v>
      </c>
      <c r="AD1883" s="4">
        <v>-0.19257877329610196</v>
      </c>
    </row>
    <row r="1884">
      <c r="G1884" s="5">
        <v>-6.40445</v>
      </c>
      <c r="H1884" s="6">
        <v>9.415</v>
      </c>
      <c r="K1884" s="4">
        <f>IFERROR(__xludf.DUMMYFUNCTION("""COMPUTED_VALUE"""),9.02)</f>
        <v>9.02</v>
      </c>
      <c r="L1884" s="4">
        <v>-6.70485</v>
      </c>
      <c r="M1884" s="4" t="s">
        <v>13</v>
      </c>
      <c r="N1884" s="1">
        <v>-3.95219725615568</v>
      </c>
      <c r="O1884" s="4">
        <v>-2.4522527438443196</v>
      </c>
      <c r="V1884" s="5">
        <v>31.131</v>
      </c>
      <c r="W1884" s="6">
        <v>9.415</v>
      </c>
      <c r="Z1884" s="4">
        <f>IFERROR(__xludf.DUMMYFUNCTION("""COMPUTED_VALUE"""),9.02)</f>
        <v>9.02</v>
      </c>
      <c r="AA1884" s="4">
        <v>31.0694</v>
      </c>
      <c r="AB1884" s="4" t="s">
        <v>13</v>
      </c>
      <c r="AC1884" s="1">
        <v>31.3073712275438</v>
      </c>
      <c r="AD1884" s="4">
        <v>-0.1763712275438003</v>
      </c>
    </row>
    <row r="1885">
      <c r="G1885" s="5">
        <v>-6.40794</v>
      </c>
      <c r="H1885" s="6">
        <v>9.42</v>
      </c>
      <c r="K1885" s="4">
        <f>IFERROR(__xludf.DUMMYFUNCTION("""COMPUTED_VALUE"""),9.025)</f>
        <v>9.025</v>
      </c>
      <c r="L1885" s="4">
        <v>-6.68819</v>
      </c>
      <c r="M1885" s="4" t="s">
        <v>13</v>
      </c>
      <c r="N1885" s="1">
        <v>-3.95531684581368</v>
      </c>
      <c r="O1885" s="4">
        <v>-2.45262315418632</v>
      </c>
      <c r="V1885" s="5">
        <v>31.1305</v>
      </c>
      <c r="W1885" s="6">
        <v>9.42</v>
      </c>
      <c r="Z1885" s="4">
        <f>IFERROR(__xludf.DUMMYFUNCTION("""COMPUTED_VALUE"""),9.025)</f>
        <v>9.025</v>
      </c>
      <c r="AA1885" s="4">
        <v>31.0726</v>
      </c>
      <c r="AB1885" s="4" t="s">
        <v>13</v>
      </c>
      <c r="AC1885" s="1">
        <v>31.2950337395611</v>
      </c>
      <c r="AD1885" s="4">
        <v>-0.1645337395610973</v>
      </c>
    </row>
    <row r="1886">
      <c r="G1886" s="5">
        <v>-6.41141</v>
      </c>
      <c r="H1886" s="6">
        <v>9.425</v>
      </c>
      <c r="K1886" s="4">
        <f>IFERROR(__xludf.DUMMYFUNCTION("""COMPUTED_VALUE"""),9.03)</f>
        <v>9.03</v>
      </c>
      <c r="L1886" s="4">
        <v>-6.67199</v>
      </c>
      <c r="M1886" s="4" t="s">
        <v>13</v>
      </c>
      <c r="N1886" s="1">
        <v>-3.95840118183614</v>
      </c>
      <c r="O1886" s="4">
        <v>-2.45300881816386</v>
      </c>
      <c r="V1886" s="5">
        <v>31.13</v>
      </c>
      <c r="W1886" s="6">
        <v>9.425</v>
      </c>
      <c r="Z1886" s="4">
        <f>IFERROR(__xludf.DUMMYFUNCTION("""COMPUTED_VALUE"""),9.03)</f>
        <v>9.03</v>
      </c>
      <c r="AA1886" s="4">
        <v>31.0759</v>
      </c>
      <c r="AB1886" s="4" t="s">
        <v>13</v>
      </c>
      <c r="AC1886" s="1">
        <v>31.2882453614633</v>
      </c>
      <c r="AD1886" s="4">
        <v>-0.15824536146330104</v>
      </c>
    </row>
    <row r="1887">
      <c r="G1887" s="5">
        <v>-6.41487</v>
      </c>
      <c r="H1887" s="6">
        <v>9.43</v>
      </c>
      <c r="K1887" s="4">
        <f>IFERROR(__xludf.DUMMYFUNCTION("""COMPUTED_VALUE"""),9.035)</f>
        <v>9.035</v>
      </c>
      <c r="L1887" s="4">
        <v>-6.65627</v>
      </c>
      <c r="M1887" s="4" t="s">
        <v>13</v>
      </c>
      <c r="N1887" s="1">
        <v>-3.96153429156474</v>
      </c>
      <c r="O1887" s="4">
        <v>-2.45333570843526</v>
      </c>
      <c r="V1887" s="5">
        <v>31.1295</v>
      </c>
      <c r="W1887" s="6">
        <v>9.43</v>
      </c>
      <c r="Z1887" s="4">
        <f>IFERROR(__xludf.DUMMYFUNCTION("""COMPUTED_VALUE"""),9.035)</f>
        <v>9.035</v>
      </c>
      <c r="AA1887" s="4">
        <v>31.0792</v>
      </c>
      <c r="AB1887" s="4" t="s">
        <v>13</v>
      </c>
      <c r="AC1887" s="1">
        <v>31.2879654446847</v>
      </c>
      <c r="AD1887" s="4">
        <v>-0.15846544468470114</v>
      </c>
    </row>
    <row r="1888">
      <c r="G1888" s="5">
        <v>-6.41825</v>
      </c>
      <c r="H1888" s="6">
        <v>9.435</v>
      </c>
      <c r="K1888" s="4">
        <f>IFERROR(__xludf.DUMMYFUNCTION("""COMPUTED_VALUE"""),9.04)</f>
        <v>9.04</v>
      </c>
      <c r="L1888" s="4">
        <v>-6.64097</v>
      </c>
      <c r="M1888" s="4" t="s">
        <v>13</v>
      </c>
      <c r="N1888" s="1">
        <v>-3.96551828336741</v>
      </c>
      <c r="O1888" s="4">
        <v>-2.4527317166325897</v>
      </c>
      <c r="V1888" s="5">
        <v>31.1291</v>
      </c>
      <c r="W1888" s="6">
        <v>9.435</v>
      </c>
      <c r="Z1888" s="4">
        <f>IFERROR(__xludf.DUMMYFUNCTION("""COMPUTED_VALUE"""),9.04)</f>
        <v>9.04</v>
      </c>
      <c r="AA1888" s="4">
        <v>31.0825</v>
      </c>
      <c r="AB1888" s="4" t="s">
        <v>13</v>
      </c>
      <c r="AC1888" s="1">
        <v>31.293728335891</v>
      </c>
      <c r="AD1888" s="4">
        <v>-0.164628335890999</v>
      </c>
    </row>
    <row r="1889">
      <c r="G1889" s="5">
        <v>-6.42161</v>
      </c>
      <c r="H1889" s="6">
        <v>9.44</v>
      </c>
      <c r="K1889" s="4">
        <f>IFERROR(__xludf.DUMMYFUNCTION("""COMPUTED_VALUE"""),9.045)</f>
        <v>9.045</v>
      </c>
      <c r="L1889" s="4">
        <v>-6.62612</v>
      </c>
      <c r="M1889" s="4" t="s">
        <v>13</v>
      </c>
      <c r="N1889" s="1">
        <v>-3.97032757039615</v>
      </c>
      <c r="O1889" s="4">
        <v>-2.4512824296038502</v>
      </c>
      <c r="V1889" s="5">
        <v>31.1287</v>
      </c>
      <c r="W1889" s="6">
        <v>9.44</v>
      </c>
      <c r="Z1889" s="4">
        <f>IFERROR(__xludf.DUMMYFUNCTION("""COMPUTED_VALUE"""),9.045)</f>
        <v>9.045</v>
      </c>
      <c r="AA1889" s="4">
        <v>31.0859</v>
      </c>
      <c r="AB1889" s="4" t="s">
        <v>13</v>
      </c>
      <c r="AC1889" s="1">
        <v>31.3045134570602</v>
      </c>
      <c r="AD1889" s="4">
        <v>-0.17581345706020102</v>
      </c>
    </row>
    <row r="1890">
      <c r="G1890" s="5">
        <v>-6.42489</v>
      </c>
      <c r="H1890" s="6">
        <v>9.445</v>
      </c>
      <c r="K1890" s="4">
        <f>IFERROR(__xludf.DUMMYFUNCTION("""COMPUTED_VALUE"""),9.05)</f>
        <v>9.05</v>
      </c>
      <c r="L1890" s="4">
        <v>-6.61172</v>
      </c>
      <c r="M1890" s="4" t="s">
        <v>13</v>
      </c>
      <c r="N1890" s="1">
        <v>-3.97576036534154</v>
      </c>
      <c r="O1890" s="4">
        <v>-2.4491296346584606</v>
      </c>
      <c r="V1890" s="5">
        <v>31.1284</v>
      </c>
      <c r="W1890" s="6">
        <v>9.445</v>
      </c>
      <c r="Z1890" s="4">
        <f>IFERROR(__xludf.DUMMYFUNCTION("""COMPUTED_VALUE"""),9.05)</f>
        <v>9.05</v>
      </c>
      <c r="AA1890" s="4">
        <v>31.0892</v>
      </c>
      <c r="AB1890" s="4" t="s">
        <v>13</v>
      </c>
      <c r="AC1890" s="1">
        <v>31.3193555068673</v>
      </c>
      <c r="AD1890" s="4">
        <v>-0.19095550686730078</v>
      </c>
    </row>
    <row r="1891">
      <c r="G1891" s="5">
        <v>-6.4281</v>
      </c>
      <c r="H1891" s="6">
        <v>9.45</v>
      </c>
      <c r="K1891" s="4">
        <f>IFERROR(__xludf.DUMMYFUNCTION("""COMPUTED_VALUE"""),9.055)</f>
        <v>9.055</v>
      </c>
      <c r="L1891" s="4">
        <v>-6.59775</v>
      </c>
      <c r="M1891" s="4" t="s">
        <v>13</v>
      </c>
      <c r="N1891" s="1">
        <v>-3.98161488089418</v>
      </c>
      <c r="O1891" s="4">
        <v>-2.44648511910582</v>
      </c>
      <c r="V1891" s="5">
        <v>31.1281</v>
      </c>
      <c r="W1891" s="6">
        <v>9.45</v>
      </c>
      <c r="Z1891" s="4">
        <f>IFERROR(__xludf.DUMMYFUNCTION("""COMPUTED_VALUE"""),9.055)</f>
        <v>9.055</v>
      </c>
      <c r="AA1891" s="4">
        <v>31.0926</v>
      </c>
      <c r="AB1891" s="4" t="s">
        <v>13</v>
      </c>
      <c r="AC1891" s="1">
        <v>31.3372891839875</v>
      </c>
      <c r="AD1891" s="4">
        <v>-0.20918918398750108</v>
      </c>
    </row>
    <row r="1892">
      <c r="G1892" s="5">
        <v>-6.43124</v>
      </c>
      <c r="H1892" s="6">
        <v>9.455</v>
      </c>
      <c r="K1892" s="4">
        <f>IFERROR(__xludf.DUMMYFUNCTION("""COMPUTED_VALUE"""),9.06)</f>
        <v>9.06</v>
      </c>
      <c r="L1892" s="4">
        <v>-6.58422</v>
      </c>
      <c r="M1892" s="4" t="s">
        <v>13</v>
      </c>
      <c r="N1892" s="1">
        <v>-3.98768932974464</v>
      </c>
      <c r="O1892" s="4">
        <v>-2.4435506702553598</v>
      </c>
      <c r="V1892" s="5">
        <v>31.1279</v>
      </c>
      <c r="W1892" s="6">
        <v>9.455</v>
      </c>
      <c r="Z1892" s="4">
        <f>IFERROR(__xludf.DUMMYFUNCTION("""COMPUTED_VALUE"""),9.06)</f>
        <v>9.06</v>
      </c>
      <c r="AA1892" s="4">
        <v>31.0958</v>
      </c>
      <c r="AB1892" s="4" t="s">
        <v>13</v>
      </c>
      <c r="AC1892" s="1">
        <v>31.3573491870958</v>
      </c>
      <c r="AD1892" s="4">
        <v>-0.2294491870957991</v>
      </c>
    </row>
    <row r="1893">
      <c r="G1893" s="5">
        <v>-6.43428</v>
      </c>
      <c r="H1893" s="6">
        <v>9.46</v>
      </c>
      <c r="K1893" s="4">
        <f>IFERROR(__xludf.DUMMYFUNCTION("""COMPUTED_VALUE"""),9.065)</f>
        <v>9.065</v>
      </c>
      <c r="L1893" s="4">
        <v>-6.57112</v>
      </c>
      <c r="M1893" s="4" t="s">
        <v>13</v>
      </c>
      <c r="N1893" s="1">
        <v>-3.9937819245835</v>
      </c>
      <c r="O1893" s="4">
        <v>-2.4404980754165004</v>
      </c>
      <c r="V1893" s="5">
        <v>31.1278</v>
      </c>
      <c r="W1893" s="6">
        <v>9.46</v>
      </c>
      <c r="Z1893" s="4">
        <f>IFERROR(__xludf.DUMMYFUNCTION("""COMPUTED_VALUE"""),9.065)</f>
        <v>9.065</v>
      </c>
      <c r="AA1893" s="4">
        <v>31.0991</v>
      </c>
      <c r="AB1893" s="4" t="s">
        <v>13</v>
      </c>
      <c r="AC1893" s="1">
        <v>31.3785702148673</v>
      </c>
      <c r="AD1893" s="4">
        <v>-0.25077021486729834</v>
      </c>
    </row>
    <row r="1894">
      <c r="G1894" s="5">
        <v>-6.43719</v>
      </c>
      <c r="H1894" s="6">
        <v>9.465</v>
      </c>
      <c r="K1894" s="4">
        <f>IFERROR(__xludf.DUMMYFUNCTION("""COMPUTED_VALUE"""),9.07)</f>
        <v>9.07</v>
      </c>
      <c r="L1894" s="4">
        <v>-6.55845</v>
      </c>
      <c r="M1894" s="4" t="s">
        <v>13</v>
      </c>
      <c r="N1894" s="1">
        <v>-3.99969087810136</v>
      </c>
      <c r="O1894" s="4">
        <v>-2.4374991218986404</v>
      </c>
      <c r="V1894" s="5">
        <v>31.1276</v>
      </c>
      <c r="W1894" s="6">
        <v>9.465</v>
      </c>
      <c r="Z1894" s="4">
        <f>IFERROR(__xludf.DUMMYFUNCTION("""COMPUTED_VALUE"""),9.07)</f>
        <v>9.07</v>
      </c>
      <c r="AA1894" s="4">
        <v>31.1023</v>
      </c>
      <c r="AB1894" s="4" t="s">
        <v>13</v>
      </c>
      <c r="AC1894" s="1">
        <v>31.3999869659771</v>
      </c>
      <c r="AD1894" s="4">
        <v>-0.2723869659770983</v>
      </c>
    </row>
    <row r="1895">
      <c r="G1895" s="5">
        <v>-6.44</v>
      </c>
      <c r="H1895" s="6">
        <v>9.47</v>
      </c>
      <c r="K1895" s="4">
        <f>IFERROR(__xludf.DUMMYFUNCTION("""COMPUTED_VALUE"""),9.075)</f>
        <v>9.075</v>
      </c>
      <c r="L1895" s="4">
        <v>-6.54619</v>
      </c>
      <c r="M1895" s="4" t="s">
        <v>13</v>
      </c>
      <c r="N1895" s="1">
        <v>-4.00521440298879</v>
      </c>
      <c r="O1895" s="4">
        <v>-2.43478559701121</v>
      </c>
      <c r="V1895" s="5">
        <v>31.1276</v>
      </c>
      <c r="W1895" s="6">
        <v>9.47</v>
      </c>
      <c r="Z1895" s="4">
        <f>IFERROR(__xludf.DUMMYFUNCTION("""COMPUTED_VALUE"""),9.075)</f>
        <v>9.075</v>
      </c>
      <c r="AA1895" s="4">
        <v>31.1054</v>
      </c>
      <c r="AB1895" s="4" t="s">
        <v>13</v>
      </c>
      <c r="AC1895" s="1">
        <v>31.4206341391003</v>
      </c>
      <c r="AD1895" s="4">
        <v>-0.29303413910029974</v>
      </c>
    </row>
    <row r="1896">
      <c r="G1896" s="5">
        <v>-6.4427</v>
      </c>
      <c r="H1896" s="6">
        <v>9.475</v>
      </c>
      <c r="K1896" s="4">
        <f>IFERROR(__xludf.DUMMYFUNCTION("""COMPUTED_VALUE"""),9.08)</f>
        <v>9.08</v>
      </c>
      <c r="L1896" s="4">
        <v>-6.53436</v>
      </c>
      <c r="M1896" s="4" t="s">
        <v>13</v>
      </c>
      <c r="N1896" s="1">
        <v>-4.01015071193638</v>
      </c>
      <c r="O1896" s="4">
        <v>-2.43254928806362</v>
      </c>
      <c r="V1896" s="5">
        <v>31.1275</v>
      </c>
      <c r="W1896" s="6">
        <v>9.475</v>
      </c>
      <c r="Z1896" s="4">
        <f>IFERROR(__xludf.DUMMYFUNCTION("""COMPUTED_VALUE"""),9.08)</f>
        <v>9.08</v>
      </c>
      <c r="AA1896" s="4">
        <v>31.1086</v>
      </c>
      <c r="AB1896" s="4" t="s">
        <v>13</v>
      </c>
      <c r="AC1896" s="1">
        <v>31.4395464329119</v>
      </c>
      <c r="AD1896" s="4">
        <v>-0.3120464329118988</v>
      </c>
    </row>
    <row r="1897">
      <c r="G1897" s="5">
        <v>-6.44526</v>
      </c>
      <c r="H1897" s="6">
        <v>9.48</v>
      </c>
      <c r="K1897" s="4">
        <f>IFERROR(__xludf.DUMMYFUNCTION("""COMPUTED_VALUE"""),9.085)</f>
        <v>9.085</v>
      </c>
      <c r="L1897" s="4">
        <v>-6.52295</v>
      </c>
      <c r="M1897" s="4" t="s">
        <v>13</v>
      </c>
      <c r="N1897" s="1">
        <v>-4.01429801763472</v>
      </c>
      <c r="O1897" s="4">
        <v>-2.4309619823652806</v>
      </c>
      <c r="V1897" s="5">
        <v>31.1276</v>
      </c>
      <c r="W1897" s="6">
        <v>9.48</v>
      </c>
      <c r="Z1897" s="4">
        <f>IFERROR(__xludf.DUMMYFUNCTION("""COMPUTED_VALUE"""),9.085)</f>
        <v>9.085</v>
      </c>
      <c r="AA1897" s="4">
        <v>31.1116</v>
      </c>
      <c r="AB1897" s="4" t="s">
        <v>13</v>
      </c>
      <c r="AC1897" s="1">
        <v>31.455758546087</v>
      </c>
      <c r="AD1897" s="4">
        <v>-0.3281585460869998</v>
      </c>
    </row>
    <row r="1898">
      <c r="G1898" s="5">
        <v>-6.44766</v>
      </c>
      <c r="H1898" s="6">
        <v>9.485</v>
      </c>
      <c r="K1898" s="4">
        <f>IFERROR(__xludf.DUMMYFUNCTION("""COMPUTED_VALUE"""),9.09)</f>
        <v>9.09</v>
      </c>
      <c r="L1898" s="4">
        <v>-6.51193</v>
      </c>
      <c r="M1898" s="4" t="s">
        <v>13</v>
      </c>
      <c r="N1898" s="1">
        <v>-4.01745453277439</v>
      </c>
      <c r="O1898" s="4">
        <v>-2.43020546722561</v>
      </c>
      <c r="V1898" s="5">
        <v>31.1276</v>
      </c>
      <c r="W1898" s="6">
        <v>9.485</v>
      </c>
      <c r="Z1898" s="4">
        <f>IFERROR(__xludf.DUMMYFUNCTION("""COMPUTED_VALUE"""),9.09)</f>
        <v>9.09</v>
      </c>
      <c r="AA1898" s="4">
        <v>31.1145</v>
      </c>
      <c r="AB1898" s="4" t="s">
        <v>13</v>
      </c>
      <c r="AC1898" s="1">
        <v>31.4683051773006</v>
      </c>
      <c r="AD1898" s="4">
        <v>-0.3407051773005989</v>
      </c>
    </row>
    <row r="1899">
      <c r="G1899" s="5">
        <v>-6.44994</v>
      </c>
      <c r="H1899" s="6">
        <v>9.49</v>
      </c>
      <c r="K1899" s="4">
        <f>IFERROR(__xludf.DUMMYFUNCTION("""COMPUTED_VALUE"""),9.095)</f>
        <v>9.095</v>
      </c>
      <c r="L1899" s="4">
        <v>-6.5013</v>
      </c>
      <c r="M1899" s="4" t="s">
        <v>13</v>
      </c>
      <c r="N1899" s="1">
        <v>-4.01941847004597</v>
      </c>
      <c r="O1899" s="4">
        <v>-2.4305215299540297</v>
      </c>
      <c r="V1899" s="5">
        <v>31.1278</v>
      </c>
      <c r="W1899" s="6">
        <v>9.49</v>
      </c>
      <c r="Z1899" s="4">
        <f>IFERROR(__xludf.DUMMYFUNCTION("""COMPUTED_VALUE"""),9.095)</f>
        <v>9.095</v>
      </c>
      <c r="AA1899" s="4">
        <v>31.1174</v>
      </c>
      <c r="AB1899" s="4" t="s">
        <v>13</v>
      </c>
      <c r="AC1899" s="1">
        <v>31.476221025228</v>
      </c>
      <c r="AD1899" s="4">
        <v>-0.34842102522799934</v>
      </c>
    </row>
    <row r="1900">
      <c r="G1900" s="5">
        <v>-6.45204</v>
      </c>
      <c r="H1900" s="6">
        <v>9.495</v>
      </c>
      <c r="K1900" s="4">
        <f>IFERROR(__xludf.DUMMYFUNCTION("""COMPUTED_VALUE"""),9.1)</f>
        <v>9.1</v>
      </c>
      <c r="L1900" s="4">
        <v>-6.49108</v>
      </c>
      <c r="M1900" s="4" t="s">
        <v>13</v>
      </c>
      <c r="N1900" s="1">
        <v>-4.02</v>
      </c>
      <c r="O1900" s="4">
        <v>-2.4320400000000006</v>
      </c>
      <c r="V1900" s="5">
        <v>31.128</v>
      </c>
      <c r="W1900" s="6">
        <v>9.495</v>
      </c>
      <c r="Z1900" s="4">
        <f>IFERROR(__xludf.DUMMYFUNCTION("""COMPUTED_VALUE"""),9.1)</f>
        <v>9.1</v>
      </c>
      <c r="AA1900" s="4">
        <v>31.1202</v>
      </c>
      <c r="AB1900" s="4" t="s">
        <v>13</v>
      </c>
      <c r="AC1900" s="1">
        <v>31.47858986</v>
      </c>
      <c r="AD1900" s="4">
        <v>-0.3505898599999995</v>
      </c>
    </row>
    <row r="1901">
      <c r="G1901" s="5">
        <v>-6.45398</v>
      </c>
      <c r="H1901" s="6">
        <v>9.5</v>
      </c>
      <c r="K1901" s="4">
        <f>IFERROR(__xludf.DUMMYFUNCTION("""COMPUTED_VALUE"""),9.105)</f>
        <v>9.105</v>
      </c>
      <c r="L1901" s="4">
        <v>-6.48126</v>
      </c>
      <c r="M1901" s="4" t="s">
        <v>13</v>
      </c>
      <c r="N1901" s="1">
        <v>-4.02</v>
      </c>
      <c r="O1901" s="4">
        <v>-2.43398</v>
      </c>
      <c r="V1901" s="5">
        <v>31.1282</v>
      </c>
      <c r="W1901" s="6">
        <v>9.5</v>
      </c>
      <c r="Z1901" s="4">
        <f>IFERROR(__xludf.DUMMYFUNCTION("""COMPUTED_VALUE"""),9.105)</f>
        <v>9.105</v>
      </c>
      <c r="AA1901" s="4">
        <v>31.1229</v>
      </c>
      <c r="AB1901" s="4" t="s">
        <v>13</v>
      </c>
      <c r="AC1901" s="1">
        <v>31.47858986</v>
      </c>
      <c r="AD1901" s="4">
        <v>-0.35038985999999994</v>
      </c>
    </row>
    <row r="1902">
      <c r="G1902" s="5">
        <v>-6.45574</v>
      </c>
      <c r="H1902" s="6">
        <v>9.505</v>
      </c>
      <c r="K1902" s="4">
        <f>IFERROR(__xludf.DUMMYFUNCTION("""COMPUTED_VALUE"""),9.11)</f>
        <v>9.11</v>
      </c>
      <c r="L1902" s="4">
        <v>-6.47181</v>
      </c>
      <c r="M1902" s="4" t="s">
        <v>13</v>
      </c>
      <c r="N1902" s="1">
        <v>-4.02</v>
      </c>
      <c r="O1902" s="4">
        <v>-2.43574</v>
      </c>
      <c r="V1902" s="5">
        <v>31.1285</v>
      </c>
      <c r="W1902" s="6">
        <v>9.505</v>
      </c>
      <c r="Z1902" s="4">
        <f>IFERROR(__xludf.DUMMYFUNCTION("""COMPUTED_VALUE"""),9.11)</f>
        <v>9.11</v>
      </c>
      <c r="AA1902" s="4">
        <v>31.1255</v>
      </c>
      <c r="AB1902" s="4" t="s">
        <v>13</v>
      </c>
      <c r="AC1902" s="1">
        <v>31.47858986</v>
      </c>
      <c r="AD1902" s="4">
        <v>-0.35008986000000064</v>
      </c>
    </row>
    <row r="1903">
      <c r="G1903" s="5">
        <v>-6.45733</v>
      </c>
      <c r="H1903" s="6">
        <v>9.51</v>
      </c>
      <c r="K1903" s="4">
        <f>IFERROR(__xludf.DUMMYFUNCTION("""COMPUTED_VALUE"""),9.110717769)</f>
        <v>9.110717769</v>
      </c>
      <c r="L1903" s="4" t="s">
        <v>13</v>
      </c>
      <c r="M1903" s="4">
        <v>-3.85</v>
      </c>
      <c r="N1903" s="1">
        <v>-4.02</v>
      </c>
      <c r="O1903" s="4">
        <v>-2.43733</v>
      </c>
      <c r="V1903" s="5">
        <v>31.1288</v>
      </c>
      <c r="W1903" s="6">
        <v>9.51</v>
      </c>
      <c r="Z1903" s="4">
        <f>IFERROR(__xludf.DUMMYFUNCTION("""COMPUTED_VALUE"""),9.110717769)</f>
        <v>9.110717769</v>
      </c>
      <c r="AA1903" s="4" t="s">
        <v>13</v>
      </c>
      <c r="AB1903" s="4">
        <v>31.1252424003203</v>
      </c>
      <c r="AC1903" s="1">
        <v>31.47858986</v>
      </c>
      <c r="AD1903" s="4">
        <v>-0.34978986000000134</v>
      </c>
    </row>
    <row r="1904">
      <c r="G1904" s="5">
        <v>-6.45873</v>
      </c>
      <c r="H1904" s="6">
        <v>9.515</v>
      </c>
      <c r="K1904" s="4">
        <f>IFERROR(__xludf.DUMMYFUNCTION("""COMPUTED_VALUE"""),9.115)</f>
        <v>9.115</v>
      </c>
      <c r="L1904" s="4">
        <v>-6.46274</v>
      </c>
      <c r="M1904" s="4" t="s">
        <v>13</v>
      </c>
      <c r="N1904" s="1">
        <v>-4.02</v>
      </c>
      <c r="O1904" s="4">
        <v>-2.4387300000000005</v>
      </c>
      <c r="V1904" s="5">
        <v>31.1292</v>
      </c>
      <c r="W1904" s="6">
        <v>9.515</v>
      </c>
      <c r="Z1904" s="4">
        <f>IFERROR(__xludf.DUMMYFUNCTION("""COMPUTED_VALUE"""),9.115)</f>
        <v>9.115</v>
      </c>
      <c r="AA1904" s="4">
        <v>31.128</v>
      </c>
      <c r="AB1904" s="4" t="s">
        <v>13</v>
      </c>
      <c r="AC1904" s="1">
        <v>31.47858986</v>
      </c>
      <c r="AD1904" s="4">
        <v>-0.3493898599999987</v>
      </c>
    </row>
    <row r="1905">
      <c r="G1905" s="5">
        <v>-6.45994</v>
      </c>
      <c r="H1905" s="6">
        <v>9.52</v>
      </c>
      <c r="K1905" s="4">
        <f>IFERROR(__xludf.DUMMYFUNCTION("""COMPUTED_VALUE"""),9.12)</f>
        <v>9.12</v>
      </c>
      <c r="L1905" s="4">
        <v>-6.45404</v>
      </c>
      <c r="M1905" s="4" t="s">
        <v>13</v>
      </c>
      <c r="N1905" s="1">
        <v>-4.02</v>
      </c>
      <c r="O1905" s="4">
        <v>-2.43994</v>
      </c>
      <c r="V1905" s="5">
        <v>31.1296</v>
      </c>
      <c r="W1905" s="6">
        <v>9.52</v>
      </c>
      <c r="Z1905" s="4">
        <f>IFERROR(__xludf.DUMMYFUNCTION("""COMPUTED_VALUE"""),9.12)</f>
        <v>9.12</v>
      </c>
      <c r="AA1905" s="4">
        <v>31.1303</v>
      </c>
      <c r="AB1905" s="4" t="s">
        <v>13</v>
      </c>
      <c r="AC1905" s="1">
        <v>31.47858986</v>
      </c>
      <c r="AD1905" s="4">
        <v>-0.34898985999999965</v>
      </c>
    </row>
    <row r="1906">
      <c r="G1906" s="5">
        <v>-6.46094</v>
      </c>
      <c r="H1906" s="6">
        <v>9.525</v>
      </c>
      <c r="K1906" s="4">
        <f>IFERROR(__xludf.DUMMYFUNCTION("""COMPUTED_VALUE"""),9.125)</f>
        <v>9.125</v>
      </c>
      <c r="L1906" s="4">
        <v>-6.44571</v>
      </c>
      <c r="M1906" s="4" t="s">
        <v>13</v>
      </c>
      <c r="N1906" s="1">
        <v>-4.02</v>
      </c>
      <c r="O1906" s="4">
        <v>-2.4409400000000003</v>
      </c>
      <c r="V1906" s="5">
        <v>31.1301</v>
      </c>
      <c r="W1906" s="6">
        <v>9.525</v>
      </c>
      <c r="Z1906" s="4">
        <f>IFERROR(__xludf.DUMMYFUNCTION("""COMPUTED_VALUE"""),9.125)</f>
        <v>9.125</v>
      </c>
      <c r="AA1906" s="4">
        <v>31.1326</v>
      </c>
      <c r="AB1906" s="4" t="s">
        <v>13</v>
      </c>
      <c r="AC1906" s="1">
        <v>31.47858986</v>
      </c>
      <c r="AD1906" s="4">
        <v>-0.3484898600000008</v>
      </c>
    </row>
    <row r="1907">
      <c r="G1907" s="5">
        <v>-6.46175</v>
      </c>
      <c r="H1907" s="6">
        <v>9.53</v>
      </c>
      <c r="K1907" s="4">
        <f>IFERROR(__xludf.DUMMYFUNCTION("""COMPUTED_VALUE"""),9.13)</f>
        <v>9.13</v>
      </c>
      <c r="L1907" s="4">
        <v>-6.43775</v>
      </c>
      <c r="M1907" s="4" t="s">
        <v>13</v>
      </c>
      <c r="N1907" s="1">
        <v>-4.02</v>
      </c>
      <c r="O1907" s="4">
        <v>-2.4417500000000008</v>
      </c>
      <c r="V1907" s="5">
        <v>31.1306</v>
      </c>
      <c r="W1907" s="6">
        <v>9.53</v>
      </c>
      <c r="Z1907" s="4">
        <f>IFERROR(__xludf.DUMMYFUNCTION("""COMPUTED_VALUE"""),9.13)</f>
        <v>9.13</v>
      </c>
      <c r="AA1907" s="4">
        <v>31.1348</v>
      </c>
      <c r="AB1907" s="4" t="s">
        <v>13</v>
      </c>
      <c r="AC1907" s="1">
        <v>31.47858986</v>
      </c>
      <c r="AD1907" s="4">
        <v>-0.34798985999999843</v>
      </c>
    </row>
    <row r="1908">
      <c r="G1908" s="5">
        <v>-6.46236</v>
      </c>
      <c r="H1908" s="6">
        <v>9.535</v>
      </c>
      <c r="K1908" s="4">
        <f>IFERROR(__xludf.DUMMYFUNCTION("""COMPUTED_VALUE"""),9.135)</f>
        <v>9.135</v>
      </c>
      <c r="L1908" s="4">
        <v>-6.43014</v>
      </c>
      <c r="M1908" s="4" t="s">
        <v>13</v>
      </c>
      <c r="N1908" s="1">
        <v>-4.02</v>
      </c>
      <c r="O1908" s="4">
        <v>-2.4423600000000008</v>
      </c>
      <c r="V1908" s="5">
        <v>31.1312</v>
      </c>
      <c r="W1908" s="6">
        <v>9.535</v>
      </c>
      <c r="Z1908" s="4">
        <f>IFERROR(__xludf.DUMMYFUNCTION("""COMPUTED_VALUE"""),9.135)</f>
        <v>9.135</v>
      </c>
      <c r="AA1908" s="4">
        <v>31.1368</v>
      </c>
      <c r="AB1908" s="4" t="s">
        <v>13</v>
      </c>
      <c r="AC1908" s="1">
        <v>31.47858986</v>
      </c>
      <c r="AD1908" s="4">
        <v>-0.34738985999999983</v>
      </c>
    </row>
    <row r="1909">
      <c r="G1909" s="5">
        <v>-6.46276</v>
      </c>
      <c r="H1909" s="6">
        <v>9.54</v>
      </c>
      <c r="K1909" s="4">
        <f>IFERROR(__xludf.DUMMYFUNCTION("""COMPUTED_VALUE"""),9.14)</f>
        <v>9.14</v>
      </c>
      <c r="L1909" s="4">
        <v>-6.42286</v>
      </c>
      <c r="M1909" s="4" t="s">
        <v>13</v>
      </c>
      <c r="N1909" s="1">
        <v>-4.02</v>
      </c>
      <c r="O1909" s="4">
        <v>-2.4427600000000007</v>
      </c>
      <c r="V1909" s="5">
        <v>31.1318</v>
      </c>
      <c r="W1909" s="6">
        <v>9.54</v>
      </c>
      <c r="Z1909" s="4">
        <f>IFERROR(__xludf.DUMMYFUNCTION("""COMPUTED_VALUE"""),9.14)</f>
        <v>9.14</v>
      </c>
      <c r="AA1909" s="4">
        <v>31.1388</v>
      </c>
      <c r="AB1909" s="4" t="s">
        <v>13</v>
      </c>
      <c r="AC1909" s="1">
        <v>31.47858986</v>
      </c>
      <c r="AD1909" s="4">
        <v>-0.3467898600000012</v>
      </c>
    </row>
    <row r="1910">
      <c r="G1910" s="5">
        <v>-6.46294</v>
      </c>
      <c r="H1910" s="6">
        <v>9.545</v>
      </c>
      <c r="K1910" s="4">
        <f>IFERROR(__xludf.DUMMYFUNCTION("""COMPUTED_VALUE"""),9.145)</f>
        <v>9.145</v>
      </c>
      <c r="L1910" s="4">
        <v>-6.41593</v>
      </c>
      <c r="M1910" s="4" t="s">
        <v>13</v>
      </c>
      <c r="N1910" s="1">
        <v>-4.02</v>
      </c>
      <c r="O1910" s="4">
        <v>-2.44294</v>
      </c>
      <c r="V1910" s="5">
        <v>31.1324</v>
      </c>
      <c r="W1910" s="6">
        <v>9.545</v>
      </c>
      <c r="Z1910" s="4">
        <f>IFERROR(__xludf.DUMMYFUNCTION("""COMPUTED_VALUE"""),9.145)</f>
        <v>9.145</v>
      </c>
      <c r="AA1910" s="4">
        <v>31.1406</v>
      </c>
      <c r="AB1910" s="4" t="s">
        <v>13</v>
      </c>
      <c r="AC1910" s="1">
        <v>31.47858986</v>
      </c>
      <c r="AD1910" s="4">
        <v>-0.34618985999999907</v>
      </c>
    </row>
    <row r="1911">
      <c r="G1911" s="5">
        <v>-6.4629</v>
      </c>
      <c r="H1911" s="6">
        <v>9.55</v>
      </c>
      <c r="K1911" s="4">
        <f>IFERROR(__xludf.DUMMYFUNCTION("""COMPUTED_VALUE"""),9.15)</f>
        <v>9.15</v>
      </c>
      <c r="L1911" s="4">
        <v>-6.40934</v>
      </c>
      <c r="M1911" s="4" t="s">
        <v>13</v>
      </c>
      <c r="N1911" s="1">
        <v>-4.02</v>
      </c>
      <c r="O1911" s="4">
        <v>-2.4429000000000007</v>
      </c>
      <c r="V1911" s="5">
        <v>31.133</v>
      </c>
      <c r="W1911" s="6">
        <v>9.55</v>
      </c>
      <c r="Z1911" s="4">
        <f>IFERROR(__xludf.DUMMYFUNCTION("""COMPUTED_VALUE"""),9.15)</f>
        <v>9.15</v>
      </c>
      <c r="AA1911" s="4">
        <v>31.1423</v>
      </c>
      <c r="AB1911" s="4" t="s">
        <v>13</v>
      </c>
      <c r="AC1911" s="1">
        <v>31.47858986</v>
      </c>
      <c r="AD1911" s="4">
        <v>-0.34558986000000047</v>
      </c>
    </row>
    <row r="1912">
      <c r="G1912" s="5">
        <v>-6.46265</v>
      </c>
      <c r="H1912" s="6">
        <v>9.555</v>
      </c>
      <c r="K1912" s="4">
        <f>IFERROR(__xludf.DUMMYFUNCTION("""COMPUTED_VALUE"""),9.155)</f>
        <v>9.155</v>
      </c>
      <c r="L1912" s="4">
        <v>-6.40309</v>
      </c>
      <c r="M1912" s="4" t="s">
        <v>13</v>
      </c>
      <c r="N1912" s="1">
        <v>-4.02</v>
      </c>
      <c r="O1912" s="4">
        <v>-2.4426500000000004</v>
      </c>
      <c r="V1912" s="5">
        <v>31.1338</v>
      </c>
      <c r="W1912" s="6">
        <v>9.555</v>
      </c>
      <c r="Z1912" s="4">
        <f>IFERROR(__xludf.DUMMYFUNCTION("""COMPUTED_VALUE"""),9.155)</f>
        <v>9.155</v>
      </c>
      <c r="AA1912" s="4">
        <v>31.1439</v>
      </c>
      <c r="AB1912" s="4" t="s">
        <v>13</v>
      </c>
      <c r="AC1912" s="1">
        <v>31.47858986</v>
      </c>
      <c r="AD1912" s="4">
        <v>-0.3447898599999988</v>
      </c>
    </row>
    <row r="1913">
      <c r="G1913" s="5">
        <v>-6.46218</v>
      </c>
      <c r="H1913" s="6">
        <v>9.56</v>
      </c>
      <c r="K1913" s="4">
        <f>IFERROR(__xludf.DUMMYFUNCTION("""COMPUTED_VALUE"""),9.16)</f>
        <v>9.16</v>
      </c>
      <c r="L1913" s="4">
        <v>-6.39714</v>
      </c>
      <c r="M1913" s="4" t="s">
        <v>13</v>
      </c>
      <c r="N1913" s="1">
        <v>-4.02</v>
      </c>
      <c r="O1913" s="4">
        <v>-2.4421800000000005</v>
      </c>
      <c r="V1913" s="5">
        <v>31.1345</v>
      </c>
      <c r="W1913" s="6">
        <v>9.56</v>
      </c>
      <c r="Z1913" s="4">
        <f>IFERROR(__xludf.DUMMYFUNCTION("""COMPUTED_VALUE"""),9.16)</f>
        <v>9.16</v>
      </c>
      <c r="AA1913" s="4">
        <v>31.1453</v>
      </c>
      <c r="AB1913" s="4" t="s">
        <v>13</v>
      </c>
      <c r="AC1913" s="1">
        <v>31.47858986</v>
      </c>
      <c r="AD1913" s="4">
        <v>-0.3440898600000004</v>
      </c>
    </row>
    <row r="1914">
      <c r="G1914" s="5">
        <v>-6.46148</v>
      </c>
      <c r="H1914" s="6">
        <v>9.565</v>
      </c>
      <c r="K1914" s="4">
        <f>IFERROR(__xludf.DUMMYFUNCTION("""COMPUTED_VALUE"""),9.165)</f>
        <v>9.165</v>
      </c>
      <c r="L1914" s="4">
        <v>-6.39152</v>
      </c>
      <c r="M1914" s="4" t="s">
        <v>13</v>
      </c>
      <c r="N1914" s="1">
        <v>-4.02</v>
      </c>
      <c r="O1914" s="4">
        <v>-2.4414800000000003</v>
      </c>
      <c r="V1914" s="5">
        <v>31.1353</v>
      </c>
      <c r="W1914" s="6">
        <v>9.565</v>
      </c>
      <c r="Z1914" s="4">
        <f>IFERROR(__xludf.DUMMYFUNCTION("""COMPUTED_VALUE"""),9.165)</f>
        <v>9.165</v>
      </c>
      <c r="AA1914" s="4">
        <v>31.1467</v>
      </c>
      <c r="AB1914" s="4" t="s">
        <v>13</v>
      </c>
      <c r="AC1914" s="1">
        <v>31.47858986</v>
      </c>
      <c r="AD1914" s="4">
        <v>-0.3432898599999987</v>
      </c>
    </row>
    <row r="1915">
      <c r="G1915" s="5">
        <v>-6.46056</v>
      </c>
      <c r="H1915" s="6">
        <v>9.57</v>
      </c>
      <c r="K1915" s="4">
        <f>IFERROR(__xludf.DUMMYFUNCTION("""COMPUTED_VALUE"""),9.17)</f>
        <v>9.17</v>
      </c>
      <c r="L1915" s="4">
        <v>-6.38622</v>
      </c>
      <c r="M1915" s="4" t="s">
        <v>13</v>
      </c>
      <c r="N1915" s="1">
        <v>-4.02</v>
      </c>
      <c r="O1915" s="4">
        <v>-2.4405600000000005</v>
      </c>
      <c r="V1915" s="5">
        <v>31.1361</v>
      </c>
      <c r="W1915" s="6">
        <v>9.57</v>
      </c>
      <c r="Z1915" s="4">
        <f>IFERROR(__xludf.DUMMYFUNCTION("""COMPUTED_VALUE"""),9.17)</f>
        <v>9.17</v>
      </c>
      <c r="AA1915" s="4">
        <v>31.1479</v>
      </c>
      <c r="AB1915" s="4" t="s">
        <v>13</v>
      </c>
      <c r="AC1915" s="1">
        <v>31.47858986</v>
      </c>
      <c r="AD1915" s="4">
        <v>-0.3424898600000006</v>
      </c>
    </row>
    <row r="1916">
      <c r="G1916" s="5">
        <v>-6.45943</v>
      </c>
      <c r="H1916" s="6">
        <v>9.575</v>
      </c>
      <c r="K1916" s="4">
        <f>IFERROR(__xludf.DUMMYFUNCTION("""COMPUTED_VALUE"""),9.175)</f>
        <v>9.175</v>
      </c>
      <c r="L1916" s="4">
        <v>-6.3812</v>
      </c>
      <c r="M1916" s="4" t="s">
        <v>13</v>
      </c>
      <c r="N1916" s="1">
        <v>-4.02</v>
      </c>
      <c r="O1916" s="4">
        <v>-2.4394300000000007</v>
      </c>
      <c r="V1916" s="5">
        <v>31.1369</v>
      </c>
      <c r="W1916" s="6">
        <v>9.575</v>
      </c>
      <c r="Z1916" s="4">
        <f>IFERROR(__xludf.DUMMYFUNCTION("""COMPUTED_VALUE"""),9.175)</f>
        <v>9.175</v>
      </c>
      <c r="AA1916" s="4">
        <v>31.149</v>
      </c>
      <c r="AB1916" s="4" t="s">
        <v>13</v>
      </c>
      <c r="AC1916" s="1">
        <v>31.47858986</v>
      </c>
      <c r="AD1916" s="4">
        <v>-0.3416898599999989</v>
      </c>
    </row>
    <row r="1917">
      <c r="G1917" s="5">
        <v>-6.45809</v>
      </c>
      <c r="H1917" s="6">
        <v>9.58</v>
      </c>
      <c r="K1917" s="4">
        <f>IFERROR(__xludf.DUMMYFUNCTION("""COMPUTED_VALUE"""),9.18)</f>
        <v>9.18</v>
      </c>
      <c r="L1917" s="4">
        <v>-6.3765</v>
      </c>
      <c r="M1917" s="4" t="s">
        <v>13</v>
      </c>
      <c r="N1917" s="1">
        <v>-4.02</v>
      </c>
      <c r="O1917" s="4">
        <v>-2.4380900000000008</v>
      </c>
      <c r="V1917" s="5">
        <v>31.1378</v>
      </c>
      <c r="W1917" s="6">
        <v>9.58</v>
      </c>
      <c r="Z1917" s="4">
        <f>IFERROR(__xludf.DUMMYFUNCTION("""COMPUTED_VALUE"""),9.18)</f>
        <v>9.18</v>
      </c>
      <c r="AA1917" s="4">
        <v>31.15</v>
      </c>
      <c r="AB1917" s="4" t="s">
        <v>13</v>
      </c>
      <c r="AC1917" s="1">
        <v>31.47858986</v>
      </c>
      <c r="AD1917" s="4">
        <v>-0.340789860000001</v>
      </c>
    </row>
    <row r="1918">
      <c r="G1918" s="5">
        <v>-6.45652</v>
      </c>
      <c r="H1918" s="6">
        <v>9.585</v>
      </c>
      <c r="K1918" s="4">
        <f>IFERROR(__xludf.DUMMYFUNCTION("""COMPUTED_VALUE"""),9.185)</f>
        <v>9.185</v>
      </c>
      <c r="L1918" s="4">
        <v>-6.3721</v>
      </c>
      <c r="M1918" s="4" t="s">
        <v>13</v>
      </c>
      <c r="N1918" s="1">
        <v>-4.02</v>
      </c>
      <c r="O1918" s="4">
        <v>-2.4365200000000007</v>
      </c>
      <c r="V1918" s="5">
        <v>31.1387</v>
      </c>
      <c r="W1918" s="6">
        <v>9.585</v>
      </c>
      <c r="Z1918" s="4">
        <f>IFERROR(__xludf.DUMMYFUNCTION("""COMPUTED_VALUE"""),9.185)</f>
        <v>9.185</v>
      </c>
      <c r="AA1918" s="4">
        <v>31.1509</v>
      </c>
      <c r="AB1918" s="4" t="s">
        <v>13</v>
      </c>
      <c r="AC1918" s="1">
        <v>31.47858986</v>
      </c>
      <c r="AD1918" s="4">
        <v>-0.33988985999999954</v>
      </c>
    </row>
    <row r="1919">
      <c r="G1919" s="5">
        <v>-6.45474</v>
      </c>
      <c r="H1919" s="6">
        <v>9.59</v>
      </c>
      <c r="K1919" s="4">
        <f>IFERROR(__xludf.DUMMYFUNCTION("""COMPUTED_VALUE"""),9.19)</f>
        <v>9.19</v>
      </c>
      <c r="L1919" s="4">
        <v>-6.36798</v>
      </c>
      <c r="M1919" s="4" t="s">
        <v>13</v>
      </c>
      <c r="N1919" s="1">
        <v>-4.02</v>
      </c>
      <c r="O1919" s="4">
        <v>-2.4347400000000006</v>
      </c>
      <c r="V1919" s="5">
        <v>31.1396</v>
      </c>
      <c r="W1919" s="6">
        <v>9.59</v>
      </c>
      <c r="Z1919" s="4">
        <f>IFERROR(__xludf.DUMMYFUNCTION("""COMPUTED_VALUE"""),9.19)</f>
        <v>9.19</v>
      </c>
      <c r="AA1919" s="4">
        <v>31.1516</v>
      </c>
      <c r="AB1919" s="4" t="s">
        <v>13</v>
      </c>
      <c r="AC1919" s="1">
        <v>31.47858986</v>
      </c>
      <c r="AD1919" s="4">
        <v>-0.3389898599999981</v>
      </c>
    </row>
    <row r="1920">
      <c r="G1920" s="5">
        <v>-6.45274</v>
      </c>
      <c r="H1920" s="6">
        <v>9.595</v>
      </c>
      <c r="K1920" s="4">
        <f>IFERROR(__xludf.DUMMYFUNCTION("""COMPUTED_VALUE"""),9.195)</f>
        <v>9.195</v>
      </c>
      <c r="L1920" s="4">
        <v>-6.36415</v>
      </c>
      <c r="M1920" s="4" t="s">
        <v>13</v>
      </c>
      <c r="N1920" s="1">
        <v>-4.02</v>
      </c>
      <c r="O1920" s="4">
        <v>-2.432740000000001</v>
      </c>
      <c r="V1920" s="5">
        <v>31.1406</v>
      </c>
      <c r="W1920" s="6">
        <v>9.595</v>
      </c>
      <c r="Z1920" s="4">
        <f>IFERROR(__xludf.DUMMYFUNCTION("""COMPUTED_VALUE"""),9.195)</f>
        <v>9.195</v>
      </c>
      <c r="AA1920" s="4">
        <v>31.1523</v>
      </c>
      <c r="AB1920" s="4" t="s">
        <v>13</v>
      </c>
      <c r="AC1920" s="1">
        <v>31.47858986</v>
      </c>
      <c r="AD1920" s="4">
        <v>-0.3379898600000004</v>
      </c>
    </row>
    <row r="1921">
      <c r="G1921" s="5">
        <v>-6.45055</v>
      </c>
      <c r="H1921" s="6">
        <v>9.6</v>
      </c>
      <c r="K1921" s="4">
        <f>IFERROR(__xludf.DUMMYFUNCTION("""COMPUTED_VALUE"""),9.2)</f>
        <v>9.2</v>
      </c>
      <c r="L1921" s="4">
        <v>-6.36059</v>
      </c>
      <c r="M1921" s="4" t="s">
        <v>13</v>
      </c>
      <c r="N1921" s="1">
        <v>-4.02</v>
      </c>
      <c r="O1921" s="4">
        <v>-2.43055</v>
      </c>
      <c r="V1921" s="5">
        <v>31.1416</v>
      </c>
      <c r="W1921" s="6">
        <v>9.6</v>
      </c>
      <c r="Z1921" s="4">
        <f>IFERROR(__xludf.DUMMYFUNCTION("""COMPUTED_VALUE"""),9.2)</f>
        <v>9.2</v>
      </c>
      <c r="AA1921" s="4">
        <v>31.1528</v>
      </c>
      <c r="AB1921" s="4" t="s">
        <v>13</v>
      </c>
      <c r="AC1921" s="1">
        <v>31.47858986</v>
      </c>
      <c r="AD1921" s="4">
        <v>-0.3369898599999992</v>
      </c>
    </row>
    <row r="1922">
      <c r="G1922" s="5">
        <v>-6.44815</v>
      </c>
      <c r="H1922" s="6">
        <v>9.605</v>
      </c>
      <c r="K1922" s="4">
        <f>IFERROR(__xludf.DUMMYFUNCTION("""COMPUTED_VALUE"""),9.205)</f>
        <v>9.205</v>
      </c>
      <c r="L1922" s="4">
        <v>-6.35732</v>
      </c>
      <c r="M1922" s="4" t="s">
        <v>13</v>
      </c>
      <c r="N1922" s="1">
        <v>-4.02</v>
      </c>
      <c r="O1922" s="4">
        <v>-2.4281500000000005</v>
      </c>
      <c r="V1922" s="5">
        <v>31.1427</v>
      </c>
      <c r="W1922" s="6">
        <v>9.605</v>
      </c>
      <c r="Z1922" s="4">
        <f>IFERROR(__xludf.DUMMYFUNCTION("""COMPUTED_VALUE"""),9.205)</f>
        <v>9.205</v>
      </c>
      <c r="AA1922" s="4">
        <v>31.1533</v>
      </c>
      <c r="AB1922" s="4" t="s">
        <v>13</v>
      </c>
      <c r="AC1922" s="1">
        <v>31.47858986</v>
      </c>
      <c r="AD1922" s="4">
        <v>-0.3358898599999982</v>
      </c>
    </row>
    <row r="1923">
      <c r="G1923" s="5">
        <v>-6.44554</v>
      </c>
      <c r="H1923" s="6">
        <v>9.61</v>
      </c>
      <c r="K1923" s="4">
        <f>IFERROR(__xludf.DUMMYFUNCTION("""COMPUTED_VALUE"""),9.21)</f>
        <v>9.21</v>
      </c>
      <c r="L1923" s="4">
        <v>-6.35431</v>
      </c>
      <c r="M1923" s="4" t="s">
        <v>13</v>
      </c>
      <c r="N1923" s="1">
        <v>-4.02</v>
      </c>
      <c r="O1923" s="4">
        <v>-2.4255400000000007</v>
      </c>
      <c r="V1923" s="5">
        <v>31.1438</v>
      </c>
      <c r="W1923" s="6">
        <v>9.61</v>
      </c>
      <c r="Z1923" s="4">
        <f>IFERROR(__xludf.DUMMYFUNCTION("""COMPUTED_VALUE"""),9.21)</f>
        <v>9.21</v>
      </c>
      <c r="AA1923" s="4">
        <v>31.1536</v>
      </c>
      <c r="AB1923" s="4" t="s">
        <v>13</v>
      </c>
      <c r="AC1923" s="1">
        <v>31.47858986</v>
      </c>
      <c r="AD1923" s="4">
        <v>-0.33478986000000077</v>
      </c>
    </row>
    <row r="1924">
      <c r="G1924" s="5">
        <v>-6.44274</v>
      </c>
      <c r="H1924" s="6">
        <v>9.615</v>
      </c>
      <c r="K1924" s="4">
        <f>IFERROR(__xludf.DUMMYFUNCTION("""COMPUTED_VALUE"""),9.210845949)</f>
        <v>9.210845949</v>
      </c>
      <c r="L1924" s="4" t="s">
        <v>13</v>
      </c>
      <c r="M1924" s="4">
        <v>-3.92</v>
      </c>
      <c r="N1924" s="1">
        <v>-4.02067361624847</v>
      </c>
      <c r="O1924" s="4">
        <v>-2.4220663837515293</v>
      </c>
      <c r="V1924" s="5">
        <v>31.1449</v>
      </c>
      <c r="W1924" s="6">
        <v>9.615</v>
      </c>
      <c r="Z1924" s="4">
        <f>IFERROR(__xludf.DUMMYFUNCTION("""COMPUTED_VALUE"""),9.210845949)</f>
        <v>9.210845949</v>
      </c>
      <c r="AA1924" s="4" t="s">
        <v>13</v>
      </c>
      <c r="AB1924" s="4">
        <v>31.2569707734974</v>
      </c>
      <c r="AC1924" s="1">
        <v>31.4728038111005</v>
      </c>
      <c r="AD1924" s="4">
        <v>-0.3279038111005015</v>
      </c>
    </row>
    <row r="1925">
      <c r="G1925" s="5">
        <v>-6.43974</v>
      </c>
      <c r="H1925" s="6">
        <v>9.62</v>
      </c>
      <c r="K1925" s="4">
        <f>IFERROR(__xludf.DUMMYFUNCTION("""COMPUTED_VALUE"""),9.215)</f>
        <v>9.215</v>
      </c>
      <c r="L1925" s="4">
        <v>-6.35157</v>
      </c>
      <c r="M1925" s="4" t="s">
        <v>13</v>
      </c>
      <c r="N1925" s="1">
        <v>-4.02336959288953</v>
      </c>
      <c r="O1925" s="4">
        <v>-2.4163704071104695</v>
      </c>
      <c r="V1925" s="5">
        <v>31.146</v>
      </c>
      <c r="W1925" s="6">
        <v>9.62</v>
      </c>
      <c r="Z1925" s="4">
        <f>IFERROR(__xludf.DUMMYFUNCTION("""COMPUTED_VALUE"""),9.215)</f>
        <v>9.215</v>
      </c>
      <c r="AA1925" s="4">
        <v>31.1538</v>
      </c>
      <c r="AB1925" s="4" t="s">
        <v>13</v>
      </c>
      <c r="AC1925" s="1">
        <v>31.4496466311601</v>
      </c>
      <c r="AD1925" s="4">
        <v>-0.30364663116009893</v>
      </c>
    </row>
    <row r="1926">
      <c r="G1926" s="5">
        <v>-6.43658</v>
      </c>
      <c r="H1926" s="6">
        <v>9.625</v>
      </c>
      <c r="K1926" s="4">
        <f>IFERROR(__xludf.DUMMYFUNCTION("""COMPUTED_VALUE"""),9.22)</f>
        <v>9.22</v>
      </c>
      <c r="L1926" s="4">
        <v>-6.3491</v>
      </c>
      <c r="M1926" s="4" t="s">
        <v>13</v>
      </c>
      <c r="N1926" s="1">
        <v>-4.02779726784371</v>
      </c>
      <c r="O1926" s="4">
        <v>-2.40878273215629</v>
      </c>
      <c r="V1926" s="5">
        <v>31.1471</v>
      </c>
      <c r="W1926" s="6">
        <v>9.625</v>
      </c>
      <c r="Z1926" s="4">
        <f>IFERROR(__xludf.DUMMYFUNCTION("""COMPUTED_VALUE"""),9.22)</f>
        <v>9.22</v>
      </c>
      <c r="AA1926" s="4">
        <v>31.154</v>
      </c>
      <c r="AB1926" s="4" t="s">
        <v>13</v>
      </c>
      <c r="AC1926" s="1">
        <v>31.4116149716604</v>
      </c>
      <c r="AD1926" s="4">
        <v>-0.2645149716604003</v>
      </c>
    </row>
    <row r="1927">
      <c r="G1927" s="5">
        <v>-6.43322</v>
      </c>
      <c r="H1927" s="6">
        <v>9.63</v>
      </c>
      <c r="K1927" s="4">
        <f>IFERROR(__xludf.DUMMYFUNCTION("""COMPUTED_VALUE"""),9.225)</f>
        <v>9.225</v>
      </c>
      <c r="L1927" s="4">
        <v>-6.34689</v>
      </c>
      <c r="M1927" s="4" t="s">
        <v>13</v>
      </c>
      <c r="N1927" s="1">
        <v>-4.03360346377988</v>
      </c>
      <c r="O1927" s="4">
        <v>-2.3996165362201207</v>
      </c>
      <c r="V1927" s="5">
        <v>31.1483</v>
      </c>
      <c r="W1927" s="6">
        <v>9.63</v>
      </c>
      <c r="Z1927" s="4">
        <f>IFERROR(__xludf.DUMMYFUNCTION("""COMPUTED_VALUE"""),9.225)</f>
        <v>9.225</v>
      </c>
      <c r="AA1927" s="4">
        <v>31.1541</v>
      </c>
      <c r="AB1927" s="4" t="s">
        <v>13</v>
      </c>
      <c r="AC1927" s="1">
        <v>31.3617424608917</v>
      </c>
      <c r="AD1927" s="4">
        <v>-0.21344246089170227</v>
      </c>
    </row>
    <row r="1928">
      <c r="G1928" s="5">
        <v>-6.4297</v>
      </c>
      <c r="H1928" s="6">
        <v>9.635</v>
      </c>
      <c r="K1928" s="4">
        <f>IFERROR(__xludf.DUMMYFUNCTION("""COMPUTED_VALUE"""),9.23)</f>
        <v>9.23</v>
      </c>
      <c r="L1928" s="4">
        <v>-6.3449</v>
      </c>
      <c r="M1928" s="4" t="s">
        <v>13</v>
      </c>
      <c r="N1928" s="1">
        <v>-4.04043500336686</v>
      </c>
      <c r="O1928" s="4">
        <v>-2.3892649966331403</v>
      </c>
      <c r="V1928" s="5">
        <v>31.1495</v>
      </c>
      <c r="W1928" s="6">
        <v>9.635</v>
      </c>
      <c r="Z1928" s="4">
        <f>IFERROR(__xludf.DUMMYFUNCTION("""COMPUTED_VALUE"""),9.23)</f>
        <v>9.23</v>
      </c>
      <c r="AA1928" s="4">
        <v>31.154</v>
      </c>
      <c r="AB1928" s="4" t="s">
        <v>13</v>
      </c>
      <c r="AC1928" s="1">
        <v>31.3030627271444</v>
      </c>
      <c r="AD1928" s="4">
        <v>-0.15356272714440067</v>
      </c>
    </row>
    <row r="1929">
      <c r="G1929" s="5">
        <v>-6.42602</v>
      </c>
      <c r="H1929" s="6">
        <v>9.64</v>
      </c>
      <c r="K1929" s="4">
        <f>IFERROR(__xludf.DUMMYFUNCTION("""COMPUTED_VALUE"""),9.235)</f>
        <v>9.235</v>
      </c>
      <c r="L1929" s="4">
        <v>-6.34319</v>
      </c>
      <c r="M1929" s="4" t="s">
        <v>13</v>
      </c>
      <c r="N1929" s="1">
        <v>-4.04793870927351</v>
      </c>
      <c r="O1929" s="4">
        <v>-2.37808129072649</v>
      </c>
      <c r="V1929" s="5">
        <v>31.1508</v>
      </c>
      <c r="W1929" s="6">
        <v>9.64</v>
      </c>
      <c r="Z1929" s="4">
        <f>IFERROR(__xludf.DUMMYFUNCTION("""COMPUTED_VALUE"""),9.235)</f>
        <v>9.235</v>
      </c>
      <c r="AA1929" s="4">
        <v>31.1539</v>
      </c>
      <c r="AB1929" s="4" t="s">
        <v>13</v>
      </c>
      <c r="AC1929" s="1">
        <v>31.2386093987089</v>
      </c>
      <c r="AD1929" s="4">
        <v>-0.08780939870889881</v>
      </c>
    </row>
    <row r="1930">
      <c r="G1930" s="5">
        <v>-6.42216</v>
      </c>
      <c r="H1930" s="6">
        <v>9.645</v>
      </c>
      <c r="K1930" s="4">
        <f>IFERROR(__xludf.DUMMYFUNCTION("""COMPUTED_VALUE"""),9.24)</f>
        <v>9.24</v>
      </c>
      <c r="L1930" s="4">
        <v>-6.34171</v>
      </c>
      <c r="M1930" s="4" t="s">
        <v>13</v>
      </c>
      <c r="N1930" s="1">
        <v>-4.05576140416867</v>
      </c>
      <c r="O1930" s="4">
        <v>-2.3663985958313303</v>
      </c>
      <c r="V1930" s="5">
        <v>31.152</v>
      </c>
      <c r="W1930" s="6">
        <v>9.645</v>
      </c>
      <c r="Z1930" s="4">
        <f>IFERROR(__xludf.DUMMYFUNCTION("""COMPUTED_VALUE"""),9.24)</f>
        <v>9.24</v>
      </c>
      <c r="AA1930" s="4">
        <v>31.1538</v>
      </c>
      <c r="AB1930" s="4" t="s">
        <v>13</v>
      </c>
      <c r="AC1930" s="1">
        <v>31.1714161038756</v>
      </c>
      <c r="AD1930" s="4">
        <v>-0.019416103875599333</v>
      </c>
    </row>
    <row r="1931">
      <c r="G1931" s="5">
        <v>-6.41817</v>
      </c>
      <c r="H1931" s="6">
        <v>9.65</v>
      </c>
      <c r="K1931" s="4">
        <f>IFERROR(__xludf.DUMMYFUNCTION("""COMPUTED_VALUE"""),9.245)</f>
        <v>9.245</v>
      </c>
      <c r="L1931" s="4">
        <v>-6.34048</v>
      </c>
      <c r="M1931" s="4" t="s">
        <v>13</v>
      </c>
      <c r="N1931" s="1">
        <v>-4.06354991072118</v>
      </c>
      <c r="O1931" s="4">
        <v>-2.3546200892788196</v>
      </c>
      <c r="V1931" s="5">
        <v>31.1533</v>
      </c>
      <c r="W1931" s="6">
        <v>9.65</v>
      </c>
      <c r="Z1931" s="4">
        <f>IFERROR(__xludf.DUMMYFUNCTION("""COMPUTED_VALUE"""),9.245)</f>
        <v>9.245</v>
      </c>
      <c r="AA1931" s="4">
        <v>31.1535</v>
      </c>
      <c r="AB1931" s="4" t="s">
        <v>13</v>
      </c>
      <c r="AC1931" s="1">
        <v>31.1045164709347</v>
      </c>
      <c r="AD1931" s="4">
        <v>0.04878352906530026</v>
      </c>
    </row>
    <row r="1932">
      <c r="G1932" s="5">
        <v>-6.41404</v>
      </c>
      <c r="H1932" s="6">
        <v>9.655</v>
      </c>
      <c r="K1932" s="4">
        <f>IFERROR(__xludf.DUMMYFUNCTION("""COMPUTED_VALUE"""),9.25)</f>
        <v>9.25</v>
      </c>
      <c r="L1932" s="4">
        <v>-6.33948</v>
      </c>
      <c r="M1932" s="4" t="s">
        <v>13</v>
      </c>
      <c r="N1932" s="1">
        <v>-4.07095105159989</v>
      </c>
      <c r="O1932" s="4">
        <v>-2.3430889484001103</v>
      </c>
      <c r="V1932" s="5">
        <v>31.1546</v>
      </c>
      <c r="W1932" s="6">
        <v>9.655</v>
      </c>
      <c r="Z1932" s="4">
        <f>IFERROR(__xludf.DUMMYFUNCTION("""COMPUTED_VALUE"""),9.25)</f>
        <v>9.25</v>
      </c>
      <c r="AA1932" s="4">
        <v>31.1533</v>
      </c>
      <c r="AB1932" s="4" t="s">
        <v>13</v>
      </c>
      <c r="AC1932" s="1">
        <v>31.0409441281766</v>
      </c>
      <c r="AD1932" s="4">
        <v>0.11365587182339709</v>
      </c>
    </row>
    <row r="1933">
      <c r="G1933" s="5">
        <v>-6.40977</v>
      </c>
      <c r="H1933" s="6">
        <v>9.66</v>
      </c>
      <c r="K1933" s="4">
        <f>IFERROR(__xludf.DUMMYFUNCTION("""COMPUTED_VALUE"""),9.255)</f>
        <v>9.255</v>
      </c>
      <c r="L1933" s="4">
        <v>-6.3387</v>
      </c>
      <c r="M1933" s="4" t="s">
        <v>13</v>
      </c>
      <c r="N1933" s="1">
        <v>-4.07761164947365</v>
      </c>
      <c r="O1933" s="4">
        <v>-2.33215835052635</v>
      </c>
      <c r="V1933" s="5">
        <v>31.1559</v>
      </c>
      <c r="W1933" s="6">
        <v>9.66</v>
      </c>
      <c r="Z1933" s="4">
        <f>IFERROR(__xludf.DUMMYFUNCTION("""COMPUTED_VALUE"""),9.255)</f>
        <v>9.255</v>
      </c>
      <c r="AA1933" s="4">
        <v>31.1529</v>
      </c>
      <c r="AB1933" s="4" t="s">
        <v>13</v>
      </c>
      <c r="AC1933" s="1">
        <v>30.9837327038918</v>
      </c>
      <c r="AD1933" s="4">
        <v>0.17216729610819925</v>
      </c>
    </row>
    <row r="1934">
      <c r="G1934" s="5">
        <v>-6.40536</v>
      </c>
      <c r="H1934" s="6">
        <v>9.665</v>
      </c>
      <c r="K1934" s="4">
        <f>IFERROR(__xludf.DUMMYFUNCTION("""COMPUTED_VALUE"""),9.26)</f>
        <v>9.26</v>
      </c>
      <c r="L1934" s="4">
        <v>-6.33817</v>
      </c>
      <c r="M1934" s="4" t="s">
        <v>13</v>
      </c>
      <c r="N1934" s="1">
        <v>-4.08317852701129</v>
      </c>
      <c r="O1934" s="4">
        <v>-2.32218147298871</v>
      </c>
      <c r="V1934" s="5">
        <v>31.1573</v>
      </c>
      <c r="W1934" s="6">
        <v>9.665</v>
      </c>
      <c r="Z1934" s="4">
        <f>IFERROR(__xludf.DUMMYFUNCTION("""COMPUTED_VALUE"""),9.26)</f>
        <v>9.26</v>
      </c>
      <c r="AA1934" s="4">
        <v>31.1525</v>
      </c>
      <c r="AB1934" s="4" t="s">
        <v>13</v>
      </c>
      <c r="AC1934" s="1">
        <v>30.9359158263705</v>
      </c>
      <c r="AD1934" s="4">
        <v>0.2213841736294988</v>
      </c>
    </row>
    <row r="1935">
      <c r="G1935" s="5">
        <v>-6.40084</v>
      </c>
      <c r="H1935" s="6">
        <v>9.67</v>
      </c>
      <c r="K1935" s="4">
        <f>IFERROR(__xludf.DUMMYFUNCTION("""COMPUTED_VALUE"""),9.265)</f>
        <v>9.265</v>
      </c>
      <c r="L1935" s="4">
        <v>-6.33785</v>
      </c>
      <c r="M1935" s="4" t="s">
        <v>13</v>
      </c>
      <c r="N1935" s="1">
        <v>-4.08729850688166</v>
      </c>
      <c r="O1935" s="4">
        <v>-2.31354149311834</v>
      </c>
      <c r="V1935" s="5">
        <v>31.1586</v>
      </c>
      <c r="W1935" s="6">
        <v>9.67</v>
      </c>
      <c r="Z1935" s="4">
        <f>IFERROR(__xludf.DUMMYFUNCTION("""COMPUTED_VALUE"""),9.265)</f>
        <v>9.265</v>
      </c>
      <c r="AA1935" s="4">
        <v>31.1521</v>
      </c>
      <c r="AB1935" s="4" t="s">
        <v>13</v>
      </c>
      <c r="AC1935" s="1">
        <v>30.9005271239032</v>
      </c>
      <c r="AD1935" s="4">
        <v>0.25807287609680074</v>
      </c>
    </row>
    <row r="1936">
      <c r="G1936" s="5">
        <v>-6.39622</v>
      </c>
      <c r="H1936" s="6">
        <v>9.675</v>
      </c>
      <c r="K1936" s="4">
        <f>IFERROR(__xludf.DUMMYFUNCTION("""COMPUTED_VALUE"""),9.27)</f>
        <v>9.27</v>
      </c>
      <c r="L1936" s="4">
        <v>-6.33776</v>
      </c>
      <c r="M1936" s="4" t="s">
        <v>13</v>
      </c>
      <c r="N1936" s="1">
        <v>-4.08961841175361</v>
      </c>
      <c r="O1936" s="4">
        <v>-2.30660158824639</v>
      </c>
      <c r="V1936" s="5">
        <v>31.1599</v>
      </c>
      <c r="W1936" s="6">
        <v>9.675</v>
      </c>
      <c r="Z1936" s="4">
        <f>IFERROR(__xludf.DUMMYFUNCTION("""COMPUTED_VALUE"""),9.27)</f>
        <v>9.27</v>
      </c>
      <c r="AA1936" s="4">
        <v>31.1516</v>
      </c>
      <c r="AB1936" s="4" t="s">
        <v>13</v>
      </c>
      <c r="AC1936" s="1">
        <v>30.8806002247802</v>
      </c>
      <c r="AD1936" s="4">
        <v>0.2792997752198012</v>
      </c>
    </row>
    <row r="1937">
      <c r="G1937" s="5">
        <v>-6.39152</v>
      </c>
      <c r="H1937" s="6">
        <v>9.68</v>
      </c>
      <c r="K1937" s="4">
        <f>IFERROR(__xludf.DUMMYFUNCTION("""COMPUTED_VALUE"""),9.275)</f>
        <v>9.275</v>
      </c>
      <c r="L1937" s="4">
        <v>-6.33787</v>
      </c>
      <c r="M1937" s="4" t="s">
        <v>13</v>
      </c>
      <c r="N1937" s="1">
        <v>-4.09</v>
      </c>
      <c r="O1937" s="4">
        <v>-2.30152</v>
      </c>
      <c r="V1937" s="5">
        <v>31.1613</v>
      </c>
      <c r="W1937" s="6">
        <v>9.68</v>
      </c>
      <c r="Z1937" s="4">
        <f>IFERROR(__xludf.DUMMYFUNCTION("""COMPUTED_VALUE"""),9.275)</f>
        <v>9.275</v>
      </c>
      <c r="AA1937" s="4">
        <v>31.151</v>
      </c>
      <c r="AB1937" s="4" t="s">
        <v>13</v>
      </c>
      <c r="AC1937" s="1">
        <v>30.87732256</v>
      </c>
      <c r="AD1937" s="4">
        <v>0.283977440000001</v>
      </c>
    </row>
    <row r="1938">
      <c r="G1938" s="5">
        <v>-6.3867</v>
      </c>
      <c r="H1938" s="6">
        <v>9.685</v>
      </c>
      <c r="K1938" s="4">
        <f>IFERROR(__xludf.DUMMYFUNCTION("""COMPUTED_VALUE"""),9.277557369)</f>
        <v>9.277557369</v>
      </c>
      <c r="L1938" s="4" t="s">
        <v>13</v>
      </c>
      <c r="M1938" s="4">
        <v>-3.93</v>
      </c>
      <c r="N1938" s="1">
        <v>-4.09</v>
      </c>
      <c r="O1938" s="4">
        <v>-2.2967000000000004</v>
      </c>
      <c r="V1938" s="5">
        <v>31.1627</v>
      </c>
      <c r="W1938" s="6">
        <v>9.685</v>
      </c>
      <c r="Z1938" s="4">
        <f>IFERROR(__xludf.DUMMYFUNCTION("""COMPUTED_VALUE"""),9.277557369)</f>
        <v>9.277557369</v>
      </c>
      <c r="AA1938" s="4" t="s">
        <v>13</v>
      </c>
      <c r="AB1938" s="4">
        <v>31.5008419954918</v>
      </c>
      <c r="AC1938" s="1">
        <v>30.87732256</v>
      </c>
      <c r="AD1938" s="4">
        <v>0.2853774400000013</v>
      </c>
    </row>
    <row r="1939">
      <c r="G1939" s="5">
        <v>-6.38181</v>
      </c>
      <c r="H1939" s="6">
        <v>9.69</v>
      </c>
      <c r="K1939" s="4">
        <f>IFERROR(__xludf.DUMMYFUNCTION("""COMPUTED_VALUE"""),9.28)</f>
        <v>9.28</v>
      </c>
      <c r="L1939" s="4">
        <v>-6.3382</v>
      </c>
      <c r="M1939" s="4" t="s">
        <v>13</v>
      </c>
      <c r="N1939" s="1">
        <v>-4.09</v>
      </c>
      <c r="O1939" s="4">
        <v>-2.29181</v>
      </c>
      <c r="V1939" s="5">
        <v>31.1641</v>
      </c>
      <c r="W1939" s="6">
        <v>9.69</v>
      </c>
      <c r="Z1939" s="4">
        <f>IFERROR(__xludf.DUMMYFUNCTION("""COMPUTED_VALUE"""),9.28)</f>
        <v>9.28</v>
      </c>
      <c r="AA1939" s="4">
        <v>31.1504</v>
      </c>
      <c r="AB1939" s="4" t="s">
        <v>13</v>
      </c>
      <c r="AC1939" s="1">
        <v>30.87732256</v>
      </c>
      <c r="AD1939" s="4">
        <v>0.2867774400000016</v>
      </c>
    </row>
    <row r="1940">
      <c r="G1940" s="5">
        <v>-6.37684</v>
      </c>
      <c r="H1940" s="6">
        <v>9.695</v>
      </c>
      <c r="K1940" s="4">
        <f>IFERROR(__xludf.DUMMYFUNCTION("""COMPUTED_VALUE"""),9.285)</f>
        <v>9.285</v>
      </c>
      <c r="L1940" s="4">
        <v>-6.33874</v>
      </c>
      <c r="M1940" s="4" t="s">
        <v>13</v>
      </c>
      <c r="N1940" s="1">
        <v>-4.09</v>
      </c>
      <c r="O1940" s="4">
        <v>-2.2868399999999998</v>
      </c>
      <c r="V1940" s="5">
        <v>31.1655</v>
      </c>
      <c r="W1940" s="6">
        <v>9.695</v>
      </c>
      <c r="Z1940" s="4">
        <f>IFERROR(__xludf.DUMMYFUNCTION("""COMPUTED_VALUE"""),9.285)</f>
        <v>9.285</v>
      </c>
      <c r="AA1940" s="4">
        <v>31.1498</v>
      </c>
      <c r="AB1940" s="4" t="s">
        <v>13</v>
      </c>
      <c r="AC1940" s="1">
        <v>30.87732256</v>
      </c>
      <c r="AD1940" s="4">
        <v>0.2881774400000019</v>
      </c>
    </row>
    <row r="1941">
      <c r="G1941" s="5">
        <v>-6.37183</v>
      </c>
      <c r="H1941" s="6">
        <v>9.7</v>
      </c>
      <c r="K1941" s="4">
        <f>IFERROR(__xludf.DUMMYFUNCTION("""COMPUTED_VALUE"""),9.29)</f>
        <v>9.29</v>
      </c>
      <c r="L1941" s="4">
        <v>-6.33948</v>
      </c>
      <c r="M1941" s="4" t="s">
        <v>13</v>
      </c>
      <c r="N1941" s="1">
        <v>-4.09</v>
      </c>
      <c r="O1941" s="4">
        <v>-2.2818300000000002</v>
      </c>
      <c r="V1941" s="5">
        <v>31.1669</v>
      </c>
      <c r="W1941" s="6">
        <v>9.7</v>
      </c>
      <c r="Z1941" s="4">
        <f>IFERROR(__xludf.DUMMYFUNCTION("""COMPUTED_VALUE"""),9.29)</f>
        <v>9.29</v>
      </c>
      <c r="AA1941" s="4">
        <v>31.1492</v>
      </c>
      <c r="AB1941" s="4" t="s">
        <v>13</v>
      </c>
      <c r="AC1941" s="1">
        <v>30.87732256</v>
      </c>
      <c r="AD1941" s="4">
        <v>0.28957743999999863</v>
      </c>
    </row>
    <row r="1942">
      <c r="G1942" s="5">
        <v>-6.36675</v>
      </c>
      <c r="H1942" s="6">
        <v>9.705</v>
      </c>
      <c r="K1942" s="4">
        <f>IFERROR(__xludf.DUMMYFUNCTION("""COMPUTED_VALUE"""),9.295)</f>
        <v>9.295</v>
      </c>
      <c r="L1942" s="4">
        <v>-6.34041</v>
      </c>
      <c r="M1942" s="4" t="s">
        <v>13</v>
      </c>
      <c r="N1942" s="1">
        <v>-4.09</v>
      </c>
      <c r="O1942" s="4">
        <v>-2.27675</v>
      </c>
      <c r="V1942" s="5">
        <v>31.1683</v>
      </c>
      <c r="W1942" s="6">
        <v>9.705</v>
      </c>
      <c r="Z1942" s="4">
        <f>IFERROR(__xludf.DUMMYFUNCTION("""COMPUTED_VALUE"""),9.295)</f>
        <v>9.295</v>
      </c>
      <c r="AA1942" s="4">
        <v>31.1485</v>
      </c>
      <c r="AB1942" s="4" t="s">
        <v>13</v>
      </c>
      <c r="AC1942" s="1">
        <v>30.87732256</v>
      </c>
      <c r="AD1942" s="4">
        <v>0.2909774399999989</v>
      </c>
    </row>
    <row r="1943">
      <c r="G1943" s="5">
        <v>-6.36162</v>
      </c>
      <c r="H1943" s="6">
        <v>9.71</v>
      </c>
      <c r="K1943" s="4">
        <f>IFERROR(__xludf.DUMMYFUNCTION("""COMPUTED_VALUE"""),9.3)</f>
        <v>9.3</v>
      </c>
      <c r="L1943" s="4">
        <v>-6.34153</v>
      </c>
      <c r="M1943" s="4" t="s">
        <v>13</v>
      </c>
      <c r="N1943" s="1">
        <v>-4.09</v>
      </c>
      <c r="O1943" s="4">
        <v>-2.2716200000000004</v>
      </c>
      <c r="V1943" s="5">
        <v>31.1696</v>
      </c>
      <c r="W1943" s="6">
        <v>9.71</v>
      </c>
      <c r="Z1943" s="4">
        <f>IFERROR(__xludf.DUMMYFUNCTION("""COMPUTED_VALUE"""),9.3)</f>
        <v>9.3</v>
      </c>
      <c r="AA1943" s="4">
        <v>31.1478</v>
      </c>
      <c r="AB1943" s="4" t="s">
        <v>13</v>
      </c>
      <c r="AC1943" s="1">
        <v>30.87732256</v>
      </c>
      <c r="AD1943" s="4">
        <v>0.29227743999999944</v>
      </c>
    </row>
    <row r="1944">
      <c r="G1944" s="5">
        <v>-6.35646</v>
      </c>
      <c r="H1944" s="6">
        <v>9.715</v>
      </c>
      <c r="K1944" s="4">
        <f>IFERROR(__xludf.DUMMYFUNCTION("""COMPUTED_VALUE"""),9.305)</f>
        <v>9.305</v>
      </c>
      <c r="L1944" s="4">
        <v>-6.34285</v>
      </c>
      <c r="M1944" s="4" t="s">
        <v>13</v>
      </c>
      <c r="N1944" s="1">
        <v>-4.09</v>
      </c>
      <c r="O1944" s="4">
        <v>-2.2664600000000004</v>
      </c>
      <c r="V1944" s="5">
        <v>31.1711</v>
      </c>
      <c r="W1944" s="6">
        <v>9.715</v>
      </c>
      <c r="Z1944" s="4">
        <f>IFERROR(__xludf.DUMMYFUNCTION("""COMPUTED_VALUE"""),9.305)</f>
        <v>9.305</v>
      </c>
      <c r="AA1944" s="4">
        <v>31.1471</v>
      </c>
      <c r="AB1944" s="4" t="s">
        <v>13</v>
      </c>
      <c r="AC1944" s="1">
        <v>30.87732256</v>
      </c>
      <c r="AD1944" s="4">
        <v>0.2937774399999995</v>
      </c>
    </row>
    <row r="1945">
      <c r="G1945" s="5">
        <v>-6.35125</v>
      </c>
      <c r="H1945" s="6">
        <v>9.72</v>
      </c>
      <c r="K1945" s="4">
        <f>IFERROR(__xludf.DUMMYFUNCTION("""COMPUTED_VALUE"""),9.31)</f>
        <v>9.31</v>
      </c>
      <c r="L1945" s="4">
        <v>-6.34433</v>
      </c>
      <c r="M1945" s="4" t="s">
        <v>13</v>
      </c>
      <c r="N1945" s="1">
        <v>-4.09</v>
      </c>
      <c r="O1945" s="4">
        <v>-2.2612500000000004</v>
      </c>
      <c r="V1945" s="5">
        <v>31.1724</v>
      </c>
      <c r="W1945" s="6">
        <v>9.72</v>
      </c>
      <c r="Z1945" s="4">
        <f>IFERROR(__xludf.DUMMYFUNCTION("""COMPUTED_VALUE"""),9.31)</f>
        <v>9.31</v>
      </c>
      <c r="AA1945" s="4">
        <v>31.1463</v>
      </c>
      <c r="AB1945" s="4" t="s">
        <v>13</v>
      </c>
      <c r="AC1945" s="1">
        <v>30.87732256</v>
      </c>
      <c r="AD1945" s="4">
        <v>0.29507744</v>
      </c>
    </row>
    <row r="1946">
      <c r="G1946" s="5">
        <v>-6.34605</v>
      </c>
      <c r="H1946" s="6">
        <v>9.725</v>
      </c>
      <c r="K1946" s="4">
        <f>IFERROR(__xludf.DUMMYFUNCTION("""COMPUTED_VALUE"""),9.315)</f>
        <v>9.315</v>
      </c>
      <c r="L1946" s="4">
        <v>-6.346</v>
      </c>
      <c r="M1946" s="4" t="s">
        <v>13</v>
      </c>
      <c r="N1946" s="1">
        <v>-4.09</v>
      </c>
      <c r="O1946" s="4">
        <v>-2.25605</v>
      </c>
      <c r="V1946" s="5">
        <v>31.1739</v>
      </c>
      <c r="W1946" s="6">
        <v>9.725</v>
      </c>
      <c r="Z1946" s="4">
        <f>IFERROR(__xludf.DUMMYFUNCTION("""COMPUTED_VALUE"""),9.315)</f>
        <v>9.315</v>
      </c>
      <c r="AA1946" s="4">
        <v>31.1456</v>
      </c>
      <c r="AB1946" s="4" t="s">
        <v>13</v>
      </c>
      <c r="AC1946" s="1">
        <v>30.87732256</v>
      </c>
      <c r="AD1946" s="4">
        <v>0.2965774400000001</v>
      </c>
    </row>
    <row r="1947">
      <c r="G1947" s="5">
        <v>-6.34083</v>
      </c>
      <c r="H1947" s="6">
        <v>9.73</v>
      </c>
      <c r="K1947" s="4">
        <f>IFERROR(__xludf.DUMMYFUNCTION("""COMPUTED_VALUE"""),9.32)</f>
        <v>9.32</v>
      </c>
      <c r="L1947" s="4">
        <v>-6.34783</v>
      </c>
      <c r="M1947" s="4" t="s">
        <v>13</v>
      </c>
      <c r="N1947" s="1">
        <v>-4.09</v>
      </c>
      <c r="O1947" s="4">
        <v>-2.2508300000000006</v>
      </c>
      <c r="V1947" s="5">
        <v>31.1752</v>
      </c>
      <c r="W1947" s="6">
        <v>9.73</v>
      </c>
      <c r="Z1947" s="4">
        <f>IFERROR(__xludf.DUMMYFUNCTION("""COMPUTED_VALUE"""),9.32)</f>
        <v>9.32</v>
      </c>
      <c r="AA1947" s="4">
        <v>31.1448</v>
      </c>
      <c r="AB1947" s="4" t="s">
        <v>13</v>
      </c>
      <c r="AC1947" s="1">
        <v>30.87732256</v>
      </c>
      <c r="AD1947" s="4">
        <v>0.2978774400000006</v>
      </c>
    </row>
    <row r="1948">
      <c r="G1948" s="5">
        <v>-6.33557</v>
      </c>
      <c r="H1948" s="6">
        <v>9.735</v>
      </c>
      <c r="K1948" s="4">
        <f>IFERROR(__xludf.DUMMYFUNCTION("""COMPUTED_VALUE"""),9.325)</f>
        <v>9.325</v>
      </c>
      <c r="L1948" s="4">
        <v>-6.34982</v>
      </c>
      <c r="M1948" s="4" t="s">
        <v>13</v>
      </c>
      <c r="N1948" s="1">
        <v>-4.09</v>
      </c>
      <c r="O1948" s="4">
        <v>-2.24557</v>
      </c>
      <c r="V1948" s="5">
        <v>31.1766</v>
      </c>
      <c r="W1948" s="6">
        <v>9.735</v>
      </c>
      <c r="Z1948" s="4">
        <f>IFERROR(__xludf.DUMMYFUNCTION("""COMPUTED_VALUE"""),9.325)</f>
        <v>9.325</v>
      </c>
      <c r="AA1948" s="4">
        <v>31.1441</v>
      </c>
      <c r="AB1948" s="4" t="s">
        <v>13</v>
      </c>
      <c r="AC1948" s="1">
        <v>30.87732256</v>
      </c>
      <c r="AD1948" s="4">
        <v>0.2992774400000009</v>
      </c>
    </row>
    <row r="1949">
      <c r="G1949" s="5">
        <v>-6.33035</v>
      </c>
      <c r="H1949" s="6">
        <v>9.74</v>
      </c>
      <c r="K1949" s="4">
        <f>IFERROR(__xludf.DUMMYFUNCTION("""COMPUTED_VALUE"""),9.33)</f>
        <v>9.33</v>
      </c>
      <c r="L1949" s="4">
        <v>-6.35196</v>
      </c>
      <c r="M1949" s="4" t="s">
        <v>13</v>
      </c>
      <c r="N1949" s="1">
        <v>-4.09</v>
      </c>
      <c r="O1949" s="4">
        <v>-2.2403500000000003</v>
      </c>
      <c r="V1949" s="5">
        <v>31.178</v>
      </c>
      <c r="W1949" s="6">
        <v>9.74</v>
      </c>
      <c r="Z1949" s="4">
        <f>IFERROR(__xludf.DUMMYFUNCTION("""COMPUTED_VALUE"""),9.33)</f>
        <v>9.33</v>
      </c>
      <c r="AA1949" s="4">
        <v>31.1433</v>
      </c>
      <c r="AB1949" s="4" t="s">
        <v>13</v>
      </c>
      <c r="AC1949" s="1">
        <v>30.87732256</v>
      </c>
      <c r="AD1949" s="4">
        <v>0.3006774400000012</v>
      </c>
    </row>
    <row r="1950">
      <c r="G1950" s="5">
        <v>-6.32513</v>
      </c>
      <c r="H1950" s="6">
        <v>9.745</v>
      </c>
      <c r="K1950" s="4">
        <f>IFERROR(__xludf.DUMMYFUNCTION("""COMPUTED_VALUE"""),9.335)</f>
        <v>9.335</v>
      </c>
      <c r="L1950" s="4">
        <v>-6.35426</v>
      </c>
      <c r="M1950" s="4" t="s">
        <v>13</v>
      </c>
      <c r="N1950" s="1">
        <v>-4.09</v>
      </c>
      <c r="O1950" s="4">
        <v>-2.23513</v>
      </c>
      <c r="V1950" s="5">
        <v>31.1793</v>
      </c>
      <c r="W1950" s="6">
        <v>9.745</v>
      </c>
      <c r="Z1950" s="4">
        <f>IFERROR(__xludf.DUMMYFUNCTION("""COMPUTED_VALUE"""),9.335)</f>
        <v>9.335</v>
      </c>
      <c r="AA1950" s="4">
        <v>31.1425</v>
      </c>
      <c r="AB1950" s="4" t="s">
        <v>13</v>
      </c>
      <c r="AC1950" s="1">
        <v>30.87732256</v>
      </c>
      <c r="AD1950" s="4">
        <v>0.3019774400000017</v>
      </c>
    </row>
    <row r="1951">
      <c r="G1951" s="5">
        <v>-6.31994</v>
      </c>
      <c r="H1951" s="6">
        <v>9.75</v>
      </c>
      <c r="K1951" s="4">
        <f>IFERROR(__xludf.DUMMYFUNCTION("""COMPUTED_VALUE"""),9.34)</f>
        <v>9.34</v>
      </c>
      <c r="L1951" s="4">
        <v>-6.35671</v>
      </c>
      <c r="M1951" s="4" t="s">
        <v>13</v>
      </c>
      <c r="N1951" s="1">
        <v>-4.09</v>
      </c>
      <c r="O1951" s="4">
        <v>-2.22994</v>
      </c>
      <c r="V1951" s="5">
        <v>31.1807</v>
      </c>
      <c r="W1951" s="6">
        <v>9.75</v>
      </c>
      <c r="Z1951" s="4">
        <f>IFERROR(__xludf.DUMMYFUNCTION("""COMPUTED_VALUE"""),9.34)</f>
        <v>9.34</v>
      </c>
      <c r="AA1951" s="4">
        <v>31.1417</v>
      </c>
      <c r="AB1951" s="4" t="s">
        <v>13</v>
      </c>
      <c r="AC1951" s="1">
        <v>30.87732256</v>
      </c>
      <c r="AD1951" s="4">
        <v>0.303377440000002</v>
      </c>
    </row>
    <row r="1952">
      <c r="G1952" s="5">
        <v>-6.31476</v>
      </c>
      <c r="H1952" s="6">
        <v>9.755</v>
      </c>
      <c r="K1952" s="4">
        <f>IFERROR(__xludf.DUMMYFUNCTION("""COMPUTED_VALUE"""),9.345)</f>
        <v>9.345</v>
      </c>
      <c r="L1952" s="4">
        <v>-6.35928</v>
      </c>
      <c r="M1952" s="4" t="s">
        <v>13</v>
      </c>
      <c r="N1952" s="1">
        <v>-4.09</v>
      </c>
      <c r="O1952" s="4">
        <v>-2.22476</v>
      </c>
      <c r="V1952" s="5">
        <v>31.182</v>
      </c>
      <c r="W1952" s="6">
        <v>9.755</v>
      </c>
      <c r="Z1952" s="4">
        <f>IFERROR(__xludf.DUMMYFUNCTION("""COMPUTED_VALUE"""),9.345)</f>
        <v>9.345</v>
      </c>
      <c r="AA1952" s="4">
        <v>31.1409</v>
      </c>
      <c r="AB1952" s="4" t="s">
        <v>13</v>
      </c>
      <c r="AC1952" s="1">
        <v>30.87732256</v>
      </c>
      <c r="AD1952" s="4">
        <v>0.30467743999999897</v>
      </c>
    </row>
    <row r="1953">
      <c r="G1953" s="5">
        <v>-6.30962</v>
      </c>
      <c r="H1953" s="6">
        <v>9.76</v>
      </c>
      <c r="K1953" s="4">
        <f>IFERROR(__xludf.DUMMYFUNCTION("""COMPUTED_VALUE"""),9.35)</f>
        <v>9.35</v>
      </c>
      <c r="L1953" s="4">
        <v>-6.36198</v>
      </c>
      <c r="M1953" s="4" t="s">
        <v>13</v>
      </c>
      <c r="N1953" s="1">
        <v>-4.09</v>
      </c>
      <c r="O1953" s="4">
        <v>-2.21962</v>
      </c>
      <c r="V1953" s="5">
        <v>31.1833</v>
      </c>
      <c r="W1953" s="6">
        <v>9.76</v>
      </c>
      <c r="Z1953" s="4">
        <f>IFERROR(__xludf.DUMMYFUNCTION("""COMPUTED_VALUE"""),9.35)</f>
        <v>9.35</v>
      </c>
      <c r="AA1953" s="4">
        <v>31.1402</v>
      </c>
      <c r="AB1953" s="4" t="s">
        <v>13</v>
      </c>
      <c r="AC1953" s="1">
        <v>30.87732256</v>
      </c>
      <c r="AD1953" s="4">
        <v>0.3059774399999995</v>
      </c>
    </row>
    <row r="1954">
      <c r="G1954" s="5">
        <v>-6.30452</v>
      </c>
      <c r="H1954" s="6">
        <v>9.765</v>
      </c>
      <c r="K1954" s="4">
        <f>IFERROR(__xludf.DUMMYFUNCTION("""COMPUTED_VALUE"""),9.355)</f>
        <v>9.355</v>
      </c>
      <c r="L1954" s="4">
        <v>-6.36478</v>
      </c>
      <c r="M1954" s="4" t="s">
        <v>13</v>
      </c>
      <c r="N1954" s="1">
        <v>-4.09073646045897</v>
      </c>
      <c r="O1954" s="4">
        <v>-2.21378353954103</v>
      </c>
      <c r="V1954" s="5">
        <v>31.1847</v>
      </c>
      <c r="W1954" s="6">
        <v>9.765</v>
      </c>
      <c r="Z1954" s="4">
        <f>IFERROR(__xludf.DUMMYFUNCTION("""COMPUTED_VALUE"""),9.355)</f>
        <v>9.355</v>
      </c>
      <c r="AA1954" s="4">
        <v>31.1394</v>
      </c>
      <c r="AB1954" s="4" t="s">
        <v>13</v>
      </c>
      <c r="AC1954" s="1">
        <v>30.8757635798968</v>
      </c>
      <c r="AD1954" s="4">
        <v>0.30893642010319766</v>
      </c>
    </row>
    <row r="1955">
      <c r="G1955" s="5">
        <v>-6.29946</v>
      </c>
      <c r="H1955" s="6">
        <v>9.77</v>
      </c>
      <c r="K1955" s="4">
        <f>IFERROR(__xludf.DUMMYFUNCTION("""COMPUTED_VALUE"""),9.36)</f>
        <v>9.36</v>
      </c>
      <c r="L1955" s="4">
        <v>-6.36772</v>
      </c>
      <c r="M1955" s="4" t="s">
        <v>13</v>
      </c>
      <c r="N1955" s="1">
        <v>-4.09390886256763</v>
      </c>
      <c r="O1955" s="4">
        <v>-2.20555113743237</v>
      </c>
      <c r="V1955" s="5">
        <v>31.186</v>
      </c>
      <c r="W1955" s="6">
        <v>9.77</v>
      </c>
      <c r="Z1955" s="4">
        <f>IFERROR(__xludf.DUMMYFUNCTION("""COMPUTED_VALUE"""),9.36)</f>
        <v>9.36</v>
      </c>
      <c r="AA1955" s="4">
        <v>31.1386</v>
      </c>
      <c r="AB1955" s="4" t="s">
        <v>13</v>
      </c>
      <c r="AC1955" s="1">
        <v>30.8690939687324</v>
      </c>
      <c r="AD1955" s="4">
        <v>0.31690603126759953</v>
      </c>
    </row>
    <row r="1956">
      <c r="G1956" s="5">
        <v>-6.29444</v>
      </c>
      <c r="H1956" s="6">
        <v>9.775</v>
      </c>
      <c r="K1956" s="4">
        <f>IFERROR(__xludf.DUMMYFUNCTION("""COMPUTED_VALUE"""),9.36093139899999)</f>
        <v>9.360931399</v>
      </c>
      <c r="L1956" s="4" t="s">
        <v>13</v>
      </c>
      <c r="M1956" s="4">
        <v>-3.93</v>
      </c>
      <c r="N1956" s="1">
        <v>-4.0992363742001</v>
      </c>
      <c r="O1956" s="4">
        <v>-2.1952036257999</v>
      </c>
      <c r="V1956" s="5">
        <v>31.1873</v>
      </c>
      <c r="W1956" s="6">
        <v>9.775</v>
      </c>
      <c r="Z1956" s="4">
        <f>IFERROR(__xludf.DUMMYFUNCTION("""COMPUTED_VALUE"""),9.36093139899999)</f>
        <v>9.360931399</v>
      </c>
      <c r="AA1956" s="4" t="s">
        <v>13</v>
      </c>
      <c r="AB1956" s="4">
        <v>31.5008419954918</v>
      </c>
      <c r="AC1956" s="1">
        <v>30.8579985764275</v>
      </c>
      <c r="AD1956" s="4">
        <v>0.3293014235724989</v>
      </c>
    </row>
    <row r="1957">
      <c r="G1957" s="5">
        <v>-6.28948</v>
      </c>
      <c r="H1957" s="6">
        <v>9.78</v>
      </c>
      <c r="K1957" s="4">
        <f>IFERROR(__xludf.DUMMYFUNCTION("""COMPUTED_VALUE"""),9.365)</f>
        <v>9.365</v>
      </c>
      <c r="L1957" s="4">
        <v>-6.37074</v>
      </c>
      <c r="M1957" s="4" t="s">
        <v>13</v>
      </c>
      <c r="N1957" s="1">
        <v>-4.10633858145591</v>
      </c>
      <c r="O1957" s="4">
        <v>-2.18314141854409</v>
      </c>
      <c r="V1957" s="5">
        <v>31.1885</v>
      </c>
      <c r="W1957" s="6">
        <v>9.78</v>
      </c>
      <c r="Z1957" s="4">
        <f>IFERROR(__xludf.DUMMYFUNCTION("""COMPUTED_VALUE"""),9.365)</f>
        <v>9.365</v>
      </c>
      <c r="AA1957" s="4">
        <v>31.1378</v>
      </c>
      <c r="AB1957" s="4" t="s">
        <v>13</v>
      </c>
      <c r="AC1957" s="1">
        <v>30.8433741184464</v>
      </c>
      <c r="AD1957" s="4">
        <v>0.3451258815536029</v>
      </c>
    </row>
    <row r="1958">
      <c r="G1958" s="5">
        <v>-6.28459</v>
      </c>
      <c r="H1958" s="6">
        <v>9.785</v>
      </c>
      <c r="K1958" s="4">
        <f>IFERROR(__xludf.DUMMYFUNCTION("""COMPUTED_VALUE"""),9.37)</f>
        <v>9.37</v>
      </c>
      <c r="L1958" s="4">
        <v>-6.37385</v>
      </c>
      <c r="M1958" s="4" t="s">
        <v>13</v>
      </c>
      <c r="N1958" s="1">
        <v>-4.1148350704346</v>
      </c>
      <c r="O1958" s="4">
        <v>-2.1697549295654</v>
      </c>
      <c r="V1958" s="5">
        <v>31.1898</v>
      </c>
      <c r="W1958" s="6">
        <v>9.785</v>
      </c>
      <c r="Z1958" s="4">
        <f>IFERROR(__xludf.DUMMYFUNCTION("""COMPUTED_VALUE"""),9.37)</f>
        <v>9.37</v>
      </c>
      <c r="AA1958" s="4">
        <v>31.1371</v>
      </c>
      <c r="AB1958" s="4" t="s">
        <v>13</v>
      </c>
      <c r="AC1958" s="1">
        <v>30.8261173102534</v>
      </c>
      <c r="AD1958" s="4">
        <v>0.3636826897466001</v>
      </c>
    </row>
    <row r="1959">
      <c r="G1959" s="5">
        <v>-6.27975</v>
      </c>
      <c r="H1959" s="6">
        <v>9.79</v>
      </c>
      <c r="K1959" s="4">
        <f>IFERROR(__xludf.DUMMYFUNCTION("""COMPUTED_VALUE"""),9.375)</f>
        <v>9.375</v>
      </c>
      <c r="L1959" s="4">
        <v>-6.37706</v>
      </c>
      <c r="M1959" s="4" t="s">
        <v>13</v>
      </c>
      <c r="N1959" s="1">
        <v>-4.12434542723568</v>
      </c>
      <c r="O1959" s="4">
        <v>-2.1554045727643203</v>
      </c>
      <c r="V1959" s="5">
        <v>31.1911</v>
      </c>
      <c r="W1959" s="6">
        <v>9.79</v>
      </c>
      <c r="Z1959" s="4">
        <f>IFERROR(__xludf.DUMMYFUNCTION("""COMPUTED_VALUE"""),9.375)</f>
        <v>9.375</v>
      </c>
      <c r="AA1959" s="4">
        <v>31.1363</v>
      </c>
      <c r="AB1959" s="4" t="s">
        <v>13</v>
      </c>
      <c r="AC1959" s="1">
        <v>30.8071248673129</v>
      </c>
      <c r="AD1959" s="4">
        <v>0.38397513268709815</v>
      </c>
    </row>
    <row r="1960">
      <c r="G1960" s="5">
        <v>-6.27497</v>
      </c>
      <c r="H1960" s="6">
        <v>9.795</v>
      </c>
      <c r="K1960" s="4">
        <f>IFERROR(__xludf.DUMMYFUNCTION("""COMPUTED_VALUE"""),9.38)</f>
        <v>9.38</v>
      </c>
      <c r="L1960" s="4">
        <v>-6.38032</v>
      </c>
      <c r="M1960" s="4" t="s">
        <v>13</v>
      </c>
      <c r="N1960" s="1">
        <v>-4.13448923795868</v>
      </c>
      <c r="O1960" s="4">
        <v>-2.14048076204132</v>
      </c>
      <c r="V1960" s="5">
        <v>31.1924</v>
      </c>
      <c r="W1960" s="6">
        <v>9.795</v>
      </c>
      <c r="Z1960" s="4">
        <f>IFERROR(__xludf.DUMMYFUNCTION("""COMPUTED_VALUE"""),9.38)</f>
        <v>9.38</v>
      </c>
      <c r="AA1960" s="4">
        <v>31.1355</v>
      </c>
      <c r="AB1960" s="4" t="s">
        <v>13</v>
      </c>
      <c r="AC1960" s="1">
        <v>30.7872935050892</v>
      </c>
      <c r="AD1960" s="4">
        <v>0.4051064949108003</v>
      </c>
    </row>
    <row r="1961">
      <c r="G1961" s="5">
        <v>-6.27028</v>
      </c>
      <c r="H1961" s="6">
        <v>9.8</v>
      </c>
      <c r="K1961" s="4">
        <f>IFERROR(__xludf.DUMMYFUNCTION("""COMPUTED_VALUE"""),9.385)</f>
        <v>9.385</v>
      </c>
      <c r="L1961" s="4">
        <v>-6.38366</v>
      </c>
      <c r="M1961" s="4" t="s">
        <v>13</v>
      </c>
      <c r="N1961" s="1">
        <v>-4.14488608870313</v>
      </c>
      <c r="O1961" s="4">
        <v>-2.12539391129687</v>
      </c>
      <c r="V1961" s="5">
        <v>31.1937</v>
      </c>
      <c r="W1961" s="6">
        <v>9.8</v>
      </c>
      <c r="Z1961" s="4">
        <f>IFERROR(__xludf.DUMMYFUNCTION("""COMPUTED_VALUE"""),9.385)</f>
        <v>9.385</v>
      </c>
      <c r="AA1961" s="4">
        <v>31.1348</v>
      </c>
      <c r="AB1961" s="4" t="s">
        <v>13</v>
      </c>
      <c r="AC1961" s="1">
        <v>30.7675199390467</v>
      </c>
      <c r="AD1961" s="4">
        <v>0.42618006095329974</v>
      </c>
    </row>
    <row r="1962">
      <c r="G1962" s="5">
        <v>-6.26567</v>
      </c>
      <c r="H1962" s="6">
        <v>9.805</v>
      </c>
      <c r="K1962" s="4">
        <f>IFERROR(__xludf.DUMMYFUNCTION("""COMPUTED_VALUE"""),9.39)</f>
        <v>9.39</v>
      </c>
      <c r="L1962" s="4">
        <v>-6.38705</v>
      </c>
      <c r="M1962" s="4" t="s">
        <v>13</v>
      </c>
      <c r="N1962" s="1">
        <v>-4.15515556556856</v>
      </c>
      <c r="O1962" s="4">
        <v>-2.1105144344314404</v>
      </c>
      <c r="V1962" s="5">
        <v>31.1949</v>
      </c>
      <c r="W1962" s="6">
        <v>9.805</v>
      </c>
      <c r="Z1962" s="4">
        <f>IFERROR(__xludf.DUMMYFUNCTION("""COMPUTED_VALUE"""),9.39)</f>
        <v>9.39</v>
      </c>
      <c r="AA1962" s="4">
        <v>31.1341</v>
      </c>
      <c r="AB1962" s="4" t="s">
        <v>13</v>
      </c>
      <c r="AC1962" s="1">
        <v>30.7487008846497</v>
      </c>
      <c r="AD1962" s="4">
        <v>0.4461991153503</v>
      </c>
    </row>
    <row r="1963">
      <c r="G1963" s="5">
        <v>-6.26113</v>
      </c>
      <c r="H1963" s="6">
        <v>9.81</v>
      </c>
      <c r="K1963" s="4">
        <f>IFERROR(__xludf.DUMMYFUNCTION("""COMPUTED_VALUE"""),9.395)</f>
        <v>9.395</v>
      </c>
      <c r="L1963" s="4">
        <v>-6.39048</v>
      </c>
      <c r="M1963" s="4" t="s">
        <v>13</v>
      </c>
      <c r="N1963" s="1">
        <v>-4.16491725465449</v>
      </c>
      <c r="O1963" s="4">
        <v>-2.0962127453455093</v>
      </c>
      <c r="V1963" s="5">
        <v>31.1962</v>
      </c>
      <c r="W1963" s="6">
        <v>9.81</v>
      </c>
      <c r="Z1963" s="4">
        <f>IFERROR(__xludf.DUMMYFUNCTION("""COMPUTED_VALUE"""),9.395)</f>
        <v>9.395</v>
      </c>
      <c r="AA1963" s="4">
        <v>31.1335</v>
      </c>
      <c r="AB1963" s="4" t="s">
        <v>13</v>
      </c>
      <c r="AC1963" s="1">
        <v>30.7317330573626</v>
      </c>
      <c r="AD1963" s="4">
        <v>0.46446694263740085</v>
      </c>
    </row>
    <row r="1964">
      <c r="G1964" s="5">
        <v>-6.25665</v>
      </c>
      <c r="H1964" s="6">
        <v>9.815</v>
      </c>
      <c r="K1964" s="4">
        <f>IFERROR(__xludf.DUMMYFUNCTION("""COMPUTED_VALUE"""),9.4)</f>
        <v>9.4</v>
      </c>
      <c r="L1964" s="4">
        <v>-6.39396</v>
      </c>
      <c r="M1964" s="4" t="s">
        <v>13</v>
      </c>
      <c r="N1964" s="1">
        <v>-4.17379074206044</v>
      </c>
      <c r="O1964" s="4">
        <v>-2.0828592579395595</v>
      </c>
      <c r="V1964" s="5">
        <v>31.1975</v>
      </c>
      <c r="W1964" s="6">
        <v>9.815</v>
      </c>
      <c r="Z1964" s="4">
        <f>IFERROR(__xludf.DUMMYFUNCTION("""COMPUTED_VALUE"""),9.4)</f>
        <v>9.4</v>
      </c>
      <c r="AA1964" s="4">
        <v>31.1328</v>
      </c>
      <c r="AB1964" s="4" t="s">
        <v>13</v>
      </c>
      <c r="AC1964" s="1">
        <v>30.7175131726496</v>
      </c>
      <c r="AD1964" s="4">
        <v>0.47998682735040177</v>
      </c>
    </row>
    <row r="1965">
      <c r="G1965" s="5">
        <v>-6.25226</v>
      </c>
      <c r="H1965" s="6">
        <v>9.82</v>
      </c>
      <c r="K1965" s="4">
        <f>IFERROR(__xludf.DUMMYFUNCTION("""COMPUTED_VALUE"""),9.405)</f>
        <v>9.405</v>
      </c>
      <c r="L1965" s="4">
        <v>-6.39744</v>
      </c>
      <c r="M1965" s="4" t="s">
        <v>13</v>
      </c>
      <c r="N1965" s="1">
        <v>-4.18139561388595</v>
      </c>
      <c r="O1965" s="4">
        <v>-2.0708643861140494</v>
      </c>
      <c r="V1965" s="5">
        <v>31.1988</v>
      </c>
      <c r="W1965" s="6">
        <v>9.82</v>
      </c>
      <c r="Z1965" s="4">
        <f>IFERROR(__xludf.DUMMYFUNCTION("""COMPUTED_VALUE"""),9.405)</f>
        <v>9.405</v>
      </c>
      <c r="AA1965" s="4">
        <v>31.1322</v>
      </c>
      <c r="AB1965" s="4" t="s">
        <v>13</v>
      </c>
      <c r="AC1965" s="1">
        <v>30.7069379459752</v>
      </c>
      <c r="AD1965" s="4">
        <v>0.4918620540248</v>
      </c>
    </row>
    <row r="1966">
      <c r="G1966" s="5">
        <v>-6.24798</v>
      </c>
      <c r="H1966" s="6">
        <v>9.825</v>
      </c>
      <c r="K1966" s="4">
        <f>IFERROR(__xludf.DUMMYFUNCTION("""COMPUTED_VALUE"""),9.41)</f>
        <v>9.41</v>
      </c>
      <c r="L1966" s="4">
        <v>-6.40094</v>
      </c>
      <c r="M1966" s="4" t="s">
        <v>13</v>
      </c>
      <c r="N1966" s="1">
        <v>-4.18735145623054</v>
      </c>
      <c r="O1966" s="4">
        <v>-2.06062854376946</v>
      </c>
      <c r="V1966" s="5">
        <v>31.2</v>
      </c>
      <c r="W1966" s="6">
        <v>9.825</v>
      </c>
      <c r="Z1966" s="4">
        <f>IFERROR(__xludf.DUMMYFUNCTION("""COMPUTED_VALUE"""),9.41)</f>
        <v>9.41</v>
      </c>
      <c r="AA1966" s="4">
        <v>31.1316</v>
      </c>
      <c r="AB1966" s="4" t="s">
        <v>13</v>
      </c>
      <c r="AC1966" s="1">
        <v>30.7009040928037</v>
      </c>
      <c r="AD1966" s="4">
        <v>0.49909590719629904</v>
      </c>
    </row>
    <row r="1967">
      <c r="G1967" s="5">
        <v>-6.24377</v>
      </c>
      <c r="H1967" s="6">
        <v>9.83</v>
      </c>
      <c r="K1967" s="4">
        <f>IFERROR(__xludf.DUMMYFUNCTION("""COMPUTED_VALUE"""),9.415)</f>
        <v>9.415</v>
      </c>
      <c r="L1967" s="4">
        <v>-6.40445</v>
      </c>
      <c r="M1967" s="4" t="s">
        <v>13</v>
      </c>
      <c r="N1967" s="1">
        <v>-4.19142304643356</v>
      </c>
      <c r="O1967" s="4">
        <v>-2.05234695356644</v>
      </c>
      <c r="V1967" s="5">
        <v>31.2013</v>
      </c>
      <c r="W1967" s="6">
        <v>9.83</v>
      </c>
      <c r="Z1967" s="4">
        <f>IFERROR(__xludf.DUMMYFUNCTION("""COMPUTED_VALUE"""),9.415)</f>
        <v>9.415</v>
      </c>
      <c r="AA1967" s="4">
        <v>31.131</v>
      </c>
      <c r="AB1967" s="4" t="s">
        <v>13</v>
      </c>
      <c r="AC1967" s="1">
        <v>30.6999211482079</v>
      </c>
      <c r="AD1967" s="4">
        <v>0.5013788517921007</v>
      </c>
    </row>
    <row r="1968">
      <c r="G1968" s="5">
        <v>-6.23964</v>
      </c>
      <c r="H1968" s="6">
        <v>9.835</v>
      </c>
      <c r="K1968" s="4">
        <f>IFERROR(__xludf.DUMMYFUNCTION("""COMPUTED_VALUE"""),9.42)</f>
        <v>9.42</v>
      </c>
      <c r="L1968" s="4">
        <v>-6.40794</v>
      </c>
      <c r="M1968" s="4" t="s">
        <v>13</v>
      </c>
      <c r="N1968" s="1">
        <v>-4.19475601906722</v>
      </c>
      <c r="O1968" s="4">
        <v>-2.04488398093278</v>
      </c>
      <c r="V1968" s="5">
        <v>31.2026</v>
      </c>
      <c r="W1968" s="6">
        <v>9.835</v>
      </c>
      <c r="Z1968" s="4">
        <f>IFERROR(__xludf.DUMMYFUNCTION("""COMPUTED_VALUE"""),9.42)</f>
        <v>9.42</v>
      </c>
      <c r="AA1968" s="4">
        <v>31.1305</v>
      </c>
      <c r="AB1968" s="4" t="s">
        <v>13</v>
      </c>
      <c r="AC1968" s="1">
        <v>30.700855230831</v>
      </c>
      <c r="AD1968" s="4">
        <v>0.5017447691690009</v>
      </c>
    </row>
    <row r="1969">
      <c r="G1969" s="5">
        <v>-6.2356</v>
      </c>
      <c r="H1969" s="6">
        <v>9.84</v>
      </c>
      <c r="K1969" s="4">
        <f>IFERROR(__xludf.DUMMYFUNCTION("""COMPUTED_VALUE"""),9.425)</f>
        <v>9.425</v>
      </c>
      <c r="L1969" s="4">
        <v>-6.41141</v>
      </c>
      <c r="M1969" s="4" t="s">
        <v>13</v>
      </c>
      <c r="N1969" s="1">
        <v>-4.19772027142867</v>
      </c>
      <c r="O1969" s="4">
        <v>-2.0378797285713297</v>
      </c>
      <c r="V1969" s="5">
        <v>31.204</v>
      </c>
      <c r="W1969" s="6">
        <v>9.84</v>
      </c>
      <c r="Z1969" s="4">
        <f>IFERROR(__xludf.DUMMYFUNCTION("""COMPUTED_VALUE"""),9.425)</f>
        <v>9.425</v>
      </c>
      <c r="AA1969" s="4">
        <v>31.13</v>
      </c>
      <c r="AB1969" s="4" t="s">
        <v>13</v>
      </c>
      <c r="AC1969" s="1">
        <v>30.7027150744542</v>
      </c>
      <c r="AD1969" s="4">
        <v>0.5012849255458001</v>
      </c>
    </row>
    <row r="1970">
      <c r="G1970" s="5">
        <v>-6.23165</v>
      </c>
      <c r="H1970" s="6">
        <v>9.845</v>
      </c>
      <c r="K1970" s="4">
        <f>IFERROR(__xludf.DUMMYFUNCTION("""COMPUTED_VALUE"""),9.42764281899999)</f>
        <v>9.427642819</v>
      </c>
      <c r="L1970" s="4" t="s">
        <v>13</v>
      </c>
      <c r="M1970" s="4">
        <v>-3.96</v>
      </c>
      <c r="N1970" s="1">
        <v>-4.20036669495683</v>
      </c>
      <c r="O1970" s="4">
        <v>-2.0312833050431705</v>
      </c>
      <c r="V1970" s="5">
        <v>31.2053</v>
      </c>
      <c r="W1970" s="6">
        <v>9.845</v>
      </c>
      <c r="Z1970" s="4">
        <f>IFERROR(__xludf.DUMMYFUNCTION("""COMPUTED_VALUE"""),9.42764281899999)</f>
        <v>9.427642819</v>
      </c>
      <c r="AA1970" s="4" t="s">
        <v>13</v>
      </c>
      <c r="AB1970" s="4">
        <v>31.2872663619353</v>
      </c>
      <c r="AC1970" s="1">
        <v>30.7053674798085</v>
      </c>
      <c r="AD1970" s="4">
        <v>0.4999325201914999</v>
      </c>
    </row>
    <row r="1971">
      <c r="G1971" s="5">
        <v>-6.22777</v>
      </c>
      <c r="H1971" s="6">
        <v>9.85</v>
      </c>
      <c r="K1971" s="4">
        <f>IFERROR(__xludf.DUMMYFUNCTION("""COMPUTED_VALUE"""),9.43)</f>
        <v>9.43</v>
      </c>
      <c r="L1971" s="4">
        <v>-6.41487</v>
      </c>
      <c r="M1971" s="4" t="s">
        <v>13</v>
      </c>
      <c r="N1971" s="1">
        <v>-4.20274618109062</v>
      </c>
      <c r="O1971" s="4">
        <v>-2.0250238189093794</v>
      </c>
      <c r="V1971" s="5">
        <v>31.2066</v>
      </c>
      <c r="W1971" s="6">
        <v>9.85</v>
      </c>
      <c r="Z1971" s="4">
        <f>IFERROR(__xludf.DUMMYFUNCTION("""COMPUTED_VALUE"""),9.43)</f>
        <v>9.43</v>
      </c>
      <c r="AA1971" s="4">
        <v>31.1295</v>
      </c>
      <c r="AB1971" s="4" t="s">
        <v>13</v>
      </c>
      <c r="AC1971" s="1">
        <v>30.7086792476249</v>
      </c>
      <c r="AD1971" s="4">
        <v>0.49792075237510147</v>
      </c>
    </row>
    <row r="1972">
      <c r="G1972" s="5">
        <v>-6.22399</v>
      </c>
      <c r="H1972" s="6">
        <v>9.855</v>
      </c>
      <c r="K1972" s="4">
        <f>IFERROR(__xludf.DUMMYFUNCTION("""COMPUTED_VALUE"""),9.435)</f>
        <v>9.435</v>
      </c>
      <c r="L1972" s="4">
        <v>-6.41825</v>
      </c>
      <c r="M1972" s="4" t="s">
        <v>13</v>
      </c>
      <c r="N1972" s="1">
        <v>-4.20490962126894</v>
      </c>
      <c r="O1972" s="4">
        <v>-2.0190803787310596</v>
      </c>
      <c r="V1972" s="5">
        <v>31.2079</v>
      </c>
      <c r="W1972" s="6">
        <v>9.855</v>
      </c>
      <c r="Z1972" s="4">
        <f>IFERROR(__xludf.DUMMYFUNCTION("""COMPUTED_VALUE"""),9.435)</f>
        <v>9.435</v>
      </c>
      <c r="AA1972" s="4">
        <v>31.1291</v>
      </c>
      <c r="AB1972" s="4" t="s">
        <v>13</v>
      </c>
      <c r="AC1972" s="1">
        <v>30.7125171786343</v>
      </c>
      <c r="AD1972" s="4">
        <v>0.49538282136569833</v>
      </c>
    </row>
    <row r="1973">
      <c r="G1973" s="5">
        <v>-6.22029</v>
      </c>
      <c r="H1973" s="6">
        <v>9.86</v>
      </c>
      <c r="K1973" s="4">
        <f>IFERROR(__xludf.DUMMYFUNCTION("""COMPUTED_VALUE"""),9.44)</f>
        <v>9.44</v>
      </c>
      <c r="L1973" s="4">
        <v>-6.42161</v>
      </c>
      <c r="M1973" s="4" t="s">
        <v>13</v>
      </c>
      <c r="N1973" s="1">
        <v>-4.20690790693072</v>
      </c>
      <c r="O1973" s="4">
        <v>-2.0133820930692803</v>
      </c>
      <c r="V1973" s="5">
        <v>31.2093</v>
      </c>
      <c r="W1973" s="6">
        <v>9.86</v>
      </c>
      <c r="Z1973" s="4">
        <f>IFERROR(__xludf.DUMMYFUNCTION("""COMPUTED_VALUE"""),9.44)</f>
        <v>9.44</v>
      </c>
      <c r="AA1973" s="4">
        <v>31.1287</v>
      </c>
      <c r="AB1973" s="4" t="s">
        <v>13</v>
      </c>
      <c r="AC1973" s="1">
        <v>30.7167480735677</v>
      </c>
      <c r="AD1973" s="4">
        <v>0.4925519264322986</v>
      </c>
    </row>
    <row r="1974">
      <c r="G1974" s="5">
        <v>-6.21668</v>
      </c>
      <c r="H1974" s="6">
        <v>9.865</v>
      </c>
      <c r="K1974" s="4">
        <f>IFERROR(__xludf.DUMMYFUNCTION("""COMPUTED_VALUE"""),9.445)</f>
        <v>9.445</v>
      </c>
      <c r="L1974" s="4">
        <v>-6.42489</v>
      </c>
      <c r="M1974" s="4" t="s">
        <v>13</v>
      </c>
      <c r="N1974" s="1">
        <v>-4.20879192951486</v>
      </c>
      <c r="O1974" s="4">
        <v>-2.00788807048514</v>
      </c>
      <c r="V1974" s="5">
        <v>31.2107</v>
      </c>
      <c r="W1974" s="6">
        <v>9.865</v>
      </c>
      <c r="Z1974" s="4">
        <f>IFERROR(__xludf.DUMMYFUNCTION("""COMPUTED_VALUE"""),9.445)</f>
        <v>9.445</v>
      </c>
      <c r="AA1974" s="4">
        <v>31.1284</v>
      </c>
      <c r="AB1974" s="4" t="s">
        <v>13</v>
      </c>
      <c r="AC1974" s="1">
        <v>30.7212387331562</v>
      </c>
      <c r="AD1974" s="4">
        <v>0.48946126684380076</v>
      </c>
    </row>
    <row r="1975">
      <c r="G1975" s="5">
        <v>-6.21314</v>
      </c>
      <c r="H1975" s="6">
        <v>9.87</v>
      </c>
      <c r="K1975" s="4">
        <f>IFERROR(__xludf.DUMMYFUNCTION("""COMPUTED_VALUE"""),9.45)</f>
        <v>9.45</v>
      </c>
      <c r="L1975" s="4">
        <v>-6.4281</v>
      </c>
      <c r="M1975" s="4" t="s">
        <v>13</v>
      </c>
      <c r="N1975" s="1">
        <v>-4.21061258046028</v>
      </c>
      <c r="O1975" s="4">
        <v>-2.00252741953972</v>
      </c>
      <c r="V1975" s="5">
        <v>31.2121</v>
      </c>
      <c r="W1975" s="6">
        <v>9.87</v>
      </c>
      <c r="Z1975" s="4">
        <f>IFERROR(__xludf.DUMMYFUNCTION("""COMPUTED_VALUE"""),9.45)</f>
        <v>9.45</v>
      </c>
      <c r="AA1975" s="4">
        <v>31.1281</v>
      </c>
      <c r="AB1975" s="4" t="s">
        <v>13</v>
      </c>
      <c r="AC1975" s="1">
        <v>30.7258559581306</v>
      </c>
      <c r="AD1975" s="4">
        <v>0.48624404186939785</v>
      </c>
    </row>
    <row r="1976">
      <c r="G1976" s="5">
        <v>-6.20968</v>
      </c>
      <c r="H1976" s="6">
        <v>9.875</v>
      </c>
      <c r="K1976" s="4">
        <f>IFERROR(__xludf.DUMMYFUNCTION("""COMPUTED_VALUE"""),9.455)</f>
        <v>9.455</v>
      </c>
      <c r="L1976" s="4">
        <v>-6.43124</v>
      </c>
      <c r="M1976" s="4" t="s">
        <v>13</v>
      </c>
      <c r="N1976" s="1">
        <v>-4.21242075120589</v>
      </c>
      <c r="O1976" s="4">
        <v>-1.9972592487941094</v>
      </c>
      <c r="V1976" s="5">
        <v>31.2135</v>
      </c>
      <c r="W1976" s="6">
        <v>9.875</v>
      </c>
      <c r="Z1976" s="4">
        <f>IFERROR(__xludf.DUMMYFUNCTION("""COMPUTED_VALUE"""),9.455)</f>
        <v>9.455</v>
      </c>
      <c r="AA1976" s="4">
        <v>31.1279</v>
      </c>
      <c r="AB1976" s="4" t="s">
        <v>13</v>
      </c>
      <c r="AC1976" s="1">
        <v>30.730466549222</v>
      </c>
      <c r="AD1976" s="4">
        <v>0.48303345077799875</v>
      </c>
    </row>
    <row r="1977">
      <c r="G1977" s="5">
        <v>-6.20631</v>
      </c>
      <c r="H1977" s="6">
        <v>9.88</v>
      </c>
      <c r="K1977" s="4">
        <f>IFERROR(__xludf.DUMMYFUNCTION("""COMPUTED_VALUE"""),9.46)</f>
        <v>9.46</v>
      </c>
      <c r="L1977" s="4">
        <v>-6.43428</v>
      </c>
      <c r="M1977" s="4" t="s">
        <v>13</v>
      </c>
      <c r="N1977" s="1">
        <v>-4.2142673331906</v>
      </c>
      <c r="O1977" s="4">
        <v>-1.9920426668094002</v>
      </c>
      <c r="V1977" s="5">
        <v>31.215</v>
      </c>
      <c r="W1977" s="6">
        <v>9.88</v>
      </c>
      <c r="Z1977" s="4">
        <f>IFERROR(__xludf.DUMMYFUNCTION("""COMPUTED_VALUE"""),9.46)</f>
        <v>9.46</v>
      </c>
      <c r="AA1977" s="4">
        <v>31.1278</v>
      </c>
      <c r="AB1977" s="4" t="s">
        <v>13</v>
      </c>
      <c r="AC1977" s="1">
        <v>30.7349373071613</v>
      </c>
      <c r="AD1977" s="4">
        <v>0.4800626928387004</v>
      </c>
    </row>
    <row r="1978">
      <c r="G1978" s="5">
        <v>-6.203</v>
      </c>
      <c r="H1978" s="6">
        <v>9.885</v>
      </c>
      <c r="K1978" s="4">
        <f>IFERROR(__xludf.DUMMYFUNCTION("""COMPUTED_VALUE"""),9.465)</f>
        <v>9.465</v>
      </c>
      <c r="L1978" s="4">
        <v>-6.43719</v>
      </c>
      <c r="M1978" s="4" t="s">
        <v>13</v>
      </c>
      <c r="N1978" s="1">
        <v>-4.21620321785333</v>
      </c>
      <c r="O1978" s="4">
        <v>-1.98679678214667</v>
      </c>
      <c r="V1978" s="5">
        <v>31.2165</v>
      </c>
      <c r="W1978" s="6">
        <v>9.885</v>
      </c>
      <c r="Z1978" s="4">
        <f>IFERROR(__xludf.DUMMYFUNCTION("""COMPUTED_VALUE"""),9.465)</f>
        <v>9.465</v>
      </c>
      <c r="AA1978" s="4">
        <v>31.1276</v>
      </c>
      <c r="AB1978" s="4" t="s">
        <v>13</v>
      </c>
      <c r="AC1978" s="1">
        <v>30.7391350326796</v>
      </c>
      <c r="AD1978" s="4">
        <v>0.47736496732040123</v>
      </c>
    </row>
    <row r="1979">
      <c r="G1979" s="5">
        <v>-6.19976</v>
      </c>
      <c r="H1979" s="6">
        <v>9.89</v>
      </c>
      <c r="K1979" s="4">
        <f>IFERROR(__xludf.DUMMYFUNCTION("""COMPUTED_VALUE"""),9.47)</f>
        <v>9.47</v>
      </c>
      <c r="L1979" s="4">
        <v>-6.44</v>
      </c>
      <c r="M1979" s="4" t="s">
        <v>13</v>
      </c>
      <c r="N1979" s="1">
        <v>-4.21827929663299</v>
      </c>
      <c r="O1979" s="4">
        <v>-1.9814807033670103</v>
      </c>
      <c r="V1979" s="5">
        <v>31.218</v>
      </c>
      <c r="W1979" s="6">
        <v>9.89</v>
      </c>
      <c r="Z1979" s="4">
        <f>IFERROR(__xludf.DUMMYFUNCTION("""COMPUTED_VALUE"""),9.47)</f>
        <v>9.47</v>
      </c>
      <c r="AA1979" s="4">
        <v>31.1276</v>
      </c>
      <c r="AB1979" s="4" t="s">
        <v>13</v>
      </c>
      <c r="AC1979" s="1">
        <v>30.7429265265077</v>
      </c>
      <c r="AD1979" s="4">
        <v>0.47507347349230145</v>
      </c>
    </row>
    <row r="1980">
      <c r="G1980" s="5">
        <v>-6.19659</v>
      </c>
      <c r="H1980" s="6">
        <v>9.895</v>
      </c>
      <c r="K1980" s="4">
        <f>IFERROR(__xludf.DUMMYFUNCTION("""COMPUTED_VALUE"""),9.475)</f>
        <v>9.475</v>
      </c>
      <c r="L1980" s="4">
        <v>-6.4427</v>
      </c>
      <c r="M1980" s="4" t="s">
        <v>13</v>
      </c>
      <c r="N1980" s="1">
        <v>-4.22054646096849</v>
      </c>
      <c r="O1980" s="4">
        <v>-1.9760435390315099</v>
      </c>
      <c r="V1980" s="5">
        <v>31.2195</v>
      </c>
      <c r="W1980" s="6">
        <v>9.895</v>
      </c>
      <c r="Z1980" s="4">
        <f>IFERROR(__xludf.DUMMYFUNCTION("""COMPUTED_VALUE"""),9.475)</f>
        <v>9.475</v>
      </c>
      <c r="AA1980" s="4">
        <v>31.1275</v>
      </c>
      <c r="AB1980" s="4" t="s">
        <v>13</v>
      </c>
      <c r="AC1980" s="1">
        <v>30.7461785893768</v>
      </c>
      <c r="AD1980" s="4">
        <v>0.47332141062319977</v>
      </c>
    </row>
    <row r="1981">
      <c r="G1981" s="5">
        <v>-6.19349</v>
      </c>
      <c r="H1981" s="6">
        <v>9.9</v>
      </c>
      <c r="K1981" s="4">
        <f>IFERROR(__xludf.DUMMYFUNCTION("""COMPUTED_VALUE"""),9.48)</f>
        <v>9.48</v>
      </c>
      <c r="L1981" s="4">
        <v>-6.44526</v>
      </c>
      <c r="M1981" s="4" t="s">
        <v>13</v>
      </c>
      <c r="N1981" s="1">
        <v>-4.22305560229875</v>
      </c>
      <c r="O1981" s="4">
        <v>-1.9704343977012497</v>
      </c>
      <c r="V1981" s="5">
        <v>31.2211</v>
      </c>
      <c r="W1981" s="6">
        <v>9.9</v>
      </c>
      <c r="Z1981" s="4">
        <f>IFERROR(__xludf.DUMMYFUNCTION("""COMPUTED_VALUE"""),9.48)</f>
        <v>9.48</v>
      </c>
      <c r="AA1981" s="4">
        <v>31.1276</v>
      </c>
      <c r="AB1981" s="4" t="s">
        <v>13</v>
      </c>
      <c r="AC1981" s="1">
        <v>30.7487580220177</v>
      </c>
      <c r="AD1981" s="4">
        <v>0.4723419779822997</v>
      </c>
    </row>
    <row r="1982">
      <c r="G1982" s="5">
        <v>-6.19045</v>
      </c>
      <c r="H1982" s="6">
        <v>9.905</v>
      </c>
      <c r="K1982" s="4">
        <f>IFERROR(__xludf.DUMMYFUNCTION("""COMPUTED_VALUE"""),9.485)</f>
        <v>9.485</v>
      </c>
      <c r="L1982" s="4">
        <v>-6.44766</v>
      </c>
      <c r="M1982" s="4" t="s">
        <v>13</v>
      </c>
      <c r="N1982" s="1">
        <v>-4.22585761206268</v>
      </c>
      <c r="O1982" s="4">
        <v>-1.9645923879373202</v>
      </c>
      <c r="V1982" s="5">
        <v>31.2227</v>
      </c>
      <c r="W1982" s="6">
        <v>9.905</v>
      </c>
      <c r="Z1982" s="4">
        <f>IFERROR(__xludf.DUMMYFUNCTION("""COMPUTED_VALUE"""),9.485)</f>
        <v>9.485</v>
      </c>
      <c r="AA1982" s="4">
        <v>31.1276</v>
      </c>
      <c r="AB1982" s="4" t="s">
        <v>13</v>
      </c>
      <c r="AC1982" s="1">
        <v>30.7505316251615</v>
      </c>
      <c r="AD1982" s="4">
        <v>0.4721683748384997</v>
      </c>
    </row>
    <row r="1983">
      <c r="G1983" s="5">
        <v>-6.18746</v>
      </c>
      <c r="H1983" s="6">
        <v>9.91</v>
      </c>
      <c r="K1983" s="4">
        <f>IFERROR(__xludf.DUMMYFUNCTION("""COMPUTED_VALUE"""),9.49)</f>
        <v>9.49</v>
      </c>
      <c r="L1983" s="4">
        <v>-6.44994</v>
      </c>
      <c r="M1983" s="4" t="s">
        <v>13</v>
      </c>
      <c r="N1983" s="1">
        <v>-4.22900338169919</v>
      </c>
      <c r="O1983" s="4">
        <v>-1.9584566183008096</v>
      </c>
      <c r="V1983" s="5">
        <v>31.2244</v>
      </c>
      <c r="W1983" s="6">
        <v>9.91</v>
      </c>
      <c r="Z1983" s="4">
        <f>IFERROR(__xludf.DUMMYFUNCTION("""COMPUTED_VALUE"""),9.49)</f>
        <v>9.49</v>
      </c>
      <c r="AA1983" s="4">
        <v>31.1278</v>
      </c>
      <c r="AB1983" s="4" t="s">
        <v>13</v>
      </c>
      <c r="AC1983" s="1">
        <v>30.7513661995391</v>
      </c>
      <c r="AD1983" s="4">
        <v>0.47303380046090027</v>
      </c>
    </row>
    <row r="1984">
      <c r="G1984" s="5">
        <v>-6.18454</v>
      </c>
      <c r="H1984" s="6">
        <v>9.915</v>
      </c>
      <c r="K1984" s="4">
        <f>IFERROR(__xludf.DUMMYFUNCTION("""COMPUTED_VALUE"""),9.494384769)</f>
        <v>9.494384769</v>
      </c>
      <c r="L1984" s="4" t="s">
        <v>13</v>
      </c>
      <c r="M1984" s="4">
        <v>-4.02</v>
      </c>
      <c r="N1984" s="1">
        <v>-4.23274316083158</v>
      </c>
      <c r="O1984" s="4">
        <v>-1.95179683916842</v>
      </c>
      <c r="V1984" s="5">
        <v>31.2261</v>
      </c>
      <c r="W1984" s="6">
        <v>9.915</v>
      </c>
      <c r="Z1984" s="4">
        <f>IFERROR(__xludf.DUMMYFUNCTION("""COMPUTED_VALUE"""),9.494384769)</f>
        <v>9.494384769</v>
      </c>
      <c r="AA1984" s="4" t="s">
        <v>13</v>
      </c>
      <c r="AB1984" s="4">
        <v>31.4785898610381</v>
      </c>
      <c r="AC1984" s="1">
        <v>30.7506329523725</v>
      </c>
      <c r="AD1984" s="4">
        <v>0.47546704762750025</v>
      </c>
    </row>
    <row r="1985">
      <c r="G1985" s="5">
        <v>-6.18164</v>
      </c>
      <c r="H1985" s="6">
        <v>9.92</v>
      </c>
      <c r="K1985" s="4">
        <f>IFERROR(__xludf.DUMMYFUNCTION("""COMPUTED_VALUE"""),9.495)</f>
        <v>9.495</v>
      </c>
      <c r="L1985" s="4">
        <v>-6.45204</v>
      </c>
      <c r="M1985" s="4" t="s">
        <v>13</v>
      </c>
      <c r="N1985" s="1">
        <v>-4.2375994535855</v>
      </c>
      <c r="O1985" s="4">
        <v>-1.9440405464144996</v>
      </c>
      <c r="V1985" s="5">
        <v>31.2278</v>
      </c>
      <c r="W1985" s="6">
        <v>9.92</v>
      </c>
      <c r="Z1985" s="4">
        <f>IFERROR(__xludf.DUMMYFUNCTION("""COMPUTED_VALUE"""),9.495)</f>
        <v>9.495</v>
      </c>
      <c r="AA1985" s="4">
        <v>31.128</v>
      </c>
      <c r="AB1985" s="4" t="s">
        <v>13</v>
      </c>
      <c r="AC1985" s="1">
        <v>30.7469833112157</v>
      </c>
      <c r="AD1985" s="4">
        <v>0.48081668878429795</v>
      </c>
    </row>
    <row r="1986">
      <c r="G1986" s="5">
        <v>-6.17881</v>
      </c>
      <c r="H1986" s="6">
        <v>9.925</v>
      </c>
      <c r="K1986" s="4">
        <f>IFERROR(__xludf.DUMMYFUNCTION("""COMPUTED_VALUE"""),9.5)</f>
        <v>9.5</v>
      </c>
      <c r="L1986" s="4">
        <v>-6.45398</v>
      </c>
      <c r="M1986" s="4" t="s">
        <v>13</v>
      </c>
      <c r="N1986" s="1">
        <v>-4.24346706411643</v>
      </c>
      <c r="O1986" s="4">
        <v>-1.93534293588357</v>
      </c>
      <c r="V1986" s="5">
        <v>31.2295</v>
      </c>
      <c r="W1986" s="6">
        <v>9.925</v>
      </c>
      <c r="Z1986" s="4">
        <f>IFERROR(__xludf.DUMMYFUNCTION("""COMPUTED_VALUE"""),9.5)</f>
        <v>9.5</v>
      </c>
      <c r="AA1986" s="4">
        <v>31.1282</v>
      </c>
      <c r="AB1986" s="4" t="s">
        <v>13</v>
      </c>
      <c r="AC1986" s="1">
        <v>30.7405848208154</v>
      </c>
      <c r="AD1986" s="4">
        <v>0.4889151791846018</v>
      </c>
    </row>
    <row r="1987">
      <c r="G1987" s="5">
        <v>-6.176</v>
      </c>
      <c r="H1987" s="6">
        <v>9.93</v>
      </c>
      <c r="K1987" s="4">
        <f>IFERROR(__xludf.DUMMYFUNCTION("""COMPUTED_VALUE"""),9.505)</f>
        <v>9.505</v>
      </c>
      <c r="L1987" s="4">
        <v>-6.45574</v>
      </c>
      <c r="M1987" s="4" t="s">
        <v>13</v>
      </c>
      <c r="N1987" s="1">
        <v>-4.25020354461625</v>
      </c>
      <c r="O1987" s="4">
        <v>-1.9257964553837503</v>
      </c>
      <c r="V1987" s="5">
        <v>31.2312</v>
      </c>
      <c r="W1987" s="6">
        <v>9.93</v>
      </c>
      <c r="Z1987" s="4">
        <f>IFERROR(__xludf.DUMMYFUNCTION("""COMPUTED_VALUE"""),9.505)</f>
        <v>9.505</v>
      </c>
      <c r="AA1987" s="4">
        <v>31.1285</v>
      </c>
      <c r="AB1987" s="4" t="s">
        <v>13</v>
      </c>
      <c r="AC1987" s="1">
        <v>30.7316963591408</v>
      </c>
      <c r="AD1987" s="4">
        <v>0.49950364085920285</v>
      </c>
    </row>
    <row r="1988">
      <c r="G1988" s="5">
        <v>-6.17325</v>
      </c>
      <c r="H1988" s="6">
        <v>9.935</v>
      </c>
      <c r="K1988" s="4">
        <f>IFERROR(__xludf.DUMMYFUNCTION("""COMPUTED_VALUE"""),9.51)</f>
        <v>9.51</v>
      </c>
      <c r="L1988" s="4">
        <v>-6.45733</v>
      </c>
      <c r="M1988" s="4" t="s">
        <v>13</v>
      </c>
      <c r="N1988" s="1">
        <v>-4.25766644727685</v>
      </c>
      <c r="O1988" s="4">
        <v>-1.9155835527231506</v>
      </c>
      <c r="V1988" s="5">
        <v>31.2331</v>
      </c>
      <c r="W1988" s="6">
        <v>9.935</v>
      </c>
      <c r="Z1988" s="4">
        <f>IFERROR(__xludf.DUMMYFUNCTION("""COMPUTED_VALUE"""),9.51)</f>
        <v>9.51</v>
      </c>
      <c r="AA1988" s="4">
        <v>31.1288</v>
      </c>
      <c r="AB1988" s="4" t="s">
        <v>13</v>
      </c>
      <c r="AC1988" s="1">
        <v>30.7205768041606</v>
      </c>
      <c r="AD1988" s="4">
        <v>0.5125231958393996</v>
      </c>
    </row>
    <row r="1989">
      <c r="G1989" s="5">
        <v>-6.17052</v>
      </c>
      <c r="H1989" s="6">
        <v>9.94</v>
      </c>
      <c r="K1989" s="4">
        <f>IFERROR(__xludf.DUMMYFUNCTION("""COMPUTED_VALUE"""),9.515)</f>
        <v>9.515</v>
      </c>
      <c r="L1989" s="4">
        <v>-6.45873</v>
      </c>
      <c r="M1989" s="4" t="s">
        <v>13</v>
      </c>
      <c r="N1989" s="1">
        <v>-4.26571332429012</v>
      </c>
      <c r="O1989" s="4">
        <v>-1.9048066757098798</v>
      </c>
      <c r="V1989" s="5">
        <v>31.2349</v>
      </c>
      <c r="W1989" s="6">
        <v>9.94</v>
      </c>
      <c r="Z1989" s="4">
        <f>IFERROR(__xludf.DUMMYFUNCTION("""COMPUTED_VALUE"""),9.515)</f>
        <v>9.515</v>
      </c>
      <c r="AA1989" s="4">
        <v>31.1292</v>
      </c>
      <c r="AB1989" s="4" t="s">
        <v>13</v>
      </c>
      <c r="AC1989" s="1">
        <v>30.707485033844</v>
      </c>
      <c r="AD1989" s="4">
        <v>0.5274149661559981</v>
      </c>
    </row>
    <row r="1990">
      <c r="G1990" s="5">
        <v>-6.16782</v>
      </c>
      <c r="H1990" s="6">
        <v>9.945</v>
      </c>
      <c r="K1990" s="4">
        <f>IFERROR(__xludf.DUMMYFUNCTION("""COMPUTED_VALUE"""),9.52)</f>
        <v>9.52</v>
      </c>
      <c r="L1990" s="4">
        <v>-6.45994</v>
      </c>
      <c r="M1990" s="4" t="s">
        <v>13</v>
      </c>
      <c r="N1990" s="1">
        <v>-4.27420172784795</v>
      </c>
      <c r="O1990" s="4">
        <v>-1.8936182721520503</v>
      </c>
      <c r="V1990" s="5">
        <v>31.2368</v>
      </c>
      <c r="W1990" s="6">
        <v>9.945</v>
      </c>
      <c r="Z1990" s="4">
        <f>IFERROR(__xludf.DUMMYFUNCTION("""COMPUTED_VALUE"""),9.52)</f>
        <v>9.52</v>
      </c>
      <c r="AA1990" s="4">
        <v>31.1296</v>
      </c>
      <c r="AB1990" s="4" t="s">
        <v>13</v>
      </c>
      <c r="AC1990" s="1">
        <v>30.6926799261598</v>
      </c>
      <c r="AD1990" s="4">
        <v>0.5441200738401974</v>
      </c>
    </row>
    <row r="1991">
      <c r="G1991" s="5">
        <v>-6.16515</v>
      </c>
      <c r="H1991" s="6">
        <v>9.95</v>
      </c>
      <c r="K1991" s="4">
        <f>IFERROR(__xludf.DUMMYFUNCTION("""COMPUTED_VALUE"""),9.525)</f>
        <v>9.525</v>
      </c>
      <c r="L1991" s="4">
        <v>-6.46094</v>
      </c>
      <c r="M1991" s="4" t="s">
        <v>13</v>
      </c>
      <c r="N1991" s="1">
        <v>-4.28298921014221</v>
      </c>
      <c r="O1991" s="4">
        <v>-1.8821607898577897</v>
      </c>
      <c r="V1991" s="5">
        <v>31.2387</v>
      </c>
      <c r="W1991" s="6">
        <v>9.95</v>
      </c>
      <c r="Z1991" s="4">
        <f>IFERROR(__xludf.DUMMYFUNCTION("""COMPUTED_VALUE"""),9.525)</f>
        <v>9.525</v>
      </c>
      <c r="AA1991" s="4">
        <v>31.1301</v>
      </c>
      <c r="AB1991" s="4" t="s">
        <v>13</v>
      </c>
      <c r="AC1991" s="1">
        <v>30.6764203590771</v>
      </c>
      <c r="AD1991" s="4">
        <v>0.5622796409229025</v>
      </c>
    </row>
    <row r="1992">
      <c r="G1992" s="5">
        <v>-6.1625</v>
      </c>
      <c r="H1992" s="6">
        <v>9.955</v>
      </c>
      <c r="K1992" s="4">
        <f>IFERROR(__xludf.DUMMYFUNCTION("""COMPUTED_VALUE"""),9.53)</f>
        <v>9.53</v>
      </c>
      <c r="L1992" s="4">
        <v>-6.46175</v>
      </c>
      <c r="M1992" s="4" t="s">
        <v>13</v>
      </c>
      <c r="N1992" s="1">
        <v>-4.2919333233648</v>
      </c>
      <c r="O1992" s="4">
        <v>-1.8705666766351996</v>
      </c>
      <c r="V1992" s="5">
        <v>31.2407</v>
      </c>
      <c r="W1992" s="6">
        <v>9.955</v>
      </c>
      <c r="Z1992" s="4">
        <f>IFERROR(__xludf.DUMMYFUNCTION("""COMPUTED_VALUE"""),9.53)</f>
        <v>9.53</v>
      </c>
      <c r="AA1992" s="4">
        <v>31.1306</v>
      </c>
      <c r="AB1992" s="4" t="s">
        <v>13</v>
      </c>
      <c r="AC1992" s="1">
        <v>30.6589652105647</v>
      </c>
      <c r="AD1992" s="4">
        <v>0.581734789435302</v>
      </c>
    </row>
    <row r="1993">
      <c r="G1993" s="5">
        <v>-6.15985</v>
      </c>
      <c r="H1993" s="6">
        <v>9.96</v>
      </c>
      <c r="K1993" s="4">
        <f>IFERROR(__xludf.DUMMYFUNCTION("""COMPUTED_VALUE"""),9.535)</f>
        <v>9.535</v>
      </c>
      <c r="L1993" s="4">
        <v>-6.46236</v>
      </c>
      <c r="M1993" s="4" t="s">
        <v>13</v>
      </c>
      <c r="N1993" s="1">
        <v>-4.3008916197076</v>
      </c>
      <c r="O1993" s="4">
        <v>-1.8589583802923997</v>
      </c>
      <c r="V1993" s="5">
        <v>31.2427</v>
      </c>
      <c r="W1993" s="6">
        <v>9.96</v>
      </c>
      <c r="Z1993" s="4">
        <f>IFERROR(__xludf.DUMMYFUNCTION("""COMPUTED_VALUE"""),9.535)</f>
        <v>9.535</v>
      </c>
      <c r="AA1993" s="4">
        <v>31.1312</v>
      </c>
      <c r="AB1993" s="4" t="s">
        <v>13</v>
      </c>
      <c r="AC1993" s="1">
        <v>30.6405733585918</v>
      </c>
      <c r="AD1993" s="4">
        <v>0.6021266414081978</v>
      </c>
    </row>
    <row r="1994">
      <c r="G1994" s="5">
        <v>-6.15722</v>
      </c>
      <c r="H1994" s="6">
        <v>9.965</v>
      </c>
      <c r="K1994" s="4">
        <f>IFERROR(__xludf.DUMMYFUNCTION("""COMPUTED_VALUE"""),9.54)</f>
        <v>9.54</v>
      </c>
      <c r="L1994" s="4">
        <v>-6.46276</v>
      </c>
      <c r="M1994" s="4" t="s">
        <v>13</v>
      </c>
      <c r="N1994" s="1">
        <v>-4.3097216513625</v>
      </c>
      <c r="O1994" s="4">
        <v>-1.8474983486375</v>
      </c>
      <c r="V1994" s="5">
        <v>31.2447</v>
      </c>
      <c r="W1994" s="6">
        <v>9.965</v>
      </c>
      <c r="Z1994" s="4">
        <f>IFERROR(__xludf.DUMMYFUNCTION("""COMPUTED_VALUE"""),9.54)</f>
        <v>9.54</v>
      </c>
      <c r="AA1994" s="4">
        <v>31.1318</v>
      </c>
      <c r="AB1994" s="4" t="s">
        <v>13</v>
      </c>
      <c r="AC1994" s="1">
        <v>30.6215036811272</v>
      </c>
      <c r="AD1994" s="4">
        <v>0.6231963188728002</v>
      </c>
    </row>
    <row r="1995">
      <c r="G1995" s="5">
        <v>-6.15461</v>
      </c>
      <c r="H1995" s="6">
        <v>9.97</v>
      </c>
      <c r="K1995" s="4">
        <f>IFERROR(__xludf.DUMMYFUNCTION("""COMPUTED_VALUE"""),9.545)</f>
        <v>9.545</v>
      </c>
      <c r="L1995" s="4">
        <v>-6.46294</v>
      </c>
      <c r="M1995" s="4" t="s">
        <v>13</v>
      </c>
      <c r="N1995" s="1">
        <v>-4.31828097052137</v>
      </c>
      <c r="O1995" s="4">
        <v>-1.8363290294786303</v>
      </c>
      <c r="V1995" s="5">
        <v>31.2468</v>
      </c>
      <c r="W1995" s="6">
        <v>9.97</v>
      </c>
      <c r="Z1995" s="4">
        <f>IFERROR(__xludf.DUMMYFUNCTION("""COMPUTED_VALUE"""),9.545)</f>
        <v>9.545</v>
      </c>
      <c r="AA1995" s="4">
        <v>31.1324</v>
      </c>
      <c r="AB1995" s="4" t="s">
        <v>13</v>
      </c>
      <c r="AC1995" s="1">
        <v>30.60201505614</v>
      </c>
      <c r="AD1995" s="4">
        <v>0.6447849438599995</v>
      </c>
    </row>
    <row r="1996">
      <c r="G1996" s="5">
        <v>-6.15198</v>
      </c>
      <c r="H1996" s="6">
        <v>9.975</v>
      </c>
      <c r="K1996" s="4">
        <f>IFERROR(__xludf.DUMMYFUNCTION("""COMPUTED_VALUE"""),9.55)</f>
        <v>9.55</v>
      </c>
      <c r="L1996" s="4">
        <v>-6.4629</v>
      </c>
      <c r="M1996" s="4" t="s">
        <v>13</v>
      </c>
      <c r="N1996" s="1">
        <v>-4.32642712937612</v>
      </c>
      <c r="O1996" s="4">
        <v>-1.8255528706238797</v>
      </c>
      <c r="V1996" s="5">
        <v>31.2489</v>
      </c>
      <c r="W1996" s="6">
        <v>9.975</v>
      </c>
      <c r="Z1996" s="4">
        <f>IFERROR(__xludf.DUMMYFUNCTION("""COMPUTED_VALUE"""),9.55)</f>
        <v>9.55</v>
      </c>
      <c r="AA1996" s="4">
        <v>31.133</v>
      </c>
      <c r="AB1996" s="4" t="s">
        <v>13</v>
      </c>
      <c r="AC1996" s="1">
        <v>30.5823663615991</v>
      </c>
      <c r="AD1996" s="4">
        <v>0.6665336384008995</v>
      </c>
    </row>
    <row r="1997">
      <c r="G1997" s="5">
        <v>-6.14935</v>
      </c>
      <c r="H1997" s="6">
        <v>9.98</v>
      </c>
      <c r="K1997" s="4">
        <f>IFERROR(__xludf.DUMMYFUNCTION("""COMPUTED_VALUE"""),9.555)</f>
        <v>9.555</v>
      </c>
      <c r="L1997" s="4">
        <v>-6.46265</v>
      </c>
      <c r="M1997" s="4" t="s">
        <v>13</v>
      </c>
      <c r="N1997" s="1">
        <v>-4.33401768011862</v>
      </c>
      <c r="O1997" s="4">
        <v>-1.8153323198813798</v>
      </c>
      <c r="V1997" s="5">
        <v>31.251</v>
      </c>
      <c r="W1997" s="6">
        <v>9.98</v>
      </c>
      <c r="Z1997" s="4">
        <f>IFERROR(__xludf.DUMMYFUNCTION("""COMPUTED_VALUE"""),9.555)</f>
        <v>9.555</v>
      </c>
      <c r="AA1997" s="4">
        <v>31.1338</v>
      </c>
      <c r="AB1997" s="4" t="s">
        <v>13</v>
      </c>
      <c r="AC1997" s="1">
        <v>30.5628164754735</v>
      </c>
      <c r="AD1997" s="4">
        <v>0.6881835245265009</v>
      </c>
    </row>
    <row r="1998">
      <c r="G1998" s="5">
        <v>-6.14673</v>
      </c>
      <c r="H1998" s="6">
        <v>9.985</v>
      </c>
      <c r="K1998" s="4">
        <f>IFERROR(__xludf.DUMMYFUNCTION("""COMPUTED_VALUE"""),9.56)</f>
        <v>9.56</v>
      </c>
      <c r="L1998" s="4">
        <v>-6.46218</v>
      </c>
      <c r="M1998" s="4" t="s">
        <v>13</v>
      </c>
      <c r="N1998" s="1">
        <v>-4.34091017494075</v>
      </c>
      <c r="O1998" s="4">
        <v>-1.8058198250592499</v>
      </c>
      <c r="V1998" s="5">
        <v>31.2532</v>
      </c>
      <c r="W1998" s="6">
        <v>9.985</v>
      </c>
      <c r="Z1998" s="4">
        <f>IFERROR(__xludf.DUMMYFUNCTION("""COMPUTED_VALUE"""),9.56)</f>
        <v>9.56</v>
      </c>
      <c r="AA1998" s="4">
        <v>31.1345</v>
      </c>
      <c r="AB1998" s="4" t="s">
        <v>13</v>
      </c>
      <c r="AC1998" s="1">
        <v>30.5436242757322</v>
      </c>
      <c r="AD1998" s="4">
        <v>0.7095757242678005</v>
      </c>
    </row>
    <row r="1999">
      <c r="G1999" s="5">
        <v>-6.14411</v>
      </c>
      <c r="H1999" s="6">
        <v>9.99</v>
      </c>
      <c r="K1999" s="4">
        <f>IFERROR(__xludf.DUMMYFUNCTION("""COMPUTED_VALUE"""),9.565)</f>
        <v>9.565</v>
      </c>
      <c r="L1999" s="4">
        <v>-6.46148</v>
      </c>
      <c r="M1999" s="4" t="s">
        <v>13</v>
      </c>
      <c r="N1999" s="1">
        <v>-4.34696216603442</v>
      </c>
      <c r="O1999" s="4">
        <v>-1.79714783396558</v>
      </c>
      <c r="V1999" s="5">
        <v>31.2555</v>
      </c>
      <c r="W1999" s="6">
        <v>9.99</v>
      </c>
      <c r="Z1999" s="4">
        <f>IFERROR(__xludf.DUMMYFUNCTION("""COMPUTED_VALUE"""),9.565)</f>
        <v>9.565</v>
      </c>
      <c r="AA1999" s="4">
        <v>31.1353</v>
      </c>
      <c r="AB1999" s="4" t="s">
        <v>13</v>
      </c>
      <c r="AC1999" s="1">
        <v>30.5250486403441</v>
      </c>
      <c r="AD1999" s="4">
        <v>0.7304513596559019</v>
      </c>
    </row>
    <row r="2000">
      <c r="G2000" s="5">
        <v>-6.14144</v>
      </c>
      <c r="H2000" s="6">
        <v>9.995</v>
      </c>
      <c r="K2000" s="4">
        <f>IFERROR(__xludf.DUMMYFUNCTION("""COMPUTED_VALUE"""),9.57)</f>
        <v>9.57</v>
      </c>
      <c r="L2000" s="4">
        <v>-6.46056</v>
      </c>
      <c r="M2000" s="4" t="s">
        <v>13</v>
      </c>
      <c r="N2000" s="1">
        <v>-4.35203120559149</v>
      </c>
      <c r="O2000" s="4">
        <v>-1.7894087944085104</v>
      </c>
      <c r="V2000" s="5">
        <v>31.2577</v>
      </c>
      <c r="W2000" s="6">
        <v>9.995</v>
      </c>
      <c r="Z2000" s="4">
        <f>IFERROR(__xludf.DUMMYFUNCTION("""COMPUTED_VALUE"""),9.57)</f>
        <v>9.57</v>
      </c>
      <c r="AA2000" s="4">
        <v>31.1361</v>
      </c>
      <c r="AB2000" s="4" t="s">
        <v>13</v>
      </c>
      <c r="AC2000" s="1">
        <v>30.5073484472782</v>
      </c>
      <c r="AD2000" s="4">
        <v>0.7503515527217992</v>
      </c>
    </row>
    <row r="2001">
      <c r="G2001" s="5">
        <v>-6.13879</v>
      </c>
      <c r="H2001" s="6">
        <v>10.0</v>
      </c>
      <c r="K2001" s="4">
        <f>IFERROR(__xludf.DUMMYFUNCTION("""COMPUTED_VALUE"""),9.575)</f>
        <v>9.575</v>
      </c>
      <c r="L2001" s="4">
        <v>-6.45943</v>
      </c>
      <c r="M2001" s="4" t="s">
        <v>13</v>
      </c>
      <c r="N2001" s="1">
        <v>-4.35597484580386</v>
      </c>
      <c r="O2001" s="4">
        <v>-1.7828151541961406</v>
      </c>
      <c r="V2001" s="5">
        <v>31.26</v>
      </c>
      <c r="W2001" s="6">
        <v>10.0</v>
      </c>
      <c r="Z2001" s="4">
        <f>IFERROR(__xludf.DUMMYFUNCTION("""COMPUTED_VALUE"""),9.575)</f>
        <v>9.575</v>
      </c>
      <c r="AA2001" s="4">
        <v>31.1369</v>
      </c>
      <c r="AB2001" s="4" t="s">
        <v>13</v>
      </c>
      <c r="AC2001" s="1">
        <v>30.4907825745035</v>
      </c>
      <c r="AD2001" s="4">
        <v>0.7692174254965032</v>
      </c>
    </row>
    <row r="2002">
      <c r="G2002" s="5">
        <v>-6.13611</v>
      </c>
      <c r="H2002" s="6">
        <v>10.005</v>
      </c>
      <c r="K2002" s="4">
        <f>IFERROR(__xludf.DUMMYFUNCTION("""COMPUTED_VALUE"""),9.58)</f>
        <v>9.58</v>
      </c>
      <c r="L2002" s="4">
        <v>-6.45809</v>
      </c>
      <c r="M2002" s="4" t="s">
        <v>13</v>
      </c>
      <c r="N2002" s="1">
        <v>-4.35865063886341</v>
      </c>
      <c r="O2002" s="4">
        <v>-1.7774593611365903</v>
      </c>
      <c r="V2002" s="5">
        <v>31.2623</v>
      </c>
      <c r="W2002" s="6">
        <v>10.005</v>
      </c>
      <c r="Z2002" s="4">
        <f>IFERROR(__xludf.DUMMYFUNCTION("""COMPUTED_VALUE"""),9.58)</f>
        <v>9.58</v>
      </c>
      <c r="AA2002" s="4">
        <v>31.1378</v>
      </c>
      <c r="AB2002" s="4" t="s">
        <v>13</v>
      </c>
      <c r="AC2002" s="1">
        <v>30.4756098999889</v>
      </c>
      <c r="AD2002" s="4">
        <v>0.7866901000111</v>
      </c>
    </row>
    <row r="2003">
      <c r="G2003" s="5">
        <v>-6.1334</v>
      </c>
      <c r="H2003" s="6">
        <v>10.01</v>
      </c>
      <c r="K2003" s="4">
        <f>IFERROR(__xludf.DUMMYFUNCTION("""COMPUTED_VALUE"""),9.585)</f>
        <v>9.585</v>
      </c>
      <c r="L2003" s="4">
        <v>-6.45652</v>
      </c>
      <c r="M2003" s="4" t="s">
        <v>13</v>
      </c>
      <c r="N2003" s="1">
        <v>-4.35991613696203</v>
      </c>
      <c r="O2003" s="4">
        <v>-1.7734838630379697</v>
      </c>
      <c r="V2003" s="5">
        <v>31.2647</v>
      </c>
      <c r="W2003" s="6">
        <v>10.01</v>
      </c>
      <c r="Z2003" s="4">
        <f>IFERROR(__xludf.DUMMYFUNCTION("""COMPUTED_VALUE"""),9.585)</f>
        <v>9.585</v>
      </c>
      <c r="AA2003" s="4">
        <v>31.1387</v>
      </c>
      <c r="AB2003" s="4" t="s">
        <v>13</v>
      </c>
      <c r="AC2003" s="1">
        <v>30.4620893017035</v>
      </c>
      <c r="AD2003" s="4">
        <v>0.8026106982965011</v>
      </c>
    </row>
    <row r="2004">
      <c r="G2004" s="5">
        <v>-6.13067</v>
      </c>
      <c r="H2004" s="6">
        <v>10.015</v>
      </c>
      <c r="K2004" s="4">
        <f>IFERROR(__xludf.DUMMYFUNCTION("""COMPUTED_VALUE"""),9.59)</f>
        <v>9.59</v>
      </c>
      <c r="L2004" s="4">
        <v>-6.45474</v>
      </c>
      <c r="M2004" s="4" t="s">
        <v>13</v>
      </c>
      <c r="N2004" s="1">
        <v>-4.36</v>
      </c>
      <c r="O2004" s="4">
        <v>-1.77067</v>
      </c>
      <c r="V2004" s="5">
        <v>31.2671</v>
      </c>
      <c r="W2004" s="6">
        <v>10.015</v>
      </c>
      <c r="Z2004" s="4">
        <f>IFERROR(__xludf.DUMMYFUNCTION("""COMPUTED_VALUE"""),9.59)</f>
        <v>9.59</v>
      </c>
      <c r="AA2004" s="4">
        <v>31.1396</v>
      </c>
      <c r="AB2004" s="4" t="s">
        <v>13</v>
      </c>
      <c r="AC2004" s="1">
        <v>30.4501213306188</v>
      </c>
      <c r="AD2004" s="4">
        <v>0.8169786693812</v>
      </c>
    </row>
    <row r="2005">
      <c r="G2005" s="5">
        <v>-6.12794</v>
      </c>
      <c r="H2005" s="6">
        <v>10.02</v>
      </c>
      <c r="K2005" s="4">
        <f>IFERROR(__xludf.DUMMYFUNCTION("""COMPUTED_VALUE"""),9.595)</f>
        <v>9.595</v>
      </c>
      <c r="L2005" s="4">
        <v>-6.45274</v>
      </c>
      <c r="M2005" s="4" t="s">
        <v>13</v>
      </c>
      <c r="N2005" s="1">
        <v>-4.36</v>
      </c>
      <c r="O2005" s="4">
        <v>-1.7679399999999994</v>
      </c>
      <c r="V2005" s="5">
        <v>31.2695</v>
      </c>
      <c r="W2005" s="6">
        <v>10.02</v>
      </c>
      <c r="Z2005" s="4">
        <f>IFERROR(__xludf.DUMMYFUNCTION("""COMPUTED_VALUE"""),9.595)</f>
        <v>9.595</v>
      </c>
      <c r="AA2005" s="4">
        <v>31.1406</v>
      </c>
      <c r="AB2005" s="4" t="s">
        <v>13</v>
      </c>
      <c r="AC2005" s="1">
        <v>30.4386929441836</v>
      </c>
      <c r="AD2005" s="4">
        <v>0.8308070558164005</v>
      </c>
    </row>
    <row r="2006">
      <c r="G2006" s="5">
        <v>-6.12516</v>
      </c>
      <c r="H2006" s="6">
        <v>10.025</v>
      </c>
      <c r="K2006" s="4">
        <f>IFERROR(__xludf.DUMMYFUNCTION("""COMPUTED_VALUE"""),9.6)</f>
        <v>9.6</v>
      </c>
      <c r="L2006" s="4">
        <v>-6.45055</v>
      </c>
      <c r="M2006" s="4" t="s">
        <v>13</v>
      </c>
      <c r="N2006" s="1">
        <v>-4.36</v>
      </c>
      <c r="O2006" s="4">
        <v>-1.7651599999999998</v>
      </c>
      <c r="V2006" s="5">
        <v>31.2719</v>
      </c>
      <c r="W2006" s="6">
        <v>10.025</v>
      </c>
      <c r="Z2006" s="4">
        <f>IFERROR(__xludf.DUMMYFUNCTION("""COMPUTED_VALUE"""),9.6)</f>
        <v>9.6</v>
      </c>
      <c r="AA2006" s="4">
        <v>31.1416</v>
      </c>
      <c r="AB2006" s="4" t="s">
        <v>13</v>
      </c>
      <c r="AC2006" s="1">
        <v>30.4276880935516</v>
      </c>
      <c r="AD2006" s="4">
        <v>0.8442119064484004</v>
      </c>
    </row>
    <row r="2007">
      <c r="G2007" s="5">
        <v>-6.12235</v>
      </c>
      <c r="H2007" s="6">
        <v>10.03</v>
      </c>
      <c r="K2007" s="4">
        <f>IFERROR(__xludf.DUMMYFUNCTION("""COMPUTED_VALUE"""),9.605)</f>
        <v>9.605</v>
      </c>
      <c r="L2007" s="4">
        <v>-6.44815</v>
      </c>
      <c r="M2007" s="4" t="s">
        <v>13</v>
      </c>
      <c r="N2007" s="1">
        <v>-4.36</v>
      </c>
      <c r="O2007" s="4">
        <v>-1.7623499999999996</v>
      </c>
      <c r="V2007" s="5">
        <v>31.2744</v>
      </c>
      <c r="W2007" s="6">
        <v>10.03</v>
      </c>
      <c r="Z2007" s="4">
        <f>IFERROR(__xludf.DUMMYFUNCTION("""COMPUTED_VALUE"""),9.605)</f>
        <v>9.605</v>
      </c>
      <c r="AA2007" s="4">
        <v>31.1427</v>
      </c>
      <c r="AB2007" s="4" t="s">
        <v>13</v>
      </c>
      <c r="AC2007" s="1">
        <v>30.417068894186</v>
      </c>
      <c r="AD2007" s="4">
        <v>0.8573311058140014</v>
      </c>
    </row>
    <row r="2008">
      <c r="G2008" s="5">
        <v>-6.11952</v>
      </c>
      <c r="H2008" s="6">
        <v>10.035</v>
      </c>
      <c r="K2008" s="4">
        <f>IFERROR(__xludf.DUMMYFUNCTION("""COMPUTED_VALUE"""),9.61)</f>
        <v>9.61</v>
      </c>
      <c r="L2008" s="4">
        <v>-6.44554</v>
      </c>
      <c r="M2008" s="4" t="s">
        <v>13</v>
      </c>
      <c r="N2008" s="1">
        <v>-4.36</v>
      </c>
      <c r="O2008" s="4">
        <v>-1.7595199999999993</v>
      </c>
      <c r="V2008" s="5">
        <v>31.2769</v>
      </c>
      <c r="W2008" s="6">
        <v>10.035</v>
      </c>
      <c r="Z2008" s="4">
        <f>IFERROR(__xludf.DUMMYFUNCTION("""COMPUTED_VALUE"""),9.61)</f>
        <v>9.61</v>
      </c>
      <c r="AA2008" s="4">
        <v>31.1438</v>
      </c>
      <c r="AB2008" s="4" t="s">
        <v>13</v>
      </c>
      <c r="AC2008" s="1">
        <v>30.4067974615501</v>
      </c>
      <c r="AD2008" s="4">
        <v>0.8701025384499026</v>
      </c>
    </row>
    <row r="2009">
      <c r="G2009" s="5">
        <v>-6.11664</v>
      </c>
      <c r="H2009" s="6">
        <v>10.04</v>
      </c>
      <c r="K2009" s="4">
        <f>IFERROR(__xludf.DUMMYFUNCTION("""COMPUTED_VALUE"""),9.61114501899999)</f>
        <v>9.611145019</v>
      </c>
      <c r="L2009" s="4" t="s">
        <v>13</v>
      </c>
      <c r="M2009" s="4">
        <v>-4.02</v>
      </c>
      <c r="N2009" s="1">
        <v>-4.36</v>
      </c>
      <c r="O2009" s="4">
        <v>-1.75664</v>
      </c>
      <c r="V2009" s="5">
        <v>31.2794</v>
      </c>
      <c r="W2009" s="6">
        <v>10.04</v>
      </c>
      <c r="Z2009" s="4">
        <f>IFERROR(__xludf.DUMMYFUNCTION("""COMPUTED_VALUE"""),9.61114501899999)</f>
        <v>9.611145019</v>
      </c>
      <c r="AA2009" s="4" t="s">
        <v>13</v>
      </c>
      <c r="AB2009" s="4">
        <v>31.4785898610381</v>
      </c>
      <c r="AC2009" s="1">
        <v>30.3968359111074</v>
      </c>
      <c r="AD2009" s="4">
        <v>0.8825640888926003</v>
      </c>
    </row>
    <row r="2010">
      <c r="G2010" s="5">
        <v>-6.11373</v>
      </c>
      <c r="H2010" s="6">
        <v>10.045</v>
      </c>
      <c r="K2010" s="4">
        <f>IFERROR(__xludf.DUMMYFUNCTION("""COMPUTED_VALUE"""),9.615)</f>
        <v>9.615</v>
      </c>
      <c r="L2010" s="4">
        <v>-6.44274</v>
      </c>
      <c r="M2010" s="4" t="s">
        <v>13</v>
      </c>
      <c r="N2010" s="1">
        <v>-4.36</v>
      </c>
      <c r="O2010" s="4">
        <v>-1.75373</v>
      </c>
      <c r="V2010" s="5">
        <v>31.282</v>
      </c>
      <c r="W2010" s="6">
        <v>10.045</v>
      </c>
      <c r="Z2010" s="4">
        <f>IFERROR(__xludf.DUMMYFUNCTION("""COMPUTED_VALUE"""),9.615)</f>
        <v>9.615</v>
      </c>
      <c r="AA2010" s="4">
        <v>31.1449</v>
      </c>
      <c r="AB2010" s="4" t="s">
        <v>13</v>
      </c>
      <c r="AC2010" s="1">
        <v>30.387146358321</v>
      </c>
      <c r="AD2010" s="4">
        <v>0.8948536416789992</v>
      </c>
    </row>
    <row r="2011">
      <c r="G2011" s="5">
        <v>-6.1108</v>
      </c>
      <c r="H2011" s="6">
        <v>10.05</v>
      </c>
      <c r="K2011" s="4">
        <f>IFERROR(__xludf.DUMMYFUNCTION("""COMPUTED_VALUE"""),9.62)</f>
        <v>9.62</v>
      </c>
      <c r="L2011" s="4">
        <v>-6.43974</v>
      </c>
      <c r="M2011" s="4" t="s">
        <v>13</v>
      </c>
      <c r="N2011" s="1">
        <v>-4.36</v>
      </c>
      <c r="O2011" s="4">
        <v>-1.7508</v>
      </c>
      <c r="V2011" s="5">
        <v>31.2845</v>
      </c>
      <c r="W2011" s="6">
        <v>10.05</v>
      </c>
      <c r="Z2011" s="4">
        <f>IFERROR(__xludf.DUMMYFUNCTION("""COMPUTED_VALUE"""),9.62)</f>
        <v>9.62</v>
      </c>
      <c r="AA2011" s="4">
        <v>31.146</v>
      </c>
      <c r="AB2011" s="4" t="s">
        <v>13</v>
      </c>
      <c r="AC2011" s="1">
        <v>30.3776909186543</v>
      </c>
      <c r="AD2011" s="4">
        <v>0.9068090813457026</v>
      </c>
    </row>
    <row r="2012">
      <c r="G2012" s="5">
        <v>-6.10783</v>
      </c>
      <c r="H2012" s="6">
        <v>10.055</v>
      </c>
      <c r="K2012" s="4">
        <f>IFERROR(__xludf.DUMMYFUNCTION("""COMPUTED_VALUE"""),9.625)</f>
        <v>9.625</v>
      </c>
      <c r="L2012" s="4">
        <v>-6.43658</v>
      </c>
      <c r="M2012" s="4" t="s">
        <v>13</v>
      </c>
      <c r="N2012" s="1">
        <v>-4.36</v>
      </c>
      <c r="O2012" s="4">
        <v>-1.7478299999999996</v>
      </c>
      <c r="V2012" s="5">
        <v>31.287</v>
      </c>
      <c r="W2012" s="6">
        <v>10.055</v>
      </c>
      <c r="Z2012" s="4">
        <f>IFERROR(__xludf.DUMMYFUNCTION("""COMPUTED_VALUE"""),9.625)</f>
        <v>9.625</v>
      </c>
      <c r="AA2012" s="4">
        <v>31.1471</v>
      </c>
      <c r="AB2012" s="4" t="s">
        <v>13</v>
      </c>
      <c r="AC2012" s="1">
        <v>30.3684317075707</v>
      </c>
      <c r="AD2012" s="4">
        <v>0.918568292429299</v>
      </c>
    </row>
    <row r="2013">
      <c r="G2013" s="5">
        <v>-6.10482</v>
      </c>
      <c r="H2013" s="6">
        <v>10.06</v>
      </c>
      <c r="K2013" s="4">
        <f>IFERROR(__xludf.DUMMYFUNCTION("""COMPUTED_VALUE"""),9.63)</f>
        <v>9.63</v>
      </c>
      <c r="L2013" s="4">
        <v>-6.43322</v>
      </c>
      <c r="M2013" s="4" t="s">
        <v>13</v>
      </c>
      <c r="N2013" s="1">
        <v>-4.36</v>
      </c>
      <c r="O2013" s="4">
        <v>-1.7448199999999998</v>
      </c>
      <c r="V2013" s="5">
        <v>31.2896</v>
      </c>
      <c r="W2013" s="6">
        <v>10.06</v>
      </c>
      <c r="Z2013" s="4">
        <f>IFERROR(__xludf.DUMMYFUNCTION("""COMPUTED_VALUE"""),9.63)</f>
        <v>9.63</v>
      </c>
      <c r="AA2013" s="4">
        <v>31.1483</v>
      </c>
      <c r="AB2013" s="4" t="s">
        <v>13</v>
      </c>
      <c r="AC2013" s="1">
        <v>30.3593308405334</v>
      </c>
      <c r="AD2013" s="4">
        <v>0.9302691594666008</v>
      </c>
    </row>
    <row r="2014">
      <c r="G2014" s="5">
        <v>-6.10178</v>
      </c>
      <c r="H2014" s="6">
        <v>10.065</v>
      </c>
      <c r="K2014" s="4">
        <f>IFERROR(__xludf.DUMMYFUNCTION("""COMPUTED_VALUE"""),9.635)</f>
        <v>9.635</v>
      </c>
      <c r="L2014" s="4">
        <v>-6.4297</v>
      </c>
      <c r="M2014" s="4" t="s">
        <v>13</v>
      </c>
      <c r="N2014" s="1">
        <v>-4.36</v>
      </c>
      <c r="O2014" s="4">
        <v>-1.7417799999999994</v>
      </c>
      <c r="V2014" s="5">
        <v>31.2921</v>
      </c>
      <c r="W2014" s="6">
        <v>10.065</v>
      </c>
      <c r="Z2014" s="4">
        <f>IFERROR(__xludf.DUMMYFUNCTION("""COMPUTED_VALUE"""),9.635)</f>
        <v>9.635</v>
      </c>
      <c r="AA2014" s="4">
        <v>31.1495</v>
      </c>
      <c r="AB2014" s="4" t="s">
        <v>13</v>
      </c>
      <c r="AC2014" s="1">
        <v>30.3503504330058</v>
      </c>
      <c r="AD2014" s="4">
        <v>0.9417495669942006</v>
      </c>
    </row>
    <row r="2015">
      <c r="G2015" s="5">
        <v>-6.09871</v>
      </c>
      <c r="H2015" s="6">
        <v>10.07</v>
      </c>
      <c r="K2015" s="4">
        <f>IFERROR(__xludf.DUMMYFUNCTION("""COMPUTED_VALUE"""),9.64)</f>
        <v>9.64</v>
      </c>
      <c r="L2015" s="4">
        <v>-6.42602</v>
      </c>
      <c r="M2015" s="4" t="s">
        <v>13</v>
      </c>
      <c r="N2015" s="1">
        <v>-4.36</v>
      </c>
      <c r="O2015" s="4">
        <v>-1.7387099999999993</v>
      </c>
      <c r="V2015" s="5">
        <v>31.2947</v>
      </c>
      <c r="W2015" s="6">
        <v>10.07</v>
      </c>
      <c r="Z2015" s="4">
        <f>IFERROR(__xludf.DUMMYFUNCTION("""COMPUTED_VALUE"""),9.64)</f>
        <v>9.64</v>
      </c>
      <c r="AA2015" s="4">
        <v>31.1508</v>
      </c>
      <c r="AB2015" s="4" t="s">
        <v>13</v>
      </c>
      <c r="AC2015" s="1">
        <v>30.3414526004513</v>
      </c>
      <c r="AD2015" s="4">
        <v>0.9532473995486974</v>
      </c>
    </row>
    <row r="2016">
      <c r="G2016" s="5">
        <v>-6.0956</v>
      </c>
      <c r="H2016" s="6">
        <v>10.075</v>
      </c>
      <c r="K2016" s="4">
        <f>IFERROR(__xludf.DUMMYFUNCTION("""COMPUTED_VALUE"""),9.645)</f>
        <v>9.645</v>
      </c>
      <c r="L2016" s="4">
        <v>-6.42216</v>
      </c>
      <c r="M2016" s="4" t="s">
        <v>13</v>
      </c>
      <c r="N2016" s="1">
        <v>-4.36</v>
      </c>
      <c r="O2016" s="4">
        <v>-1.7355999999999998</v>
      </c>
      <c r="V2016" s="5">
        <v>31.2973</v>
      </c>
      <c r="W2016" s="6">
        <v>10.075</v>
      </c>
      <c r="Z2016" s="4">
        <f>IFERROR(__xludf.DUMMYFUNCTION("""COMPUTED_VALUE"""),9.645)</f>
        <v>9.645</v>
      </c>
      <c r="AA2016" s="4">
        <v>31.152</v>
      </c>
      <c r="AB2016" s="4" t="s">
        <v>13</v>
      </c>
      <c r="AC2016" s="1">
        <v>30.3325994583331</v>
      </c>
      <c r="AD2016" s="4">
        <v>0.9647005416669003</v>
      </c>
    </row>
    <row r="2017">
      <c r="G2017" s="5">
        <v>-6.09246</v>
      </c>
      <c r="H2017" s="6">
        <v>10.08</v>
      </c>
      <c r="K2017" s="4">
        <f>IFERROR(__xludf.DUMMYFUNCTION("""COMPUTED_VALUE"""),9.65)</f>
        <v>9.65</v>
      </c>
      <c r="L2017" s="4">
        <v>-6.41817</v>
      </c>
      <c r="M2017" s="4" t="s">
        <v>13</v>
      </c>
      <c r="N2017" s="1">
        <v>-4.36</v>
      </c>
      <c r="O2017" s="4">
        <v>-1.7324599999999997</v>
      </c>
      <c r="V2017" s="5">
        <v>31.2998</v>
      </c>
      <c r="W2017" s="6">
        <v>10.08</v>
      </c>
      <c r="Z2017" s="4">
        <f>IFERROR(__xludf.DUMMYFUNCTION("""COMPUTED_VALUE"""),9.65)</f>
        <v>9.65</v>
      </c>
      <c r="AA2017" s="4">
        <v>31.1533</v>
      </c>
      <c r="AB2017" s="4" t="s">
        <v>13</v>
      </c>
      <c r="AC2017" s="1">
        <v>30.3237531221145</v>
      </c>
      <c r="AD2017" s="4">
        <v>0.9760468778855014</v>
      </c>
    </row>
    <row r="2018">
      <c r="G2018" s="5">
        <v>-6.08928</v>
      </c>
      <c r="H2018" s="6">
        <v>10.085</v>
      </c>
      <c r="K2018" s="4">
        <f>IFERROR(__xludf.DUMMYFUNCTION("""COMPUTED_VALUE"""),9.655)</f>
        <v>9.655</v>
      </c>
      <c r="L2018" s="4">
        <v>-6.41404</v>
      </c>
      <c r="M2018" s="4" t="s">
        <v>13</v>
      </c>
      <c r="N2018" s="1">
        <v>-4.36</v>
      </c>
      <c r="O2018" s="4">
        <v>-1.7292799999999993</v>
      </c>
      <c r="V2018" s="5">
        <v>31.3024</v>
      </c>
      <c r="W2018" s="6">
        <v>10.085</v>
      </c>
      <c r="Z2018" s="4">
        <f>IFERROR(__xludf.DUMMYFUNCTION("""COMPUTED_VALUE"""),9.655)</f>
        <v>9.655</v>
      </c>
      <c r="AA2018" s="4">
        <v>31.1546</v>
      </c>
      <c r="AB2018" s="4" t="s">
        <v>13</v>
      </c>
      <c r="AC2018" s="1">
        <v>30.3148757072589</v>
      </c>
      <c r="AD2018" s="4">
        <v>0.9875242927410994</v>
      </c>
    </row>
    <row r="2019">
      <c r="G2019" s="5">
        <v>-6.08608</v>
      </c>
      <c r="H2019" s="6">
        <v>10.09</v>
      </c>
      <c r="K2019" s="4">
        <f>IFERROR(__xludf.DUMMYFUNCTION("""COMPUTED_VALUE"""),9.66)</f>
        <v>9.66</v>
      </c>
      <c r="L2019" s="4">
        <v>-6.40977</v>
      </c>
      <c r="M2019" s="4" t="s">
        <v>13</v>
      </c>
      <c r="N2019" s="1">
        <v>-4.36</v>
      </c>
      <c r="O2019" s="4">
        <v>-1.7260799999999996</v>
      </c>
      <c r="V2019" s="5">
        <v>31.3049</v>
      </c>
      <c r="W2019" s="6">
        <v>10.09</v>
      </c>
      <c r="Z2019" s="4">
        <f>IFERROR(__xludf.DUMMYFUNCTION("""COMPUTED_VALUE"""),9.66)</f>
        <v>9.66</v>
      </c>
      <c r="AA2019" s="4">
        <v>31.1559</v>
      </c>
      <c r="AB2019" s="4" t="s">
        <v>13</v>
      </c>
      <c r="AC2019" s="1">
        <v>30.3059293292297</v>
      </c>
      <c r="AD2019" s="4">
        <v>0.9989706707703014</v>
      </c>
    </row>
    <row r="2020">
      <c r="G2020" s="5">
        <v>-6.08285</v>
      </c>
      <c r="H2020" s="6">
        <v>10.095</v>
      </c>
      <c r="K2020" s="4">
        <f>IFERROR(__xludf.DUMMYFUNCTION("""COMPUTED_VALUE"""),9.665)</f>
        <v>9.665</v>
      </c>
      <c r="L2020" s="4">
        <v>-6.40536</v>
      </c>
      <c r="M2020" s="4" t="s">
        <v>13</v>
      </c>
      <c r="N2020" s="1">
        <v>-4.36</v>
      </c>
      <c r="O2020" s="4">
        <v>-1.7228499999999993</v>
      </c>
      <c r="V2020" s="5">
        <v>31.3075</v>
      </c>
      <c r="W2020" s="6">
        <v>10.095</v>
      </c>
      <c r="Z2020" s="4">
        <f>IFERROR(__xludf.DUMMYFUNCTION("""COMPUTED_VALUE"""),9.665)</f>
        <v>9.665</v>
      </c>
      <c r="AA2020" s="4">
        <v>31.1573</v>
      </c>
      <c r="AB2020" s="4" t="s">
        <v>13</v>
      </c>
      <c r="AC2020" s="1">
        <v>30.29687610349</v>
      </c>
      <c r="AD2020" s="4">
        <v>1.0106238965100012</v>
      </c>
    </row>
    <row r="2021">
      <c r="G2021" s="5">
        <v>-6.07959</v>
      </c>
      <c r="H2021" s="6">
        <v>10.1</v>
      </c>
      <c r="K2021" s="4">
        <f>IFERROR(__xludf.DUMMYFUNCTION("""COMPUTED_VALUE"""),9.67)</f>
        <v>9.67</v>
      </c>
      <c r="L2021" s="4">
        <v>-6.40084</v>
      </c>
      <c r="M2021" s="4" t="s">
        <v>13</v>
      </c>
      <c r="N2021" s="1">
        <v>-4.36</v>
      </c>
      <c r="O2021" s="4">
        <v>-1.7195899999999993</v>
      </c>
      <c r="V2021" s="5">
        <v>31.3099</v>
      </c>
      <c r="W2021" s="6">
        <v>10.1</v>
      </c>
      <c r="Z2021" s="4">
        <f>IFERROR(__xludf.DUMMYFUNCTION("""COMPUTED_VALUE"""),9.67)</f>
        <v>9.67</v>
      </c>
      <c r="AA2021" s="4">
        <v>31.1586</v>
      </c>
      <c r="AB2021" s="4" t="s">
        <v>13</v>
      </c>
      <c r="AC2021" s="1">
        <v>30.2876781455034</v>
      </c>
      <c r="AD2021" s="4">
        <v>1.0222218544965997</v>
      </c>
    </row>
    <row r="2022">
      <c r="G2022" s="5">
        <v>-6.07632</v>
      </c>
      <c r="H2022" s="6">
        <v>10.105</v>
      </c>
      <c r="K2022" s="4">
        <f>IFERROR(__xludf.DUMMYFUNCTION("""COMPUTED_VALUE"""),9.675)</f>
        <v>9.675</v>
      </c>
      <c r="L2022" s="4">
        <v>-6.39622</v>
      </c>
      <c r="M2022" s="4" t="s">
        <v>13</v>
      </c>
      <c r="N2022" s="1">
        <v>-4.36</v>
      </c>
      <c r="O2022" s="4">
        <v>-1.7163199999999996</v>
      </c>
      <c r="V2022" s="5">
        <v>31.3124</v>
      </c>
      <c r="W2022" s="6">
        <v>10.105</v>
      </c>
      <c r="Z2022" s="4">
        <f>IFERROR(__xludf.DUMMYFUNCTION("""COMPUTED_VALUE"""),9.675)</f>
        <v>9.675</v>
      </c>
      <c r="AA2022" s="4">
        <v>31.1599</v>
      </c>
      <c r="AB2022" s="4" t="s">
        <v>13</v>
      </c>
      <c r="AC2022" s="1">
        <v>30.2782975707329</v>
      </c>
      <c r="AD2022" s="4">
        <v>1.0341024292671008</v>
      </c>
    </row>
    <row r="2023">
      <c r="G2023" s="5">
        <v>-6.07302</v>
      </c>
      <c r="H2023" s="6">
        <v>10.11</v>
      </c>
      <c r="K2023" s="4">
        <f>IFERROR(__xludf.DUMMYFUNCTION("""COMPUTED_VALUE"""),9.67788695899999)</f>
        <v>9.677886959</v>
      </c>
      <c r="L2023" s="4" t="s">
        <v>13</v>
      </c>
      <c r="M2023" s="4">
        <v>-4.09</v>
      </c>
      <c r="N2023" s="1">
        <v>-4.36</v>
      </c>
      <c r="O2023" s="4">
        <v>-1.7130199999999993</v>
      </c>
      <c r="V2023" s="5">
        <v>31.3149</v>
      </c>
      <c r="W2023" s="6">
        <v>10.11</v>
      </c>
      <c r="Z2023" s="4">
        <f>IFERROR(__xludf.DUMMYFUNCTION("""COMPUTED_VALUE"""),9.67788695899999)</f>
        <v>9.677886959</v>
      </c>
      <c r="AA2023" s="4" t="s">
        <v>13</v>
      </c>
      <c r="AB2023" s="4">
        <v>30.8773225612087</v>
      </c>
      <c r="AC2023" s="1">
        <v>30.2686964946421</v>
      </c>
      <c r="AD2023" s="4">
        <v>1.0462035053579015</v>
      </c>
    </row>
    <row r="2024">
      <c r="G2024" s="5">
        <v>-6.0697</v>
      </c>
      <c r="H2024" s="6">
        <v>10.115</v>
      </c>
      <c r="K2024" s="4">
        <f>IFERROR(__xludf.DUMMYFUNCTION("""COMPUTED_VALUE"""),9.68)</f>
        <v>9.68</v>
      </c>
      <c r="L2024" s="4">
        <v>-6.39152</v>
      </c>
      <c r="M2024" s="4" t="s">
        <v>13</v>
      </c>
      <c r="N2024" s="1">
        <v>-4.36</v>
      </c>
      <c r="O2024" s="4">
        <v>-1.7096999999999998</v>
      </c>
      <c r="V2024" s="5">
        <v>31.3174</v>
      </c>
      <c r="W2024" s="6">
        <v>10.115</v>
      </c>
      <c r="Z2024" s="4">
        <f>IFERROR(__xludf.DUMMYFUNCTION("""COMPUTED_VALUE"""),9.68)</f>
        <v>9.68</v>
      </c>
      <c r="AA2024" s="4">
        <v>31.1613</v>
      </c>
      <c r="AB2024" s="4" t="s">
        <v>13</v>
      </c>
      <c r="AC2024" s="1">
        <v>30.2588370326943</v>
      </c>
      <c r="AD2024" s="4">
        <v>1.0585629673057007</v>
      </c>
    </row>
    <row r="2025">
      <c r="G2025" s="5">
        <v>-6.06636</v>
      </c>
      <c r="H2025" s="6">
        <v>10.12</v>
      </c>
      <c r="K2025" s="4">
        <f>IFERROR(__xludf.DUMMYFUNCTION("""COMPUTED_VALUE"""),9.685)</f>
        <v>9.685</v>
      </c>
      <c r="L2025" s="4">
        <v>-6.3867</v>
      </c>
      <c r="M2025" s="4" t="s">
        <v>13</v>
      </c>
      <c r="N2025" s="1">
        <v>-4.36</v>
      </c>
      <c r="O2025" s="4">
        <v>-1.70636</v>
      </c>
      <c r="V2025" s="5">
        <v>31.3198</v>
      </c>
      <c r="W2025" s="6">
        <v>10.12</v>
      </c>
      <c r="Z2025" s="4">
        <f>IFERROR(__xludf.DUMMYFUNCTION("""COMPUTED_VALUE"""),9.685)</f>
        <v>9.685</v>
      </c>
      <c r="AA2025" s="4">
        <v>31.1627</v>
      </c>
      <c r="AB2025" s="4" t="s">
        <v>13</v>
      </c>
      <c r="AC2025" s="1">
        <v>30.2486813003526</v>
      </c>
      <c r="AD2025" s="4">
        <v>1.0711186996473998</v>
      </c>
    </row>
    <row r="2026">
      <c r="G2026" s="5">
        <v>-6.06302</v>
      </c>
      <c r="H2026" s="6">
        <v>10.125</v>
      </c>
      <c r="K2026" s="4">
        <f>IFERROR(__xludf.DUMMYFUNCTION("""COMPUTED_VALUE"""),9.69)</f>
        <v>9.69</v>
      </c>
      <c r="L2026" s="4">
        <v>-6.38181</v>
      </c>
      <c r="M2026" s="4" t="s">
        <v>13</v>
      </c>
      <c r="N2026" s="1">
        <v>-4.36</v>
      </c>
      <c r="O2026" s="4">
        <v>-1.7030199999999995</v>
      </c>
      <c r="V2026" s="5">
        <v>31.3222</v>
      </c>
      <c r="W2026" s="6">
        <v>10.125</v>
      </c>
      <c r="Z2026" s="4">
        <f>IFERROR(__xludf.DUMMYFUNCTION("""COMPUTED_VALUE"""),9.69)</f>
        <v>9.69</v>
      </c>
      <c r="AA2026" s="4">
        <v>31.1641</v>
      </c>
      <c r="AB2026" s="4" t="s">
        <v>13</v>
      </c>
      <c r="AC2026" s="1">
        <v>30.2381914130806</v>
      </c>
      <c r="AD2026" s="4">
        <v>1.0840085869193992</v>
      </c>
    </row>
    <row r="2027">
      <c r="G2027" s="5">
        <v>-6.05967</v>
      </c>
      <c r="H2027" s="6">
        <v>10.13</v>
      </c>
      <c r="K2027" s="4">
        <f>IFERROR(__xludf.DUMMYFUNCTION("""COMPUTED_VALUE"""),9.695)</f>
        <v>9.695</v>
      </c>
      <c r="L2027" s="4">
        <v>-6.37684</v>
      </c>
      <c r="M2027" s="4" t="s">
        <v>13</v>
      </c>
      <c r="N2027" s="1">
        <v>-4.36</v>
      </c>
      <c r="O2027" s="4">
        <v>-1.6996699999999993</v>
      </c>
      <c r="V2027" s="5">
        <v>31.3246</v>
      </c>
      <c r="W2027" s="6">
        <v>10.13</v>
      </c>
      <c r="Z2027" s="4">
        <f>IFERROR(__xludf.DUMMYFUNCTION("""COMPUTED_VALUE"""),9.695)</f>
        <v>9.695</v>
      </c>
      <c r="AA2027" s="4">
        <v>31.1655</v>
      </c>
      <c r="AB2027" s="4" t="s">
        <v>13</v>
      </c>
      <c r="AC2027" s="1">
        <v>30.2273294863414</v>
      </c>
      <c r="AD2027" s="4">
        <v>1.0972705136586</v>
      </c>
    </row>
    <row r="2028">
      <c r="G2028" s="5">
        <v>-6.0563</v>
      </c>
      <c r="H2028" s="6">
        <v>10.135</v>
      </c>
      <c r="K2028" s="4">
        <f>IFERROR(__xludf.DUMMYFUNCTION("""COMPUTED_VALUE"""),9.7)</f>
        <v>9.7</v>
      </c>
      <c r="L2028" s="4">
        <v>-6.37183</v>
      </c>
      <c r="M2028" s="4" t="s">
        <v>13</v>
      </c>
      <c r="N2028" s="1">
        <v>-4.36</v>
      </c>
      <c r="O2028" s="4">
        <v>-1.6963</v>
      </c>
      <c r="V2028" s="5">
        <v>31.327</v>
      </c>
      <c r="W2028" s="6">
        <v>10.135</v>
      </c>
      <c r="Z2028" s="4">
        <f>IFERROR(__xludf.DUMMYFUNCTION("""COMPUTED_VALUE"""),9.7)</f>
        <v>9.7</v>
      </c>
      <c r="AA2028" s="4">
        <v>31.1669</v>
      </c>
      <c r="AB2028" s="4" t="s">
        <v>13</v>
      </c>
      <c r="AC2028" s="1">
        <v>30.2160576355985</v>
      </c>
      <c r="AD2028" s="4">
        <v>1.1109423644015024</v>
      </c>
    </row>
    <row r="2029">
      <c r="G2029" s="5">
        <v>-6.05295</v>
      </c>
      <c r="H2029" s="6">
        <v>10.14</v>
      </c>
      <c r="K2029" s="4">
        <f>IFERROR(__xludf.DUMMYFUNCTION("""COMPUTED_VALUE"""),9.705)</f>
        <v>9.705</v>
      </c>
      <c r="L2029" s="4">
        <v>-6.36675</v>
      </c>
      <c r="M2029" s="4" t="s">
        <v>13</v>
      </c>
      <c r="N2029" s="1">
        <v>-4.36</v>
      </c>
      <c r="O2029" s="4">
        <v>-1.6929499999999997</v>
      </c>
      <c r="V2029" s="5">
        <v>31.3293</v>
      </c>
      <c r="W2029" s="6">
        <v>10.14</v>
      </c>
      <c r="Z2029" s="4">
        <f>IFERROR(__xludf.DUMMYFUNCTION("""COMPUTED_VALUE"""),9.705)</f>
        <v>9.705</v>
      </c>
      <c r="AA2029" s="4">
        <v>31.1683</v>
      </c>
      <c r="AB2029" s="4" t="s">
        <v>13</v>
      </c>
      <c r="AC2029" s="1">
        <v>30.2043379763151</v>
      </c>
      <c r="AD2029" s="4">
        <v>1.1249620236849012</v>
      </c>
    </row>
    <row r="2030">
      <c r="G2030" s="5">
        <v>-6.04958</v>
      </c>
      <c r="H2030" s="6">
        <v>10.145</v>
      </c>
      <c r="K2030" s="4">
        <f>IFERROR(__xludf.DUMMYFUNCTION("""COMPUTED_VALUE"""),9.71)</f>
        <v>9.71</v>
      </c>
      <c r="L2030" s="4">
        <v>-6.36162</v>
      </c>
      <c r="M2030" s="4" t="s">
        <v>13</v>
      </c>
      <c r="N2030" s="1">
        <v>-4.36</v>
      </c>
      <c r="O2030" s="4">
        <v>-1.6895799999999994</v>
      </c>
      <c r="V2030" s="5">
        <v>31.3316</v>
      </c>
      <c r="W2030" s="6">
        <v>10.145</v>
      </c>
      <c r="Z2030" s="4">
        <f>IFERROR(__xludf.DUMMYFUNCTION("""COMPUTED_VALUE"""),9.71)</f>
        <v>9.71</v>
      </c>
      <c r="AA2030" s="4">
        <v>31.1696</v>
      </c>
      <c r="AB2030" s="4" t="s">
        <v>13</v>
      </c>
      <c r="AC2030" s="1">
        <v>30.1921326239545</v>
      </c>
      <c r="AD2030" s="4">
        <v>1.139467376045502</v>
      </c>
    </row>
    <row r="2031">
      <c r="G2031" s="5">
        <v>-6.04624</v>
      </c>
      <c r="H2031" s="6">
        <v>10.15</v>
      </c>
      <c r="K2031" s="4">
        <f>IFERROR(__xludf.DUMMYFUNCTION("""COMPUTED_VALUE"""),9.715)</f>
        <v>9.715</v>
      </c>
      <c r="L2031" s="4">
        <v>-6.35646</v>
      </c>
      <c r="M2031" s="4" t="s">
        <v>13</v>
      </c>
      <c r="N2031" s="1">
        <v>-4.36376076606499</v>
      </c>
      <c r="O2031" s="4">
        <v>-1.6824792339350099</v>
      </c>
      <c r="V2031" s="5">
        <v>31.3339</v>
      </c>
      <c r="W2031" s="6">
        <v>10.15</v>
      </c>
      <c r="Z2031" s="4">
        <f>IFERROR(__xludf.DUMMYFUNCTION("""COMPUTED_VALUE"""),9.715)</f>
        <v>9.715</v>
      </c>
      <c r="AA2031" s="4">
        <v>31.1711</v>
      </c>
      <c r="AB2031" s="4" t="s">
        <v>13</v>
      </c>
      <c r="AC2031" s="1">
        <v>30.1791754336763</v>
      </c>
      <c r="AD2031" s="4">
        <v>1.1547245663237007</v>
      </c>
    </row>
    <row r="2032">
      <c r="G2032" s="5">
        <v>-6.0429</v>
      </c>
      <c r="H2032" s="6">
        <v>10.155</v>
      </c>
      <c r="K2032" s="4">
        <f>IFERROR(__xludf.DUMMYFUNCTION("""COMPUTED_VALUE"""),9.72)</f>
        <v>9.72</v>
      </c>
      <c r="L2032" s="4">
        <v>-6.35125</v>
      </c>
      <c r="M2032" s="4" t="s">
        <v>13</v>
      </c>
      <c r="N2032" s="1">
        <v>-4.37479186554445</v>
      </c>
      <c r="O2032" s="4">
        <v>-1.66810813445555</v>
      </c>
      <c r="V2032" s="5">
        <v>31.3361</v>
      </c>
      <c r="W2032" s="6">
        <v>10.155</v>
      </c>
      <c r="Z2032" s="4">
        <f>IFERROR(__xludf.DUMMYFUNCTION("""COMPUTED_VALUE"""),9.72)</f>
        <v>9.72</v>
      </c>
      <c r="AA2032" s="4">
        <v>31.1724</v>
      </c>
      <c r="AB2032" s="4" t="s">
        <v>13</v>
      </c>
      <c r="AC2032" s="1">
        <v>30.1652794336365</v>
      </c>
      <c r="AD2032" s="4">
        <v>1.1708205663634992</v>
      </c>
    </row>
    <row r="2033">
      <c r="G2033" s="5">
        <v>-6.03956</v>
      </c>
      <c r="H2033" s="6">
        <v>10.16</v>
      </c>
      <c r="K2033" s="4">
        <f>IFERROR(__xludf.DUMMYFUNCTION("""COMPUTED_VALUE"""),9.725)</f>
        <v>9.725</v>
      </c>
      <c r="L2033" s="4">
        <v>-6.34605</v>
      </c>
      <c r="M2033" s="4" t="s">
        <v>13</v>
      </c>
      <c r="N2033" s="1">
        <v>-4.39218270880268</v>
      </c>
      <c r="O2033" s="4">
        <v>-1.6473772911973201</v>
      </c>
      <c r="V2033" s="5">
        <v>31.3383</v>
      </c>
      <c r="W2033" s="6">
        <v>10.16</v>
      </c>
      <c r="Z2033" s="4">
        <f>IFERROR(__xludf.DUMMYFUNCTION("""COMPUTED_VALUE"""),9.725)</f>
        <v>9.725</v>
      </c>
      <c r="AA2033" s="4">
        <v>31.1739</v>
      </c>
      <c r="AB2033" s="4" t="s">
        <v>13</v>
      </c>
      <c r="AC2033" s="1">
        <v>30.1505600558024</v>
      </c>
      <c r="AD2033" s="4">
        <v>1.1877399441975989</v>
      </c>
    </row>
    <row r="2034">
      <c r="G2034" s="5">
        <v>-6.03625</v>
      </c>
      <c r="H2034" s="6">
        <v>10.165</v>
      </c>
      <c r="K2034" s="4">
        <f>IFERROR(__xludf.DUMMYFUNCTION("""COMPUTED_VALUE"""),9.73)</f>
        <v>9.73</v>
      </c>
      <c r="L2034" s="4">
        <v>-6.34083</v>
      </c>
      <c r="M2034" s="4" t="s">
        <v>13</v>
      </c>
      <c r="N2034" s="1">
        <v>-4.41502068933124</v>
      </c>
      <c r="O2034" s="4">
        <v>-1.6212293106687596</v>
      </c>
      <c r="V2034" s="5">
        <v>31.3405</v>
      </c>
      <c r="W2034" s="6">
        <v>10.165</v>
      </c>
      <c r="Z2034" s="4">
        <f>IFERROR(__xludf.DUMMYFUNCTION("""COMPUTED_VALUE"""),9.73)</f>
        <v>9.73</v>
      </c>
      <c r="AA2034" s="4">
        <v>31.1752</v>
      </c>
      <c r="AB2034" s="4" t="s">
        <v>13</v>
      </c>
      <c r="AC2034" s="1">
        <v>30.1351328626229</v>
      </c>
      <c r="AD2034" s="4">
        <v>1.2053671373770989</v>
      </c>
    </row>
    <row r="2035">
      <c r="G2035" s="5">
        <v>-6.03296</v>
      </c>
      <c r="H2035" s="6">
        <v>10.17</v>
      </c>
      <c r="K2035" s="4">
        <f>IFERROR(__xludf.DUMMYFUNCTION("""COMPUTED_VALUE"""),9.735)</f>
        <v>9.735</v>
      </c>
      <c r="L2035" s="4">
        <v>-6.33557</v>
      </c>
      <c r="M2035" s="4" t="s">
        <v>13</v>
      </c>
      <c r="N2035" s="1">
        <v>-4.44239320062172</v>
      </c>
      <c r="O2035" s="4">
        <v>-1.59056679937828</v>
      </c>
      <c r="V2035" s="5">
        <v>31.3426</v>
      </c>
      <c r="W2035" s="6">
        <v>10.17</v>
      </c>
      <c r="Z2035" s="4">
        <f>IFERROR(__xludf.DUMMYFUNCTION("""COMPUTED_VALUE"""),9.735)</f>
        <v>9.735</v>
      </c>
      <c r="AA2035" s="4">
        <v>31.1766</v>
      </c>
      <c r="AB2035" s="4" t="s">
        <v>13</v>
      </c>
      <c r="AC2035" s="1">
        <v>30.1191134165471</v>
      </c>
      <c r="AD2035" s="4">
        <v>1.2234865834528996</v>
      </c>
    </row>
    <row r="2036">
      <c r="G2036" s="5">
        <v>-6.02969</v>
      </c>
      <c r="H2036" s="6">
        <v>10.175</v>
      </c>
      <c r="K2036" s="4">
        <f>IFERROR(__xludf.DUMMYFUNCTION("""COMPUTED_VALUE"""),9.74)</f>
        <v>9.74</v>
      </c>
      <c r="L2036" s="4">
        <v>-6.33035</v>
      </c>
      <c r="M2036" s="4" t="s">
        <v>13</v>
      </c>
      <c r="N2036" s="1">
        <v>-4.47338763616571</v>
      </c>
      <c r="O2036" s="4">
        <v>-1.5563023638342903</v>
      </c>
      <c r="V2036" s="5">
        <v>31.3447</v>
      </c>
      <c r="W2036" s="6">
        <v>10.175</v>
      </c>
      <c r="Z2036" s="4">
        <f>IFERROR(__xludf.DUMMYFUNCTION("""COMPUTED_VALUE"""),9.74)</f>
        <v>9.74</v>
      </c>
      <c r="AA2036" s="4">
        <v>31.178</v>
      </c>
      <c r="AB2036" s="4" t="s">
        <v>13</v>
      </c>
      <c r="AC2036" s="1">
        <v>30.102617280024</v>
      </c>
      <c r="AD2036" s="4">
        <v>1.2420827199760005</v>
      </c>
    </row>
    <row r="2037">
      <c r="G2037" s="5">
        <v>-6.02647</v>
      </c>
      <c r="H2037" s="6">
        <v>10.18</v>
      </c>
      <c r="K2037" s="4">
        <f>IFERROR(__xludf.DUMMYFUNCTION("""COMPUTED_VALUE"""),9.745)</f>
        <v>9.745</v>
      </c>
      <c r="L2037" s="4">
        <v>-6.32513</v>
      </c>
      <c r="M2037" s="4" t="s">
        <v>13</v>
      </c>
      <c r="N2037" s="1">
        <v>-4.50709138945476</v>
      </c>
      <c r="O2037" s="4">
        <v>-1.5193786105452398</v>
      </c>
      <c r="V2037" s="5">
        <v>31.3468</v>
      </c>
      <c r="W2037" s="6">
        <v>10.18</v>
      </c>
      <c r="Z2037" s="4">
        <f>IFERROR(__xludf.DUMMYFUNCTION("""COMPUTED_VALUE"""),9.745)</f>
        <v>9.745</v>
      </c>
      <c r="AA2037" s="4">
        <v>31.1793</v>
      </c>
      <c r="AB2037" s="4" t="s">
        <v>13</v>
      </c>
      <c r="AC2037" s="1">
        <v>30.0857600155027</v>
      </c>
      <c r="AD2037" s="4">
        <v>1.2610399844973017</v>
      </c>
    </row>
    <row r="2038">
      <c r="G2038" s="5">
        <v>-6.02325</v>
      </c>
      <c r="H2038" s="6">
        <v>10.185</v>
      </c>
      <c r="K2038" s="4">
        <f>IFERROR(__xludf.DUMMYFUNCTION("""COMPUTED_VALUE"""),9.75)</f>
        <v>9.75</v>
      </c>
      <c r="L2038" s="4">
        <v>-6.31994</v>
      </c>
      <c r="M2038" s="4" t="s">
        <v>13</v>
      </c>
      <c r="N2038" s="1">
        <v>-4.54259185398049</v>
      </c>
      <c r="O2038" s="4">
        <v>-1.4806581460195103</v>
      </c>
      <c r="V2038" s="5">
        <v>31.3489</v>
      </c>
      <c r="W2038" s="6">
        <v>10.185</v>
      </c>
      <c r="Z2038" s="4">
        <f>IFERROR(__xludf.DUMMYFUNCTION("""COMPUTED_VALUE"""),9.75)</f>
        <v>9.75</v>
      </c>
      <c r="AA2038" s="4">
        <v>31.1807</v>
      </c>
      <c r="AB2038" s="4" t="s">
        <v>13</v>
      </c>
      <c r="AC2038" s="1">
        <v>30.0686571854322</v>
      </c>
      <c r="AD2038" s="4">
        <v>1.2802428145677993</v>
      </c>
    </row>
    <row r="2039">
      <c r="G2039" s="5">
        <v>-6.02009</v>
      </c>
      <c r="H2039" s="6">
        <v>10.19</v>
      </c>
      <c r="K2039" s="4">
        <f>IFERROR(__xludf.DUMMYFUNCTION("""COMPUTED_VALUE"""),9.755)</f>
        <v>9.755</v>
      </c>
      <c r="L2039" s="4">
        <v>-6.31476</v>
      </c>
      <c r="M2039" s="4" t="s">
        <v>13</v>
      </c>
      <c r="N2039" s="1">
        <v>-4.57897642323446</v>
      </c>
      <c r="O2039" s="4">
        <v>-1.4411135767655399</v>
      </c>
      <c r="V2039" s="5">
        <v>31.3508</v>
      </c>
      <c r="W2039" s="6">
        <v>10.19</v>
      </c>
      <c r="Z2039" s="4">
        <f>IFERROR(__xludf.DUMMYFUNCTION("""COMPUTED_VALUE"""),9.755)</f>
        <v>9.755</v>
      </c>
      <c r="AA2039" s="4">
        <v>31.182</v>
      </c>
      <c r="AB2039" s="4" t="s">
        <v>13</v>
      </c>
      <c r="AC2039" s="1">
        <v>30.0514243522615</v>
      </c>
      <c r="AD2039" s="4">
        <v>1.2993756477385006</v>
      </c>
    </row>
    <row r="2040">
      <c r="G2040" s="5">
        <v>-6.01696</v>
      </c>
      <c r="H2040" s="6">
        <v>10.195</v>
      </c>
      <c r="K2040" s="4">
        <f>IFERROR(__xludf.DUMMYFUNCTION("""COMPUTED_VALUE"""),9.76)</f>
        <v>9.76</v>
      </c>
      <c r="L2040" s="4">
        <v>-6.30962</v>
      </c>
      <c r="M2040" s="4" t="s">
        <v>13</v>
      </c>
      <c r="N2040" s="1">
        <v>-4.61533249070826</v>
      </c>
      <c r="O2040" s="4">
        <v>-1.4016275092917398</v>
      </c>
      <c r="V2040" s="5">
        <v>31.3528</v>
      </c>
      <c r="W2040" s="6">
        <v>10.195</v>
      </c>
      <c r="Z2040" s="4">
        <f>IFERROR(__xludf.DUMMYFUNCTION("""COMPUTED_VALUE"""),9.76)</f>
        <v>9.76</v>
      </c>
      <c r="AA2040" s="4">
        <v>31.1833</v>
      </c>
      <c r="AB2040" s="4" t="s">
        <v>13</v>
      </c>
      <c r="AC2040" s="1">
        <v>30.0341770784397</v>
      </c>
      <c r="AD2040" s="4">
        <v>1.3186229215602978</v>
      </c>
    </row>
    <row r="2041">
      <c r="G2041" s="5">
        <v>-6.01388</v>
      </c>
      <c r="H2041" s="6">
        <v>10.2</v>
      </c>
      <c r="K2041" s="4">
        <f>IFERROR(__xludf.DUMMYFUNCTION("""COMPUTED_VALUE"""),9.761322019)</f>
        <v>9.761322019</v>
      </c>
      <c r="L2041" s="4" t="s">
        <v>13</v>
      </c>
      <c r="M2041" s="4">
        <v>-4.09</v>
      </c>
      <c r="N2041" s="1">
        <v>-4.65074744989346</v>
      </c>
      <c r="O2041" s="4">
        <v>-1.36313255010654</v>
      </c>
      <c r="V2041" s="5">
        <v>31.3548</v>
      </c>
      <c r="W2041" s="6">
        <v>10.2</v>
      </c>
      <c r="Z2041" s="4">
        <f>IFERROR(__xludf.DUMMYFUNCTION("""COMPUTED_VALUE"""),9.761322019)</f>
        <v>9.761322019</v>
      </c>
      <c r="AA2041" s="4" t="s">
        <v>13</v>
      </c>
      <c r="AB2041" s="4">
        <v>30.8773225612087</v>
      </c>
      <c r="AC2041" s="1">
        <v>30.0170309264157</v>
      </c>
      <c r="AD2041" s="4">
        <v>1.337769073584301</v>
      </c>
    </row>
    <row r="2042">
      <c r="G2042" s="5">
        <v>-6.01083</v>
      </c>
      <c r="H2042" s="6">
        <v>10.205</v>
      </c>
      <c r="K2042" s="4">
        <f>IFERROR(__xludf.DUMMYFUNCTION("""COMPUTED_VALUE"""),9.765)</f>
        <v>9.765</v>
      </c>
      <c r="L2042" s="4">
        <v>-6.30452</v>
      </c>
      <c r="M2042" s="4" t="s">
        <v>13</v>
      </c>
      <c r="N2042" s="1">
        <v>-4.68430869428166</v>
      </c>
      <c r="O2042" s="4">
        <v>-1.32652130571834</v>
      </c>
      <c r="V2042" s="5">
        <v>31.3567</v>
      </c>
      <c r="W2042" s="6">
        <v>10.205</v>
      </c>
      <c r="Z2042" s="4">
        <f>IFERROR(__xludf.DUMMYFUNCTION("""COMPUTED_VALUE"""),9.765)</f>
        <v>9.765</v>
      </c>
      <c r="AA2042" s="4">
        <v>31.1847</v>
      </c>
      <c r="AB2042" s="4" t="s">
        <v>13</v>
      </c>
      <c r="AC2042" s="1">
        <v>30.0001014586386</v>
      </c>
      <c r="AD2042" s="4">
        <v>1.3565985413614001</v>
      </c>
    </row>
    <row r="2043">
      <c r="G2043" s="5">
        <v>-6.00786</v>
      </c>
      <c r="H2043" s="6">
        <v>10.21</v>
      </c>
      <c r="K2043" s="4">
        <f>IFERROR(__xludf.DUMMYFUNCTION("""COMPUTED_VALUE"""),9.77)</f>
        <v>9.77</v>
      </c>
      <c r="L2043" s="4">
        <v>-6.29946</v>
      </c>
      <c r="M2043" s="4" t="s">
        <v>13</v>
      </c>
      <c r="N2043" s="1">
        <v>-4.71510361736444</v>
      </c>
      <c r="O2043" s="4">
        <v>-1.2927563826355604</v>
      </c>
      <c r="V2043" s="5">
        <v>31.3586</v>
      </c>
      <c r="W2043" s="6">
        <v>10.21</v>
      </c>
      <c r="Z2043" s="4">
        <f>IFERROR(__xludf.DUMMYFUNCTION("""COMPUTED_VALUE"""),9.77)</f>
        <v>9.77</v>
      </c>
      <c r="AA2043" s="4">
        <v>31.186</v>
      </c>
      <c r="AB2043" s="4" t="s">
        <v>13</v>
      </c>
      <c r="AC2043" s="1">
        <v>29.9835042375574</v>
      </c>
      <c r="AD2043" s="4">
        <v>1.375095762442598</v>
      </c>
    </row>
    <row r="2044">
      <c r="G2044" s="5">
        <v>-6.00492</v>
      </c>
      <c r="H2044" s="6">
        <v>10.215</v>
      </c>
      <c r="K2044" s="4">
        <f>IFERROR(__xludf.DUMMYFUNCTION("""COMPUTED_VALUE"""),9.775)</f>
        <v>9.775</v>
      </c>
      <c r="L2044" s="4">
        <v>-6.29444</v>
      </c>
      <c r="M2044" s="4" t="s">
        <v>13</v>
      </c>
      <c r="N2044" s="1">
        <v>-4.74221961263335</v>
      </c>
      <c r="O2044" s="4">
        <v>-1.2627003873666505</v>
      </c>
      <c r="V2044" s="5">
        <v>31.3604</v>
      </c>
      <c r="W2044" s="6">
        <v>10.215</v>
      </c>
      <c r="Z2044" s="4">
        <f>IFERROR(__xludf.DUMMYFUNCTION("""COMPUTED_VALUE"""),9.775)</f>
        <v>9.775</v>
      </c>
      <c r="AA2044" s="4">
        <v>31.1873</v>
      </c>
      <c r="AB2044" s="4" t="s">
        <v>13</v>
      </c>
      <c r="AC2044" s="1">
        <v>29.9673548256213</v>
      </c>
      <c r="AD2044" s="4">
        <v>1.393045174378699</v>
      </c>
    </row>
    <row r="2045">
      <c r="G2045" s="5">
        <v>-6.00204</v>
      </c>
      <c r="H2045" s="6">
        <v>10.22</v>
      </c>
      <c r="K2045" s="4">
        <f>IFERROR(__xludf.DUMMYFUNCTION("""COMPUTED_VALUE"""),9.78)</f>
        <v>9.78</v>
      </c>
      <c r="L2045" s="4">
        <v>-6.28948</v>
      </c>
      <c r="M2045" s="4" t="s">
        <v>13</v>
      </c>
      <c r="N2045" s="1">
        <v>-4.76474407358001</v>
      </c>
      <c r="O2045" s="4">
        <v>-1.23729592641999</v>
      </c>
      <c r="V2045" s="5">
        <v>31.3622</v>
      </c>
      <c r="W2045" s="6">
        <v>10.22</v>
      </c>
      <c r="Z2045" s="4">
        <f>IFERROR(__xludf.DUMMYFUNCTION("""COMPUTED_VALUE"""),9.78)</f>
        <v>9.78</v>
      </c>
      <c r="AA2045" s="4">
        <v>31.1885</v>
      </c>
      <c r="AB2045" s="4" t="s">
        <v>13</v>
      </c>
      <c r="AC2045" s="1">
        <v>29.9517687852791</v>
      </c>
      <c r="AD2045" s="4">
        <v>1.4104312147209015</v>
      </c>
    </row>
    <row r="2046">
      <c r="G2046" s="5">
        <v>-5.99923</v>
      </c>
      <c r="H2046" s="6">
        <v>10.225</v>
      </c>
      <c r="K2046" s="4">
        <f>IFERROR(__xludf.DUMMYFUNCTION("""COMPUTED_VALUE"""),9.785)</f>
        <v>9.785</v>
      </c>
      <c r="L2046" s="4">
        <v>-6.28459</v>
      </c>
      <c r="M2046" s="4" t="s">
        <v>13</v>
      </c>
      <c r="N2046" s="1">
        <v>-4.78176439369598</v>
      </c>
      <c r="O2046" s="4">
        <v>-1.2174656063040201</v>
      </c>
      <c r="V2046" s="5">
        <v>31.364</v>
      </c>
      <c r="W2046" s="6">
        <v>10.225</v>
      </c>
      <c r="Z2046" s="4">
        <f>IFERROR(__xludf.DUMMYFUNCTION("""COMPUTED_VALUE"""),9.785)</f>
        <v>9.785</v>
      </c>
      <c r="AA2046" s="4">
        <v>31.1898</v>
      </c>
      <c r="AB2046" s="4" t="s">
        <v>13</v>
      </c>
      <c r="AC2046" s="1">
        <v>29.9368616789799</v>
      </c>
      <c r="AD2046" s="4">
        <v>1.4271383210201023</v>
      </c>
    </row>
    <row r="2047">
      <c r="G2047" s="5">
        <v>-5.99645</v>
      </c>
      <c r="H2047" s="6">
        <v>10.23</v>
      </c>
      <c r="K2047" s="4">
        <f>IFERROR(__xludf.DUMMYFUNCTION("""COMPUTED_VALUE"""),9.79)</f>
        <v>9.79</v>
      </c>
      <c r="L2047" s="4">
        <v>-6.27975</v>
      </c>
      <c r="M2047" s="4" t="s">
        <v>13</v>
      </c>
      <c r="N2047" s="1">
        <v>-4.7926642330223</v>
      </c>
      <c r="O2047" s="4">
        <v>-1.2037857669777</v>
      </c>
      <c r="V2047" s="5">
        <v>31.3657</v>
      </c>
      <c r="W2047" s="6">
        <v>10.23</v>
      </c>
      <c r="Z2047" s="4">
        <f>IFERROR(__xludf.DUMMYFUNCTION("""COMPUTED_VALUE"""),9.79)</f>
        <v>9.79</v>
      </c>
      <c r="AA2047" s="4">
        <v>31.1911</v>
      </c>
      <c r="AB2047" s="4" t="s">
        <v>13</v>
      </c>
      <c r="AC2047" s="1">
        <v>29.9227214435606</v>
      </c>
      <c r="AD2047" s="4">
        <v>1.4429785564393995</v>
      </c>
    </row>
    <row r="2048">
      <c r="G2048" s="5">
        <v>-5.99375</v>
      </c>
      <c r="H2048" s="6">
        <v>10.235</v>
      </c>
      <c r="K2048" s="4">
        <f>IFERROR(__xludf.DUMMYFUNCTION("""COMPUTED_VALUE"""),9.795)</f>
        <v>9.795</v>
      </c>
      <c r="L2048" s="4">
        <v>-6.27497</v>
      </c>
      <c r="M2048" s="4" t="s">
        <v>13</v>
      </c>
      <c r="N2048" s="1">
        <v>-4.8017335936726</v>
      </c>
      <c r="O2048" s="4">
        <v>-1.1920164063274</v>
      </c>
      <c r="V2048" s="5">
        <v>31.3675</v>
      </c>
      <c r="W2048" s="6">
        <v>10.235</v>
      </c>
      <c r="Z2048" s="4">
        <f>IFERROR(__xludf.DUMMYFUNCTION("""COMPUTED_VALUE"""),9.795)</f>
        <v>9.795</v>
      </c>
      <c r="AA2048" s="4">
        <v>31.1924</v>
      </c>
      <c r="AB2048" s="4" t="s">
        <v>13</v>
      </c>
      <c r="AC2048" s="1">
        <v>29.9089676797198</v>
      </c>
      <c r="AD2048" s="4">
        <v>1.4585323202801987</v>
      </c>
    </row>
    <row r="2049">
      <c r="G2049" s="5">
        <v>-5.9911</v>
      </c>
      <c r="H2049" s="6">
        <v>10.24</v>
      </c>
      <c r="K2049" s="4">
        <f>IFERROR(__xludf.DUMMYFUNCTION("""COMPUTED_VALUE"""),9.8)</f>
        <v>9.8</v>
      </c>
      <c r="L2049" s="4">
        <v>-6.27028</v>
      </c>
      <c r="M2049" s="4" t="s">
        <v>13</v>
      </c>
      <c r="N2049" s="1">
        <v>-4.81065797775709</v>
      </c>
      <c r="O2049" s="4">
        <v>-1.18044202224291</v>
      </c>
      <c r="V2049" s="5">
        <v>31.3691</v>
      </c>
      <c r="W2049" s="6">
        <v>10.24</v>
      </c>
      <c r="Z2049" s="4">
        <f>IFERROR(__xludf.DUMMYFUNCTION("""COMPUTED_VALUE"""),9.8)</f>
        <v>9.8</v>
      </c>
      <c r="AA2049" s="4">
        <v>31.1937</v>
      </c>
      <c r="AB2049" s="4" t="s">
        <v>13</v>
      </c>
      <c r="AC2049" s="1">
        <v>29.8954379213007</v>
      </c>
      <c r="AD2049" s="4">
        <v>1.4736620786992987</v>
      </c>
    </row>
    <row r="2050">
      <c r="G2050" s="5">
        <v>-5.98856</v>
      </c>
      <c r="H2050" s="6">
        <v>10.245</v>
      </c>
      <c r="K2050" s="4">
        <f>IFERROR(__xludf.DUMMYFUNCTION("""COMPUTED_VALUE"""),9.805)</f>
        <v>9.805</v>
      </c>
      <c r="L2050" s="4">
        <v>-6.26567</v>
      </c>
      <c r="M2050" s="4" t="s">
        <v>13</v>
      </c>
      <c r="N2050" s="1">
        <v>-4.81943676110536</v>
      </c>
      <c r="O2050" s="4">
        <v>-1.16912323889464</v>
      </c>
      <c r="V2050" s="5">
        <v>31.3709</v>
      </c>
      <c r="W2050" s="6">
        <v>10.245</v>
      </c>
      <c r="Z2050" s="4">
        <f>IFERROR(__xludf.DUMMYFUNCTION("""COMPUTED_VALUE"""),9.805)</f>
        <v>9.805</v>
      </c>
      <c r="AA2050" s="4">
        <v>31.1949</v>
      </c>
      <c r="AB2050" s="4" t="s">
        <v>13</v>
      </c>
      <c r="AC2050" s="1">
        <v>29.8821236535761</v>
      </c>
      <c r="AD2050" s="4">
        <v>1.4887763464238972</v>
      </c>
    </row>
    <row r="2051">
      <c r="G2051" s="5">
        <v>-5.98605</v>
      </c>
      <c r="H2051" s="6">
        <v>10.25</v>
      </c>
      <c r="K2051" s="4">
        <f>IFERROR(__xludf.DUMMYFUNCTION("""COMPUTED_VALUE"""),9.81)</f>
        <v>9.81</v>
      </c>
      <c r="L2051" s="4">
        <v>-6.26113</v>
      </c>
      <c r="M2051" s="4" t="s">
        <v>13</v>
      </c>
      <c r="N2051" s="1">
        <v>-4.82806931954698</v>
      </c>
      <c r="O2051" s="4">
        <v>-1.1579806804530195</v>
      </c>
      <c r="V2051" s="5">
        <v>31.3725</v>
      </c>
      <c r="W2051" s="6">
        <v>10.25</v>
      </c>
      <c r="Z2051" s="4">
        <f>IFERROR(__xludf.DUMMYFUNCTION("""COMPUTED_VALUE"""),9.81)</f>
        <v>9.81</v>
      </c>
      <c r="AA2051" s="4">
        <v>31.1962</v>
      </c>
      <c r="AB2051" s="4" t="s">
        <v>13</v>
      </c>
      <c r="AC2051" s="1">
        <v>29.8690163618191</v>
      </c>
      <c r="AD2051" s="4">
        <v>1.5034836381808994</v>
      </c>
    </row>
    <row r="2052">
      <c r="G2052" s="5">
        <v>-5.98362</v>
      </c>
      <c r="H2052" s="6">
        <v>10.255</v>
      </c>
      <c r="K2052" s="4">
        <f>IFERROR(__xludf.DUMMYFUNCTION("""COMPUTED_VALUE"""),9.815)</f>
        <v>9.815</v>
      </c>
      <c r="L2052" s="4">
        <v>-6.25665</v>
      </c>
      <c r="M2052" s="4" t="s">
        <v>13</v>
      </c>
      <c r="N2052" s="1">
        <v>-4.83655502891156</v>
      </c>
      <c r="O2052" s="4">
        <v>-1.1470649710884402</v>
      </c>
      <c r="V2052" s="5">
        <v>31.3742</v>
      </c>
      <c r="W2052" s="6">
        <v>10.255</v>
      </c>
      <c r="Z2052" s="4">
        <f>IFERROR(__xludf.DUMMYFUNCTION("""COMPUTED_VALUE"""),9.815)</f>
        <v>9.815</v>
      </c>
      <c r="AA2052" s="4">
        <v>31.1975</v>
      </c>
      <c r="AB2052" s="4" t="s">
        <v>13</v>
      </c>
      <c r="AC2052" s="1">
        <v>29.8561075313027</v>
      </c>
      <c r="AD2052" s="4">
        <v>1.5180924686972972</v>
      </c>
    </row>
    <row r="2053">
      <c r="G2053" s="5">
        <v>-5.98125</v>
      </c>
      <c r="H2053" s="6">
        <v>10.26</v>
      </c>
      <c r="K2053" s="4">
        <f>IFERROR(__xludf.DUMMYFUNCTION("""COMPUTED_VALUE"""),9.82)</f>
        <v>9.82</v>
      </c>
      <c r="L2053" s="4">
        <v>-6.25226</v>
      </c>
      <c r="M2053" s="4" t="s">
        <v>13</v>
      </c>
      <c r="N2053" s="1">
        <v>-4.84489326502865</v>
      </c>
      <c r="O2053" s="4">
        <v>-1.1363567349713506</v>
      </c>
      <c r="V2053" s="5">
        <v>31.3758</v>
      </c>
      <c r="W2053" s="6">
        <v>10.26</v>
      </c>
      <c r="Z2053" s="4">
        <f>IFERROR(__xludf.DUMMYFUNCTION("""COMPUTED_VALUE"""),9.82)</f>
        <v>9.82</v>
      </c>
      <c r="AA2053" s="4">
        <v>31.1988</v>
      </c>
      <c r="AB2053" s="4" t="s">
        <v>13</v>
      </c>
      <c r="AC2053" s="1">
        <v>29.8433886472999</v>
      </c>
      <c r="AD2053" s="4">
        <v>1.5324113527001018</v>
      </c>
    </row>
    <row r="2054">
      <c r="G2054" s="5">
        <v>-5.97895</v>
      </c>
      <c r="H2054" s="6">
        <v>10.265</v>
      </c>
      <c r="K2054" s="4">
        <f>IFERROR(__xludf.DUMMYFUNCTION("""COMPUTED_VALUE"""),9.825)</f>
        <v>9.825</v>
      </c>
      <c r="L2054" s="4">
        <v>-6.24798</v>
      </c>
      <c r="M2054" s="4" t="s">
        <v>13</v>
      </c>
      <c r="N2054" s="1">
        <v>-4.85308340372787</v>
      </c>
      <c r="O2054" s="4">
        <v>-1.1258665962721306</v>
      </c>
      <c r="V2054" s="5">
        <v>31.3774</v>
      </c>
      <c r="W2054" s="6">
        <v>10.265</v>
      </c>
      <c r="Z2054" s="4">
        <f>IFERROR(__xludf.DUMMYFUNCTION("""COMPUTED_VALUE"""),9.825)</f>
        <v>9.825</v>
      </c>
      <c r="AA2054" s="4">
        <v>31.2</v>
      </c>
      <c r="AB2054" s="4" t="s">
        <v>13</v>
      </c>
      <c r="AC2054" s="1">
        <v>29.8308511950837</v>
      </c>
      <c r="AD2054" s="4">
        <v>1.546548804916302</v>
      </c>
    </row>
    <row r="2055">
      <c r="G2055" s="5">
        <v>-5.97673</v>
      </c>
      <c r="H2055" s="6">
        <v>10.27</v>
      </c>
      <c r="K2055" s="4">
        <f>IFERROR(__xludf.DUMMYFUNCTION("""COMPUTED_VALUE"""),9.828033449)</f>
        <v>9.828033449</v>
      </c>
      <c r="L2055" s="4" t="s">
        <v>13</v>
      </c>
      <c r="M2055" s="4">
        <v>-4.19</v>
      </c>
      <c r="N2055" s="1">
        <v>-4.86112482083879</v>
      </c>
      <c r="O2055" s="4">
        <v>-1.1156051791612098</v>
      </c>
      <c r="V2055" s="5">
        <v>31.379</v>
      </c>
      <c r="W2055" s="6">
        <v>10.27</v>
      </c>
      <c r="Z2055" s="4">
        <f>IFERROR(__xludf.DUMMYFUNCTION("""COMPUTED_VALUE"""),9.828033449)</f>
        <v>9.828033449</v>
      </c>
      <c r="AA2055" s="4" t="s">
        <v>13</v>
      </c>
      <c r="AB2055" s="4">
        <v>30.6998365433537</v>
      </c>
      <c r="AC2055" s="1">
        <v>29.8184866599271</v>
      </c>
      <c r="AD2055" s="4">
        <v>1.5605133400729017</v>
      </c>
    </row>
    <row r="2056">
      <c r="G2056" s="5">
        <v>-5.97456</v>
      </c>
      <c r="H2056" s="6">
        <v>10.275</v>
      </c>
      <c r="K2056" s="4">
        <f>IFERROR(__xludf.DUMMYFUNCTION("""COMPUTED_VALUE"""),9.83)</f>
        <v>9.83</v>
      </c>
      <c r="L2056" s="4">
        <v>-6.24377</v>
      </c>
      <c r="M2056" s="4" t="s">
        <v>13</v>
      </c>
      <c r="N2056" s="1">
        <v>-4.86901689219099</v>
      </c>
      <c r="O2056" s="4">
        <v>-1.1055431078090106</v>
      </c>
      <c r="V2056" s="5">
        <v>31.3807</v>
      </c>
      <c r="W2056" s="6">
        <v>10.275</v>
      </c>
      <c r="Z2056" s="4">
        <f>IFERROR(__xludf.DUMMYFUNCTION("""COMPUTED_VALUE"""),9.83)</f>
        <v>9.83</v>
      </c>
      <c r="AA2056" s="4">
        <v>31.2013</v>
      </c>
      <c r="AB2056" s="4" t="s">
        <v>13</v>
      </c>
      <c r="AC2056" s="1">
        <v>29.8062865271032</v>
      </c>
      <c r="AD2056" s="4">
        <v>1.5744134728968007</v>
      </c>
    </row>
    <row r="2057">
      <c r="G2057" s="5">
        <v>-5.97246</v>
      </c>
      <c r="H2057" s="6">
        <v>10.28</v>
      </c>
      <c r="K2057" s="4">
        <f>IFERROR(__xludf.DUMMYFUNCTION("""COMPUTED_VALUE"""),9.835)</f>
        <v>9.835</v>
      </c>
      <c r="L2057" s="4">
        <v>-6.23964</v>
      </c>
      <c r="M2057" s="4" t="s">
        <v>13</v>
      </c>
      <c r="N2057" s="1">
        <v>-4.87675899361406</v>
      </c>
      <c r="O2057" s="4">
        <v>-1.0957010063859398</v>
      </c>
      <c r="V2057" s="5">
        <v>31.3823</v>
      </c>
      <c r="W2057" s="6">
        <v>10.28</v>
      </c>
      <c r="Z2057" s="4">
        <f>IFERROR(__xludf.DUMMYFUNCTION("""COMPUTED_VALUE"""),9.835)</f>
        <v>9.835</v>
      </c>
      <c r="AA2057" s="4">
        <v>31.2026</v>
      </c>
      <c r="AB2057" s="4" t="s">
        <v>13</v>
      </c>
      <c r="AC2057" s="1">
        <v>29.7942422818848</v>
      </c>
      <c r="AD2057" s="4">
        <v>1.588057718115202</v>
      </c>
    </row>
    <row r="2058">
      <c r="G2058" s="5">
        <v>-5.97043</v>
      </c>
      <c r="H2058" s="6">
        <v>10.285</v>
      </c>
      <c r="K2058" s="4">
        <f>IFERROR(__xludf.DUMMYFUNCTION("""COMPUTED_VALUE"""),9.84)</f>
        <v>9.84</v>
      </c>
      <c r="L2058" s="4">
        <v>-6.2356</v>
      </c>
      <c r="M2058" s="4" t="s">
        <v>13</v>
      </c>
      <c r="N2058" s="1">
        <v>-4.88435050093758</v>
      </c>
      <c r="O2058" s="4">
        <v>-1.0860794990624205</v>
      </c>
      <c r="V2058" s="5">
        <v>31.3839</v>
      </c>
      <c r="W2058" s="6">
        <v>10.285</v>
      </c>
      <c r="Z2058" s="4">
        <f>IFERROR(__xludf.DUMMYFUNCTION("""COMPUTED_VALUE"""),9.84)</f>
        <v>9.84</v>
      </c>
      <c r="AA2058" s="4">
        <v>31.204</v>
      </c>
      <c r="AB2058" s="4" t="s">
        <v>13</v>
      </c>
      <c r="AC2058" s="1">
        <v>29.7823454095451</v>
      </c>
      <c r="AD2058" s="4">
        <v>1.6015545904548993</v>
      </c>
    </row>
    <row r="2059">
      <c r="G2059" s="5">
        <v>-5.96845</v>
      </c>
      <c r="H2059" s="6">
        <v>10.29</v>
      </c>
      <c r="K2059" s="4">
        <f>IFERROR(__xludf.DUMMYFUNCTION("""COMPUTED_VALUE"""),9.845)</f>
        <v>9.845</v>
      </c>
      <c r="L2059" s="4">
        <v>-6.23165</v>
      </c>
      <c r="M2059" s="4" t="s">
        <v>13</v>
      </c>
      <c r="N2059" s="1">
        <v>-4.89179078999115</v>
      </c>
      <c r="O2059" s="4">
        <v>-1.0766592100088497</v>
      </c>
      <c r="V2059" s="5">
        <v>31.3854</v>
      </c>
      <c r="W2059" s="6">
        <v>10.29</v>
      </c>
      <c r="Z2059" s="4">
        <f>IFERROR(__xludf.DUMMYFUNCTION("""COMPUTED_VALUE"""),9.845)</f>
        <v>9.845</v>
      </c>
      <c r="AA2059" s="4">
        <v>31.2053</v>
      </c>
      <c r="AB2059" s="4" t="s">
        <v>13</v>
      </c>
      <c r="AC2059" s="1">
        <v>29.770587395357</v>
      </c>
      <c r="AD2059" s="4">
        <v>1.6148126046429994</v>
      </c>
    </row>
    <row r="2060">
      <c r="G2060" s="5">
        <v>-5.96655</v>
      </c>
      <c r="H2060" s="6">
        <v>10.295</v>
      </c>
      <c r="K2060" s="4">
        <f>IFERROR(__xludf.DUMMYFUNCTION("""COMPUTED_VALUE"""),9.85)</f>
        <v>9.85</v>
      </c>
      <c r="L2060" s="4">
        <v>-6.22777</v>
      </c>
      <c r="M2060" s="4" t="s">
        <v>13</v>
      </c>
      <c r="N2060" s="1">
        <v>-4.89907923660434</v>
      </c>
      <c r="O2060" s="4">
        <v>-1.0674707633956597</v>
      </c>
      <c r="V2060" s="5">
        <v>31.3871</v>
      </c>
      <c r="W2060" s="6">
        <v>10.295</v>
      </c>
      <c r="Z2060" s="4">
        <f>IFERROR(__xludf.DUMMYFUNCTION("""COMPUTED_VALUE"""),9.85)</f>
        <v>9.85</v>
      </c>
      <c r="AA2060" s="4">
        <v>31.2066</v>
      </c>
      <c r="AB2060" s="4" t="s">
        <v>13</v>
      </c>
      <c r="AC2060" s="1">
        <v>29.7589597245935</v>
      </c>
      <c r="AD2060" s="4">
        <v>1.6281402754065013</v>
      </c>
    </row>
    <row r="2061">
      <c r="G2061" s="5">
        <v>-5.96472</v>
      </c>
      <c r="H2061" s="6">
        <v>10.3</v>
      </c>
      <c r="K2061" s="4">
        <f>IFERROR(__xludf.DUMMYFUNCTION("""COMPUTED_VALUE"""),9.855)</f>
        <v>9.855</v>
      </c>
      <c r="L2061" s="4">
        <v>-6.22399</v>
      </c>
      <c r="M2061" s="4" t="s">
        <v>13</v>
      </c>
      <c r="N2061" s="1">
        <v>-4.90621521660674</v>
      </c>
      <c r="O2061" s="4">
        <v>-1.0585047833932597</v>
      </c>
      <c r="V2061" s="5">
        <v>31.3887</v>
      </c>
      <c r="W2061" s="6">
        <v>10.3</v>
      </c>
      <c r="Z2061" s="4">
        <f>IFERROR(__xludf.DUMMYFUNCTION("""COMPUTED_VALUE"""),9.855)</f>
        <v>9.855</v>
      </c>
      <c r="AA2061" s="4">
        <v>31.2079</v>
      </c>
      <c r="AB2061" s="4" t="s">
        <v>13</v>
      </c>
      <c r="AC2061" s="1">
        <v>29.7474538825277</v>
      </c>
      <c r="AD2061" s="4">
        <v>1.6412461174722992</v>
      </c>
    </row>
    <row r="2062">
      <c r="G2062" s="5">
        <v>-5.96291</v>
      </c>
      <c r="H2062" s="6">
        <v>10.305</v>
      </c>
      <c r="K2062" s="4">
        <f>IFERROR(__xludf.DUMMYFUNCTION("""COMPUTED_VALUE"""),9.86)</f>
        <v>9.86</v>
      </c>
      <c r="L2062" s="4">
        <v>-6.22029</v>
      </c>
      <c r="M2062" s="4" t="s">
        <v>13</v>
      </c>
      <c r="N2062" s="1">
        <v>-4.91319810582793</v>
      </c>
      <c r="O2062" s="4">
        <v>-1.04971189417207</v>
      </c>
      <c r="V2062" s="5">
        <v>31.3903</v>
      </c>
      <c r="W2062" s="6">
        <v>10.305</v>
      </c>
      <c r="Z2062" s="4">
        <f>IFERROR(__xludf.DUMMYFUNCTION("""COMPUTED_VALUE"""),9.86)</f>
        <v>9.86</v>
      </c>
      <c r="AA2062" s="4">
        <v>31.2093</v>
      </c>
      <c r="AB2062" s="4" t="s">
        <v>13</v>
      </c>
      <c r="AC2062" s="1">
        <v>29.7360613544325</v>
      </c>
      <c r="AD2062" s="4">
        <v>1.6542386455674993</v>
      </c>
    </row>
    <row r="2063">
      <c r="G2063" s="5">
        <v>-5.96118</v>
      </c>
      <c r="H2063" s="6">
        <v>10.31</v>
      </c>
      <c r="K2063" s="4">
        <f>IFERROR(__xludf.DUMMYFUNCTION("""COMPUTED_VALUE"""),9.865)</f>
        <v>9.865</v>
      </c>
      <c r="L2063" s="4">
        <v>-6.21668</v>
      </c>
      <c r="M2063" s="4" t="s">
        <v>13</v>
      </c>
      <c r="N2063" s="1">
        <v>-4.92002728009751</v>
      </c>
      <c r="O2063" s="4">
        <v>-1.04115271990249</v>
      </c>
      <c r="V2063" s="5">
        <v>31.392</v>
      </c>
      <c r="W2063" s="6">
        <v>10.31</v>
      </c>
      <c r="Z2063" s="4">
        <f>IFERROR(__xludf.DUMMYFUNCTION("""COMPUTED_VALUE"""),9.865)</f>
        <v>9.865</v>
      </c>
      <c r="AA2063" s="4">
        <v>31.2107</v>
      </c>
      <c r="AB2063" s="4" t="s">
        <v>13</v>
      </c>
      <c r="AC2063" s="1">
        <v>29.724773625581</v>
      </c>
      <c r="AD2063" s="4">
        <v>1.6672263744189983</v>
      </c>
    </row>
    <row r="2064">
      <c r="G2064" s="5">
        <v>-5.95951</v>
      </c>
      <c r="H2064" s="6">
        <v>10.315</v>
      </c>
      <c r="K2064" s="4">
        <f>IFERROR(__xludf.DUMMYFUNCTION("""COMPUTED_VALUE"""),9.87)</f>
        <v>9.87</v>
      </c>
      <c r="L2064" s="4">
        <v>-6.21314</v>
      </c>
      <c r="M2064" s="4" t="s">
        <v>13</v>
      </c>
      <c r="N2064" s="1">
        <v>-4.92670211524505</v>
      </c>
      <c r="O2064" s="4">
        <v>-1.0328078847549502</v>
      </c>
      <c r="V2064" s="5">
        <v>31.3936</v>
      </c>
      <c r="W2064" s="6">
        <v>10.315</v>
      </c>
      <c r="Z2064" s="4">
        <f>IFERROR(__xludf.DUMMYFUNCTION("""COMPUTED_VALUE"""),9.87)</f>
        <v>9.87</v>
      </c>
      <c r="AA2064" s="4">
        <v>31.2121</v>
      </c>
      <c r="AB2064" s="4" t="s">
        <v>13</v>
      </c>
      <c r="AC2064" s="1">
        <v>29.7135821812461</v>
      </c>
      <c r="AD2064" s="4">
        <v>1.6800178187538997</v>
      </c>
    </row>
    <row r="2065">
      <c r="G2065" s="5">
        <v>-5.95787</v>
      </c>
      <c r="H2065" s="6">
        <v>10.32</v>
      </c>
      <c r="K2065" s="4">
        <f>IFERROR(__xludf.DUMMYFUNCTION("""COMPUTED_VALUE"""),9.875)</f>
        <v>9.875</v>
      </c>
      <c r="L2065" s="4">
        <v>-6.20968</v>
      </c>
      <c r="M2065" s="4" t="s">
        <v>13</v>
      </c>
      <c r="N2065" s="1">
        <v>-4.93322198710015</v>
      </c>
      <c r="O2065" s="4">
        <v>-1.02464801289985</v>
      </c>
      <c r="V2065" s="5">
        <v>31.3953</v>
      </c>
      <c r="W2065" s="6">
        <v>10.32</v>
      </c>
      <c r="Z2065" s="4">
        <f>IFERROR(__xludf.DUMMYFUNCTION("""COMPUTED_VALUE"""),9.875)</f>
        <v>9.875</v>
      </c>
      <c r="AA2065" s="4">
        <v>31.2135</v>
      </c>
      <c r="AB2065" s="4" t="s">
        <v>13</v>
      </c>
      <c r="AC2065" s="1">
        <v>29.7024785067008</v>
      </c>
      <c r="AD2065" s="4">
        <v>1.6928214932991992</v>
      </c>
    </row>
    <row r="2066">
      <c r="G2066" s="5">
        <v>-5.95628</v>
      </c>
      <c r="H2066" s="6">
        <v>10.325</v>
      </c>
      <c r="K2066" s="4">
        <f>IFERROR(__xludf.DUMMYFUNCTION("""COMPUTED_VALUE"""),9.88)</f>
        <v>9.88</v>
      </c>
      <c r="L2066" s="4">
        <v>-6.20631</v>
      </c>
      <c r="M2066" s="4" t="s">
        <v>13</v>
      </c>
      <c r="N2066" s="1">
        <v>-4.93958627149237</v>
      </c>
      <c r="O2066" s="4">
        <v>-1.0166937285076294</v>
      </c>
      <c r="V2066" s="5">
        <v>31.3971</v>
      </c>
      <c r="W2066" s="6">
        <v>10.325</v>
      </c>
      <c r="Z2066" s="4">
        <f>IFERROR(__xludf.DUMMYFUNCTION("""COMPUTED_VALUE"""),9.88)</f>
        <v>9.88</v>
      </c>
      <c r="AA2066" s="4">
        <v>31.215</v>
      </c>
      <c r="AB2066" s="4" t="s">
        <v>13</v>
      </c>
      <c r="AC2066" s="1">
        <v>29.6914540872182</v>
      </c>
      <c r="AD2066" s="4">
        <v>1.7056459127817973</v>
      </c>
    </row>
    <row r="2067">
      <c r="G2067" s="5">
        <v>-5.95474</v>
      </c>
      <c r="H2067" s="6">
        <v>10.33</v>
      </c>
      <c r="K2067" s="4">
        <f>IFERROR(__xludf.DUMMYFUNCTION("""COMPUTED_VALUE"""),9.885)</f>
        <v>9.885</v>
      </c>
      <c r="L2067" s="4">
        <v>-6.203</v>
      </c>
      <c r="M2067" s="4" t="s">
        <v>13</v>
      </c>
      <c r="N2067" s="1">
        <v>-4.94579434425132</v>
      </c>
      <c r="O2067" s="4">
        <v>-1.00894565574868</v>
      </c>
      <c r="V2067" s="5">
        <v>31.3988</v>
      </c>
      <c r="W2067" s="6">
        <v>10.33</v>
      </c>
      <c r="Z2067" s="4">
        <f>IFERROR(__xludf.DUMMYFUNCTION("""COMPUTED_VALUE"""),9.885)</f>
        <v>9.885</v>
      </c>
      <c r="AA2067" s="4">
        <v>31.2165</v>
      </c>
      <c r="AB2067" s="4" t="s">
        <v>13</v>
      </c>
      <c r="AC2067" s="1">
        <v>29.6805004080713</v>
      </c>
      <c r="AD2067" s="4">
        <v>1.7182995919287016</v>
      </c>
    </row>
    <row r="2068">
      <c r="G2068" s="5">
        <v>-5.95323</v>
      </c>
      <c r="H2068" s="6">
        <v>10.335</v>
      </c>
      <c r="K2068" s="4">
        <f>IFERROR(__xludf.DUMMYFUNCTION("""COMPUTED_VALUE"""),9.89)</f>
        <v>9.89</v>
      </c>
      <c r="L2068" s="4">
        <v>-6.19976</v>
      </c>
      <c r="M2068" s="4" t="s">
        <v>13</v>
      </c>
      <c r="N2068" s="1">
        <v>-4.95184558120657</v>
      </c>
      <c r="O2068" s="4">
        <v>-1.00138441879343</v>
      </c>
      <c r="V2068" s="5">
        <v>31.4005</v>
      </c>
      <c r="W2068" s="6">
        <v>10.335</v>
      </c>
      <c r="Z2068" s="4">
        <f>IFERROR(__xludf.DUMMYFUNCTION("""COMPUTED_VALUE"""),9.89)</f>
        <v>9.89</v>
      </c>
      <c r="AA2068" s="4">
        <v>31.218</v>
      </c>
      <c r="AB2068" s="4" t="s">
        <v>13</v>
      </c>
      <c r="AC2068" s="1">
        <v>29.669608954533</v>
      </c>
      <c r="AD2068" s="4">
        <v>1.7308910454670006</v>
      </c>
    </row>
    <row r="2069">
      <c r="G2069" s="5">
        <v>-5.95176</v>
      </c>
      <c r="H2069" s="6">
        <v>10.34</v>
      </c>
      <c r="K2069" s="4">
        <f>IFERROR(__xludf.DUMMYFUNCTION("""COMPUTED_VALUE"""),9.895)</f>
        <v>9.895</v>
      </c>
      <c r="L2069" s="4">
        <v>-6.19659</v>
      </c>
      <c r="M2069" s="4" t="s">
        <v>13</v>
      </c>
      <c r="N2069" s="1">
        <v>-4.95773935818772</v>
      </c>
      <c r="O2069" s="4">
        <v>-0.9940206418122806</v>
      </c>
      <c r="V2069" s="5">
        <v>31.4023</v>
      </c>
      <c r="W2069" s="6">
        <v>10.34</v>
      </c>
      <c r="Z2069" s="4">
        <f>IFERROR(__xludf.DUMMYFUNCTION("""COMPUTED_VALUE"""),9.895)</f>
        <v>9.895</v>
      </c>
      <c r="AA2069" s="4">
        <v>31.2195</v>
      </c>
      <c r="AB2069" s="4" t="s">
        <v>13</v>
      </c>
      <c r="AC2069" s="1">
        <v>29.6587712118764</v>
      </c>
      <c r="AD2069" s="4">
        <v>1.7435287881236015</v>
      </c>
    </row>
    <row r="2070">
      <c r="G2070" s="5">
        <v>-5.95029</v>
      </c>
      <c r="H2070" s="6">
        <v>10.345</v>
      </c>
      <c r="K2070" s="4">
        <f>IFERROR(__xludf.DUMMYFUNCTION("""COMPUTED_VALUE"""),9.9)</f>
        <v>9.9</v>
      </c>
      <c r="L2070" s="4">
        <v>-6.19349</v>
      </c>
      <c r="M2070" s="4" t="s">
        <v>13</v>
      </c>
      <c r="N2070" s="1">
        <v>-4.96347505102433</v>
      </c>
      <c r="O2070" s="4">
        <v>-0.9868149489756695</v>
      </c>
      <c r="V2070" s="5">
        <v>31.4041</v>
      </c>
      <c r="W2070" s="6">
        <v>10.345</v>
      </c>
      <c r="Z2070" s="4">
        <f>IFERROR(__xludf.DUMMYFUNCTION("""COMPUTED_VALUE"""),9.9)</f>
        <v>9.9</v>
      </c>
      <c r="AA2070" s="4">
        <v>31.2211</v>
      </c>
      <c r="AB2070" s="4" t="s">
        <v>13</v>
      </c>
      <c r="AC2070" s="1">
        <v>29.6479786653745</v>
      </c>
      <c r="AD2070" s="4">
        <v>1.756121334625501</v>
      </c>
    </row>
    <row r="2071">
      <c r="G2071" s="5">
        <v>-5.94887</v>
      </c>
      <c r="H2071" s="6">
        <v>10.35</v>
      </c>
      <c r="K2071" s="4">
        <f>IFERROR(__xludf.DUMMYFUNCTION("""COMPUTED_VALUE"""),9.905)</f>
        <v>9.905</v>
      </c>
      <c r="L2071" s="4">
        <v>-6.19045</v>
      </c>
      <c r="M2071" s="4" t="s">
        <v>13</v>
      </c>
      <c r="N2071" s="1">
        <v>-4.96905203554601</v>
      </c>
      <c r="O2071" s="4">
        <v>-0.9798179644539902</v>
      </c>
      <c r="V2071" s="5">
        <v>31.406</v>
      </c>
      <c r="W2071" s="6">
        <v>10.35</v>
      </c>
      <c r="Z2071" s="4">
        <f>IFERROR(__xludf.DUMMYFUNCTION("""COMPUTED_VALUE"""),9.905)</f>
        <v>9.905</v>
      </c>
      <c r="AA2071" s="4">
        <v>31.2227</v>
      </c>
      <c r="AB2071" s="4" t="s">
        <v>13</v>
      </c>
      <c r="AC2071" s="1">
        <v>29.6372228003002</v>
      </c>
      <c r="AD2071" s="4">
        <v>1.768777199699798</v>
      </c>
    </row>
    <row r="2072">
      <c r="G2072" s="5">
        <v>-5.94745</v>
      </c>
      <c r="H2072" s="6">
        <v>10.355</v>
      </c>
      <c r="K2072" s="4">
        <f>IFERROR(__xludf.DUMMYFUNCTION("""COMPUTED_VALUE"""),9.91)</f>
        <v>9.91</v>
      </c>
      <c r="L2072" s="4">
        <v>-6.18746</v>
      </c>
      <c r="M2072" s="4" t="s">
        <v>13</v>
      </c>
      <c r="N2072" s="1">
        <v>-4.97446968758234</v>
      </c>
      <c r="O2072" s="4">
        <v>-0.9729803124176595</v>
      </c>
      <c r="V2072" s="5">
        <v>31.4079</v>
      </c>
      <c r="W2072" s="6">
        <v>10.355</v>
      </c>
      <c r="Z2072" s="4">
        <f>IFERROR(__xludf.DUMMYFUNCTION("""COMPUTED_VALUE"""),9.91)</f>
        <v>9.91</v>
      </c>
      <c r="AA2072" s="4">
        <v>31.2244</v>
      </c>
      <c r="AB2072" s="4" t="s">
        <v>13</v>
      </c>
      <c r="AC2072" s="1">
        <v>29.6264951019266</v>
      </c>
      <c r="AD2072" s="4">
        <v>1.7814048980734007</v>
      </c>
    </row>
    <row r="2073">
      <c r="G2073" s="5">
        <v>-5.94604</v>
      </c>
      <c r="H2073" s="6">
        <v>10.36</v>
      </c>
      <c r="K2073" s="4">
        <f>IFERROR(__xludf.DUMMYFUNCTION("""COMPUTED_VALUE"""),9.91146850899999)</f>
        <v>9.911468509</v>
      </c>
      <c r="L2073" s="4" t="s">
        <v>13</v>
      </c>
      <c r="M2073" s="4">
        <v>-4.23</v>
      </c>
      <c r="N2073" s="1">
        <v>-4.97972738296289</v>
      </c>
      <c r="O2073" s="4">
        <v>-0.9663126170371097</v>
      </c>
      <c r="V2073" s="5">
        <v>31.4098</v>
      </c>
      <c r="W2073" s="6">
        <v>10.36</v>
      </c>
      <c r="Z2073" s="4">
        <f>IFERROR(__xludf.DUMMYFUNCTION("""COMPUTED_VALUE"""),9.91146850899999)</f>
        <v>9.911468509</v>
      </c>
      <c r="AA2073" s="4" t="s">
        <v>13</v>
      </c>
      <c r="AB2073" s="4">
        <v>30.7514135675601</v>
      </c>
      <c r="AC2073" s="1">
        <v>29.6157870555267</v>
      </c>
      <c r="AD2073" s="4">
        <v>1.7940129444733017</v>
      </c>
    </row>
    <row r="2074">
      <c r="G2074" s="5">
        <v>-5.94466</v>
      </c>
      <c r="H2074" s="6">
        <v>10.365</v>
      </c>
      <c r="K2074" s="4">
        <f>IFERROR(__xludf.DUMMYFUNCTION("""COMPUTED_VALUE"""),9.915)</f>
        <v>9.915</v>
      </c>
      <c r="L2074" s="4">
        <v>-6.18454</v>
      </c>
      <c r="M2074" s="4" t="s">
        <v>13</v>
      </c>
      <c r="N2074" s="1">
        <v>-4.98482449751726</v>
      </c>
      <c r="O2074" s="4">
        <v>-0.9598355024827399</v>
      </c>
      <c r="V2074" s="5">
        <v>31.4118</v>
      </c>
      <c r="W2074" s="6">
        <v>10.365</v>
      </c>
      <c r="Z2074" s="4">
        <f>IFERROR(__xludf.DUMMYFUNCTION("""COMPUTED_VALUE"""),9.915)</f>
        <v>9.915</v>
      </c>
      <c r="AA2074" s="4">
        <v>31.2261</v>
      </c>
      <c r="AB2074" s="4" t="s">
        <v>13</v>
      </c>
      <c r="AC2074" s="1">
        <v>29.6050901463735</v>
      </c>
      <c r="AD2074" s="4">
        <v>1.8067098536265007</v>
      </c>
    </row>
    <row r="2075">
      <c r="G2075" s="5">
        <v>-5.94328</v>
      </c>
      <c r="H2075" s="6">
        <v>10.37</v>
      </c>
      <c r="K2075" s="4">
        <f>IFERROR(__xludf.DUMMYFUNCTION("""COMPUTED_VALUE"""),9.92)</f>
        <v>9.92</v>
      </c>
      <c r="L2075" s="4">
        <v>-6.18164</v>
      </c>
      <c r="M2075" s="4" t="s">
        <v>13</v>
      </c>
      <c r="N2075" s="1">
        <v>-4.98976040707504</v>
      </c>
      <c r="O2075" s="4">
        <v>-0.9535195929249598</v>
      </c>
      <c r="V2075" s="5">
        <v>31.4138</v>
      </c>
      <c r="W2075" s="6">
        <v>10.37</v>
      </c>
      <c r="Z2075" s="4">
        <f>IFERROR(__xludf.DUMMYFUNCTION("""COMPUTED_VALUE"""),9.92)</f>
        <v>9.92</v>
      </c>
      <c r="AA2075" s="4">
        <v>31.2278</v>
      </c>
      <c r="AB2075" s="4" t="s">
        <v>13</v>
      </c>
      <c r="AC2075" s="1">
        <v>29.59439585974</v>
      </c>
      <c r="AD2075" s="4">
        <v>1.8194041402599979</v>
      </c>
    </row>
    <row r="2076">
      <c r="G2076" s="5">
        <v>-5.94188</v>
      </c>
      <c r="H2076" s="6">
        <v>10.375</v>
      </c>
      <c r="K2076" s="4">
        <f>IFERROR(__xludf.DUMMYFUNCTION("""COMPUTED_VALUE"""),9.925)</f>
        <v>9.925</v>
      </c>
      <c r="L2076" s="4">
        <v>-6.17881</v>
      </c>
      <c r="M2076" s="4" t="s">
        <v>13</v>
      </c>
      <c r="N2076" s="1">
        <v>-4.99453448746579</v>
      </c>
      <c r="O2076" s="4">
        <v>-0.9473455125342101</v>
      </c>
      <c r="V2076" s="5">
        <v>31.4158</v>
      </c>
      <c r="W2076" s="6">
        <v>10.375</v>
      </c>
      <c r="Z2076" s="4">
        <f>IFERROR(__xludf.DUMMYFUNCTION("""COMPUTED_VALUE"""),9.925)</f>
        <v>9.925</v>
      </c>
      <c r="AA2076" s="4">
        <v>31.2295</v>
      </c>
      <c r="AB2076" s="4" t="s">
        <v>13</v>
      </c>
      <c r="AC2076" s="1">
        <v>29.5836956808992</v>
      </c>
      <c r="AD2076" s="4">
        <v>1.8321043191008002</v>
      </c>
    </row>
    <row r="2077">
      <c r="G2077" s="5">
        <v>-5.94046</v>
      </c>
      <c r="H2077" s="6">
        <v>10.38</v>
      </c>
      <c r="K2077" s="4">
        <f>IFERROR(__xludf.DUMMYFUNCTION("""COMPUTED_VALUE"""),9.93)</f>
        <v>9.93</v>
      </c>
      <c r="L2077" s="4">
        <v>-6.176</v>
      </c>
      <c r="M2077" s="4" t="s">
        <v>13</v>
      </c>
      <c r="N2077" s="1">
        <v>-4.99914611451912</v>
      </c>
      <c r="O2077" s="4">
        <v>-0.9413138854808798</v>
      </c>
      <c r="V2077" s="5">
        <v>31.4179</v>
      </c>
      <c r="W2077" s="6">
        <v>10.38</v>
      </c>
      <c r="Z2077" s="4">
        <f>IFERROR(__xludf.DUMMYFUNCTION("""COMPUTED_VALUE"""),9.93)</f>
        <v>9.93</v>
      </c>
      <c r="AA2077" s="4">
        <v>31.2312</v>
      </c>
      <c r="AB2077" s="4" t="s">
        <v>13</v>
      </c>
      <c r="AC2077" s="1">
        <v>29.5729810951241</v>
      </c>
      <c r="AD2077" s="4">
        <v>1.8449189048759003</v>
      </c>
    </row>
    <row r="2078">
      <c r="G2078" s="5">
        <v>-5.93903</v>
      </c>
      <c r="H2078" s="6">
        <v>10.385</v>
      </c>
      <c r="K2078" s="4">
        <f>IFERROR(__xludf.DUMMYFUNCTION("""COMPUTED_VALUE"""),9.935)</f>
        <v>9.935</v>
      </c>
      <c r="L2078" s="4">
        <v>-6.17325</v>
      </c>
      <c r="M2078" s="4" t="s">
        <v>13</v>
      </c>
      <c r="N2078" s="1">
        <v>-5.0035946640646</v>
      </c>
      <c r="O2078" s="4">
        <v>-0.9354353359353995</v>
      </c>
      <c r="V2078" s="5">
        <v>31.4199</v>
      </c>
      <c r="W2078" s="6">
        <v>10.385</v>
      </c>
      <c r="Z2078" s="4">
        <f>IFERROR(__xludf.DUMMYFUNCTION("""COMPUTED_VALUE"""),9.935)</f>
        <v>9.935</v>
      </c>
      <c r="AA2078" s="4">
        <v>31.2331</v>
      </c>
      <c r="AB2078" s="4" t="s">
        <v>13</v>
      </c>
      <c r="AC2078" s="1">
        <v>29.5622435876877</v>
      </c>
      <c r="AD2078" s="4">
        <v>1.8576564123122985</v>
      </c>
    </row>
    <row r="2079">
      <c r="G2079" s="5">
        <v>-5.93758</v>
      </c>
      <c r="H2079" s="6">
        <v>10.39</v>
      </c>
      <c r="K2079" s="4">
        <f>IFERROR(__xludf.DUMMYFUNCTION("""COMPUTED_VALUE"""),9.94)</f>
        <v>9.94</v>
      </c>
      <c r="L2079" s="4">
        <v>-6.17052</v>
      </c>
      <c r="M2079" s="4" t="s">
        <v>13</v>
      </c>
      <c r="N2079" s="1">
        <v>-5.00787951193183</v>
      </c>
      <c r="O2079" s="4">
        <v>-0.9297004880681694</v>
      </c>
      <c r="V2079" s="5">
        <v>31.4221</v>
      </c>
      <c r="W2079" s="6">
        <v>10.39</v>
      </c>
      <c r="Z2079" s="4">
        <f>IFERROR(__xludf.DUMMYFUNCTION("""COMPUTED_VALUE"""),9.94)</f>
        <v>9.94</v>
      </c>
      <c r="AA2079" s="4">
        <v>31.2349</v>
      </c>
      <c r="AB2079" s="4" t="s">
        <v>13</v>
      </c>
      <c r="AC2079" s="1">
        <v>29.5514746438629</v>
      </c>
      <c r="AD2079" s="4">
        <v>1.8706253561371007</v>
      </c>
    </row>
    <row r="2080">
      <c r="G2080" s="5">
        <v>-5.93612</v>
      </c>
      <c r="H2080" s="6">
        <v>10.395</v>
      </c>
      <c r="K2080" s="4">
        <f>IFERROR(__xludf.DUMMYFUNCTION("""COMPUTED_VALUE"""),9.945)</f>
        <v>9.945</v>
      </c>
      <c r="L2080" s="4">
        <v>-6.16782</v>
      </c>
      <c r="M2080" s="4" t="s">
        <v>13</v>
      </c>
      <c r="N2080" s="1">
        <v>-5.01200003395038</v>
      </c>
      <c r="O2080" s="4">
        <v>-0.92411996604962</v>
      </c>
      <c r="V2080" s="5">
        <v>31.4242</v>
      </c>
      <c r="W2080" s="6">
        <v>10.395</v>
      </c>
      <c r="Z2080" s="4">
        <f>IFERROR(__xludf.DUMMYFUNCTION("""COMPUTED_VALUE"""),9.945)</f>
        <v>9.945</v>
      </c>
      <c r="AA2080" s="4">
        <v>31.2368</v>
      </c>
      <c r="AB2080" s="4" t="s">
        <v>13</v>
      </c>
      <c r="AC2080" s="1">
        <v>29.5406657489229</v>
      </c>
      <c r="AD2080" s="4">
        <v>1.8835342510770978</v>
      </c>
    </row>
    <row r="2081">
      <c r="G2081" s="5">
        <v>-5.9346</v>
      </c>
      <c r="H2081" s="6">
        <v>10.4</v>
      </c>
      <c r="K2081" s="4">
        <f>IFERROR(__xludf.DUMMYFUNCTION("""COMPUTED_VALUE"""),9.95)</f>
        <v>9.95</v>
      </c>
      <c r="L2081" s="4">
        <v>-6.16515</v>
      </c>
      <c r="M2081" s="4" t="s">
        <v>13</v>
      </c>
      <c r="N2081" s="1">
        <v>-5.01595560594984</v>
      </c>
      <c r="O2081" s="4">
        <v>-0.9186443940501601</v>
      </c>
      <c r="V2081" s="5">
        <v>31.4264</v>
      </c>
      <c r="W2081" s="6">
        <v>10.4</v>
      </c>
      <c r="Z2081" s="4">
        <f>IFERROR(__xludf.DUMMYFUNCTION("""COMPUTED_VALUE"""),9.95)</f>
        <v>9.95</v>
      </c>
      <c r="AA2081" s="4">
        <v>31.2387</v>
      </c>
      <c r="AB2081" s="4" t="s">
        <v>13</v>
      </c>
      <c r="AC2081" s="1">
        <v>29.5298083881407</v>
      </c>
      <c r="AD2081" s="4">
        <v>1.8965916118593</v>
      </c>
    </row>
    <row r="2082">
      <c r="G2082" s="5">
        <v>-5.93306</v>
      </c>
      <c r="H2082" s="6">
        <v>10.405</v>
      </c>
      <c r="K2082" s="4">
        <f>IFERROR(__xludf.DUMMYFUNCTION("""COMPUTED_VALUE"""),9.955)</f>
        <v>9.955</v>
      </c>
      <c r="L2082" s="4">
        <v>-6.1625</v>
      </c>
      <c r="M2082" s="4" t="s">
        <v>13</v>
      </c>
      <c r="N2082" s="1">
        <v>-5.0197456037598</v>
      </c>
      <c r="O2082" s="4">
        <v>-0.9133143962402004</v>
      </c>
      <c r="V2082" s="5">
        <v>31.4285</v>
      </c>
      <c r="W2082" s="6">
        <v>10.405</v>
      </c>
      <c r="Z2082" s="4">
        <f>IFERROR(__xludf.DUMMYFUNCTION("""COMPUTED_VALUE"""),9.955)</f>
        <v>9.955</v>
      </c>
      <c r="AA2082" s="4">
        <v>31.2407</v>
      </c>
      <c r="AB2082" s="4" t="s">
        <v>13</v>
      </c>
      <c r="AC2082" s="1">
        <v>29.5188940467891</v>
      </c>
      <c r="AD2082" s="4">
        <v>1.9096059532108995</v>
      </c>
    </row>
    <row r="2083">
      <c r="G2083" s="5">
        <v>-5.93145</v>
      </c>
      <c r="H2083" s="6">
        <v>10.41</v>
      </c>
      <c r="K2083" s="4">
        <f>IFERROR(__xludf.DUMMYFUNCTION("""COMPUTED_VALUE"""),9.96)</f>
        <v>9.96</v>
      </c>
      <c r="L2083" s="4">
        <v>-6.15985</v>
      </c>
      <c r="M2083" s="4" t="s">
        <v>13</v>
      </c>
      <c r="N2083" s="1">
        <v>-5.02336940320983</v>
      </c>
      <c r="O2083" s="4">
        <v>-0.9080805967901702</v>
      </c>
      <c r="V2083" s="5">
        <v>31.4308</v>
      </c>
      <c r="W2083" s="6">
        <v>10.41</v>
      </c>
      <c r="Z2083" s="4">
        <f>IFERROR(__xludf.DUMMYFUNCTION("""COMPUTED_VALUE"""),9.96)</f>
        <v>9.96</v>
      </c>
      <c r="AA2083" s="4">
        <v>31.2427</v>
      </c>
      <c r="AB2083" s="4" t="s">
        <v>13</v>
      </c>
      <c r="AC2083" s="1">
        <v>29.5079142101413</v>
      </c>
      <c r="AD2083" s="4">
        <v>1.9228857898587002</v>
      </c>
    </row>
    <row r="2084">
      <c r="G2084" s="5">
        <v>-5.9298</v>
      </c>
      <c r="H2084" s="6">
        <v>10.415</v>
      </c>
      <c r="K2084" s="4">
        <f>IFERROR(__xludf.DUMMYFUNCTION("""COMPUTED_VALUE"""),9.965)</f>
        <v>9.965</v>
      </c>
      <c r="L2084" s="4">
        <v>-6.15722</v>
      </c>
      <c r="M2084" s="4" t="s">
        <v>13</v>
      </c>
      <c r="N2084" s="1">
        <v>-5.02682638012954</v>
      </c>
      <c r="O2084" s="4">
        <v>-0.9029736198704601</v>
      </c>
      <c r="V2084" s="5">
        <v>31.433</v>
      </c>
      <c r="W2084" s="6">
        <v>10.415</v>
      </c>
      <c r="Z2084" s="4">
        <f>IFERROR(__xludf.DUMMYFUNCTION("""COMPUTED_VALUE"""),9.965)</f>
        <v>9.965</v>
      </c>
      <c r="AA2084" s="4">
        <v>31.2447</v>
      </c>
      <c r="AB2084" s="4" t="s">
        <v>13</v>
      </c>
      <c r="AC2084" s="1">
        <v>29.4968603634702</v>
      </c>
      <c r="AD2084" s="4">
        <v>1.9361396365297985</v>
      </c>
    </row>
    <row r="2085">
      <c r="G2085" s="5">
        <v>-5.9281</v>
      </c>
      <c r="H2085" s="6">
        <v>10.42</v>
      </c>
      <c r="K2085" s="4">
        <f>IFERROR(__xludf.DUMMYFUNCTION("""COMPUTED_VALUE"""),9.97)</f>
        <v>9.97</v>
      </c>
      <c r="L2085" s="4">
        <v>-6.15461</v>
      </c>
      <c r="M2085" s="4" t="s">
        <v>13</v>
      </c>
      <c r="N2085" s="1">
        <v>-5.03011591034849</v>
      </c>
      <c r="O2085" s="4">
        <v>-0.8979840896515094</v>
      </c>
      <c r="V2085" s="5">
        <v>31.4352</v>
      </c>
      <c r="W2085" s="6">
        <v>10.42</v>
      </c>
      <c r="Z2085" s="4">
        <f>IFERROR(__xludf.DUMMYFUNCTION("""COMPUTED_VALUE"""),9.97)</f>
        <v>9.97</v>
      </c>
      <c r="AA2085" s="4">
        <v>31.2468</v>
      </c>
      <c r="AB2085" s="4" t="s">
        <v>13</v>
      </c>
      <c r="AC2085" s="1">
        <v>29.4857239920488</v>
      </c>
      <c r="AD2085" s="4">
        <v>1.9494760079511977</v>
      </c>
    </row>
    <row r="2086">
      <c r="G2086" s="5">
        <v>-5.92633</v>
      </c>
      <c r="H2086" s="6">
        <v>10.425</v>
      </c>
      <c r="K2086" s="4">
        <f>IFERROR(__xludf.DUMMYFUNCTION("""COMPUTED_VALUE"""),9.975)</f>
        <v>9.975</v>
      </c>
      <c r="L2086" s="4">
        <v>-6.15198</v>
      </c>
      <c r="M2086" s="4" t="s">
        <v>13</v>
      </c>
      <c r="N2086" s="1">
        <v>-5.03323736969628</v>
      </c>
      <c r="O2086" s="4">
        <v>-0.8930926303037197</v>
      </c>
      <c r="V2086" s="5">
        <v>31.4375</v>
      </c>
      <c r="W2086" s="6">
        <v>10.425</v>
      </c>
      <c r="Z2086" s="4">
        <f>IFERROR(__xludf.DUMMYFUNCTION("""COMPUTED_VALUE"""),9.975)</f>
        <v>9.975</v>
      </c>
      <c r="AA2086" s="4">
        <v>31.2489</v>
      </c>
      <c r="AB2086" s="4" t="s">
        <v>13</v>
      </c>
      <c r="AC2086" s="1">
        <v>29.4744965811502</v>
      </c>
      <c r="AD2086" s="4">
        <v>1.9630034188498016</v>
      </c>
    </row>
    <row r="2087">
      <c r="G2087" s="5">
        <v>-5.9245</v>
      </c>
      <c r="H2087" s="6">
        <v>10.43</v>
      </c>
      <c r="K2087" s="4">
        <f>IFERROR(__xludf.DUMMYFUNCTION("""COMPUTED_VALUE"""),9.98)</f>
        <v>9.98</v>
      </c>
      <c r="L2087" s="4">
        <v>-6.14935</v>
      </c>
      <c r="M2087" s="4" t="s">
        <v>13</v>
      </c>
      <c r="N2087" s="1">
        <v>-5.03619013400249</v>
      </c>
      <c r="O2087" s="4">
        <v>-0.8883098659975097</v>
      </c>
      <c r="V2087" s="5">
        <v>31.4397</v>
      </c>
      <c r="W2087" s="6">
        <v>10.43</v>
      </c>
      <c r="Z2087" s="4">
        <f>IFERROR(__xludf.DUMMYFUNCTION("""COMPUTED_VALUE"""),9.98)</f>
        <v>9.98</v>
      </c>
      <c r="AA2087" s="4">
        <v>31.251</v>
      </c>
      <c r="AB2087" s="4" t="s">
        <v>13</v>
      </c>
      <c r="AC2087" s="1">
        <v>29.4631696160473</v>
      </c>
      <c r="AD2087" s="4">
        <v>1.9765303839526993</v>
      </c>
    </row>
    <row r="2088">
      <c r="G2088" s="5">
        <v>-5.92258</v>
      </c>
      <c r="H2088" s="6">
        <v>10.435</v>
      </c>
      <c r="K2088" s="4">
        <f>IFERROR(__xludf.DUMMYFUNCTION("""COMPUTED_VALUE"""),9.985)</f>
        <v>9.985</v>
      </c>
      <c r="L2088" s="4">
        <v>-6.14673</v>
      </c>
      <c r="M2088" s="4" t="s">
        <v>13</v>
      </c>
      <c r="N2088" s="1">
        <v>-5.03897357909671</v>
      </c>
      <c r="O2088" s="4">
        <v>-0.8836064209032903</v>
      </c>
      <c r="V2088" s="5">
        <v>31.4419</v>
      </c>
      <c r="W2088" s="6">
        <v>10.435</v>
      </c>
      <c r="Z2088" s="4">
        <f>IFERROR(__xludf.DUMMYFUNCTION("""COMPUTED_VALUE"""),9.985)</f>
        <v>9.985</v>
      </c>
      <c r="AA2088" s="4">
        <v>31.2532</v>
      </c>
      <c r="AB2088" s="4" t="s">
        <v>13</v>
      </c>
      <c r="AC2088" s="1">
        <v>29.4517345820131</v>
      </c>
      <c r="AD2088" s="4">
        <v>1.9901654179869013</v>
      </c>
    </row>
    <row r="2089">
      <c r="G2089" s="5">
        <v>-5.92059</v>
      </c>
      <c r="H2089" s="6">
        <v>10.44</v>
      </c>
      <c r="K2089" s="4">
        <f>IFERROR(__xludf.DUMMYFUNCTION("""COMPUTED_VALUE"""),9.99)</f>
        <v>9.99</v>
      </c>
      <c r="L2089" s="4">
        <v>-6.14411</v>
      </c>
      <c r="M2089" s="4" t="s">
        <v>13</v>
      </c>
      <c r="N2089" s="1">
        <v>-5.04158708080852</v>
      </c>
      <c r="O2089" s="4">
        <v>-0.8790029191914801</v>
      </c>
      <c r="V2089" s="5">
        <v>31.4442</v>
      </c>
      <c r="W2089" s="6">
        <v>10.44</v>
      </c>
      <c r="Z2089" s="4">
        <f>IFERROR(__xludf.DUMMYFUNCTION("""COMPUTED_VALUE"""),9.99)</f>
        <v>9.99</v>
      </c>
      <c r="AA2089" s="4">
        <v>31.2555</v>
      </c>
      <c r="AB2089" s="4" t="s">
        <v>13</v>
      </c>
      <c r="AC2089" s="1">
        <v>29.4401829643207</v>
      </c>
      <c r="AD2089" s="4">
        <v>2.004017035679297</v>
      </c>
    </row>
    <row r="2090">
      <c r="G2090" s="5">
        <v>-5.91852</v>
      </c>
      <c r="H2090" s="6">
        <v>10.445</v>
      </c>
      <c r="K2090" s="4">
        <f>IFERROR(__xludf.DUMMYFUNCTION("""COMPUTED_VALUE"""),9.995)</f>
        <v>9.995</v>
      </c>
      <c r="L2090" s="4">
        <v>-6.14144</v>
      </c>
      <c r="M2090" s="4" t="s">
        <v>13</v>
      </c>
      <c r="N2090" s="1">
        <v>-5.0440300149675</v>
      </c>
      <c r="O2090" s="4">
        <v>-0.8744899850324996</v>
      </c>
      <c r="V2090" s="5">
        <v>31.4464</v>
      </c>
      <c r="W2090" s="6">
        <v>10.445</v>
      </c>
      <c r="Z2090" s="4">
        <f>IFERROR(__xludf.DUMMYFUNCTION("""COMPUTED_VALUE"""),9.995)</f>
        <v>9.995</v>
      </c>
      <c r="AA2090" s="4">
        <v>31.2577</v>
      </c>
      <c r="AB2090" s="4" t="s">
        <v>13</v>
      </c>
      <c r="AC2090" s="1">
        <v>29.4285062482431</v>
      </c>
      <c r="AD2090" s="4">
        <v>2.017893751756901</v>
      </c>
    </row>
    <row r="2091">
      <c r="G2091" s="5">
        <v>-5.91636</v>
      </c>
      <c r="H2091" s="6">
        <v>10.45</v>
      </c>
      <c r="K2091" s="4">
        <f>IFERROR(__xludf.DUMMYFUNCTION("""COMPUTED_VALUE"""),10.0)</f>
        <v>10</v>
      </c>
      <c r="L2091" s="4">
        <v>-6.13879</v>
      </c>
      <c r="M2091" s="4" t="s">
        <v>13</v>
      </c>
      <c r="N2091" s="1">
        <v>-5.04630175740325</v>
      </c>
      <c r="O2091" s="4">
        <v>-0.87005824259675</v>
      </c>
      <c r="V2091" s="5">
        <v>31.4487</v>
      </c>
      <c r="W2091" s="6">
        <v>10.45</v>
      </c>
      <c r="Z2091" s="4">
        <f>IFERROR(__xludf.DUMMYFUNCTION("""COMPUTED_VALUE"""),10.0)</f>
        <v>10</v>
      </c>
      <c r="AA2091" s="4">
        <v>31.26</v>
      </c>
      <c r="AB2091" s="4" t="s">
        <v>13</v>
      </c>
      <c r="AC2091" s="1">
        <v>29.4166959190532</v>
      </c>
      <c r="AD2091" s="4">
        <v>2.0320040809467983</v>
      </c>
    </row>
    <row r="2092">
      <c r="G2092" s="5">
        <v>-5.91412</v>
      </c>
      <c r="H2092" s="6">
        <v>10.455</v>
      </c>
      <c r="K2092" s="4">
        <f>IFERROR(__xludf.DUMMYFUNCTION("""COMPUTED_VALUE"""),10.005)</f>
        <v>10.005</v>
      </c>
      <c r="L2092" s="4">
        <v>-6.13611</v>
      </c>
      <c r="M2092" s="4" t="s">
        <v>13</v>
      </c>
      <c r="N2092" s="1">
        <v>-5.04840168394534</v>
      </c>
      <c r="O2092" s="4">
        <v>-0.86571831605466</v>
      </c>
      <c r="V2092" s="5">
        <v>31.4509</v>
      </c>
      <c r="W2092" s="6">
        <v>10.455</v>
      </c>
      <c r="Z2092" s="4">
        <f>IFERROR(__xludf.DUMMYFUNCTION("""COMPUTED_VALUE"""),10.005)</f>
        <v>10.005</v>
      </c>
      <c r="AA2092" s="4">
        <v>31.2623</v>
      </c>
      <c r="AB2092" s="4" t="s">
        <v>13</v>
      </c>
      <c r="AC2092" s="1">
        <v>29.4047434620241</v>
      </c>
      <c r="AD2092" s="4">
        <v>2.0461565379759</v>
      </c>
    </row>
    <row r="2093">
      <c r="G2093" s="5">
        <v>-5.91178</v>
      </c>
      <c r="H2093" s="6">
        <v>10.46</v>
      </c>
      <c r="K2093" s="4">
        <f>IFERROR(__xludf.DUMMYFUNCTION("""COMPUTED_VALUE"""),10.01)</f>
        <v>10.01</v>
      </c>
      <c r="L2093" s="4">
        <v>-6.1334</v>
      </c>
      <c r="M2093" s="4" t="s">
        <v>13</v>
      </c>
      <c r="N2093" s="1">
        <v>-5.05032917042337</v>
      </c>
      <c r="O2093" s="4">
        <v>-0.8614508295766301</v>
      </c>
      <c r="V2093" s="5">
        <v>31.4531</v>
      </c>
      <c r="W2093" s="6">
        <v>10.46</v>
      </c>
      <c r="Z2093" s="4">
        <f>IFERROR(__xludf.DUMMYFUNCTION("""COMPUTED_VALUE"""),10.01)</f>
        <v>10.01</v>
      </c>
      <c r="AA2093" s="4">
        <v>31.2647</v>
      </c>
      <c r="AB2093" s="4" t="s">
        <v>13</v>
      </c>
      <c r="AC2093" s="1">
        <v>29.3926403624287</v>
      </c>
      <c r="AD2093" s="4">
        <v>2.0604596375712987</v>
      </c>
    </row>
    <row r="2094">
      <c r="G2094" s="5">
        <v>-5.90933</v>
      </c>
      <c r="H2094" s="6">
        <v>10.465</v>
      </c>
      <c r="K2094" s="4">
        <f>IFERROR(__xludf.DUMMYFUNCTION("""COMPUTED_VALUE"""),10.011627199)</f>
        <v>10.0116272</v>
      </c>
      <c r="L2094" s="4" t="s">
        <v>13</v>
      </c>
      <c r="M2094" s="4">
        <v>-4.36</v>
      </c>
      <c r="N2094" s="1">
        <v>-5.05208359266691</v>
      </c>
      <c r="O2094" s="4">
        <v>-0.8572464073330899</v>
      </c>
      <c r="V2094" s="5">
        <v>31.4553</v>
      </c>
      <c r="W2094" s="6">
        <v>10.465</v>
      </c>
      <c r="Z2094" s="4">
        <f>IFERROR(__xludf.DUMMYFUNCTION("""COMPUTED_VALUE"""),10.011627199)</f>
        <v>10.0116272</v>
      </c>
      <c r="AA2094" s="4" t="s">
        <v>13</v>
      </c>
      <c r="AB2094" s="4">
        <v>30.4580887525888</v>
      </c>
      <c r="AC2094" s="1">
        <v>29.3803781055401</v>
      </c>
      <c r="AD2094" s="4">
        <v>2.0749218944599015</v>
      </c>
    </row>
    <row r="2095">
      <c r="G2095" s="5">
        <v>-5.9068</v>
      </c>
      <c r="H2095" s="6">
        <v>10.47</v>
      </c>
      <c r="K2095" s="4">
        <f>IFERROR(__xludf.DUMMYFUNCTION("""COMPUTED_VALUE"""),10.015)</f>
        <v>10.015</v>
      </c>
      <c r="L2095" s="4">
        <v>-6.13067</v>
      </c>
      <c r="M2095" s="4" t="s">
        <v>13</v>
      </c>
      <c r="N2095" s="1">
        <v>-5.05366432650555</v>
      </c>
      <c r="O2095" s="4">
        <v>-0.8531356734944495</v>
      </c>
      <c r="V2095" s="5">
        <v>31.4575</v>
      </c>
      <c r="W2095" s="6">
        <v>10.47</v>
      </c>
      <c r="Z2095" s="4">
        <f>IFERROR(__xludf.DUMMYFUNCTION("""COMPUTED_VALUE"""),10.015)</f>
        <v>10.015</v>
      </c>
      <c r="AA2095" s="4">
        <v>31.2671</v>
      </c>
      <c r="AB2095" s="4" t="s">
        <v>13</v>
      </c>
      <c r="AC2095" s="1">
        <v>29.3679481766313</v>
      </c>
      <c r="AD2095" s="4">
        <v>2.089551823368698</v>
      </c>
    </row>
    <row r="2096">
      <c r="G2096" s="5">
        <v>-5.90417</v>
      </c>
      <c r="H2096" s="6">
        <v>10.475</v>
      </c>
      <c r="K2096" s="4">
        <f>IFERROR(__xludf.DUMMYFUNCTION("""COMPUTED_VALUE"""),10.02)</f>
        <v>10.02</v>
      </c>
      <c r="L2096" s="4">
        <v>-6.12794</v>
      </c>
      <c r="M2096" s="4" t="s">
        <v>13</v>
      </c>
      <c r="N2096" s="1">
        <v>-5.05507074776887</v>
      </c>
      <c r="O2096" s="4">
        <v>-0.84909925223113</v>
      </c>
      <c r="V2096" s="5">
        <v>31.4596</v>
      </c>
      <c r="W2096" s="6">
        <v>10.475</v>
      </c>
      <c r="Z2096" s="4">
        <f>IFERROR(__xludf.DUMMYFUNCTION("""COMPUTED_VALUE"""),10.02)</f>
        <v>10.02</v>
      </c>
      <c r="AA2096" s="4">
        <v>31.2695</v>
      </c>
      <c r="AB2096" s="4" t="s">
        <v>13</v>
      </c>
      <c r="AC2096" s="1">
        <v>29.3553420609753</v>
      </c>
      <c r="AD2096" s="4">
        <v>2.1042579390246985</v>
      </c>
    </row>
    <row r="2097">
      <c r="G2097" s="5">
        <v>-5.90139</v>
      </c>
      <c r="H2097" s="6">
        <v>10.48</v>
      </c>
      <c r="K2097" s="4">
        <f>IFERROR(__xludf.DUMMYFUNCTION("""COMPUTED_VALUE"""),10.025)</f>
        <v>10.025</v>
      </c>
      <c r="L2097" s="4">
        <v>-6.12516</v>
      </c>
      <c r="M2097" s="4" t="s">
        <v>13</v>
      </c>
      <c r="N2097" s="1">
        <v>-5.05630223228647</v>
      </c>
      <c r="O2097" s="4">
        <v>-0.8450877677135304</v>
      </c>
      <c r="V2097" s="5">
        <v>31.4617</v>
      </c>
      <c r="W2097" s="6">
        <v>10.48</v>
      </c>
      <c r="Z2097" s="4">
        <f>IFERROR(__xludf.DUMMYFUNCTION("""COMPUTED_VALUE"""),10.025)</f>
        <v>10.025</v>
      </c>
      <c r="AA2097" s="4">
        <v>31.2719</v>
      </c>
      <c r="AB2097" s="4" t="s">
        <v>13</v>
      </c>
      <c r="AC2097" s="1">
        <v>29.342551243845</v>
      </c>
      <c r="AD2097" s="4">
        <v>2.119148756154999</v>
      </c>
    </row>
    <row r="2098">
      <c r="G2098" s="5">
        <v>-5.89856</v>
      </c>
      <c r="H2098" s="6">
        <v>10.485</v>
      </c>
      <c r="K2098" s="4">
        <f>IFERROR(__xludf.DUMMYFUNCTION("""COMPUTED_VALUE"""),10.03)</f>
        <v>10.03</v>
      </c>
      <c r="L2098" s="4">
        <v>-6.12235</v>
      </c>
      <c r="M2098" s="4" t="s">
        <v>13</v>
      </c>
      <c r="N2098" s="1">
        <v>-5.05735815588793</v>
      </c>
      <c r="O2098" s="4">
        <v>-0.8412018441120699</v>
      </c>
      <c r="V2098" s="5">
        <v>31.4638</v>
      </c>
      <c r="W2098" s="6">
        <v>10.485</v>
      </c>
      <c r="Z2098" s="4">
        <f>IFERROR(__xludf.DUMMYFUNCTION("""COMPUTED_VALUE"""),10.03)</f>
        <v>10.03</v>
      </c>
      <c r="AA2098" s="4">
        <v>31.2744</v>
      </c>
      <c r="AB2098" s="4" t="s">
        <v>13</v>
      </c>
      <c r="AC2098" s="1">
        <v>29.3295672105136</v>
      </c>
      <c r="AD2098" s="4">
        <v>2.1342327894864006</v>
      </c>
    </row>
    <row r="2099">
      <c r="G2099" s="5">
        <v>-5.89561</v>
      </c>
      <c r="H2099" s="6">
        <v>10.49</v>
      </c>
      <c r="K2099" s="4">
        <f>IFERROR(__xludf.DUMMYFUNCTION("""COMPUTED_VALUE"""),10.035)</f>
        <v>10.035</v>
      </c>
      <c r="L2099" s="4">
        <v>-6.11952</v>
      </c>
      <c r="M2099" s="4" t="s">
        <v>13</v>
      </c>
      <c r="N2099" s="1">
        <v>-5.05823789440282</v>
      </c>
      <c r="O2099" s="4">
        <v>-0.8373721055971792</v>
      </c>
      <c r="V2099" s="5">
        <v>31.4659</v>
      </c>
      <c r="W2099" s="6">
        <v>10.49</v>
      </c>
      <c r="Z2099" s="4">
        <f>IFERROR(__xludf.DUMMYFUNCTION("""COMPUTED_VALUE"""),10.035)</f>
        <v>10.035</v>
      </c>
      <c r="AA2099" s="4">
        <v>31.2769</v>
      </c>
      <c r="AB2099" s="4" t="s">
        <v>13</v>
      </c>
      <c r="AC2099" s="1">
        <v>29.3163814462539</v>
      </c>
      <c r="AD2099" s="4">
        <v>2.149518553746102</v>
      </c>
    </row>
    <row r="2100">
      <c r="G2100" s="5">
        <v>-5.89254</v>
      </c>
      <c r="H2100" s="6">
        <v>10.495</v>
      </c>
      <c r="K2100" s="4">
        <f>IFERROR(__xludf.DUMMYFUNCTION("""COMPUTED_VALUE"""),10.04)</f>
        <v>10.04</v>
      </c>
      <c r="L2100" s="4">
        <v>-6.11664</v>
      </c>
      <c r="M2100" s="4" t="s">
        <v>13</v>
      </c>
      <c r="N2100" s="1">
        <v>-5.05894082366075</v>
      </c>
      <c r="O2100" s="4">
        <v>-0.8335991763392503</v>
      </c>
      <c r="V2100" s="5">
        <v>31.4679</v>
      </c>
      <c r="W2100" s="6">
        <v>10.495</v>
      </c>
      <c r="Z2100" s="4">
        <f>IFERROR(__xludf.DUMMYFUNCTION("""COMPUTED_VALUE"""),10.04)</f>
        <v>10.04</v>
      </c>
      <c r="AA2100" s="4">
        <v>31.2794</v>
      </c>
      <c r="AB2100" s="4" t="s">
        <v>13</v>
      </c>
      <c r="AC2100" s="1">
        <v>29.302985436339</v>
      </c>
      <c r="AD2100" s="4">
        <v>2.164914563661</v>
      </c>
    </row>
    <row r="2101">
      <c r="G2101" s="5">
        <v>-5.88937</v>
      </c>
      <c r="H2101" s="6">
        <v>10.5</v>
      </c>
      <c r="K2101" s="4">
        <f>IFERROR(__xludf.DUMMYFUNCTION("""COMPUTED_VALUE"""),10.045)</f>
        <v>10.045</v>
      </c>
      <c r="L2101" s="4">
        <v>-6.11373</v>
      </c>
      <c r="M2101" s="4" t="s">
        <v>13</v>
      </c>
      <c r="N2101" s="1">
        <v>-5.05946631949128</v>
      </c>
      <c r="O2101" s="4">
        <v>-0.8299036805087203</v>
      </c>
      <c r="V2101" s="5">
        <v>31.47</v>
      </c>
      <c r="W2101" s="6">
        <v>10.5</v>
      </c>
      <c r="Z2101" s="4">
        <f>IFERROR(__xludf.DUMMYFUNCTION("""COMPUTED_VALUE"""),10.045)</f>
        <v>10.045</v>
      </c>
      <c r="AA2101" s="4">
        <v>31.282</v>
      </c>
      <c r="AB2101" s="4" t="s">
        <v>13</v>
      </c>
      <c r="AC2101" s="1">
        <v>29.2893706660419</v>
      </c>
      <c r="AD2101" s="4">
        <v>2.180629333958098</v>
      </c>
    </row>
    <row r="2102">
      <c r="G2102" s="5">
        <v>-5.8861</v>
      </c>
      <c r="H2102" s="6">
        <v>10.505</v>
      </c>
      <c r="K2102" s="4">
        <f>IFERROR(__xludf.DUMMYFUNCTION("""COMPUTED_VALUE"""),10.05)</f>
        <v>10.05</v>
      </c>
      <c r="L2102" s="4">
        <v>-6.1108</v>
      </c>
      <c r="M2102" s="4" t="s">
        <v>13</v>
      </c>
      <c r="N2102" s="1">
        <v>-5.05981375772401</v>
      </c>
      <c r="O2102" s="4">
        <v>-0.82628624227599</v>
      </c>
      <c r="V2102" s="5">
        <v>31.472</v>
      </c>
      <c r="W2102" s="6">
        <v>10.505</v>
      </c>
      <c r="Z2102" s="4">
        <f>IFERROR(__xludf.DUMMYFUNCTION("""COMPUTED_VALUE"""),10.05)</f>
        <v>10.05</v>
      </c>
      <c r="AA2102" s="4">
        <v>31.2845</v>
      </c>
      <c r="AB2102" s="4" t="s">
        <v>13</v>
      </c>
      <c r="AC2102" s="1">
        <v>29.2755286206356</v>
      </c>
      <c r="AD2102" s="4">
        <v>2.1964713793644</v>
      </c>
    </row>
    <row r="2103">
      <c r="G2103" s="5">
        <v>-5.88271</v>
      </c>
      <c r="H2103" s="6">
        <v>10.51</v>
      </c>
      <c r="K2103" s="4">
        <f>IFERROR(__xludf.DUMMYFUNCTION("""COMPUTED_VALUE"""),10.055)</f>
        <v>10.055</v>
      </c>
      <c r="L2103" s="4">
        <v>-6.10783</v>
      </c>
      <c r="M2103" s="4" t="s">
        <v>13</v>
      </c>
      <c r="N2103" s="1">
        <v>-5.05998251418853</v>
      </c>
      <c r="O2103" s="4">
        <v>-0.8227274858114706</v>
      </c>
      <c r="V2103" s="5">
        <v>31.4739</v>
      </c>
      <c r="W2103" s="6">
        <v>10.51</v>
      </c>
      <c r="Z2103" s="4">
        <f>IFERROR(__xludf.DUMMYFUNCTION("""COMPUTED_VALUE"""),10.055)</f>
        <v>10.055</v>
      </c>
      <c r="AA2103" s="4">
        <v>31.287</v>
      </c>
      <c r="AB2103" s="4" t="s">
        <v>13</v>
      </c>
      <c r="AC2103" s="1">
        <v>29.2614507853932</v>
      </c>
      <c r="AD2103" s="4">
        <v>2.2124492146067993</v>
      </c>
    </row>
    <row r="2104">
      <c r="G2104" s="5">
        <v>-5.87921</v>
      </c>
      <c r="H2104" s="6">
        <v>10.515</v>
      </c>
      <c r="K2104" s="4">
        <f>IFERROR(__xludf.DUMMYFUNCTION("""COMPUTED_VALUE"""),10.06)</f>
        <v>10.06</v>
      </c>
      <c r="L2104" s="4">
        <v>-6.10482</v>
      </c>
      <c r="M2104" s="4" t="s">
        <v>13</v>
      </c>
      <c r="N2104" s="1">
        <v>-5.05988545952067</v>
      </c>
      <c r="O2104" s="4">
        <v>-0.8193245404793297</v>
      </c>
      <c r="V2104" s="5">
        <v>31.4759</v>
      </c>
      <c r="W2104" s="6">
        <v>10.515</v>
      </c>
      <c r="Z2104" s="4">
        <f>IFERROR(__xludf.DUMMYFUNCTION("""COMPUTED_VALUE"""),10.06)</f>
        <v>10.06</v>
      </c>
      <c r="AA2104" s="4">
        <v>31.2896</v>
      </c>
      <c r="AB2104" s="4" t="s">
        <v>13</v>
      </c>
      <c r="AC2104" s="1">
        <v>29.2471866798621</v>
      </c>
      <c r="AD2104" s="4">
        <v>2.2287133201378992</v>
      </c>
    </row>
    <row r="2105">
      <c r="G2105" s="5">
        <v>-5.87564</v>
      </c>
      <c r="H2105" s="6">
        <v>10.52</v>
      </c>
      <c r="K2105" s="4">
        <f>IFERROR(__xludf.DUMMYFUNCTION("""COMPUTED_VALUE"""),10.065)</f>
        <v>10.065</v>
      </c>
      <c r="L2105" s="4">
        <v>-6.10178</v>
      </c>
      <c r="M2105" s="4" t="s">
        <v>13</v>
      </c>
      <c r="N2105" s="1">
        <v>-5.05913852060065</v>
      </c>
      <c r="O2105" s="4">
        <v>-0.8165014793993501</v>
      </c>
      <c r="V2105" s="5">
        <v>31.4778</v>
      </c>
      <c r="W2105" s="6">
        <v>10.52</v>
      </c>
      <c r="Z2105" s="4">
        <f>IFERROR(__xludf.DUMMYFUNCTION("""COMPUTED_VALUE"""),10.065)</f>
        <v>10.065</v>
      </c>
      <c r="AA2105" s="4">
        <v>31.2921</v>
      </c>
      <c r="AB2105" s="4" t="s">
        <v>13</v>
      </c>
      <c r="AC2105" s="1">
        <v>29.2329854299843</v>
      </c>
      <c r="AD2105" s="4">
        <v>2.2448145700156985</v>
      </c>
    </row>
    <row r="2106">
      <c r="G2106" s="5">
        <v>-5.87194</v>
      </c>
      <c r="H2106" s="6">
        <v>10.525</v>
      </c>
      <c r="K2106" s="4">
        <f>IFERROR(__xludf.DUMMYFUNCTION("""COMPUTED_VALUE"""),10.07)</f>
        <v>10.07</v>
      </c>
      <c r="L2106" s="4">
        <v>-6.09871</v>
      </c>
      <c r="M2106" s="4" t="s">
        <v>13</v>
      </c>
      <c r="N2106" s="1">
        <v>-5.05775994688375</v>
      </c>
      <c r="O2106" s="4">
        <v>-0.8141800531162504</v>
      </c>
      <c r="V2106" s="5">
        <v>31.4797</v>
      </c>
      <c r="W2106" s="6">
        <v>10.525</v>
      </c>
      <c r="Z2106" s="4">
        <f>IFERROR(__xludf.DUMMYFUNCTION("""COMPUTED_VALUE"""),10.07)</f>
        <v>10.07</v>
      </c>
      <c r="AA2106" s="4">
        <v>31.2947</v>
      </c>
      <c r="AB2106" s="4" t="s">
        <v>13</v>
      </c>
      <c r="AC2106" s="1">
        <v>29.2188268004784</v>
      </c>
      <c r="AD2106" s="4">
        <v>2.260873199521601</v>
      </c>
    </row>
    <row r="2107">
      <c r="G2107" s="5">
        <v>-5.86815</v>
      </c>
      <c r="H2107" s="6">
        <v>10.53</v>
      </c>
      <c r="K2107" s="4">
        <f>IFERROR(__xludf.DUMMYFUNCTION("""COMPUTED_VALUE"""),10.075)</f>
        <v>10.075</v>
      </c>
      <c r="L2107" s="4">
        <v>-6.0956</v>
      </c>
      <c r="M2107" s="4" t="s">
        <v>13</v>
      </c>
      <c r="N2107" s="1">
        <v>-5.05582445070275</v>
      </c>
      <c r="O2107" s="4">
        <v>-0.8123255492972499</v>
      </c>
      <c r="V2107" s="5">
        <v>31.4816</v>
      </c>
      <c r="W2107" s="6">
        <v>10.53</v>
      </c>
      <c r="Z2107" s="4">
        <f>IFERROR(__xludf.DUMMYFUNCTION("""COMPUTED_VALUE"""),10.075)</f>
        <v>10.075</v>
      </c>
      <c r="AA2107" s="4">
        <v>31.2973</v>
      </c>
      <c r="AB2107" s="4" t="s">
        <v>13</v>
      </c>
      <c r="AC2107" s="1">
        <v>29.2046527080562</v>
      </c>
      <c r="AD2107" s="4">
        <v>2.2769472919437987</v>
      </c>
    </row>
    <row r="2108">
      <c r="G2108" s="5">
        <v>-5.86427</v>
      </c>
      <c r="H2108" s="6">
        <v>10.535</v>
      </c>
      <c r="K2108" s="4">
        <f>IFERROR(__xludf.DUMMYFUNCTION("""COMPUTED_VALUE"""),10.08)</f>
        <v>10.08</v>
      </c>
      <c r="L2108" s="4">
        <v>-6.09246</v>
      </c>
      <c r="M2108" s="4" t="s">
        <v>13</v>
      </c>
      <c r="N2108" s="1">
        <v>-5.05340674439044</v>
      </c>
      <c r="O2108" s="4">
        <v>-0.8108632556095605</v>
      </c>
      <c r="V2108" s="5">
        <v>31.4835</v>
      </c>
      <c r="W2108" s="6">
        <v>10.535</v>
      </c>
      <c r="Z2108" s="4">
        <f>IFERROR(__xludf.DUMMYFUNCTION("""COMPUTED_VALUE"""),10.08)</f>
        <v>10.08</v>
      </c>
      <c r="AA2108" s="4">
        <v>31.2998</v>
      </c>
      <c r="AB2108" s="4" t="s">
        <v>13</v>
      </c>
      <c r="AC2108" s="1">
        <v>29.1904050694299</v>
      </c>
      <c r="AD2108" s="4">
        <v>2.293094930570099</v>
      </c>
    </row>
    <row r="2109">
      <c r="G2109" s="5">
        <v>-5.86028</v>
      </c>
      <c r="H2109" s="6">
        <v>10.54</v>
      </c>
      <c r="K2109" s="4">
        <f>IFERROR(__xludf.DUMMYFUNCTION("""COMPUTED_VALUE"""),10.085)</f>
        <v>10.085</v>
      </c>
      <c r="L2109" s="4">
        <v>-6.08928</v>
      </c>
      <c r="M2109" s="4" t="s">
        <v>13</v>
      </c>
      <c r="N2109" s="1">
        <v>-5.0505815402796</v>
      </c>
      <c r="O2109" s="4">
        <v>-0.8096984597204004</v>
      </c>
      <c r="V2109" s="5">
        <v>31.4853</v>
      </c>
      <c r="W2109" s="6">
        <v>10.54</v>
      </c>
      <c r="Z2109" s="4">
        <f>IFERROR(__xludf.DUMMYFUNCTION("""COMPUTED_VALUE"""),10.085)</f>
        <v>10.085</v>
      </c>
      <c r="AA2109" s="4">
        <v>31.3024</v>
      </c>
      <c r="AB2109" s="4" t="s">
        <v>13</v>
      </c>
      <c r="AC2109" s="1">
        <v>29.1760258013114</v>
      </c>
      <c r="AD2109" s="4">
        <v>2.3092741986885983</v>
      </c>
    </row>
    <row r="2110">
      <c r="G2110" s="5">
        <v>-5.85624</v>
      </c>
      <c r="H2110" s="6">
        <v>10.545</v>
      </c>
      <c r="K2110" s="4">
        <f>IFERROR(__xludf.DUMMYFUNCTION("""COMPUTED_VALUE"""),10.09)</f>
        <v>10.09</v>
      </c>
      <c r="L2110" s="4">
        <v>-6.08608</v>
      </c>
      <c r="M2110" s="4" t="s">
        <v>13</v>
      </c>
      <c r="N2110" s="1">
        <v>-5.04742355070299</v>
      </c>
      <c r="O2110" s="4">
        <v>-0.8088164492970096</v>
      </c>
      <c r="V2110" s="5">
        <v>31.4872</v>
      </c>
      <c r="W2110" s="6">
        <v>10.545</v>
      </c>
      <c r="Z2110" s="4">
        <f>IFERROR(__xludf.DUMMYFUNCTION("""COMPUTED_VALUE"""),10.09)</f>
        <v>10.09</v>
      </c>
      <c r="AA2110" s="4">
        <v>31.3049</v>
      </c>
      <c r="AB2110" s="4" t="s">
        <v>13</v>
      </c>
      <c r="AC2110" s="1">
        <v>29.1614568204126</v>
      </c>
      <c r="AD2110" s="4">
        <v>2.325743179587402</v>
      </c>
    </row>
    <row r="2111">
      <c r="G2111" s="5">
        <v>-5.85209</v>
      </c>
      <c r="H2111" s="6">
        <v>10.55</v>
      </c>
      <c r="K2111" s="4">
        <f>IFERROR(__xludf.DUMMYFUNCTION("""COMPUTED_VALUE"""),10.095)</f>
        <v>10.095</v>
      </c>
      <c r="L2111" s="4">
        <v>-6.08285</v>
      </c>
      <c r="M2111" s="4" t="s">
        <v>13</v>
      </c>
      <c r="N2111" s="1">
        <v>-5.04400748799341</v>
      </c>
      <c r="O2111" s="4">
        <v>-0.8080825120065898</v>
      </c>
      <c r="V2111" s="5">
        <v>31.4891</v>
      </c>
      <c r="W2111" s="6">
        <v>10.55</v>
      </c>
      <c r="Z2111" s="4">
        <f>IFERROR(__xludf.DUMMYFUNCTION("""COMPUTED_VALUE"""),10.095)</f>
        <v>10.095</v>
      </c>
      <c r="AA2111" s="4">
        <v>31.3075</v>
      </c>
      <c r="AB2111" s="4" t="s">
        <v>13</v>
      </c>
      <c r="AC2111" s="1">
        <v>29.1466400434455</v>
      </c>
      <c r="AD2111" s="4">
        <v>2.3424599565544995</v>
      </c>
    </row>
    <row r="2112">
      <c r="G2112" s="5">
        <v>-5.84788</v>
      </c>
      <c r="H2112" s="6">
        <v>10.555</v>
      </c>
      <c r="K2112" s="4">
        <f>IFERROR(__xludf.DUMMYFUNCTION("""COMPUTED_VALUE"""),10.1)</f>
        <v>10.1</v>
      </c>
      <c r="L2112" s="4">
        <v>-6.07959</v>
      </c>
      <c r="M2112" s="4" t="s">
        <v>13</v>
      </c>
      <c r="N2112" s="1">
        <v>-5.04040806448362</v>
      </c>
      <c r="O2112" s="4">
        <v>-0.8074719355163795</v>
      </c>
      <c r="V2112" s="5">
        <v>31.491</v>
      </c>
      <c r="W2112" s="6">
        <v>10.555</v>
      </c>
      <c r="Z2112" s="4">
        <f>IFERROR(__xludf.DUMMYFUNCTION("""COMPUTED_VALUE"""),10.1)</f>
        <v>10.1</v>
      </c>
      <c r="AA2112" s="4">
        <v>31.3099</v>
      </c>
      <c r="AB2112" s="4" t="s">
        <v>13</v>
      </c>
      <c r="AC2112" s="1">
        <v>29.1315173871221</v>
      </c>
      <c r="AD2112" s="4">
        <v>2.359482612877901</v>
      </c>
    </row>
    <row r="2113">
      <c r="G2113" s="5">
        <v>-5.84359</v>
      </c>
      <c r="H2113" s="6">
        <v>10.56</v>
      </c>
      <c r="K2113" s="4">
        <f>IFERROR(__xludf.DUMMYFUNCTION("""COMPUTED_VALUE"""),10.105)</f>
        <v>10.105</v>
      </c>
      <c r="L2113" s="4">
        <v>-6.07632</v>
      </c>
      <c r="M2113" s="4" t="s">
        <v>13</v>
      </c>
      <c r="N2113" s="1">
        <v>-5.03669999250641</v>
      </c>
      <c r="O2113" s="4">
        <v>-0.8068900074935899</v>
      </c>
      <c r="V2113" s="5">
        <v>31.493</v>
      </c>
      <c r="W2113" s="6">
        <v>10.56</v>
      </c>
      <c r="Z2113" s="4">
        <f>IFERROR(__xludf.DUMMYFUNCTION("""COMPUTED_VALUE"""),10.105)</f>
        <v>10.105</v>
      </c>
      <c r="AA2113" s="4">
        <v>31.3124</v>
      </c>
      <c r="AB2113" s="4" t="s">
        <v>13</v>
      </c>
      <c r="AC2113" s="1">
        <v>29.1160307681544</v>
      </c>
      <c r="AD2113" s="4">
        <v>2.3769692318455995</v>
      </c>
    </row>
    <row r="2114">
      <c r="G2114" s="5">
        <v>-5.83924</v>
      </c>
      <c r="H2114" s="6">
        <v>10.565</v>
      </c>
      <c r="K2114" s="4">
        <f>IFERROR(__xludf.DUMMYFUNCTION("""COMPUTED_VALUE"""),10.11)</f>
        <v>10.11</v>
      </c>
      <c r="L2114" s="4">
        <v>-6.07302</v>
      </c>
      <c r="M2114" s="4" t="s">
        <v>13</v>
      </c>
      <c r="N2114" s="1">
        <v>-5.03295798439456</v>
      </c>
      <c r="O2114" s="4">
        <v>-0.80628201560544</v>
      </c>
      <c r="V2114" s="5">
        <v>31.4949</v>
      </c>
      <c r="W2114" s="6">
        <v>10.565</v>
      </c>
      <c r="Z2114" s="4">
        <f>IFERROR(__xludf.DUMMYFUNCTION("""COMPUTED_VALUE"""),10.11)</f>
        <v>10.11</v>
      </c>
      <c r="AA2114" s="4">
        <v>31.3149</v>
      </c>
      <c r="AB2114" s="4" t="s">
        <v>13</v>
      </c>
      <c r="AC2114" s="1">
        <v>29.1001221032543</v>
      </c>
      <c r="AD2114" s="4">
        <v>2.394777896745701</v>
      </c>
    </row>
    <row r="2115">
      <c r="G2115" s="5">
        <v>-5.83482</v>
      </c>
      <c r="H2115" s="6">
        <v>10.57</v>
      </c>
      <c r="K2115" s="4">
        <f>IFERROR(__xludf.DUMMYFUNCTION("""COMPUTED_VALUE"""),10.115)</f>
        <v>10.115</v>
      </c>
      <c r="L2115" s="4">
        <v>-6.0697</v>
      </c>
      <c r="M2115" s="4" t="s">
        <v>13</v>
      </c>
      <c r="N2115" s="1">
        <v>-5.02925675248084</v>
      </c>
      <c r="O2115" s="4">
        <v>-0.8055632475191601</v>
      </c>
      <c r="V2115" s="5">
        <v>31.4969</v>
      </c>
      <c r="W2115" s="6">
        <v>10.57</v>
      </c>
      <c r="Z2115" s="4">
        <f>IFERROR(__xludf.DUMMYFUNCTION("""COMPUTED_VALUE"""),10.115)</f>
        <v>10.115</v>
      </c>
      <c r="AA2115" s="4">
        <v>31.3174</v>
      </c>
      <c r="AB2115" s="4" t="s">
        <v>13</v>
      </c>
      <c r="AC2115" s="1">
        <v>29.0837333091338</v>
      </c>
      <c r="AD2115" s="4">
        <v>2.4131666908661984</v>
      </c>
    </row>
    <row r="2116">
      <c r="G2116" s="5">
        <v>-5.83033</v>
      </c>
      <c r="H2116" s="6">
        <v>10.575</v>
      </c>
      <c r="K2116" s="4">
        <f>IFERROR(__xludf.DUMMYFUNCTION("""COMPUTED_VALUE"""),10.12)</f>
        <v>10.12</v>
      </c>
      <c r="L2116" s="4">
        <v>-6.06636</v>
      </c>
      <c r="M2116" s="4" t="s">
        <v>13</v>
      </c>
      <c r="N2116" s="1">
        <v>-5.02567100909804</v>
      </c>
      <c r="O2116" s="4">
        <v>-0.8046589909019604</v>
      </c>
      <c r="V2116" s="5">
        <v>31.499</v>
      </c>
      <c r="W2116" s="6">
        <v>10.575</v>
      </c>
      <c r="Z2116" s="4">
        <f>IFERROR(__xludf.DUMMYFUNCTION("""COMPUTED_VALUE"""),10.12)</f>
        <v>10.12</v>
      </c>
      <c r="AA2116" s="4">
        <v>31.3198</v>
      </c>
      <c r="AB2116" s="4" t="s">
        <v>13</v>
      </c>
      <c r="AC2116" s="1">
        <v>29.0668063025048</v>
      </c>
      <c r="AD2116" s="4">
        <v>2.4321936974951974</v>
      </c>
    </row>
    <row r="2117">
      <c r="G2117" s="5">
        <v>-5.82581</v>
      </c>
      <c r="H2117" s="6">
        <v>10.58</v>
      </c>
      <c r="K2117" s="4">
        <f>IFERROR(__xludf.DUMMYFUNCTION("""COMPUTED_VALUE"""),10.125)</f>
        <v>10.125</v>
      </c>
      <c r="L2117" s="4">
        <v>-6.06302</v>
      </c>
      <c r="M2117" s="4" t="s">
        <v>13</v>
      </c>
      <c r="N2117" s="1">
        <v>-5.02227546657893</v>
      </c>
      <c r="O2117" s="4">
        <v>-0.80353453342107</v>
      </c>
      <c r="V2117" s="5">
        <v>31.5011</v>
      </c>
      <c r="W2117" s="6">
        <v>10.58</v>
      </c>
      <c r="Z2117" s="4">
        <f>IFERROR(__xludf.DUMMYFUNCTION("""COMPUTED_VALUE"""),10.125)</f>
        <v>10.125</v>
      </c>
      <c r="AA2117" s="4">
        <v>31.3222</v>
      </c>
      <c r="AB2117" s="4" t="s">
        <v>13</v>
      </c>
      <c r="AC2117" s="1">
        <v>29.0492830000794</v>
      </c>
      <c r="AD2117" s="4">
        <v>2.4518169999206023</v>
      </c>
    </row>
    <row r="2118">
      <c r="G2118" s="5">
        <v>-5.82122</v>
      </c>
      <c r="H2118" s="6">
        <v>10.585</v>
      </c>
      <c r="K2118" s="4">
        <f>IFERROR(__xludf.DUMMYFUNCTION("""COMPUTED_VALUE"""),10.13)</f>
        <v>10.13</v>
      </c>
      <c r="L2118" s="4">
        <v>-6.05967</v>
      </c>
      <c r="M2118" s="4" t="s">
        <v>13</v>
      </c>
      <c r="N2118" s="1">
        <v>-5.01914483725628</v>
      </c>
      <c r="O2118" s="4">
        <v>-0.8020751627437201</v>
      </c>
      <c r="V2118" s="5">
        <v>31.5032</v>
      </c>
      <c r="W2118" s="6">
        <v>10.585</v>
      </c>
      <c r="Z2118" s="4">
        <f>IFERROR(__xludf.DUMMYFUNCTION("""COMPUTED_VALUE"""),10.13)</f>
        <v>10.13</v>
      </c>
      <c r="AA2118" s="4">
        <v>31.3246</v>
      </c>
      <c r="AB2118" s="4" t="s">
        <v>13</v>
      </c>
      <c r="AC2118" s="1">
        <v>29.0311053185695</v>
      </c>
      <c r="AD2118" s="4">
        <v>2.472094681430498</v>
      </c>
    </row>
    <row r="2119">
      <c r="G2119" s="5">
        <v>-5.81662</v>
      </c>
      <c r="H2119" s="6">
        <v>10.59</v>
      </c>
      <c r="K2119" s="4">
        <f>IFERROR(__xludf.DUMMYFUNCTION("""COMPUTED_VALUE"""),10.135)</f>
        <v>10.135</v>
      </c>
      <c r="L2119" s="4">
        <v>-6.0563</v>
      </c>
      <c r="M2119" s="4" t="s">
        <v>13</v>
      </c>
      <c r="N2119" s="1">
        <v>-5.01635383346289</v>
      </c>
      <c r="O2119" s="4">
        <v>-0.80026616653711</v>
      </c>
      <c r="V2119" s="5">
        <v>31.5054</v>
      </c>
      <c r="W2119" s="6">
        <v>10.59</v>
      </c>
      <c r="Z2119" s="4">
        <f>IFERROR(__xludf.DUMMYFUNCTION("""COMPUTED_VALUE"""),10.135)</f>
        <v>10.135</v>
      </c>
      <c r="AA2119" s="4">
        <v>31.327</v>
      </c>
      <c r="AB2119" s="4" t="s">
        <v>13</v>
      </c>
      <c r="AC2119" s="1">
        <v>29.0122151746871</v>
      </c>
      <c r="AD2119" s="4">
        <v>2.493184825312902</v>
      </c>
    </row>
    <row r="2120">
      <c r="G2120" s="5">
        <v>-5.81196</v>
      </c>
      <c r="H2120" s="6">
        <v>10.595</v>
      </c>
      <c r="K2120" s="4">
        <f>IFERROR(__xludf.DUMMYFUNCTION("""COMPUTED_VALUE"""),10.14)</f>
        <v>10.14</v>
      </c>
      <c r="L2120" s="4">
        <v>-6.05295</v>
      </c>
      <c r="M2120" s="4" t="s">
        <v>13</v>
      </c>
      <c r="N2120" s="1">
        <v>-5.01397716753152</v>
      </c>
      <c r="O2120" s="4">
        <v>-0.7979828324684801</v>
      </c>
      <c r="V2120" s="5">
        <v>31.5077</v>
      </c>
      <c r="W2120" s="6">
        <v>10.595</v>
      </c>
      <c r="Z2120" s="4">
        <f>IFERROR(__xludf.DUMMYFUNCTION("""COMPUTED_VALUE"""),10.14)</f>
        <v>10.14</v>
      </c>
      <c r="AA2120" s="4">
        <v>31.3293</v>
      </c>
      <c r="AB2120" s="4" t="s">
        <v>13</v>
      </c>
      <c r="AC2120" s="1">
        <v>28.9925544851442</v>
      </c>
      <c r="AD2120" s="4">
        <v>2.5151455148557993</v>
      </c>
    </row>
    <row r="2121">
      <c r="G2121" s="5">
        <v>-5.80729</v>
      </c>
      <c r="H2121" s="6">
        <v>10.6</v>
      </c>
      <c r="K2121" s="4">
        <f>IFERROR(__xludf.DUMMYFUNCTION("""COMPUTED_VALUE"""),10.145)</f>
        <v>10.145</v>
      </c>
      <c r="L2121" s="4">
        <v>-6.04958</v>
      </c>
      <c r="M2121" s="4" t="s">
        <v>13</v>
      </c>
      <c r="N2121" s="1">
        <v>-5.01208955179496</v>
      </c>
      <c r="O2121" s="4">
        <v>-0.7952004482050397</v>
      </c>
      <c r="V2121" s="5">
        <v>31.5101</v>
      </c>
      <c r="W2121" s="6">
        <v>10.6</v>
      </c>
      <c r="Z2121" s="4">
        <f>IFERROR(__xludf.DUMMYFUNCTION("""COMPUTED_VALUE"""),10.145)</f>
        <v>10.145</v>
      </c>
      <c r="AA2121" s="4">
        <v>31.3316</v>
      </c>
      <c r="AB2121" s="4" t="s">
        <v>13</v>
      </c>
      <c r="AC2121" s="1">
        <v>28.9720651666526</v>
      </c>
      <c r="AD2121" s="4">
        <v>2.5380348333473997</v>
      </c>
    </row>
    <row r="2122">
      <c r="G2122" s="5">
        <v>-5.80259</v>
      </c>
      <c r="H2122" s="6">
        <v>10.605</v>
      </c>
      <c r="K2122" s="4">
        <f>IFERROR(__xludf.DUMMYFUNCTION("""COMPUTED_VALUE"""),10.145111089)</f>
        <v>10.14511109</v>
      </c>
      <c r="L2122" s="4" t="s">
        <v>13</v>
      </c>
      <c r="M2122" s="4">
        <v>-4.36</v>
      </c>
      <c r="N2122" s="1">
        <v>-5.01076569858599</v>
      </c>
      <c r="O2122" s="4">
        <v>-0.7918243014140103</v>
      </c>
      <c r="V2122" s="5">
        <v>31.5125</v>
      </c>
      <c r="W2122" s="6">
        <v>10.605</v>
      </c>
      <c r="Z2122" s="4">
        <f>IFERROR(__xludf.DUMMYFUNCTION("""COMPUTED_VALUE"""),10.145111089)</f>
        <v>10.14511109</v>
      </c>
      <c r="AA2122" s="4" t="s">
        <v>13</v>
      </c>
      <c r="AB2122" s="4">
        <v>30.1918556391043</v>
      </c>
      <c r="AC2122" s="1">
        <v>28.9506891359245</v>
      </c>
      <c r="AD2122" s="4">
        <v>2.5618108640755004</v>
      </c>
    </row>
    <row r="2123">
      <c r="G2123" s="5">
        <v>-5.79786</v>
      </c>
      <c r="H2123" s="6">
        <v>10.61</v>
      </c>
      <c r="K2123" s="4">
        <f>IFERROR(__xludf.DUMMYFUNCTION("""COMPUTED_VALUE"""),10.15)</f>
        <v>10.15</v>
      </c>
      <c r="L2123" s="4">
        <v>-6.04624</v>
      </c>
      <c r="M2123" s="4" t="s">
        <v>13</v>
      </c>
      <c r="N2123" s="1">
        <v>-5.01008032023737</v>
      </c>
      <c r="O2123" s="4">
        <v>-0.7877796797626297</v>
      </c>
      <c r="V2123" s="5">
        <v>31.5151</v>
      </c>
      <c r="W2123" s="6">
        <v>10.61</v>
      </c>
      <c r="Z2123" s="4">
        <f>IFERROR(__xludf.DUMMYFUNCTION("""COMPUTED_VALUE"""),10.15)</f>
        <v>10.15</v>
      </c>
      <c r="AA2123" s="4">
        <v>31.3339</v>
      </c>
      <c r="AB2123" s="4" t="s">
        <v>13</v>
      </c>
      <c r="AC2123" s="1">
        <v>28.9283683096717</v>
      </c>
      <c r="AD2123" s="4">
        <v>2.5867316903282997</v>
      </c>
    </row>
    <row r="2124">
      <c r="G2124" s="5">
        <v>-5.79313</v>
      </c>
      <c r="H2124" s="6">
        <v>10.615</v>
      </c>
      <c r="K2124" s="4">
        <f>IFERROR(__xludf.DUMMYFUNCTION("""COMPUTED_VALUE"""),10.155)</f>
        <v>10.155</v>
      </c>
      <c r="L2124" s="4">
        <v>-6.0429</v>
      </c>
      <c r="M2124" s="4" t="s">
        <v>13</v>
      </c>
      <c r="N2124" s="1">
        <v>-5.01056947018071</v>
      </c>
      <c r="O2124" s="4">
        <v>-0.7825605298192899</v>
      </c>
      <c r="V2124" s="5">
        <v>31.5177</v>
      </c>
      <c r="W2124" s="6">
        <v>10.615</v>
      </c>
      <c r="Z2124" s="4">
        <f>IFERROR(__xludf.DUMMYFUNCTION("""COMPUTED_VALUE"""),10.155)</f>
        <v>10.155</v>
      </c>
      <c r="AA2124" s="4">
        <v>31.3361</v>
      </c>
      <c r="AB2124" s="4" t="s">
        <v>13</v>
      </c>
      <c r="AC2124" s="1">
        <v>28.9041563188647</v>
      </c>
      <c r="AD2124" s="4">
        <v>2.613543681135301</v>
      </c>
    </row>
    <row r="2125">
      <c r="G2125" s="5">
        <v>-5.78839</v>
      </c>
      <c r="H2125" s="6">
        <v>10.62</v>
      </c>
      <c r="K2125" s="4">
        <f>IFERROR(__xludf.DUMMYFUNCTION("""COMPUTED_VALUE"""),10.16)</f>
        <v>10.16</v>
      </c>
      <c r="L2125" s="4">
        <v>-6.03956</v>
      </c>
      <c r="M2125" s="4" t="s">
        <v>13</v>
      </c>
      <c r="N2125" s="1">
        <v>-5.01451896061101</v>
      </c>
      <c r="O2125" s="4">
        <v>-0.7738710393889896</v>
      </c>
      <c r="V2125" s="5">
        <v>31.5205</v>
      </c>
      <c r="W2125" s="6">
        <v>10.62</v>
      </c>
      <c r="Z2125" s="4">
        <f>IFERROR(__xludf.DUMMYFUNCTION("""COMPUTED_VALUE"""),10.16)</f>
        <v>10.16</v>
      </c>
      <c r="AA2125" s="4">
        <v>31.3383</v>
      </c>
      <c r="AB2125" s="4" t="s">
        <v>13</v>
      </c>
      <c r="AC2125" s="1">
        <v>28.8737507037246</v>
      </c>
      <c r="AD2125" s="4">
        <v>2.6467492962753987</v>
      </c>
    </row>
    <row r="2126">
      <c r="G2126" s="5">
        <v>-5.78363</v>
      </c>
      <c r="H2126" s="6">
        <v>10.625</v>
      </c>
      <c r="K2126" s="4">
        <f>IFERROR(__xludf.DUMMYFUNCTION("""COMPUTED_VALUE"""),10.165)</f>
        <v>10.165</v>
      </c>
      <c r="L2126" s="4">
        <v>-6.03625</v>
      </c>
      <c r="M2126" s="4" t="s">
        <v>13</v>
      </c>
      <c r="N2126" s="1">
        <v>-5.02181242726223</v>
      </c>
      <c r="O2126" s="4">
        <v>-0.7618175727377698</v>
      </c>
      <c r="V2126" s="5">
        <v>31.5233</v>
      </c>
      <c r="W2126" s="6">
        <v>10.625</v>
      </c>
      <c r="Z2126" s="4">
        <f>IFERROR(__xludf.DUMMYFUNCTION("""COMPUTED_VALUE"""),10.165)</f>
        <v>10.165</v>
      </c>
      <c r="AA2126" s="4">
        <v>31.3405</v>
      </c>
      <c r="AB2126" s="4" t="s">
        <v>13</v>
      </c>
      <c r="AC2126" s="1">
        <v>28.8374931972335</v>
      </c>
      <c r="AD2126" s="4">
        <v>2.6858068027665</v>
      </c>
    </row>
    <row r="2127">
      <c r="G2127" s="5">
        <v>-5.7789</v>
      </c>
      <c r="H2127" s="6">
        <v>10.63</v>
      </c>
      <c r="K2127" s="4">
        <f>IFERROR(__xludf.DUMMYFUNCTION("""COMPUTED_VALUE"""),10.17)</f>
        <v>10.17</v>
      </c>
      <c r="L2127" s="4">
        <v>-6.03296</v>
      </c>
      <c r="M2127" s="4" t="s">
        <v>13</v>
      </c>
      <c r="N2127" s="1">
        <v>-5.03195865042291</v>
      </c>
      <c r="O2127" s="4">
        <v>-0.7469413495770905</v>
      </c>
      <c r="V2127" s="5">
        <v>31.5263</v>
      </c>
      <c r="W2127" s="6">
        <v>10.63</v>
      </c>
      <c r="Z2127" s="4">
        <f>IFERROR(__xludf.DUMMYFUNCTION("""COMPUTED_VALUE"""),10.17)</f>
        <v>10.17</v>
      </c>
      <c r="AA2127" s="4">
        <v>31.3426</v>
      </c>
      <c r="AB2127" s="4" t="s">
        <v>13</v>
      </c>
      <c r="AC2127" s="1">
        <v>28.7964484987822</v>
      </c>
      <c r="AD2127" s="4">
        <v>2.729851501217798</v>
      </c>
    </row>
    <row r="2128">
      <c r="G2128" s="5">
        <v>-5.77414</v>
      </c>
      <c r="H2128" s="6">
        <v>10.635</v>
      </c>
      <c r="K2128" s="4">
        <f>IFERROR(__xludf.DUMMYFUNCTION("""COMPUTED_VALUE"""),10.175)</f>
        <v>10.175</v>
      </c>
      <c r="L2128" s="4">
        <v>-6.02969</v>
      </c>
      <c r="M2128" s="4" t="s">
        <v>13</v>
      </c>
      <c r="N2128" s="1">
        <v>-5.04446641038157</v>
      </c>
      <c r="O2128" s="4">
        <v>-0.7296735896184297</v>
      </c>
      <c r="V2128" s="5">
        <v>31.5295</v>
      </c>
      <c r="W2128" s="6">
        <v>10.635</v>
      </c>
      <c r="Z2128" s="4">
        <f>IFERROR(__xludf.DUMMYFUNCTION("""COMPUTED_VALUE"""),10.175)</f>
        <v>10.175</v>
      </c>
      <c r="AA2128" s="4">
        <v>31.3447</v>
      </c>
      <c r="AB2128" s="4" t="s">
        <v>13</v>
      </c>
      <c r="AC2128" s="1">
        <v>28.7516813077618</v>
      </c>
      <c r="AD2128" s="4">
        <v>2.777818692238199</v>
      </c>
    </row>
    <row r="2129">
      <c r="G2129" s="5">
        <v>-5.76941</v>
      </c>
      <c r="H2129" s="6">
        <v>10.64</v>
      </c>
      <c r="K2129" s="4">
        <f>IFERROR(__xludf.DUMMYFUNCTION("""COMPUTED_VALUE"""),10.18)</f>
        <v>10.18</v>
      </c>
      <c r="L2129" s="4">
        <v>-6.02647</v>
      </c>
      <c r="M2129" s="4" t="s">
        <v>13</v>
      </c>
      <c r="N2129" s="1">
        <v>-5.05884448742676</v>
      </c>
      <c r="O2129" s="4">
        <v>-0.7105655125732397</v>
      </c>
      <c r="V2129" s="5">
        <v>31.5327</v>
      </c>
      <c r="W2129" s="6">
        <v>10.64</v>
      </c>
      <c r="Z2129" s="4">
        <f>IFERROR(__xludf.DUMMYFUNCTION("""COMPUTED_VALUE"""),10.18)</f>
        <v>10.18</v>
      </c>
      <c r="AA2129" s="4">
        <v>31.3468</v>
      </c>
      <c r="AB2129" s="4" t="s">
        <v>13</v>
      </c>
      <c r="AC2129" s="1">
        <v>28.7042563235629</v>
      </c>
      <c r="AD2129" s="4">
        <v>2.8284436764371</v>
      </c>
    </row>
    <row r="2130">
      <c r="G2130" s="5">
        <v>-5.76468</v>
      </c>
      <c r="H2130" s="6">
        <v>10.645</v>
      </c>
      <c r="K2130" s="4">
        <f>IFERROR(__xludf.DUMMYFUNCTION("""COMPUTED_VALUE"""),10.185)</f>
        <v>10.185</v>
      </c>
      <c r="L2130" s="4">
        <v>-6.02325</v>
      </c>
      <c r="M2130" s="4" t="s">
        <v>13</v>
      </c>
      <c r="N2130" s="1">
        <v>-5.07460166184699</v>
      </c>
      <c r="O2130" s="4">
        <v>-0.6900783381530102</v>
      </c>
      <c r="V2130" s="5">
        <v>31.5361</v>
      </c>
      <c r="W2130" s="6">
        <v>10.645</v>
      </c>
      <c r="Z2130" s="4">
        <f>IFERROR(__xludf.DUMMYFUNCTION("""COMPUTED_VALUE"""),10.185)</f>
        <v>10.185</v>
      </c>
      <c r="AA2130" s="4">
        <v>31.3489</v>
      </c>
      <c r="AB2130" s="4" t="s">
        <v>13</v>
      </c>
      <c r="AC2130" s="1">
        <v>28.6552382455765</v>
      </c>
      <c r="AD2130" s="4">
        <v>2.8808617544235027</v>
      </c>
    </row>
    <row r="2131">
      <c r="G2131" s="5">
        <v>-5.75996</v>
      </c>
      <c r="H2131" s="6">
        <v>10.65</v>
      </c>
      <c r="K2131" s="4">
        <f>IFERROR(__xludf.DUMMYFUNCTION("""COMPUTED_VALUE"""),10.19)</f>
        <v>10.19</v>
      </c>
      <c r="L2131" s="4">
        <v>-6.02009</v>
      </c>
      <c r="M2131" s="4" t="s">
        <v>13</v>
      </c>
      <c r="N2131" s="1">
        <v>-5.09124671393083</v>
      </c>
      <c r="O2131" s="4">
        <v>-0.6687132860691705</v>
      </c>
      <c r="V2131" s="5">
        <v>31.5396</v>
      </c>
      <c r="W2131" s="6">
        <v>10.65</v>
      </c>
      <c r="Z2131" s="4">
        <f>IFERROR(__xludf.DUMMYFUNCTION("""COMPUTED_VALUE"""),10.19)</f>
        <v>10.19</v>
      </c>
      <c r="AA2131" s="4">
        <v>31.3508</v>
      </c>
      <c r="AB2131" s="4" t="s">
        <v>13</v>
      </c>
      <c r="AC2131" s="1">
        <v>28.6056917731933</v>
      </c>
      <c r="AD2131" s="4">
        <v>2.9339082268067003</v>
      </c>
    </row>
    <row r="2132">
      <c r="G2132" s="5">
        <v>-5.75528</v>
      </c>
      <c r="H2132" s="6">
        <v>10.655</v>
      </c>
      <c r="K2132" s="4">
        <f>IFERROR(__xludf.DUMMYFUNCTION("""COMPUTED_VALUE"""),10.195)</f>
        <v>10.195</v>
      </c>
      <c r="L2132" s="4">
        <v>-6.01696</v>
      </c>
      <c r="M2132" s="4" t="s">
        <v>13</v>
      </c>
      <c r="N2132" s="1">
        <v>-5.10828842396679</v>
      </c>
      <c r="O2132" s="4">
        <v>-0.6469915760332103</v>
      </c>
      <c r="V2132" s="5">
        <v>31.5432</v>
      </c>
      <c r="W2132" s="6">
        <v>10.655</v>
      </c>
      <c r="Z2132" s="4">
        <f>IFERROR(__xludf.DUMMYFUNCTION("""COMPUTED_VALUE"""),10.195)</f>
        <v>10.195</v>
      </c>
      <c r="AA2132" s="4">
        <v>31.3528</v>
      </c>
      <c r="AB2132" s="4" t="s">
        <v>13</v>
      </c>
      <c r="AC2132" s="1">
        <v>28.5566816058043</v>
      </c>
      <c r="AD2132" s="4">
        <v>2.9865183941956985</v>
      </c>
    </row>
    <row r="2133">
      <c r="G2133" s="5">
        <v>-5.7506</v>
      </c>
      <c r="H2133" s="6">
        <v>10.66</v>
      </c>
      <c r="K2133" s="4">
        <f>IFERROR(__xludf.DUMMYFUNCTION("""COMPUTED_VALUE"""),10.2)</f>
        <v>10.2</v>
      </c>
      <c r="L2133" s="4">
        <v>-6.01388</v>
      </c>
      <c r="M2133" s="4" t="s">
        <v>13</v>
      </c>
      <c r="N2133" s="1">
        <v>-5.12523557224343</v>
      </c>
      <c r="O2133" s="4">
        <v>-0.62536442775657</v>
      </c>
      <c r="V2133" s="5">
        <v>31.547</v>
      </c>
      <c r="W2133" s="6">
        <v>10.66</v>
      </c>
      <c r="Z2133" s="4">
        <f>IFERROR(__xludf.DUMMYFUNCTION("""COMPUTED_VALUE"""),10.2)</f>
        <v>10.2</v>
      </c>
      <c r="AA2133" s="4">
        <v>31.3548</v>
      </c>
      <c r="AB2133" s="4" t="s">
        <v>13</v>
      </c>
      <c r="AC2133" s="1">
        <v>28.5092724428002</v>
      </c>
      <c r="AD2133" s="4">
        <v>3.0377275571998013</v>
      </c>
    </row>
    <row r="2134">
      <c r="G2134" s="5">
        <v>-5.74594</v>
      </c>
      <c r="H2134" s="6">
        <v>10.665</v>
      </c>
      <c r="K2134" s="4">
        <f>IFERROR(__xludf.DUMMYFUNCTION("""COMPUTED_VALUE"""),10.205)</f>
        <v>10.205</v>
      </c>
      <c r="L2134" s="4">
        <v>-6.01083</v>
      </c>
      <c r="M2134" s="4" t="s">
        <v>13</v>
      </c>
      <c r="N2134" s="1">
        <v>-5.14159693904925</v>
      </c>
      <c r="O2134" s="4">
        <v>-0.6043430609507503</v>
      </c>
      <c r="V2134" s="5">
        <v>31.5509</v>
      </c>
      <c r="W2134" s="6">
        <v>10.665</v>
      </c>
      <c r="Z2134" s="4">
        <f>IFERROR(__xludf.DUMMYFUNCTION("""COMPUTED_VALUE"""),10.205)</f>
        <v>10.205</v>
      </c>
      <c r="AA2134" s="4">
        <v>31.3567</v>
      </c>
      <c r="AB2134" s="4" t="s">
        <v>13</v>
      </c>
      <c r="AC2134" s="1">
        <v>28.464528983572</v>
      </c>
      <c r="AD2134" s="4">
        <v>3.086371016428</v>
      </c>
    </row>
    <row r="2135">
      <c r="G2135" s="5">
        <v>-5.7413</v>
      </c>
      <c r="H2135" s="6">
        <v>10.67</v>
      </c>
      <c r="K2135" s="4">
        <f>IFERROR(__xludf.DUMMYFUNCTION("""COMPUTED_VALUE"""),10.21)</f>
        <v>10.21</v>
      </c>
      <c r="L2135" s="4">
        <v>-6.00786</v>
      </c>
      <c r="M2135" s="4" t="s">
        <v>13</v>
      </c>
      <c r="N2135" s="1">
        <v>-5.15688130467282</v>
      </c>
      <c r="O2135" s="4">
        <v>-0.5844186953271802</v>
      </c>
      <c r="V2135" s="5">
        <v>31.5549</v>
      </c>
      <c r="W2135" s="6">
        <v>10.67</v>
      </c>
      <c r="Z2135" s="4">
        <f>IFERROR(__xludf.DUMMYFUNCTION("""COMPUTED_VALUE"""),10.21)</f>
        <v>10.21</v>
      </c>
      <c r="AA2135" s="4">
        <v>31.3586</v>
      </c>
      <c r="AB2135" s="4" t="s">
        <v>13</v>
      </c>
      <c r="AC2135" s="1">
        <v>28.4235159275104</v>
      </c>
      <c r="AD2135" s="4">
        <v>3.131384072489599</v>
      </c>
    </row>
    <row r="2136">
      <c r="G2136" s="5">
        <v>-5.73669</v>
      </c>
      <c r="H2136" s="6">
        <v>10.675</v>
      </c>
      <c r="K2136" s="4">
        <f>IFERROR(__xludf.DUMMYFUNCTION("""COMPUTED_VALUE"""),10.215)</f>
        <v>10.215</v>
      </c>
      <c r="L2136" s="4">
        <v>-6.00492</v>
      </c>
      <c r="M2136" s="4" t="s">
        <v>13</v>
      </c>
      <c r="N2136" s="1">
        <v>-5.17059744940265</v>
      </c>
      <c r="O2136" s="4">
        <v>-0.5660925505973502</v>
      </c>
      <c r="V2136" s="5">
        <v>31.5591</v>
      </c>
      <c r="W2136" s="6">
        <v>10.675</v>
      </c>
      <c r="Z2136" s="4">
        <f>IFERROR(__xludf.DUMMYFUNCTION("""COMPUTED_VALUE"""),10.215)</f>
        <v>10.215</v>
      </c>
      <c r="AA2136" s="4">
        <v>31.3604</v>
      </c>
      <c r="AB2136" s="4" t="s">
        <v>13</v>
      </c>
      <c r="AC2136" s="1">
        <v>28.3872979740064</v>
      </c>
      <c r="AD2136" s="4">
        <v>3.1718020259935997</v>
      </c>
    </row>
    <row r="2137">
      <c r="G2137" s="5">
        <v>-5.73212</v>
      </c>
      <c r="H2137" s="6">
        <v>10.68</v>
      </c>
      <c r="K2137" s="4">
        <f>IFERROR(__xludf.DUMMYFUNCTION("""COMPUTED_VALUE"""),10.22)</f>
        <v>10.22</v>
      </c>
      <c r="L2137" s="4">
        <v>-6.00204</v>
      </c>
      <c r="M2137" s="4" t="s">
        <v>13</v>
      </c>
      <c r="N2137" s="1">
        <v>-5.18225415352729</v>
      </c>
      <c r="O2137" s="4">
        <v>-0.5498658464727102</v>
      </c>
      <c r="V2137" s="5">
        <v>31.5635</v>
      </c>
      <c r="W2137" s="6">
        <v>10.68</v>
      </c>
      <c r="Z2137" s="4">
        <f>IFERROR(__xludf.DUMMYFUNCTION("""COMPUTED_VALUE"""),10.22)</f>
        <v>10.22</v>
      </c>
      <c r="AA2137" s="4">
        <v>31.3622</v>
      </c>
      <c r="AB2137" s="4" t="s">
        <v>13</v>
      </c>
      <c r="AC2137" s="1">
        <v>28.3569398224507</v>
      </c>
      <c r="AD2137" s="4">
        <v>3.206560177549303</v>
      </c>
    </row>
    <row r="2138">
      <c r="G2138" s="5">
        <v>-5.72757</v>
      </c>
      <c r="H2138" s="6">
        <v>10.685</v>
      </c>
      <c r="K2138" s="4">
        <f>IFERROR(__xludf.DUMMYFUNCTION("""COMPUTED_VALUE"""),10.225)</f>
        <v>10.225</v>
      </c>
      <c r="L2138" s="4">
        <v>-5.99923</v>
      </c>
      <c r="M2138" s="4" t="s">
        <v>13</v>
      </c>
      <c r="N2138" s="1">
        <v>-5.19136019733527</v>
      </c>
      <c r="O2138" s="4">
        <v>-0.5362098026647297</v>
      </c>
      <c r="V2138" s="5">
        <v>31.568</v>
      </c>
      <c r="W2138" s="6">
        <v>10.685</v>
      </c>
      <c r="Z2138" s="4">
        <f>IFERROR(__xludf.DUMMYFUNCTION("""COMPUTED_VALUE"""),10.225)</f>
        <v>10.225</v>
      </c>
      <c r="AA2138" s="4">
        <v>31.364</v>
      </c>
      <c r="AB2138" s="4" t="s">
        <v>13</v>
      </c>
      <c r="AC2138" s="1">
        <v>28.3335061722343</v>
      </c>
      <c r="AD2138" s="4">
        <v>3.2344938277657</v>
      </c>
    </row>
    <row r="2139">
      <c r="G2139" s="5">
        <v>-5.72304</v>
      </c>
      <c r="H2139" s="6">
        <v>10.69</v>
      </c>
      <c r="K2139" s="4">
        <f>IFERROR(__xludf.DUMMYFUNCTION("""COMPUTED_VALUE"""),10.2285461389999)</f>
        <v>10.22854614</v>
      </c>
      <c r="L2139" s="4" t="s">
        <v>13</v>
      </c>
      <c r="M2139" s="4">
        <v>-4.79</v>
      </c>
      <c r="N2139" s="1">
        <v>-5.19742436111513</v>
      </c>
      <c r="O2139" s="4">
        <v>-0.5256156388848705</v>
      </c>
      <c r="V2139" s="5">
        <v>31.5726</v>
      </c>
      <c r="W2139" s="6">
        <v>10.69</v>
      </c>
      <c r="Z2139" s="4">
        <f>IFERROR(__xludf.DUMMYFUNCTION("""COMPUTED_VALUE"""),10.2285461389999)</f>
        <v>10.22854614</v>
      </c>
      <c r="AA2139" s="4" t="s">
        <v>13</v>
      </c>
      <c r="AB2139" s="4">
        <v>29.9267639105445</v>
      </c>
      <c r="AC2139" s="1">
        <v>28.3180617227479</v>
      </c>
      <c r="AD2139" s="4">
        <v>3.2545382772521023</v>
      </c>
    </row>
    <row r="2140">
      <c r="G2140" s="5">
        <v>-5.71853</v>
      </c>
      <c r="H2140" s="6">
        <v>10.695</v>
      </c>
      <c r="K2140" s="4">
        <f>IFERROR(__xludf.DUMMYFUNCTION("""COMPUTED_VALUE"""),10.23)</f>
        <v>10.23</v>
      </c>
      <c r="L2140" s="4">
        <v>-5.99645</v>
      </c>
      <c r="M2140" s="4" t="s">
        <v>13</v>
      </c>
      <c r="N2140" s="1">
        <v>-5.19995542515539</v>
      </c>
      <c r="O2140" s="4">
        <v>-0.5185745748446102</v>
      </c>
      <c r="V2140" s="5">
        <v>31.5774</v>
      </c>
      <c r="W2140" s="6">
        <v>10.695</v>
      </c>
      <c r="Z2140" s="4">
        <f>IFERROR(__xludf.DUMMYFUNCTION("""COMPUTED_VALUE"""),10.23)</f>
        <v>10.23</v>
      </c>
      <c r="AA2140" s="4">
        <v>31.3657</v>
      </c>
      <c r="AB2140" s="4" t="s">
        <v>13</v>
      </c>
      <c r="AC2140" s="1">
        <v>28.3116711733825</v>
      </c>
      <c r="AD2140" s="4">
        <v>3.265728826617501</v>
      </c>
    </row>
    <row r="2141">
      <c r="G2141" s="5">
        <v>-5.71406</v>
      </c>
      <c r="H2141" s="6">
        <v>10.7</v>
      </c>
      <c r="K2141" s="4">
        <f>IFERROR(__xludf.DUMMYFUNCTION("""COMPUTED_VALUE"""),10.235)</f>
        <v>10.235</v>
      </c>
      <c r="L2141" s="4">
        <v>-5.99375</v>
      </c>
      <c r="M2141" s="4" t="s">
        <v>13</v>
      </c>
      <c r="N2141" s="1">
        <v>-5.19908106002676</v>
      </c>
      <c r="O2141" s="4">
        <v>-0.5149789399732398</v>
      </c>
      <c r="V2141" s="5">
        <v>31.5823</v>
      </c>
      <c r="W2141" s="6">
        <v>10.7</v>
      </c>
      <c r="Z2141" s="4">
        <f>IFERROR(__xludf.DUMMYFUNCTION("""COMPUTED_VALUE"""),10.235)</f>
        <v>10.235</v>
      </c>
      <c r="AA2141" s="4">
        <v>31.3675</v>
      </c>
      <c r="AB2141" s="4" t="s">
        <v>13</v>
      </c>
      <c r="AC2141" s="1">
        <v>28.3204396108315</v>
      </c>
      <c r="AD2141" s="4">
        <v>3.2618603891685005</v>
      </c>
    </row>
    <row r="2142">
      <c r="G2142" s="5">
        <v>-5.70963</v>
      </c>
      <c r="H2142" s="6">
        <v>10.705</v>
      </c>
      <c r="K2142" s="4">
        <f>IFERROR(__xludf.DUMMYFUNCTION("""COMPUTED_VALUE"""),10.24)</f>
        <v>10.24</v>
      </c>
      <c r="L2142" s="4">
        <v>-5.9911</v>
      </c>
      <c r="M2142" s="4" t="s">
        <v>13</v>
      </c>
      <c r="N2142" s="1">
        <v>-5.19571301678619</v>
      </c>
      <c r="O2142" s="4">
        <v>-0.51391698321381</v>
      </c>
      <c r="V2142" s="5">
        <v>31.5874</v>
      </c>
      <c r="W2142" s="6">
        <v>10.705</v>
      </c>
      <c r="Z2142" s="4">
        <f>IFERROR(__xludf.DUMMYFUNCTION("""COMPUTED_VALUE"""),10.24)</f>
        <v>10.24</v>
      </c>
      <c r="AA2142" s="4">
        <v>31.3691</v>
      </c>
      <c r="AB2142" s="4" t="s">
        <v>13</v>
      </c>
      <c r="AC2142" s="1">
        <v>28.3525721333832</v>
      </c>
      <c r="AD2142" s="4">
        <v>3.234827866616797</v>
      </c>
    </row>
    <row r="2143">
      <c r="G2143" s="5">
        <v>-5.70521</v>
      </c>
      <c r="H2143" s="6">
        <v>10.71</v>
      </c>
      <c r="K2143" s="4">
        <f>IFERROR(__xludf.DUMMYFUNCTION("""COMPUTED_VALUE"""),10.245)</f>
        <v>10.245</v>
      </c>
      <c r="L2143" s="4">
        <v>-5.98856</v>
      </c>
      <c r="M2143" s="4" t="s">
        <v>13</v>
      </c>
      <c r="N2143" s="1">
        <v>-5.18996357130708</v>
      </c>
      <c r="O2143" s="4">
        <v>-0.5152464286929197</v>
      </c>
      <c r="V2143" s="5">
        <v>31.5926</v>
      </c>
      <c r="W2143" s="6">
        <v>10.71</v>
      </c>
      <c r="Z2143" s="4">
        <f>IFERROR(__xludf.DUMMYFUNCTION("""COMPUTED_VALUE"""),10.245)</f>
        <v>10.245</v>
      </c>
      <c r="AA2143" s="4">
        <v>31.3709</v>
      </c>
      <c r="AB2143" s="4" t="s">
        <v>13</v>
      </c>
      <c r="AC2143" s="1">
        <v>28.4065791019</v>
      </c>
      <c r="AD2143" s="4">
        <v>3.1860208981000007</v>
      </c>
    </row>
    <row r="2144">
      <c r="G2144" s="5">
        <v>-5.70084</v>
      </c>
      <c r="H2144" s="6">
        <v>10.715</v>
      </c>
      <c r="K2144" s="4">
        <f>IFERROR(__xludf.DUMMYFUNCTION("""COMPUTED_VALUE"""),10.25)</f>
        <v>10.25</v>
      </c>
      <c r="L2144" s="4">
        <v>-5.98605</v>
      </c>
      <c r="M2144" s="4" t="s">
        <v>13</v>
      </c>
      <c r="N2144" s="1">
        <v>-5.18192848079483</v>
      </c>
      <c r="O2144" s="4">
        <v>-0.5189115192051705</v>
      </c>
      <c r="V2144" s="5">
        <v>31.598</v>
      </c>
      <c r="W2144" s="6">
        <v>10.715</v>
      </c>
      <c r="Z2144" s="4">
        <f>IFERROR(__xludf.DUMMYFUNCTION("""COMPUTED_VALUE"""),10.25)</f>
        <v>10.25</v>
      </c>
      <c r="AA2144" s="4">
        <v>31.3725</v>
      </c>
      <c r="AB2144" s="4" t="s">
        <v>13</v>
      </c>
      <c r="AC2144" s="1">
        <v>28.4808089958924</v>
      </c>
      <c r="AD2144" s="4">
        <v>3.1171910041075996</v>
      </c>
    </row>
    <row r="2145">
      <c r="G2145" s="5">
        <v>-5.69648</v>
      </c>
      <c r="H2145" s="6">
        <v>10.72</v>
      </c>
      <c r="K2145" s="4">
        <f>IFERROR(__xludf.DUMMYFUNCTION("""COMPUTED_VALUE"""),10.255)</f>
        <v>10.255</v>
      </c>
      <c r="L2145" s="4">
        <v>-5.98362</v>
      </c>
      <c r="M2145" s="4" t="s">
        <v>13</v>
      </c>
      <c r="N2145" s="1">
        <v>-5.17170350245485</v>
      </c>
      <c r="O2145" s="4">
        <v>-0.5247764975451501</v>
      </c>
      <c r="V2145" s="5">
        <v>31.6035</v>
      </c>
      <c r="W2145" s="6">
        <v>10.72</v>
      </c>
      <c r="Z2145" s="4">
        <f>IFERROR(__xludf.DUMMYFUNCTION("""COMPUTED_VALUE"""),10.255)</f>
        <v>10.255</v>
      </c>
      <c r="AA2145" s="4">
        <v>31.3742</v>
      </c>
      <c r="AB2145" s="4" t="s">
        <v>13</v>
      </c>
      <c r="AC2145" s="1">
        <v>28.5736102948708</v>
      </c>
      <c r="AD2145" s="4">
        <v>3.0298897051292</v>
      </c>
    </row>
    <row r="2146">
      <c r="G2146" s="5">
        <v>-5.69216</v>
      </c>
      <c r="H2146" s="6">
        <v>10.725</v>
      </c>
      <c r="K2146" s="4">
        <f>IFERROR(__xludf.DUMMYFUNCTION("""COMPUTED_VALUE"""),10.26)</f>
        <v>10.26</v>
      </c>
      <c r="L2146" s="4">
        <v>-5.98125</v>
      </c>
      <c r="M2146" s="4" t="s">
        <v>13</v>
      </c>
      <c r="N2146" s="1">
        <v>-5.15938439349255</v>
      </c>
      <c r="O2146" s="4">
        <v>-0.5327756065074505</v>
      </c>
      <c r="V2146" s="5">
        <v>31.6092</v>
      </c>
      <c r="W2146" s="6">
        <v>10.725</v>
      </c>
      <c r="Z2146" s="4">
        <f>IFERROR(__xludf.DUMMYFUNCTION("""COMPUTED_VALUE"""),10.26)</f>
        <v>10.26</v>
      </c>
      <c r="AA2146" s="4">
        <v>31.3758</v>
      </c>
      <c r="AB2146" s="4" t="s">
        <v>13</v>
      </c>
      <c r="AC2146" s="1">
        <v>28.6833314783456</v>
      </c>
      <c r="AD2146" s="4">
        <v>2.925868521654401</v>
      </c>
    </row>
    <row r="2147">
      <c r="G2147" s="5">
        <v>-5.68786</v>
      </c>
      <c r="H2147" s="6">
        <v>10.73</v>
      </c>
      <c r="K2147" s="4">
        <f>IFERROR(__xludf.DUMMYFUNCTION("""COMPUTED_VALUE"""),10.265)</f>
        <v>10.265</v>
      </c>
      <c r="L2147" s="4">
        <v>-5.97895</v>
      </c>
      <c r="M2147" s="4" t="s">
        <v>13</v>
      </c>
      <c r="N2147" s="1">
        <v>-5.14506691111333</v>
      </c>
      <c r="O2147" s="4">
        <v>-0.5427930888866701</v>
      </c>
      <c r="V2147" s="5">
        <v>31.6149</v>
      </c>
      <c r="W2147" s="6">
        <v>10.73</v>
      </c>
      <c r="Z2147" s="4">
        <f>IFERROR(__xludf.DUMMYFUNCTION("""COMPUTED_VALUE"""),10.265)</f>
        <v>10.265</v>
      </c>
      <c r="AA2147" s="4">
        <v>31.3774</v>
      </c>
      <c r="AB2147" s="4" t="s">
        <v>13</v>
      </c>
      <c r="AC2147" s="1">
        <v>28.8083210258274</v>
      </c>
      <c r="AD2147" s="4">
        <v>2.8065789741725986</v>
      </c>
    </row>
    <row r="2148">
      <c r="G2148" s="5">
        <v>-5.6836</v>
      </c>
      <c r="H2148" s="6">
        <v>10.735</v>
      </c>
      <c r="K2148" s="4">
        <f>IFERROR(__xludf.DUMMYFUNCTION("""COMPUTED_VALUE"""),10.27)</f>
        <v>10.27</v>
      </c>
      <c r="L2148" s="4">
        <v>-5.97673</v>
      </c>
      <c r="M2148" s="4" t="s">
        <v>13</v>
      </c>
      <c r="N2148" s="1">
        <v>-5.12884681252262</v>
      </c>
      <c r="O2148" s="4">
        <v>-0.5547531874773801</v>
      </c>
      <c r="V2148" s="5">
        <v>31.6209</v>
      </c>
      <c r="W2148" s="6">
        <v>10.735</v>
      </c>
      <c r="Z2148" s="4">
        <f>IFERROR(__xludf.DUMMYFUNCTION("""COMPUTED_VALUE"""),10.27)</f>
        <v>10.27</v>
      </c>
      <c r="AA2148" s="4">
        <v>31.379</v>
      </c>
      <c r="AB2148" s="4" t="s">
        <v>13</v>
      </c>
      <c r="AC2148" s="1">
        <v>28.9469274168265</v>
      </c>
      <c r="AD2148" s="4">
        <v>2.673972583173498</v>
      </c>
    </row>
    <row r="2149">
      <c r="G2149" s="5"/>
      <c r="K2149" s="4">
        <f>IFERROR(__xludf.DUMMYFUNCTION("""COMPUTED_VALUE"""),10.275)</f>
        <v>10.275</v>
      </c>
      <c r="L2149" s="4">
        <v>-5.97456</v>
      </c>
      <c r="M2149" s="4" t="s">
        <v>13</v>
      </c>
      <c r="O2149" s="4">
        <v>0.0</v>
      </c>
      <c r="V2149" s="5"/>
      <c r="Z2149" s="4">
        <f>IFERROR(__xludf.DUMMYFUNCTION("""COMPUTED_VALUE"""),10.275)</f>
        <v>10.275</v>
      </c>
      <c r="AA2149" s="4">
        <v>31.3807</v>
      </c>
      <c r="AB2149" s="4" t="s">
        <v>13</v>
      </c>
      <c r="AD2149" s="4">
        <v>0.0</v>
      </c>
    </row>
    <row r="2150">
      <c r="G2150" s="5"/>
      <c r="H2150" s="5"/>
      <c r="K2150" s="4">
        <f>IFERROR(__xludf.DUMMYFUNCTION("""COMPUTED_VALUE"""),10.28)</f>
        <v>10.28</v>
      </c>
      <c r="L2150" s="4">
        <v>-5.97246</v>
      </c>
      <c r="M2150" s="4" t="s">
        <v>13</v>
      </c>
      <c r="O2150" s="4">
        <v>0.0</v>
      </c>
      <c r="V2150" s="5"/>
      <c r="W2150" s="5"/>
      <c r="Z2150" s="4">
        <f>IFERROR(__xludf.DUMMYFUNCTION("""COMPUTED_VALUE"""),10.28)</f>
        <v>10.28</v>
      </c>
      <c r="AA2150" s="4">
        <v>31.3823</v>
      </c>
      <c r="AB2150" s="4" t="s">
        <v>13</v>
      </c>
      <c r="AD2150" s="4">
        <v>0.0</v>
      </c>
    </row>
    <row r="2151">
      <c r="G2151" s="5"/>
      <c r="H2151" s="5"/>
      <c r="K2151" s="4">
        <f>IFERROR(__xludf.DUMMYFUNCTION("""COMPUTED_VALUE"""),10.285)</f>
        <v>10.285</v>
      </c>
      <c r="L2151" s="4">
        <v>-5.97043</v>
      </c>
      <c r="M2151" s="4" t="s">
        <v>13</v>
      </c>
      <c r="O2151" s="4">
        <v>0.0</v>
      </c>
      <c r="V2151" s="5"/>
      <c r="W2151" s="5"/>
      <c r="Z2151" s="4">
        <f>IFERROR(__xludf.DUMMYFUNCTION("""COMPUTED_VALUE"""),10.285)</f>
        <v>10.285</v>
      </c>
      <c r="AA2151" s="4">
        <v>31.3839</v>
      </c>
      <c r="AB2151" s="4" t="s">
        <v>13</v>
      </c>
      <c r="AD2151" s="4">
        <v>0.0</v>
      </c>
    </row>
    <row r="2152">
      <c r="G2152" s="5"/>
      <c r="H2152" s="6"/>
      <c r="K2152" s="4">
        <f>IFERROR(__xludf.DUMMYFUNCTION("""COMPUTED_VALUE"""),10.29)</f>
        <v>10.29</v>
      </c>
      <c r="L2152" s="4">
        <v>-5.96845</v>
      </c>
      <c r="M2152" s="4" t="s">
        <v>13</v>
      </c>
      <c r="O2152" s="4">
        <v>0.0</v>
      </c>
      <c r="V2152" s="5"/>
      <c r="W2152" s="6"/>
      <c r="Z2152" s="4">
        <f>IFERROR(__xludf.DUMMYFUNCTION("""COMPUTED_VALUE"""),10.29)</f>
        <v>10.29</v>
      </c>
      <c r="AA2152" s="4">
        <v>31.3854</v>
      </c>
      <c r="AB2152" s="4" t="s">
        <v>13</v>
      </c>
      <c r="AD2152" s="4">
        <v>0.0</v>
      </c>
    </row>
    <row r="2153">
      <c r="G2153" s="5"/>
      <c r="H2153" s="5"/>
      <c r="K2153" s="4">
        <f>IFERROR(__xludf.DUMMYFUNCTION("""COMPUTED_VALUE"""),10.295)</f>
        <v>10.295</v>
      </c>
      <c r="L2153" s="4">
        <v>-5.96655</v>
      </c>
      <c r="M2153" s="4" t="s">
        <v>13</v>
      </c>
      <c r="O2153" s="4">
        <v>0.0</v>
      </c>
      <c r="V2153" s="5"/>
      <c r="W2153" s="5"/>
      <c r="Z2153" s="4">
        <f>IFERROR(__xludf.DUMMYFUNCTION("""COMPUTED_VALUE"""),10.295)</f>
        <v>10.295</v>
      </c>
      <c r="AA2153" s="4">
        <v>31.3871</v>
      </c>
      <c r="AB2153" s="4" t="s">
        <v>13</v>
      </c>
      <c r="AD2153" s="4">
        <v>0.0</v>
      </c>
    </row>
    <row r="2154">
      <c r="G2154" s="5"/>
      <c r="H2154" s="5"/>
      <c r="K2154" s="4">
        <f>IFERROR(__xludf.DUMMYFUNCTION("""COMPUTED_VALUE"""),10.3)</f>
        <v>10.3</v>
      </c>
      <c r="L2154" s="4">
        <v>-5.96472</v>
      </c>
      <c r="M2154" s="4" t="s">
        <v>13</v>
      </c>
      <c r="O2154" s="4">
        <v>0.0</v>
      </c>
      <c r="V2154" s="5"/>
      <c r="W2154" s="5"/>
      <c r="Z2154" s="4">
        <f>IFERROR(__xludf.DUMMYFUNCTION("""COMPUTED_VALUE"""),10.3)</f>
        <v>10.3</v>
      </c>
      <c r="AA2154" s="4">
        <v>31.3887</v>
      </c>
      <c r="AB2154" s="4" t="s">
        <v>13</v>
      </c>
      <c r="AD2154" s="4">
        <v>0.0</v>
      </c>
    </row>
    <row r="2155">
      <c r="G2155" s="5"/>
      <c r="H2155" s="5"/>
      <c r="K2155" s="4">
        <f>IFERROR(__xludf.DUMMYFUNCTION("""COMPUTED_VALUE"""),10.305)</f>
        <v>10.305</v>
      </c>
      <c r="L2155" s="4">
        <v>-5.96291</v>
      </c>
      <c r="M2155" s="4" t="s">
        <v>13</v>
      </c>
      <c r="O2155" s="4">
        <v>0.0</v>
      </c>
      <c r="V2155" s="5"/>
      <c r="W2155" s="5"/>
      <c r="Z2155" s="4">
        <f>IFERROR(__xludf.DUMMYFUNCTION("""COMPUTED_VALUE"""),10.305)</f>
        <v>10.305</v>
      </c>
      <c r="AA2155" s="4">
        <v>31.3903</v>
      </c>
      <c r="AB2155" s="4" t="s">
        <v>13</v>
      </c>
      <c r="AD2155" s="4">
        <v>0.0</v>
      </c>
    </row>
    <row r="2156">
      <c r="G2156" s="5"/>
      <c r="H2156" s="5"/>
      <c r="K2156" s="4">
        <f>IFERROR(__xludf.DUMMYFUNCTION("""COMPUTED_VALUE"""),10.31)</f>
        <v>10.31</v>
      </c>
      <c r="L2156" s="4">
        <v>-5.96118</v>
      </c>
      <c r="M2156" s="4" t="s">
        <v>13</v>
      </c>
      <c r="O2156" s="4">
        <v>0.0</v>
      </c>
      <c r="V2156" s="5"/>
      <c r="W2156" s="5"/>
      <c r="Z2156" s="4">
        <f>IFERROR(__xludf.DUMMYFUNCTION("""COMPUTED_VALUE"""),10.31)</f>
        <v>10.31</v>
      </c>
      <c r="AA2156" s="4">
        <v>31.392</v>
      </c>
      <c r="AB2156" s="4" t="s">
        <v>13</v>
      </c>
      <c r="AD2156" s="4">
        <v>0.0</v>
      </c>
    </row>
    <row r="2157">
      <c r="G2157" s="5"/>
      <c r="H2157" s="5"/>
      <c r="K2157" s="4">
        <f>IFERROR(__xludf.DUMMYFUNCTION("""COMPUTED_VALUE"""),10.315)</f>
        <v>10.315</v>
      </c>
      <c r="L2157" s="4">
        <v>-5.95951</v>
      </c>
      <c r="M2157" s="4" t="s">
        <v>13</v>
      </c>
      <c r="O2157" s="4">
        <v>0.0</v>
      </c>
      <c r="V2157" s="5"/>
      <c r="W2157" s="5"/>
      <c r="Z2157" s="4">
        <f>IFERROR(__xludf.DUMMYFUNCTION("""COMPUTED_VALUE"""),10.315)</f>
        <v>10.315</v>
      </c>
      <c r="AA2157" s="4">
        <v>31.3936</v>
      </c>
      <c r="AB2157" s="4" t="s">
        <v>13</v>
      </c>
      <c r="AD2157" s="4">
        <v>0.0</v>
      </c>
    </row>
    <row r="2158">
      <c r="G2158" s="5"/>
      <c r="H2158" s="5"/>
      <c r="K2158" s="4">
        <f>IFERROR(__xludf.DUMMYFUNCTION("""COMPUTED_VALUE"""),10.32)</f>
        <v>10.32</v>
      </c>
      <c r="L2158" s="4">
        <v>-5.95787</v>
      </c>
      <c r="M2158" s="4" t="s">
        <v>13</v>
      </c>
      <c r="O2158" s="4">
        <v>0.0</v>
      </c>
      <c r="V2158" s="5"/>
      <c r="W2158" s="5"/>
      <c r="Z2158" s="4">
        <f>IFERROR(__xludf.DUMMYFUNCTION("""COMPUTED_VALUE"""),10.32)</f>
        <v>10.32</v>
      </c>
      <c r="AA2158" s="4">
        <v>31.3953</v>
      </c>
      <c r="AB2158" s="4" t="s">
        <v>13</v>
      </c>
      <c r="AD2158" s="4">
        <v>0.0</v>
      </c>
    </row>
    <row r="2159">
      <c r="G2159" s="5"/>
      <c r="H2159" s="5"/>
      <c r="K2159" s="4">
        <f>IFERROR(__xludf.DUMMYFUNCTION("""COMPUTED_VALUE"""),10.325)</f>
        <v>10.325</v>
      </c>
      <c r="L2159" s="4">
        <v>-5.95628</v>
      </c>
      <c r="M2159" s="4" t="s">
        <v>13</v>
      </c>
      <c r="O2159" s="4">
        <v>0.0</v>
      </c>
      <c r="V2159" s="5"/>
      <c r="W2159" s="5"/>
      <c r="Z2159" s="4">
        <f>IFERROR(__xludf.DUMMYFUNCTION("""COMPUTED_VALUE"""),10.325)</f>
        <v>10.325</v>
      </c>
      <c r="AA2159" s="4">
        <v>31.3971</v>
      </c>
      <c r="AB2159" s="4" t="s">
        <v>13</v>
      </c>
      <c r="AD2159" s="4">
        <v>0.0</v>
      </c>
    </row>
    <row r="2160">
      <c r="G2160" s="5"/>
      <c r="H2160" s="5"/>
      <c r="K2160" s="4">
        <f>IFERROR(__xludf.DUMMYFUNCTION("""COMPUTED_VALUE"""),10.33)</f>
        <v>10.33</v>
      </c>
      <c r="L2160" s="4">
        <v>-5.95474</v>
      </c>
      <c r="M2160" s="4" t="s">
        <v>13</v>
      </c>
      <c r="O2160" s="4">
        <v>0.0</v>
      </c>
      <c r="V2160" s="5"/>
      <c r="W2160" s="5"/>
      <c r="Z2160" s="4">
        <f>IFERROR(__xludf.DUMMYFUNCTION("""COMPUTED_VALUE"""),10.33)</f>
        <v>10.33</v>
      </c>
      <c r="AA2160" s="4">
        <v>31.3988</v>
      </c>
      <c r="AB2160" s="4" t="s">
        <v>13</v>
      </c>
      <c r="AD2160" s="4">
        <v>0.0</v>
      </c>
    </row>
    <row r="2161">
      <c r="G2161" s="5"/>
      <c r="H2161" s="5"/>
      <c r="K2161" s="4">
        <f>IFERROR(__xludf.DUMMYFUNCTION("""COMPUTED_VALUE"""),10.335)</f>
        <v>10.335</v>
      </c>
      <c r="L2161" s="4">
        <v>-5.95323</v>
      </c>
      <c r="M2161" s="4" t="s">
        <v>13</v>
      </c>
      <c r="O2161" s="4">
        <v>0.0</v>
      </c>
      <c r="V2161" s="5"/>
      <c r="W2161" s="5"/>
      <c r="Z2161" s="4">
        <f>IFERROR(__xludf.DUMMYFUNCTION("""COMPUTED_VALUE"""),10.335)</f>
        <v>10.335</v>
      </c>
      <c r="AA2161" s="4">
        <v>31.4005</v>
      </c>
      <c r="AB2161" s="4" t="s">
        <v>13</v>
      </c>
      <c r="AD2161" s="4">
        <v>0.0</v>
      </c>
    </row>
    <row r="2162">
      <c r="G2162" s="5"/>
      <c r="H2162" s="5"/>
      <c r="K2162" s="4">
        <f>IFERROR(__xludf.DUMMYFUNCTION("""COMPUTED_VALUE"""),10.34)</f>
        <v>10.34</v>
      </c>
      <c r="L2162" s="4">
        <v>-5.95176</v>
      </c>
      <c r="M2162" s="4" t="s">
        <v>13</v>
      </c>
      <c r="O2162" s="4">
        <v>0.0</v>
      </c>
      <c r="V2162" s="5"/>
      <c r="W2162" s="5"/>
      <c r="Z2162" s="4">
        <f>IFERROR(__xludf.DUMMYFUNCTION("""COMPUTED_VALUE"""),10.34)</f>
        <v>10.34</v>
      </c>
      <c r="AA2162" s="4">
        <v>31.4023</v>
      </c>
      <c r="AB2162" s="4" t="s">
        <v>13</v>
      </c>
      <c r="AD2162" s="4">
        <v>0.0</v>
      </c>
    </row>
    <row r="2163">
      <c r="G2163" s="5"/>
      <c r="H2163" s="5"/>
      <c r="K2163" s="4">
        <f>IFERROR(__xludf.DUMMYFUNCTION("""COMPUTED_VALUE"""),10.345)</f>
        <v>10.345</v>
      </c>
      <c r="L2163" s="4">
        <v>-5.95029</v>
      </c>
      <c r="M2163" s="4" t="s">
        <v>13</v>
      </c>
      <c r="O2163" s="4">
        <v>0.0</v>
      </c>
      <c r="V2163" s="5"/>
      <c r="W2163" s="5"/>
      <c r="Z2163" s="4">
        <f>IFERROR(__xludf.DUMMYFUNCTION("""COMPUTED_VALUE"""),10.345)</f>
        <v>10.345</v>
      </c>
      <c r="AA2163" s="4">
        <v>31.4041</v>
      </c>
      <c r="AB2163" s="4" t="s">
        <v>13</v>
      </c>
      <c r="AD2163" s="4">
        <v>0.0</v>
      </c>
    </row>
    <row r="2164">
      <c r="G2164" s="5"/>
      <c r="H2164" s="5"/>
      <c r="K2164" s="4">
        <f>IFERROR(__xludf.DUMMYFUNCTION("""COMPUTED_VALUE"""),10.35)</f>
        <v>10.35</v>
      </c>
      <c r="L2164" s="4">
        <v>-5.94887</v>
      </c>
      <c r="M2164" s="4" t="s">
        <v>13</v>
      </c>
      <c r="O2164" s="4">
        <v>0.0</v>
      </c>
      <c r="V2164" s="5"/>
      <c r="W2164" s="5"/>
      <c r="Z2164" s="4">
        <f>IFERROR(__xludf.DUMMYFUNCTION("""COMPUTED_VALUE"""),10.35)</f>
        <v>10.35</v>
      </c>
      <c r="AA2164" s="4">
        <v>31.406</v>
      </c>
      <c r="AB2164" s="4" t="s">
        <v>13</v>
      </c>
      <c r="AD2164" s="4">
        <v>0.0</v>
      </c>
    </row>
    <row r="2165">
      <c r="G2165" s="5"/>
      <c r="H2165" s="5"/>
      <c r="K2165" s="4">
        <f>IFERROR(__xludf.DUMMYFUNCTION("""COMPUTED_VALUE"""),10.355)</f>
        <v>10.355</v>
      </c>
      <c r="L2165" s="4">
        <v>-5.94745</v>
      </c>
      <c r="M2165" s="4" t="s">
        <v>13</v>
      </c>
      <c r="O2165" s="4">
        <v>0.0</v>
      </c>
      <c r="V2165" s="5"/>
      <c r="W2165" s="5"/>
      <c r="Z2165" s="4">
        <f>IFERROR(__xludf.DUMMYFUNCTION("""COMPUTED_VALUE"""),10.355)</f>
        <v>10.355</v>
      </c>
      <c r="AA2165" s="4">
        <v>31.4079</v>
      </c>
      <c r="AB2165" s="4" t="s">
        <v>13</v>
      </c>
      <c r="AD2165" s="4">
        <v>0.0</v>
      </c>
    </row>
    <row r="2166">
      <c r="G2166" s="5"/>
      <c r="H2166" s="5"/>
      <c r="K2166" s="4">
        <f>IFERROR(__xludf.DUMMYFUNCTION("""COMPUTED_VALUE"""),10.36)</f>
        <v>10.36</v>
      </c>
      <c r="L2166" s="4">
        <v>-5.94604</v>
      </c>
      <c r="M2166" s="4" t="s">
        <v>13</v>
      </c>
      <c r="O2166" s="4">
        <v>0.0</v>
      </c>
      <c r="V2166" s="5"/>
      <c r="W2166" s="5"/>
      <c r="Z2166" s="4">
        <f>IFERROR(__xludf.DUMMYFUNCTION("""COMPUTED_VALUE"""),10.36)</f>
        <v>10.36</v>
      </c>
      <c r="AA2166" s="4">
        <v>31.4098</v>
      </c>
      <c r="AB2166" s="4" t="s">
        <v>13</v>
      </c>
      <c r="AD2166" s="4">
        <v>0.0</v>
      </c>
    </row>
    <row r="2167">
      <c r="G2167" s="5"/>
      <c r="H2167" s="5"/>
      <c r="K2167" s="4">
        <f>IFERROR(__xludf.DUMMYFUNCTION("""COMPUTED_VALUE"""),10.365)</f>
        <v>10.365</v>
      </c>
      <c r="L2167" s="4">
        <v>-5.94466</v>
      </c>
      <c r="M2167" s="4" t="s">
        <v>13</v>
      </c>
      <c r="O2167" s="4">
        <v>0.0</v>
      </c>
      <c r="V2167" s="5"/>
      <c r="W2167" s="5"/>
      <c r="Z2167" s="4">
        <f>IFERROR(__xludf.DUMMYFUNCTION("""COMPUTED_VALUE"""),10.365)</f>
        <v>10.365</v>
      </c>
      <c r="AA2167" s="4">
        <v>31.4118</v>
      </c>
      <c r="AB2167" s="4" t="s">
        <v>13</v>
      </c>
      <c r="AD2167" s="4">
        <v>0.0</v>
      </c>
    </row>
    <row r="2168">
      <c r="G2168" s="5"/>
      <c r="H2168" s="5"/>
      <c r="K2168" s="4">
        <f>IFERROR(__xludf.DUMMYFUNCTION("""COMPUTED_VALUE"""),10.37)</f>
        <v>10.37</v>
      </c>
      <c r="L2168" s="4">
        <v>-5.94328</v>
      </c>
      <c r="M2168" s="4" t="s">
        <v>13</v>
      </c>
      <c r="O2168" s="4">
        <v>0.0</v>
      </c>
      <c r="V2168" s="5"/>
      <c r="W2168" s="5"/>
      <c r="Z2168" s="4">
        <f>IFERROR(__xludf.DUMMYFUNCTION("""COMPUTED_VALUE"""),10.37)</f>
        <v>10.37</v>
      </c>
      <c r="AA2168" s="4">
        <v>31.4138</v>
      </c>
      <c r="AB2168" s="4" t="s">
        <v>13</v>
      </c>
      <c r="AD2168" s="4">
        <v>0.0</v>
      </c>
    </row>
    <row r="2169">
      <c r="G2169" s="5"/>
      <c r="H2169" s="5"/>
      <c r="K2169" s="4">
        <f>IFERROR(__xludf.DUMMYFUNCTION("""COMPUTED_VALUE"""),10.375)</f>
        <v>10.375</v>
      </c>
      <c r="L2169" s="4">
        <v>-5.94188</v>
      </c>
      <c r="M2169" s="4" t="s">
        <v>13</v>
      </c>
      <c r="O2169" s="4">
        <v>0.0</v>
      </c>
      <c r="V2169" s="5"/>
      <c r="W2169" s="5"/>
      <c r="Z2169" s="4">
        <f>IFERROR(__xludf.DUMMYFUNCTION("""COMPUTED_VALUE"""),10.375)</f>
        <v>10.375</v>
      </c>
      <c r="AA2169" s="4">
        <v>31.4158</v>
      </c>
      <c r="AB2169" s="4" t="s">
        <v>13</v>
      </c>
      <c r="AD2169" s="4">
        <v>0.0</v>
      </c>
    </row>
    <row r="2170">
      <c r="G2170" s="5"/>
      <c r="H2170" s="5"/>
      <c r="K2170" s="4">
        <f>IFERROR(__xludf.DUMMYFUNCTION("""COMPUTED_VALUE"""),10.38)</f>
        <v>10.38</v>
      </c>
      <c r="L2170" s="4">
        <v>-5.94046</v>
      </c>
      <c r="M2170" s="4" t="s">
        <v>13</v>
      </c>
      <c r="O2170" s="4">
        <v>0.0</v>
      </c>
      <c r="V2170" s="5"/>
      <c r="W2170" s="5"/>
      <c r="Z2170" s="4">
        <f>IFERROR(__xludf.DUMMYFUNCTION("""COMPUTED_VALUE"""),10.38)</f>
        <v>10.38</v>
      </c>
      <c r="AA2170" s="4">
        <v>31.4179</v>
      </c>
      <c r="AB2170" s="4" t="s">
        <v>13</v>
      </c>
      <c r="AD2170" s="4">
        <v>0.0</v>
      </c>
    </row>
    <row r="2171">
      <c r="G2171" s="5"/>
      <c r="H2171" s="5"/>
      <c r="K2171" s="4">
        <f>IFERROR(__xludf.DUMMYFUNCTION("""COMPUTED_VALUE"""),10.385)</f>
        <v>10.385</v>
      </c>
      <c r="L2171" s="4">
        <v>-5.93903</v>
      </c>
      <c r="M2171" s="4" t="s">
        <v>13</v>
      </c>
      <c r="O2171" s="4">
        <v>0.0</v>
      </c>
      <c r="V2171" s="5"/>
      <c r="W2171" s="5"/>
      <c r="Z2171" s="4">
        <f>IFERROR(__xludf.DUMMYFUNCTION("""COMPUTED_VALUE"""),10.385)</f>
        <v>10.385</v>
      </c>
      <c r="AA2171" s="4">
        <v>31.4199</v>
      </c>
      <c r="AB2171" s="4" t="s">
        <v>13</v>
      </c>
      <c r="AD2171" s="4">
        <v>0.0</v>
      </c>
    </row>
    <row r="2172">
      <c r="G2172" s="5"/>
      <c r="H2172" s="5"/>
      <c r="K2172" s="4">
        <f>IFERROR(__xludf.DUMMYFUNCTION("""COMPUTED_VALUE"""),10.39)</f>
        <v>10.39</v>
      </c>
      <c r="L2172" s="4">
        <v>-5.93758</v>
      </c>
      <c r="M2172" s="4" t="s">
        <v>13</v>
      </c>
      <c r="O2172" s="4">
        <v>0.0</v>
      </c>
      <c r="V2172" s="5"/>
      <c r="W2172" s="5"/>
      <c r="Z2172" s="4">
        <f>IFERROR(__xludf.DUMMYFUNCTION("""COMPUTED_VALUE"""),10.39)</f>
        <v>10.39</v>
      </c>
      <c r="AA2172" s="4">
        <v>31.4221</v>
      </c>
      <c r="AB2172" s="4" t="s">
        <v>13</v>
      </c>
      <c r="AD2172" s="4">
        <v>0.0</v>
      </c>
    </row>
    <row r="2173">
      <c r="G2173" s="5"/>
      <c r="H2173" s="5"/>
      <c r="K2173" s="4">
        <f>IFERROR(__xludf.DUMMYFUNCTION("""COMPUTED_VALUE"""),10.395)</f>
        <v>10.395</v>
      </c>
      <c r="L2173" s="4">
        <v>-5.93612</v>
      </c>
      <c r="M2173" s="4" t="s">
        <v>13</v>
      </c>
      <c r="O2173" s="4">
        <v>0.0</v>
      </c>
      <c r="V2173" s="5"/>
      <c r="W2173" s="5"/>
      <c r="Z2173" s="4">
        <f>IFERROR(__xludf.DUMMYFUNCTION("""COMPUTED_VALUE"""),10.395)</f>
        <v>10.395</v>
      </c>
      <c r="AA2173" s="4">
        <v>31.4242</v>
      </c>
      <c r="AB2173" s="4" t="s">
        <v>13</v>
      </c>
      <c r="AD2173" s="4">
        <v>0.0</v>
      </c>
    </row>
    <row r="2174">
      <c r="G2174" s="5"/>
      <c r="H2174" s="5"/>
      <c r="K2174" s="4">
        <f>IFERROR(__xludf.DUMMYFUNCTION("""COMPUTED_VALUE"""),10.4)</f>
        <v>10.4</v>
      </c>
      <c r="L2174" s="4">
        <v>-5.9346</v>
      </c>
      <c r="M2174" s="4" t="s">
        <v>13</v>
      </c>
      <c r="O2174" s="4">
        <v>0.0</v>
      </c>
      <c r="V2174" s="5"/>
      <c r="W2174" s="5"/>
      <c r="Z2174" s="4">
        <f>IFERROR(__xludf.DUMMYFUNCTION("""COMPUTED_VALUE"""),10.4)</f>
        <v>10.4</v>
      </c>
      <c r="AA2174" s="4">
        <v>31.4264</v>
      </c>
      <c r="AB2174" s="4" t="s">
        <v>13</v>
      </c>
      <c r="AD2174" s="4">
        <v>0.0</v>
      </c>
    </row>
    <row r="2175">
      <c r="G2175" s="5"/>
      <c r="H2175" s="5"/>
      <c r="K2175" s="4">
        <f>IFERROR(__xludf.DUMMYFUNCTION("""COMPUTED_VALUE"""),10.405)</f>
        <v>10.405</v>
      </c>
      <c r="L2175" s="4">
        <v>-5.93306</v>
      </c>
      <c r="M2175" s="4" t="s">
        <v>13</v>
      </c>
      <c r="O2175" s="4">
        <v>0.0</v>
      </c>
      <c r="V2175" s="5"/>
      <c r="W2175" s="5"/>
      <c r="Z2175" s="4">
        <f>IFERROR(__xludf.DUMMYFUNCTION("""COMPUTED_VALUE"""),10.405)</f>
        <v>10.405</v>
      </c>
      <c r="AA2175" s="4">
        <v>31.4285</v>
      </c>
      <c r="AB2175" s="4" t="s">
        <v>13</v>
      </c>
      <c r="AD2175" s="4">
        <v>0.0</v>
      </c>
    </row>
    <row r="2176">
      <c r="G2176" s="5"/>
      <c r="H2176" s="5"/>
      <c r="K2176" s="4">
        <f>IFERROR(__xludf.DUMMYFUNCTION("""COMPUTED_VALUE"""),10.41)</f>
        <v>10.41</v>
      </c>
      <c r="L2176" s="4">
        <v>-5.93145</v>
      </c>
      <c r="M2176" s="4" t="s">
        <v>13</v>
      </c>
      <c r="O2176" s="4">
        <v>0.0</v>
      </c>
      <c r="V2176" s="5"/>
      <c r="W2176" s="5"/>
      <c r="Z2176" s="4">
        <f>IFERROR(__xludf.DUMMYFUNCTION("""COMPUTED_VALUE"""),10.41)</f>
        <v>10.41</v>
      </c>
      <c r="AA2176" s="4">
        <v>31.4308</v>
      </c>
      <c r="AB2176" s="4" t="s">
        <v>13</v>
      </c>
      <c r="AD2176" s="4">
        <v>0.0</v>
      </c>
    </row>
    <row r="2177">
      <c r="G2177" s="5"/>
      <c r="H2177" s="5"/>
      <c r="K2177" s="4">
        <f>IFERROR(__xludf.DUMMYFUNCTION("""COMPUTED_VALUE"""),10.415)</f>
        <v>10.415</v>
      </c>
      <c r="L2177" s="4">
        <v>-5.9298</v>
      </c>
      <c r="M2177" s="4" t="s">
        <v>13</v>
      </c>
      <c r="O2177" s="4">
        <v>0.0</v>
      </c>
      <c r="V2177" s="5"/>
      <c r="W2177" s="5"/>
      <c r="Z2177" s="4">
        <f>IFERROR(__xludf.DUMMYFUNCTION("""COMPUTED_VALUE"""),10.415)</f>
        <v>10.415</v>
      </c>
      <c r="AA2177" s="4">
        <v>31.433</v>
      </c>
      <c r="AB2177" s="4" t="s">
        <v>13</v>
      </c>
      <c r="AD2177" s="4">
        <v>0.0</v>
      </c>
    </row>
    <row r="2178">
      <c r="G2178" s="5"/>
      <c r="H2178" s="5"/>
      <c r="K2178" s="4">
        <f>IFERROR(__xludf.DUMMYFUNCTION("""COMPUTED_VALUE"""),10.42)</f>
        <v>10.42</v>
      </c>
      <c r="L2178" s="4">
        <v>-5.9281</v>
      </c>
      <c r="M2178" s="4" t="s">
        <v>13</v>
      </c>
      <c r="O2178" s="4">
        <v>0.0</v>
      </c>
      <c r="V2178" s="5"/>
      <c r="W2178" s="5"/>
      <c r="Z2178" s="4">
        <f>IFERROR(__xludf.DUMMYFUNCTION("""COMPUTED_VALUE"""),10.42)</f>
        <v>10.42</v>
      </c>
      <c r="AA2178" s="4">
        <v>31.4352</v>
      </c>
      <c r="AB2178" s="4" t="s">
        <v>13</v>
      </c>
      <c r="AD2178" s="4">
        <v>0.0</v>
      </c>
    </row>
    <row r="2179">
      <c r="G2179" s="5"/>
      <c r="H2179" s="5"/>
      <c r="K2179" s="4">
        <f>IFERROR(__xludf.DUMMYFUNCTION("""COMPUTED_VALUE"""),10.425)</f>
        <v>10.425</v>
      </c>
      <c r="L2179" s="4">
        <v>-5.92633</v>
      </c>
      <c r="M2179" s="4" t="s">
        <v>13</v>
      </c>
      <c r="O2179" s="4">
        <v>0.0</v>
      </c>
      <c r="V2179" s="5"/>
      <c r="W2179" s="5"/>
      <c r="Z2179" s="4">
        <f>IFERROR(__xludf.DUMMYFUNCTION("""COMPUTED_VALUE"""),10.425)</f>
        <v>10.425</v>
      </c>
      <c r="AA2179" s="4">
        <v>31.4375</v>
      </c>
      <c r="AB2179" s="4" t="s">
        <v>13</v>
      </c>
      <c r="AD2179" s="4">
        <v>0.0</v>
      </c>
    </row>
    <row r="2180">
      <c r="G2180" s="5"/>
      <c r="H2180" s="5"/>
      <c r="K2180" s="4">
        <f>IFERROR(__xludf.DUMMYFUNCTION("""COMPUTED_VALUE"""),10.43)</f>
        <v>10.43</v>
      </c>
      <c r="L2180" s="4">
        <v>-5.9245</v>
      </c>
      <c r="M2180" s="4" t="s">
        <v>13</v>
      </c>
      <c r="O2180" s="4">
        <v>0.0</v>
      </c>
      <c r="V2180" s="5"/>
      <c r="W2180" s="5"/>
      <c r="Z2180" s="4">
        <f>IFERROR(__xludf.DUMMYFUNCTION("""COMPUTED_VALUE"""),10.43)</f>
        <v>10.43</v>
      </c>
      <c r="AA2180" s="4">
        <v>31.4397</v>
      </c>
      <c r="AB2180" s="4" t="s">
        <v>13</v>
      </c>
      <c r="AD2180" s="4">
        <v>0.0</v>
      </c>
    </row>
    <row r="2181">
      <c r="G2181" s="5"/>
      <c r="H2181" s="5"/>
      <c r="K2181" s="4">
        <f>IFERROR(__xludf.DUMMYFUNCTION("""COMPUTED_VALUE"""),10.435)</f>
        <v>10.435</v>
      </c>
      <c r="L2181" s="4">
        <v>-5.92258</v>
      </c>
      <c r="M2181" s="4" t="s">
        <v>13</v>
      </c>
      <c r="O2181" s="4">
        <v>0.0</v>
      </c>
      <c r="V2181" s="5"/>
      <c r="W2181" s="5"/>
      <c r="Z2181" s="4">
        <f>IFERROR(__xludf.DUMMYFUNCTION("""COMPUTED_VALUE"""),10.435)</f>
        <v>10.435</v>
      </c>
      <c r="AA2181" s="4">
        <v>31.4419</v>
      </c>
      <c r="AB2181" s="4" t="s">
        <v>13</v>
      </c>
      <c r="AD2181" s="4">
        <v>0.0</v>
      </c>
    </row>
    <row r="2182">
      <c r="G2182" s="5"/>
      <c r="H2182" s="5"/>
      <c r="K2182" s="4">
        <f>IFERROR(__xludf.DUMMYFUNCTION("""COMPUTED_VALUE"""),10.44)</f>
        <v>10.44</v>
      </c>
      <c r="L2182" s="4">
        <v>-5.92059</v>
      </c>
      <c r="M2182" s="4" t="s">
        <v>13</v>
      </c>
      <c r="O2182" s="4">
        <v>0.0</v>
      </c>
      <c r="V2182" s="5"/>
      <c r="W2182" s="5"/>
      <c r="Z2182" s="4">
        <f>IFERROR(__xludf.DUMMYFUNCTION("""COMPUTED_VALUE"""),10.44)</f>
        <v>10.44</v>
      </c>
      <c r="AA2182" s="4">
        <v>31.4442</v>
      </c>
      <c r="AB2182" s="4" t="s">
        <v>13</v>
      </c>
      <c r="AD2182" s="4">
        <v>0.0</v>
      </c>
    </row>
    <row r="2183">
      <c r="G2183" s="5"/>
      <c r="H2183" s="5"/>
      <c r="K2183" s="4">
        <f>IFERROR(__xludf.DUMMYFUNCTION("""COMPUTED_VALUE"""),10.445)</f>
        <v>10.445</v>
      </c>
      <c r="L2183" s="4">
        <v>-5.91852</v>
      </c>
      <c r="M2183" s="4" t="s">
        <v>13</v>
      </c>
      <c r="O2183" s="4">
        <v>0.0</v>
      </c>
      <c r="V2183" s="5"/>
      <c r="W2183" s="5"/>
      <c r="Z2183" s="4">
        <f>IFERROR(__xludf.DUMMYFUNCTION("""COMPUTED_VALUE"""),10.445)</f>
        <v>10.445</v>
      </c>
      <c r="AA2183" s="4">
        <v>31.4464</v>
      </c>
      <c r="AB2183" s="4" t="s">
        <v>13</v>
      </c>
      <c r="AD2183" s="4">
        <v>0.0</v>
      </c>
    </row>
    <row r="2184">
      <c r="G2184" s="5"/>
      <c r="H2184" s="5"/>
      <c r="K2184" s="4">
        <f>IFERROR(__xludf.DUMMYFUNCTION("""COMPUTED_VALUE"""),10.45)</f>
        <v>10.45</v>
      </c>
      <c r="L2184" s="4">
        <v>-5.91636</v>
      </c>
      <c r="M2184" s="4" t="s">
        <v>13</v>
      </c>
      <c r="O2184" s="4">
        <v>0.0</v>
      </c>
      <c r="V2184" s="5"/>
      <c r="W2184" s="5"/>
      <c r="Z2184" s="4">
        <f>IFERROR(__xludf.DUMMYFUNCTION("""COMPUTED_VALUE"""),10.45)</f>
        <v>10.45</v>
      </c>
      <c r="AA2184" s="4">
        <v>31.4487</v>
      </c>
      <c r="AB2184" s="4" t="s">
        <v>13</v>
      </c>
      <c r="AD2184" s="4">
        <v>0.0</v>
      </c>
    </row>
    <row r="2185">
      <c r="G2185" s="5"/>
      <c r="H2185" s="5"/>
      <c r="K2185" s="4">
        <f>IFERROR(__xludf.DUMMYFUNCTION("""COMPUTED_VALUE"""),10.455)</f>
        <v>10.455</v>
      </c>
      <c r="L2185" s="4">
        <v>-5.91412</v>
      </c>
      <c r="M2185" s="4" t="s">
        <v>13</v>
      </c>
      <c r="O2185" s="4">
        <v>0.0</v>
      </c>
      <c r="V2185" s="5"/>
      <c r="W2185" s="5"/>
      <c r="Z2185" s="4">
        <f>IFERROR(__xludf.DUMMYFUNCTION("""COMPUTED_VALUE"""),10.455)</f>
        <v>10.455</v>
      </c>
      <c r="AA2185" s="4">
        <v>31.4509</v>
      </c>
      <c r="AB2185" s="4" t="s">
        <v>13</v>
      </c>
      <c r="AD2185" s="4">
        <v>0.0</v>
      </c>
    </row>
    <row r="2186">
      <c r="G2186" s="5"/>
      <c r="H2186" s="5"/>
      <c r="K2186" s="4">
        <f>IFERROR(__xludf.DUMMYFUNCTION("""COMPUTED_VALUE"""),10.46)</f>
        <v>10.46</v>
      </c>
      <c r="L2186" s="4">
        <v>-5.91178</v>
      </c>
      <c r="M2186" s="4" t="s">
        <v>13</v>
      </c>
      <c r="O2186" s="4">
        <v>0.0</v>
      </c>
      <c r="V2186" s="5"/>
      <c r="W2186" s="5"/>
      <c r="Z2186" s="4">
        <f>IFERROR(__xludf.DUMMYFUNCTION("""COMPUTED_VALUE"""),10.46)</f>
        <v>10.46</v>
      </c>
      <c r="AA2186" s="4">
        <v>31.4531</v>
      </c>
      <c r="AB2186" s="4" t="s">
        <v>13</v>
      </c>
      <c r="AD2186" s="4">
        <v>0.0</v>
      </c>
    </row>
    <row r="2187">
      <c r="G2187" s="5"/>
      <c r="H2187" s="5"/>
      <c r="K2187" s="4">
        <f>IFERROR(__xludf.DUMMYFUNCTION("""COMPUTED_VALUE"""),10.465)</f>
        <v>10.465</v>
      </c>
      <c r="L2187" s="4">
        <v>-5.90933</v>
      </c>
      <c r="M2187" s="4" t="s">
        <v>13</v>
      </c>
      <c r="O2187" s="4">
        <v>0.0</v>
      </c>
      <c r="V2187" s="5"/>
      <c r="W2187" s="5"/>
      <c r="Z2187" s="4">
        <f>IFERROR(__xludf.DUMMYFUNCTION("""COMPUTED_VALUE"""),10.465)</f>
        <v>10.465</v>
      </c>
      <c r="AA2187" s="4">
        <v>31.4553</v>
      </c>
      <c r="AB2187" s="4" t="s">
        <v>13</v>
      </c>
      <c r="AD2187" s="4">
        <v>0.0</v>
      </c>
    </row>
    <row r="2188">
      <c r="G2188" s="5"/>
      <c r="H2188" s="5"/>
      <c r="K2188" s="4">
        <f>IFERROR(__xludf.DUMMYFUNCTION("""COMPUTED_VALUE"""),10.47)</f>
        <v>10.47</v>
      </c>
      <c r="L2188" s="4">
        <v>-5.9068</v>
      </c>
      <c r="M2188" s="4" t="s">
        <v>13</v>
      </c>
      <c r="O2188" s="4">
        <v>0.0</v>
      </c>
      <c r="V2188" s="5"/>
      <c r="W2188" s="5"/>
      <c r="Z2188" s="4">
        <f>IFERROR(__xludf.DUMMYFUNCTION("""COMPUTED_VALUE"""),10.47)</f>
        <v>10.47</v>
      </c>
      <c r="AA2188" s="4">
        <v>31.4575</v>
      </c>
      <c r="AB2188" s="4" t="s">
        <v>13</v>
      </c>
      <c r="AD2188" s="4">
        <v>0.0</v>
      </c>
    </row>
    <row r="2189">
      <c r="G2189" s="5"/>
      <c r="H2189" s="5"/>
      <c r="K2189" s="4">
        <f>IFERROR(__xludf.DUMMYFUNCTION("""COMPUTED_VALUE"""),10.475)</f>
        <v>10.475</v>
      </c>
      <c r="L2189" s="4">
        <v>-5.90417</v>
      </c>
      <c r="M2189" s="4" t="s">
        <v>13</v>
      </c>
      <c r="O2189" s="4">
        <v>0.0</v>
      </c>
      <c r="V2189" s="5"/>
      <c r="W2189" s="5"/>
      <c r="Z2189" s="4">
        <f>IFERROR(__xludf.DUMMYFUNCTION("""COMPUTED_VALUE"""),10.475)</f>
        <v>10.475</v>
      </c>
      <c r="AA2189" s="4">
        <v>31.4596</v>
      </c>
      <c r="AB2189" s="4" t="s">
        <v>13</v>
      </c>
      <c r="AD2189" s="4">
        <v>0.0</v>
      </c>
    </row>
    <row r="2190">
      <c r="G2190" s="5"/>
      <c r="H2190" s="5"/>
      <c r="K2190" s="4">
        <f>IFERROR(__xludf.DUMMYFUNCTION("""COMPUTED_VALUE"""),10.48)</f>
        <v>10.48</v>
      </c>
      <c r="L2190" s="4">
        <v>-5.90139</v>
      </c>
      <c r="M2190" s="4" t="s">
        <v>13</v>
      </c>
      <c r="O2190" s="4">
        <v>0.0</v>
      </c>
      <c r="V2190" s="5"/>
      <c r="W2190" s="5"/>
      <c r="Z2190" s="4">
        <f>IFERROR(__xludf.DUMMYFUNCTION("""COMPUTED_VALUE"""),10.48)</f>
        <v>10.48</v>
      </c>
      <c r="AA2190" s="4">
        <v>31.4617</v>
      </c>
      <c r="AB2190" s="4" t="s">
        <v>13</v>
      </c>
      <c r="AD2190" s="4">
        <v>0.0</v>
      </c>
    </row>
    <row r="2191">
      <c r="G2191" s="5"/>
      <c r="H2191" s="5"/>
      <c r="K2191" s="4">
        <f>IFERROR(__xludf.DUMMYFUNCTION("""COMPUTED_VALUE"""),10.485)</f>
        <v>10.485</v>
      </c>
      <c r="L2191" s="4">
        <v>-5.89856</v>
      </c>
      <c r="M2191" s="4" t="s">
        <v>13</v>
      </c>
      <c r="O2191" s="4">
        <v>0.0</v>
      </c>
      <c r="V2191" s="5"/>
      <c r="W2191" s="5"/>
      <c r="Z2191" s="4">
        <f>IFERROR(__xludf.DUMMYFUNCTION("""COMPUTED_VALUE"""),10.485)</f>
        <v>10.485</v>
      </c>
      <c r="AA2191" s="4">
        <v>31.4638</v>
      </c>
      <c r="AB2191" s="4" t="s">
        <v>13</v>
      </c>
      <c r="AD2191" s="4">
        <v>0.0</v>
      </c>
    </row>
    <row r="2192">
      <c r="G2192" s="5"/>
      <c r="H2192" s="5"/>
      <c r="K2192" s="4">
        <f>IFERROR(__xludf.DUMMYFUNCTION("""COMPUTED_VALUE"""),10.49)</f>
        <v>10.49</v>
      </c>
      <c r="L2192" s="4">
        <v>-5.89561</v>
      </c>
      <c r="M2192" s="4" t="s">
        <v>13</v>
      </c>
      <c r="O2192" s="4">
        <v>0.0</v>
      </c>
      <c r="V2192" s="5"/>
      <c r="W2192" s="5"/>
      <c r="Z2192" s="4">
        <f>IFERROR(__xludf.DUMMYFUNCTION("""COMPUTED_VALUE"""),10.49)</f>
        <v>10.49</v>
      </c>
      <c r="AA2192" s="4">
        <v>31.4659</v>
      </c>
      <c r="AB2192" s="4" t="s">
        <v>13</v>
      </c>
      <c r="AD2192" s="4">
        <v>0.0</v>
      </c>
    </row>
    <row r="2193">
      <c r="G2193" s="5"/>
      <c r="H2193" s="5"/>
      <c r="K2193" s="4">
        <f>IFERROR(__xludf.DUMMYFUNCTION("""COMPUTED_VALUE"""),10.495)</f>
        <v>10.495</v>
      </c>
      <c r="L2193" s="4">
        <v>-5.89254</v>
      </c>
      <c r="M2193" s="4" t="s">
        <v>13</v>
      </c>
      <c r="O2193" s="4">
        <v>0.0</v>
      </c>
      <c r="V2193" s="5"/>
      <c r="W2193" s="5"/>
      <c r="Z2193" s="4">
        <f>IFERROR(__xludf.DUMMYFUNCTION("""COMPUTED_VALUE"""),10.495)</f>
        <v>10.495</v>
      </c>
      <c r="AA2193" s="4">
        <v>31.4679</v>
      </c>
      <c r="AB2193" s="4" t="s">
        <v>13</v>
      </c>
      <c r="AD2193" s="4">
        <v>0.0</v>
      </c>
    </row>
    <row r="2194">
      <c r="G2194" s="5"/>
      <c r="H2194" s="5"/>
      <c r="K2194" s="4">
        <f>IFERROR(__xludf.DUMMYFUNCTION("""COMPUTED_VALUE"""),10.5)</f>
        <v>10.5</v>
      </c>
      <c r="L2194" s="4">
        <v>-5.88937</v>
      </c>
      <c r="M2194" s="4" t="s">
        <v>13</v>
      </c>
      <c r="O2194" s="4">
        <v>0.0</v>
      </c>
      <c r="V2194" s="5"/>
      <c r="W2194" s="5"/>
      <c r="Z2194" s="4">
        <f>IFERROR(__xludf.DUMMYFUNCTION("""COMPUTED_VALUE"""),10.5)</f>
        <v>10.5</v>
      </c>
      <c r="AA2194" s="4">
        <v>31.47</v>
      </c>
      <c r="AB2194" s="4" t="s">
        <v>13</v>
      </c>
      <c r="AD2194" s="4">
        <v>0.0</v>
      </c>
    </row>
    <row r="2195">
      <c r="G2195" s="5"/>
      <c r="H2195" s="5"/>
      <c r="K2195" s="4">
        <f>IFERROR(__xludf.DUMMYFUNCTION("""COMPUTED_VALUE"""),10.505)</f>
        <v>10.505</v>
      </c>
      <c r="L2195" s="4">
        <v>-5.8861</v>
      </c>
      <c r="M2195" s="4" t="s">
        <v>13</v>
      </c>
      <c r="O2195" s="4">
        <v>0.0</v>
      </c>
      <c r="V2195" s="5"/>
      <c r="W2195" s="5"/>
      <c r="Z2195" s="4">
        <f>IFERROR(__xludf.DUMMYFUNCTION("""COMPUTED_VALUE"""),10.505)</f>
        <v>10.505</v>
      </c>
      <c r="AA2195" s="4">
        <v>31.472</v>
      </c>
      <c r="AB2195" s="4" t="s">
        <v>13</v>
      </c>
      <c r="AD2195" s="4">
        <v>0.0</v>
      </c>
    </row>
    <row r="2196">
      <c r="G2196" s="5"/>
      <c r="H2196" s="5"/>
      <c r="K2196" s="4">
        <f>IFERROR(__xludf.DUMMYFUNCTION("""COMPUTED_VALUE"""),10.51)</f>
        <v>10.51</v>
      </c>
      <c r="L2196" s="4">
        <v>-5.88271</v>
      </c>
      <c r="M2196" s="4" t="s">
        <v>13</v>
      </c>
      <c r="O2196" s="4">
        <v>0.0</v>
      </c>
      <c r="V2196" s="5"/>
      <c r="W2196" s="5"/>
      <c r="Z2196" s="4">
        <f>IFERROR(__xludf.DUMMYFUNCTION("""COMPUTED_VALUE"""),10.51)</f>
        <v>10.51</v>
      </c>
      <c r="AA2196" s="4">
        <v>31.4739</v>
      </c>
      <c r="AB2196" s="4" t="s">
        <v>13</v>
      </c>
      <c r="AD2196" s="4">
        <v>0.0</v>
      </c>
    </row>
    <row r="2197">
      <c r="G2197" s="5"/>
      <c r="H2197" s="5"/>
      <c r="K2197" s="4">
        <f>IFERROR(__xludf.DUMMYFUNCTION("""COMPUTED_VALUE"""),10.5122070289999)</f>
        <v>10.51220703</v>
      </c>
      <c r="L2197" s="4" t="s">
        <v>13</v>
      </c>
      <c r="M2197" s="4">
        <v>-5.06</v>
      </c>
      <c r="O2197" s="4">
        <v>0.0</v>
      </c>
      <c r="V2197" s="5"/>
      <c r="W2197" s="5"/>
      <c r="Z2197" s="4">
        <f>IFERROR(__xludf.DUMMYFUNCTION("""COMPUTED_VALUE"""),10.5122070289999)</f>
        <v>10.51220703</v>
      </c>
      <c r="AA2197" s="4" t="s">
        <v>13</v>
      </c>
      <c r="AB2197" s="4">
        <v>29.2551595313442</v>
      </c>
      <c r="AD2197" s="4">
        <v>0.0</v>
      </c>
    </row>
    <row r="2198">
      <c r="G2198" s="5"/>
      <c r="H2198" s="5"/>
      <c r="K2198" s="4">
        <f>IFERROR(__xludf.DUMMYFUNCTION("""COMPUTED_VALUE"""),10.515)</f>
        <v>10.515</v>
      </c>
      <c r="L2198" s="4">
        <v>-5.87921</v>
      </c>
      <c r="M2198" s="4" t="s">
        <v>13</v>
      </c>
      <c r="O2198" s="4">
        <v>0.0</v>
      </c>
      <c r="V2198" s="5"/>
      <c r="W2198" s="5"/>
      <c r="Z2198" s="4">
        <f>IFERROR(__xludf.DUMMYFUNCTION("""COMPUTED_VALUE"""),10.515)</f>
        <v>10.515</v>
      </c>
      <c r="AA2198" s="4">
        <v>31.4759</v>
      </c>
      <c r="AB2198" s="4" t="s">
        <v>13</v>
      </c>
      <c r="AD2198" s="4">
        <v>0.0</v>
      </c>
    </row>
    <row r="2199">
      <c r="G2199" s="5"/>
      <c r="H2199" s="5"/>
      <c r="K2199" s="4">
        <f>IFERROR(__xludf.DUMMYFUNCTION("""COMPUTED_VALUE"""),10.52)</f>
        <v>10.52</v>
      </c>
      <c r="L2199" s="4">
        <v>-5.87564</v>
      </c>
      <c r="M2199" s="4" t="s">
        <v>13</v>
      </c>
      <c r="O2199" s="4">
        <v>0.0</v>
      </c>
      <c r="V2199" s="5"/>
      <c r="W2199" s="5"/>
      <c r="Z2199" s="4">
        <f>IFERROR(__xludf.DUMMYFUNCTION("""COMPUTED_VALUE"""),10.52)</f>
        <v>10.52</v>
      </c>
      <c r="AA2199" s="4">
        <v>31.4778</v>
      </c>
      <c r="AB2199" s="4" t="s">
        <v>13</v>
      </c>
      <c r="AD2199" s="4">
        <v>0.0</v>
      </c>
    </row>
    <row r="2200">
      <c r="G2200" s="5"/>
      <c r="H2200" s="5"/>
      <c r="K2200" s="4">
        <f>IFERROR(__xludf.DUMMYFUNCTION("""COMPUTED_VALUE"""),10.525)</f>
        <v>10.525</v>
      </c>
      <c r="L2200" s="4">
        <v>-5.87194</v>
      </c>
      <c r="M2200" s="4" t="s">
        <v>13</v>
      </c>
      <c r="O2200" s="4">
        <v>0.0</v>
      </c>
      <c r="V2200" s="5"/>
      <c r="W2200" s="5"/>
      <c r="Z2200" s="4">
        <f>IFERROR(__xludf.DUMMYFUNCTION("""COMPUTED_VALUE"""),10.525)</f>
        <v>10.525</v>
      </c>
      <c r="AA2200" s="4">
        <v>31.4797</v>
      </c>
      <c r="AB2200" s="4" t="s">
        <v>13</v>
      </c>
      <c r="AD2200" s="4">
        <v>0.0</v>
      </c>
    </row>
    <row r="2201">
      <c r="G2201" s="5"/>
      <c r="H2201" s="5"/>
      <c r="K2201" s="4">
        <f>IFERROR(__xludf.DUMMYFUNCTION("""COMPUTED_VALUE"""),10.53)</f>
        <v>10.53</v>
      </c>
      <c r="L2201" s="4">
        <v>-5.86815</v>
      </c>
      <c r="M2201" s="4" t="s">
        <v>13</v>
      </c>
      <c r="O2201" s="4">
        <v>0.0</v>
      </c>
      <c r="V2201" s="5"/>
      <c r="W2201" s="5"/>
      <c r="Z2201" s="4">
        <f>IFERROR(__xludf.DUMMYFUNCTION("""COMPUTED_VALUE"""),10.53)</f>
        <v>10.53</v>
      </c>
      <c r="AA2201" s="4">
        <v>31.4816</v>
      </c>
      <c r="AB2201" s="4" t="s">
        <v>13</v>
      </c>
      <c r="AD2201" s="4">
        <v>0.0</v>
      </c>
    </row>
    <row r="2202">
      <c r="G2202" s="5"/>
      <c r="H2202" s="5"/>
      <c r="K2202" s="4">
        <f>IFERROR(__xludf.DUMMYFUNCTION("""COMPUTED_VALUE"""),10.535)</f>
        <v>10.535</v>
      </c>
      <c r="L2202" s="4">
        <v>-5.86427</v>
      </c>
      <c r="M2202" s="4" t="s">
        <v>13</v>
      </c>
      <c r="O2202" s="4">
        <v>0.0</v>
      </c>
      <c r="V2202" s="5"/>
      <c r="W2202" s="5"/>
      <c r="Z2202" s="4">
        <f>IFERROR(__xludf.DUMMYFUNCTION("""COMPUTED_VALUE"""),10.535)</f>
        <v>10.535</v>
      </c>
      <c r="AA2202" s="4">
        <v>31.4835</v>
      </c>
      <c r="AB2202" s="4" t="s">
        <v>13</v>
      </c>
      <c r="AD2202" s="4">
        <v>0.0</v>
      </c>
    </row>
    <row r="2203">
      <c r="G2203" s="5"/>
      <c r="H2203" s="5"/>
      <c r="K2203" s="4">
        <f>IFERROR(__xludf.DUMMYFUNCTION("""COMPUTED_VALUE"""),10.54)</f>
        <v>10.54</v>
      </c>
      <c r="L2203" s="4">
        <v>-5.86028</v>
      </c>
      <c r="M2203" s="4" t="s">
        <v>13</v>
      </c>
      <c r="O2203" s="4">
        <v>0.0</v>
      </c>
      <c r="V2203" s="5"/>
      <c r="W2203" s="5"/>
      <c r="Z2203" s="4">
        <f>IFERROR(__xludf.DUMMYFUNCTION("""COMPUTED_VALUE"""),10.54)</f>
        <v>10.54</v>
      </c>
      <c r="AA2203" s="4">
        <v>31.4853</v>
      </c>
      <c r="AB2203" s="4" t="s">
        <v>13</v>
      </c>
      <c r="AD2203" s="4">
        <v>0.0</v>
      </c>
    </row>
    <row r="2204">
      <c r="G2204" s="5"/>
      <c r="H2204" s="5"/>
      <c r="K2204" s="4">
        <f>IFERROR(__xludf.DUMMYFUNCTION("""COMPUTED_VALUE"""),10.545)</f>
        <v>10.545</v>
      </c>
      <c r="L2204" s="4">
        <v>-5.85624</v>
      </c>
      <c r="M2204" s="4" t="s">
        <v>13</v>
      </c>
      <c r="O2204" s="4">
        <v>0.0</v>
      </c>
      <c r="V2204" s="5"/>
      <c r="W2204" s="5"/>
      <c r="Z2204" s="4">
        <f>IFERROR(__xludf.DUMMYFUNCTION("""COMPUTED_VALUE"""),10.545)</f>
        <v>10.545</v>
      </c>
      <c r="AA2204" s="4">
        <v>31.4872</v>
      </c>
      <c r="AB2204" s="4" t="s">
        <v>13</v>
      </c>
      <c r="AD2204" s="4">
        <v>0.0</v>
      </c>
    </row>
    <row r="2205">
      <c r="G2205" s="5"/>
      <c r="H2205" s="5"/>
      <c r="K2205" s="4">
        <f>IFERROR(__xludf.DUMMYFUNCTION("""COMPUTED_VALUE"""),10.55)</f>
        <v>10.55</v>
      </c>
      <c r="L2205" s="4">
        <v>-5.85209</v>
      </c>
      <c r="M2205" s="4" t="s">
        <v>13</v>
      </c>
      <c r="O2205" s="4">
        <v>0.0</v>
      </c>
      <c r="V2205" s="5"/>
      <c r="W2205" s="5"/>
      <c r="Z2205" s="4">
        <f>IFERROR(__xludf.DUMMYFUNCTION("""COMPUTED_VALUE"""),10.55)</f>
        <v>10.55</v>
      </c>
      <c r="AA2205" s="4">
        <v>31.4891</v>
      </c>
      <c r="AB2205" s="4" t="s">
        <v>13</v>
      </c>
      <c r="AD2205" s="4">
        <v>0.0</v>
      </c>
    </row>
    <row r="2206">
      <c r="G2206" s="5"/>
      <c r="H2206" s="5"/>
      <c r="K2206" s="4">
        <f>IFERROR(__xludf.DUMMYFUNCTION("""COMPUTED_VALUE"""),10.555)</f>
        <v>10.555</v>
      </c>
      <c r="L2206" s="4">
        <v>-5.84788</v>
      </c>
      <c r="M2206" s="4" t="s">
        <v>13</v>
      </c>
      <c r="O2206" s="4">
        <v>0.0</v>
      </c>
      <c r="V2206" s="5"/>
      <c r="W2206" s="5"/>
      <c r="Z2206" s="4">
        <f>IFERROR(__xludf.DUMMYFUNCTION("""COMPUTED_VALUE"""),10.555)</f>
        <v>10.555</v>
      </c>
      <c r="AA2206" s="4">
        <v>31.491</v>
      </c>
      <c r="AB2206" s="4" t="s">
        <v>13</v>
      </c>
      <c r="AD2206" s="4">
        <v>0.0</v>
      </c>
    </row>
    <row r="2207">
      <c r="G2207" s="5"/>
      <c r="H2207" s="5"/>
      <c r="K2207" s="4">
        <f>IFERROR(__xludf.DUMMYFUNCTION("""COMPUTED_VALUE"""),10.56)</f>
        <v>10.56</v>
      </c>
      <c r="L2207" s="4">
        <v>-5.84359</v>
      </c>
      <c r="M2207" s="4" t="s">
        <v>13</v>
      </c>
      <c r="O2207" s="4">
        <v>0.0</v>
      </c>
      <c r="V2207" s="5"/>
      <c r="W2207" s="5"/>
      <c r="Z2207" s="4">
        <f>IFERROR(__xludf.DUMMYFUNCTION("""COMPUTED_VALUE"""),10.56)</f>
        <v>10.56</v>
      </c>
      <c r="AA2207" s="4">
        <v>31.493</v>
      </c>
      <c r="AB2207" s="4" t="s">
        <v>13</v>
      </c>
      <c r="AD2207" s="4">
        <v>0.0</v>
      </c>
    </row>
    <row r="2208">
      <c r="G2208" s="5"/>
      <c r="H2208" s="5"/>
      <c r="K2208" s="4">
        <f>IFERROR(__xludf.DUMMYFUNCTION("""COMPUTED_VALUE"""),10.565)</f>
        <v>10.565</v>
      </c>
      <c r="L2208" s="4">
        <v>-5.83924</v>
      </c>
      <c r="M2208" s="4" t="s">
        <v>13</v>
      </c>
      <c r="O2208" s="4">
        <v>0.0</v>
      </c>
      <c r="V2208" s="5"/>
      <c r="W2208" s="5"/>
      <c r="Z2208" s="4">
        <f>IFERROR(__xludf.DUMMYFUNCTION("""COMPUTED_VALUE"""),10.565)</f>
        <v>10.565</v>
      </c>
      <c r="AA2208" s="4">
        <v>31.4949</v>
      </c>
      <c r="AB2208" s="4" t="s">
        <v>13</v>
      </c>
      <c r="AD2208" s="4">
        <v>0.0</v>
      </c>
    </row>
    <row r="2209">
      <c r="G2209" s="5"/>
      <c r="H2209" s="5"/>
      <c r="K2209" s="4">
        <f>IFERROR(__xludf.DUMMYFUNCTION("""COMPUTED_VALUE"""),10.57)</f>
        <v>10.57</v>
      </c>
      <c r="L2209" s="4">
        <v>-5.83482</v>
      </c>
      <c r="M2209" s="4" t="s">
        <v>13</v>
      </c>
      <c r="O2209" s="4">
        <v>0.0</v>
      </c>
      <c r="V2209" s="5"/>
      <c r="W2209" s="5"/>
      <c r="Z2209" s="4">
        <f>IFERROR(__xludf.DUMMYFUNCTION("""COMPUTED_VALUE"""),10.57)</f>
        <v>10.57</v>
      </c>
      <c r="AA2209" s="4">
        <v>31.4969</v>
      </c>
      <c r="AB2209" s="4" t="s">
        <v>13</v>
      </c>
      <c r="AD2209" s="4">
        <v>0.0</v>
      </c>
    </row>
    <row r="2210">
      <c r="G2210" s="5"/>
      <c r="H2210" s="5"/>
      <c r="K2210" s="4">
        <f>IFERROR(__xludf.DUMMYFUNCTION("""COMPUTED_VALUE"""),10.575)</f>
        <v>10.575</v>
      </c>
      <c r="L2210" s="4">
        <v>-5.83033</v>
      </c>
      <c r="M2210" s="4" t="s">
        <v>13</v>
      </c>
      <c r="O2210" s="4">
        <v>0.0</v>
      </c>
      <c r="V2210" s="5"/>
      <c r="W2210" s="5"/>
      <c r="Z2210" s="4">
        <f>IFERROR(__xludf.DUMMYFUNCTION("""COMPUTED_VALUE"""),10.575)</f>
        <v>10.575</v>
      </c>
      <c r="AA2210" s="4">
        <v>31.499</v>
      </c>
      <c r="AB2210" s="4" t="s">
        <v>13</v>
      </c>
      <c r="AD2210" s="4">
        <v>0.0</v>
      </c>
    </row>
    <row r="2211">
      <c r="G2211" s="5"/>
      <c r="H2211" s="5"/>
      <c r="K2211" s="4">
        <f>IFERROR(__xludf.DUMMYFUNCTION("""COMPUTED_VALUE"""),10.58)</f>
        <v>10.58</v>
      </c>
      <c r="L2211" s="4">
        <v>-5.82581</v>
      </c>
      <c r="M2211" s="4" t="s">
        <v>13</v>
      </c>
      <c r="O2211" s="4">
        <v>0.0</v>
      </c>
      <c r="V2211" s="5"/>
      <c r="W2211" s="5"/>
      <c r="Z2211" s="4">
        <f>IFERROR(__xludf.DUMMYFUNCTION("""COMPUTED_VALUE"""),10.58)</f>
        <v>10.58</v>
      </c>
      <c r="AA2211" s="4">
        <v>31.5011</v>
      </c>
      <c r="AB2211" s="4" t="s">
        <v>13</v>
      </c>
      <c r="AD2211" s="4">
        <v>0.0</v>
      </c>
    </row>
    <row r="2212">
      <c r="G2212" s="5"/>
      <c r="H2212" s="5"/>
      <c r="K2212" s="4">
        <f>IFERROR(__xludf.DUMMYFUNCTION("""COMPUTED_VALUE"""),10.585)</f>
        <v>10.585</v>
      </c>
      <c r="L2212" s="4">
        <v>-5.82122</v>
      </c>
      <c r="M2212" s="4" t="s">
        <v>13</v>
      </c>
      <c r="O2212" s="4">
        <v>0.0</v>
      </c>
      <c r="V2212" s="5"/>
      <c r="W2212" s="5"/>
      <c r="Z2212" s="4">
        <f>IFERROR(__xludf.DUMMYFUNCTION("""COMPUTED_VALUE"""),10.585)</f>
        <v>10.585</v>
      </c>
      <c r="AA2212" s="4">
        <v>31.5032</v>
      </c>
      <c r="AB2212" s="4" t="s">
        <v>13</v>
      </c>
      <c r="AD2212" s="4">
        <v>0.0</v>
      </c>
    </row>
    <row r="2213">
      <c r="G2213" s="5"/>
      <c r="H2213" s="5"/>
      <c r="K2213" s="4">
        <f>IFERROR(__xludf.DUMMYFUNCTION("""COMPUTED_VALUE"""),10.59)</f>
        <v>10.59</v>
      </c>
      <c r="L2213" s="4">
        <v>-5.81662</v>
      </c>
      <c r="M2213" s="4" t="s">
        <v>13</v>
      </c>
      <c r="O2213" s="4">
        <v>0.0</v>
      </c>
      <c r="V2213" s="5"/>
      <c r="W2213" s="5"/>
      <c r="Z2213" s="4">
        <f>IFERROR(__xludf.DUMMYFUNCTION("""COMPUTED_VALUE"""),10.59)</f>
        <v>10.59</v>
      </c>
      <c r="AA2213" s="4">
        <v>31.5054</v>
      </c>
      <c r="AB2213" s="4" t="s">
        <v>13</v>
      </c>
      <c r="AD2213" s="4">
        <v>0.0</v>
      </c>
    </row>
    <row r="2214">
      <c r="G2214" s="5"/>
      <c r="H2214" s="5"/>
      <c r="K2214" s="4">
        <f>IFERROR(__xludf.DUMMYFUNCTION("""COMPUTED_VALUE"""),10.595)</f>
        <v>10.595</v>
      </c>
      <c r="L2214" s="4">
        <v>-5.81196</v>
      </c>
      <c r="M2214" s="4" t="s">
        <v>13</v>
      </c>
      <c r="O2214" s="4">
        <v>0.0</v>
      </c>
      <c r="V2214" s="5"/>
      <c r="W2214" s="5"/>
      <c r="Z2214" s="4">
        <f>IFERROR(__xludf.DUMMYFUNCTION("""COMPUTED_VALUE"""),10.595)</f>
        <v>10.595</v>
      </c>
      <c r="AA2214" s="4">
        <v>31.5077</v>
      </c>
      <c r="AB2214" s="4" t="s">
        <v>13</v>
      </c>
      <c r="AD2214" s="4">
        <v>0.0</v>
      </c>
    </row>
    <row r="2215">
      <c r="G2215" s="5"/>
      <c r="H2215" s="5"/>
      <c r="K2215" s="4">
        <f>IFERROR(__xludf.DUMMYFUNCTION("""COMPUTED_VALUE"""),10.6)</f>
        <v>10.6</v>
      </c>
      <c r="L2215" s="4">
        <v>-5.80729</v>
      </c>
      <c r="M2215" s="4" t="s">
        <v>13</v>
      </c>
      <c r="O2215" s="4">
        <v>0.0</v>
      </c>
      <c r="V2215" s="5"/>
      <c r="W2215" s="5"/>
      <c r="Z2215" s="4">
        <f>IFERROR(__xludf.DUMMYFUNCTION("""COMPUTED_VALUE"""),10.6)</f>
        <v>10.6</v>
      </c>
      <c r="AA2215" s="4">
        <v>31.5101</v>
      </c>
      <c r="AB2215" s="4" t="s">
        <v>13</v>
      </c>
      <c r="AD2215" s="4">
        <v>0.0</v>
      </c>
    </row>
    <row r="2216">
      <c r="G2216" s="5"/>
      <c r="H2216" s="5"/>
      <c r="K2216" s="4">
        <f>IFERROR(__xludf.DUMMYFUNCTION("""COMPUTED_VALUE"""),10.605)</f>
        <v>10.605</v>
      </c>
      <c r="L2216" s="4">
        <v>-5.80259</v>
      </c>
      <c r="M2216" s="4" t="s">
        <v>13</v>
      </c>
      <c r="O2216" s="4">
        <v>0.0</v>
      </c>
      <c r="V2216" s="5"/>
      <c r="W2216" s="5"/>
      <c r="Z2216" s="4">
        <f>IFERROR(__xludf.DUMMYFUNCTION("""COMPUTED_VALUE"""),10.605)</f>
        <v>10.605</v>
      </c>
      <c r="AA2216" s="4">
        <v>31.5125</v>
      </c>
      <c r="AB2216" s="4" t="s">
        <v>13</v>
      </c>
      <c r="AD2216" s="4">
        <v>0.0</v>
      </c>
    </row>
    <row r="2217">
      <c r="G2217" s="5"/>
      <c r="H2217" s="5"/>
      <c r="K2217" s="4">
        <f>IFERROR(__xludf.DUMMYFUNCTION("""COMPUTED_VALUE"""),10.61)</f>
        <v>10.61</v>
      </c>
      <c r="L2217" s="4">
        <v>-5.79786</v>
      </c>
      <c r="M2217" s="4" t="s">
        <v>13</v>
      </c>
      <c r="O2217" s="4">
        <v>0.0</v>
      </c>
      <c r="V2217" s="5"/>
      <c r="W2217" s="5"/>
      <c r="Z2217" s="4">
        <f>IFERROR(__xludf.DUMMYFUNCTION("""COMPUTED_VALUE"""),10.61)</f>
        <v>10.61</v>
      </c>
      <c r="AA2217" s="4">
        <v>31.5151</v>
      </c>
      <c r="AB2217" s="4" t="s">
        <v>13</v>
      </c>
      <c r="AD2217" s="4">
        <v>0.0</v>
      </c>
    </row>
    <row r="2218">
      <c r="G2218" s="5"/>
      <c r="H2218" s="5"/>
      <c r="K2218" s="4">
        <f>IFERROR(__xludf.DUMMYFUNCTION("""COMPUTED_VALUE"""),10.612335209)</f>
        <v>10.61233521</v>
      </c>
      <c r="L2218" s="4" t="s">
        <v>13</v>
      </c>
      <c r="M2218" s="4">
        <v>-5.01</v>
      </c>
      <c r="O2218" s="4">
        <v>0.0</v>
      </c>
      <c r="V2218" s="5"/>
      <c r="W2218" s="5"/>
      <c r="Z2218" s="4">
        <f>IFERROR(__xludf.DUMMYFUNCTION("""COMPUTED_VALUE"""),10.612335209)</f>
        <v>10.61233521</v>
      </c>
      <c r="AA2218" s="4" t="s">
        <v>13</v>
      </c>
      <c r="AB2218" s="4">
        <v>28.9176035092602</v>
      </c>
      <c r="AD2218" s="4">
        <v>0.0</v>
      </c>
    </row>
    <row r="2219">
      <c r="G2219" s="5"/>
      <c r="H2219" s="5"/>
      <c r="K2219" s="4">
        <f>IFERROR(__xludf.DUMMYFUNCTION("""COMPUTED_VALUE"""),10.615)</f>
        <v>10.615</v>
      </c>
      <c r="L2219" s="4">
        <v>-5.79313</v>
      </c>
      <c r="M2219" s="4" t="s">
        <v>13</v>
      </c>
      <c r="O2219" s="4">
        <v>0.0</v>
      </c>
      <c r="V2219" s="5"/>
      <c r="W2219" s="5"/>
      <c r="Z2219" s="4">
        <f>IFERROR(__xludf.DUMMYFUNCTION("""COMPUTED_VALUE"""),10.615)</f>
        <v>10.615</v>
      </c>
      <c r="AA2219" s="4">
        <v>31.5177</v>
      </c>
      <c r="AB2219" s="4" t="s">
        <v>13</v>
      </c>
      <c r="AD2219" s="4">
        <v>0.0</v>
      </c>
    </row>
    <row r="2220">
      <c r="G2220" s="5"/>
      <c r="H2220" s="5"/>
      <c r="K2220" s="4">
        <f>IFERROR(__xludf.DUMMYFUNCTION("""COMPUTED_VALUE"""),10.62)</f>
        <v>10.62</v>
      </c>
      <c r="L2220" s="4">
        <v>-5.78839</v>
      </c>
      <c r="M2220" s="4" t="s">
        <v>13</v>
      </c>
      <c r="O2220" s="4">
        <v>0.0</v>
      </c>
      <c r="V2220" s="5"/>
      <c r="W2220" s="5"/>
      <c r="Z2220" s="4">
        <f>IFERROR(__xludf.DUMMYFUNCTION("""COMPUTED_VALUE"""),10.62)</f>
        <v>10.62</v>
      </c>
      <c r="AA2220" s="4">
        <v>31.5205</v>
      </c>
      <c r="AB2220" s="4" t="s">
        <v>13</v>
      </c>
      <c r="AD2220" s="4">
        <v>0.0</v>
      </c>
    </row>
    <row r="2221">
      <c r="G2221" s="5"/>
      <c r="H2221" s="5"/>
      <c r="K2221" s="4">
        <f>IFERROR(__xludf.DUMMYFUNCTION("""COMPUTED_VALUE"""),10.625)</f>
        <v>10.625</v>
      </c>
      <c r="L2221" s="4">
        <v>-5.78363</v>
      </c>
      <c r="M2221" s="4" t="s">
        <v>13</v>
      </c>
      <c r="O2221" s="4">
        <v>0.0</v>
      </c>
      <c r="V2221" s="5"/>
      <c r="W2221" s="5"/>
      <c r="Z2221" s="4">
        <f>IFERROR(__xludf.DUMMYFUNCTION("""COMPUTED_VALUE"""),10.625)</f>
        <v>10.625</v>
      </c>
      <c r="AA2221" s="4">
        <v>31.5233</v>
      </c>
      <c r="AB2221" s="4" t="s">
        <v>13</v>
      </c>
      <c r="AD2221" s="4">
        <v>0.0</v>
      </c>
    </row>
    <row r="2222">
      <c r="G2222" s="5"/>
      <c r="H2222" s="5"/>
      <c r="K2222" s="4">
        <f>IFERROR(__xludf.DUMMYFUNCTION("""COMPUTED_VALUE"""),10.63)</f>
        <v>10.63</v>
      </c>
      <c r="L2222" s="4">
        <v>-5.7789</v>
      </c>
      <c r="M2222" s="4" t="s">
        <v>13</v>
      </c>
      <c r="O2222" s="4">
        <v>0.0</v>
      </c>
      <c r="V2222" s="5"/>
      <c r="W2222" s="5"/>
      <c r="Z2222" s="4">
        <f>IFERROR(__xludf.DUMMYFUNCTION("""COMPUTED_VALUE"""),10.63)</f>
        <v>10.63</v>
      </c>
      <c r="AA2222" s="4">
        <v>31.5263</v>
      </c>
      <c r="AB2222" s="4" t="s">
        <v>13</v>
      </c>
      <c r="AD2222" s="4">
        <v>0.0</v>
      </c>
    </row>
    <row r="2223">
      <c r="G2223" s="5"/>
      <c r="H2223" s="5"/>
      <c r="K2223" s="4">
        <f>IFERROR(__xludf.DUMMYFUNCTION("""COMPUTED_VALUE"""),10.635)</f>
        <v>10.635</v>
      </c>
      <c r="L2223" s="4">
        <v>-5.77414</v>
      </c>
      <c r="M2223" s="4" t="s">
        <v>13</v>
      </c>
      <c r="O2223" s="4">
        <v>0.0</v>
      </c>
      <c r="V2223" s="5"/>
      <c r="W2223" s="5"/>
      <c r="Z2223" s="4">
        <f>IFERROR(__xludf.DUMMYFUNCTION("""COMPUTED_VALUE"""),10.635)</f>
        <v>10.635</v>
      </c>
      <c r="AA2223" s="4">
        <v>31.5295</v>
      </c>
      <c r="AB2223" s="4" t="s">
        <v>13</v>
      </c>
      <c r="AD2223" s="4">
        <v>0.0</v>
      </c>
    </row>
    <row r="2224">
      <c r="G2224" s="5"/>
      <c r="H2224" s="5"/>
      <c r="K2224" s="4">
        <f>IFERROR(__xludf.DUMMYFUNCTION("""COMPUTED_VALUE"""),10.64)</f>
        <v>10.64</v>
      </c>
      <c r="L2224" s="4">
        <v>-5.76941</v>
      </c>
      <c r="M2224" s="4" t="s">
        <v>13</v>
      </c>
      <c r="O2224" s="4">
        <v>0.0</v>
      </c>
      <c r="V2224" s="5"/>
      <c r="W2224" s="5"/>
      <c r="Z2224" s="4">
        <f>IFERROR(__xludf.DUMMYFUNCTION("""COMPUTED_VALUE"""),10.64)</f>
        <v>10.64</v>
      </c>
      <c r="AA2224" s="4">
        <v>31.5327</v>
      </c>
      <c r="AB2224" s="4" t="s">
        <v>13</v>
      </c>
      <c r="AD2224" s="4">
        <v>0.0</v>
      </c>
    </row>
    <row r="2225">
      <c r="G2225" s="5"/>
      <c r="H2225" s="5"/>
      <c r="K2225" s="4">
        <f>IFERROR(__xludf.DUMMYFUNCTION("""COMPUTED_VALUE"""),10.645)</f>
        <v>10.645</v>
      </c>
      <c r="L2225" s="4">
        <v>-5.76468</v>
      </c>
      <c r="M2225" s="4" t="s">
        <v>13</v>
      </c>
      <c r="O2225" s="4">
        <v>0.0</v>
      </c>
      <c r="V2225" s="5"/>
      <c r="W2225" s="5"/>
      <c r="Z2225" s="4">
        <f>IFERROR(__xludf.DUMMYFUNCTION("""COMPUTED_VALUE"""),10.645)</f>
        <v>10.645</v>
      </c>
      <c r="AA2225" s="4">
        <v>31.5361</v>
      </c>
      <c r="AB2225" s="4" t="s">
        <v>13</v>
      </c>
      <c r="AD2225" s="4">
        <v>0.0</v>
      </c>
    </row>
    <row r="2226">
      <c r="G2226" s="5"/>
      <c r="H2226" s="5"/>
      <c r="K2226" s="4">
        <f>IFERROR(__xludf.DUMMYFUNCTION("""COMPUTED_VALUE"""),10.65)</f>
        <v>10.65</v>
      </c>
      <c r="L2226" s="4">
        <v>-5.75996</v>
      </c>
      <c r="M2226" s="4" t="s">
        <v>13</v>
      </c>
      <c r="O2226" s="4">
        <v>0.0</v>
      </c>
      <c r="V2226" s="5"/>
      <c r="W2226" s="5"/>
      <c r="Z2226" s="4">
        <f>IFERROR(__xludf.DUMMYFUNCTION("""COMPUTED_VALUE"""),10.65)</f>
        <v>10.65</v>
      </c>
      <c r="AA2226" s="4">
        <v>31.5396</v>
      </c>
      <c r="AB2226" s="4" t="s">
        <v>13</v>
      </c>
      <c r="AD2226" s="4">
        <v>0.0</v>
      </c>
    </row>
    <row r="2227">
      <c r="G2227" s="5"/>
      <c r="H2227" s="5"/>
      <c r="K2227" s="4">
        <f>IFERROR(__xludf.DUMMYFUNCTION("""COMPUTED_VALUE"""),10.655)</f>
        <v>10.655</v>
      </c>
      <c r="L2227" s="4">
        <v>-5.75528</v>
      </c>
      <c r="M2227" s="4" t="s">
        <v>13</v>
      </c>
      <c r="O2227" s="4">
        <v>0.0</v>
      </c>
      <c r="V2227" s="5"/>
      <c r="W2227" s="5"/>
      <c r="Z2227" s="4">
        <f>IFERROR(__xludf.DUMMYFUNCTION("""COMPUTED_VALUE"""),10.655)</f>
        <v>10.655</v>
      </c>
      <c r="AA2227" s="4">
        <v>31.5432</v>
      </c>
      <c r="AB2227" s="4" t="s">
        <v>13</v>
      </c>
      <c r="AD2227" s="4">
        <v>0.0</v>
      </c>
    </row>
    <row r="2228">
      <c r="G2228" s="5"/>
      <c r="H2228" s="5"/>
      <c r="K2228" s="4">
        <f>IFERROR(__xludf.DUMMYFUNCTION("""COMPUTED_VALUE"""),10.66)</f>
        <v>10.66</v>
      </c>
      <c r="L2228" s="4">
        <v>-5.7506</v>
      </c>
      <c r="M2228" s="4" t="s">
        <v>13</v>
      </c>
      <c r="O2228" s="4">
        <v>0.0</v>
      </c>
      <c r="V2228" s="5"/>
      <c r="W2228" s="5"/>
      <c r="Z2228" s="4">
        <f>IFERROR(__xludf.DUMMYFUNCTION("""COMPUTED_VALUE"""),10.66)</f>
        <v>10.66</v>
      </c>
      <c r="AA2228" s="4">
        <v>31.547</v>
      </c>
      <c r="AB2228" s="4" t="s">
        <v>13</v>
      </c>
      <c r="AD2228" s="4">
        <v>0.0</v>
      </c>
    </row>
    <row r="2229">
      <c r="G2229" s="5"/>
      <c r="H2229" s="5"/>
      <c r="K2229" s="4">
        <f>IFERROR(__xludf.DUMMYFUNCTION("""COMPUTED_VALUE"""),10.665)</f>
        <v>10.665</v>
      </c>
      <c r="L2229" s="4">
        <v>-5.74594</v>
      </c>
      <c r="M2229" s="4" t="s">
        <v>13</v>
      </c>
      <c r="O2229" s="4">
        <v>0.0</v>
      </c>
      <c r="V2229" s="5"/>
      <c r="W2229" s="5"/>
      <c r="Z2229" s="4">
        <f>IFERROR(__xludf.DUMMYFUNCTION("""COMPUTED_VALUE"""),10.665)</f>
        <v>10.665</v>
      </c>
      <c r="AA2229" s="4">
        <v>31.5509</v>
      </c>
      <c r="AB2229" s="4" t="s">
        <v>13</v>
      </c>
      <c r="AD2229" s="4">
        <v>0.0</v>
      </c>
    </row>
    <row r="2230">
      <c r="G2230" s="5"/>
      <c r="H2230" s="5"/>
      <c r="K2230" s="4">
        <f>IFERROR(__xludf.DUMMYFUNCTION("""COMPUTED_VALUE"""),10.67)</f>
        <v>10.67</v>
      </c>
      <c r="L2230" s="4">
        <v>-5.7413</v>
      </c>
      <c r="M2230" s="4" t="s">
        <v>13</v>
      </c>
      <c r="O2230" s="4">
        <v>0.0</v>
      </c>
      <c r="V2230" s="5"/>
      <c r="W2230" s="5"/>
      <c r="Z2230" s="4">
        <f>IFERROR(__xludf.DUMMYFUNCTION("""COMPUTED_VALUE"""),10.67)</f>
        <v>10.67</v>
      </c>
      <c r="AA2230" s="4">
        <v>31.5549</v>
      </c>
      <c r="AB2230" s="4" t="s">
        <v>13</v>
      </c>
      <c r="AD2230" s="4">
        <v>0.0</v>
      </c>
    </row>
    <row r="2231">
      <c r="G2231" s="5"/>
      <c r="H2231" s="5"/>
      <c r="K2231" s="4">
        <f>IFERROR(__xludf.DUMMYFUNCTION("""COMPUTED_VALUE"""),10.675)</f>
        <v>10.675</v>
      </c>
      <c r="L2231" s="4">
        <v>-5.73669</v>
      </c>
      <c r="M2231" s="4" t="s">
        <v>13</v>
      </c>
      <c r="O2231" s="4">
        <v>0.0</v>
      </c>
      <c r="V2231" s="5"/>
      <c r="W2231" s="5"/>
      <c r="Z2231" s="4">
        <f>IFERROR(__xludf.DUMMYFUNCTION("""COMPUTED_VALUE"""),10.675)</f>
        <v>10.675</v>
      </c>
      <c r="AA2231" s="4">
        <v>31.5591</v>
      </c>
      <c r="AB2231" s="4" t="s">
        <v>13</v>
      </c>
      <c r="AD2231" s="4">
        <v>0.0</v>
      </c>
    </row>
    <row r="2232">
      <c r="G2232" s="5"/>
      <c r="H2232" s="5"/>
      <c r="K2232" s="4">
        <f>IFERROR(__xludf.DUMMYFUNCTION("""COMPUTED_VALUE"""),10.68)</f>
        <v>10.68</v>
      </c>
      <c r="L2232" s="4">
        <v>-5.73212</v>
      </c>
      <c r="M2232" s="4" t="s">
        <v>13</v>
      </c>
      <c r="O2232" s="4">
        <v>0.0</v>
      </c>
      <c r="V2232" s="5"/>
      <c r="W2232" s="5"/>
      <c r="Z2232" s="4">
        <f>IFERROR(__xludf.DUMMYFUNCTION("""COMPUTED_VALUE"""),10.68)</f>
        <v>10.68</v>
      </c>
      <c r="AA2232" s="4">
        <v>31.5635</v>
      </c>
      <c r="AB2232" s="4" t="s">
        <v>13</v>
      </c>
      <c r="AD2232" s="4">
        <v>0.0</v>
      </c>
    </row>
    <row r="2233">
      <c r="G2233" s="5"/>
      <c r="H2233" s="5"/>
      <c r="K2233" s="4">
        <f>IFERROR(__xludf.DUMMYFUNCTION("""COMPUTED_VALUE"""),10.685)</f>
        <v>10.685</v>
      </c>
      <c r="L2233" s="4">
        <v>-5.72757</v>
      </c>
      <c r="M2233" s="4" t="s">
        <v>13</v>
      </c>
      <c r="O2233" s="4">
        <v>0.0</v>
      </c>
      <c r="V2233" s="5"/>
      <c r="W2233" s="5"/>
      <c r="Z2233" s="4">
        <f>IFERROR(__xludf.DUMMYFUNCTION("""COMPUTED_VALUE"""),10.685)</f>
        <v>10.685</v>
      </c>
      <c r="AA2233" s="4">
        <v>31.568</v>
      </c>
      <c r="AB2233" s="4" t="s">
        <v>13</v>
      </c>
      <c r="AD2233" s="4">
        <v>0.0</v>
      </c>
    </row>
    <row r="2234">
      <c r="G2234" s="5"/>
      <c r="H2234" s="5"/>
      <c r="K2234" s="4">
        <f>IFERROR(__xludf.DUMMYFUNCTION("""COMPUTED_VALUE"""),10.69)</f>
        <v>10.69</v>
      </c>
      <c r="L2234" s="4">
        <v>-5.72304</v>
      </c>
      <c r="M2234" s="4" t="s">
        <v>13</v>
      </c>
      <c r="O2234" s="4">
        <v>0.0</v>
      </c>
      <c r="V2234" s="5"/>
      <c r="W2234" s="5"/>
      <c r="Z2234" s="4">
        <f>IFERROR(__xludf.DUMMYFUNCTION("""COMPUTED_VALUE"""),10.69)</f>
        <v>10.69</v>
      </c>
      <c r="AA2234" s="4">
        <v>31.5726</v>
      </c>
      <c r="AB2234" s="4" t="s">
        <v>13</v>
      </c>
      <c r="AD2234" s="4">
        <v>0.0</v>
      </c>
    </row>
    <row r="2235">
      <c r="G2235" s="5"/>
      <c r="H2235" s="5"/>
      <c r="K2235" s="4">
        <f>IFERROR(__xludf.DUMMYFUNCTION("""COMPUTED_VALUE"""),10.695)</f>
        <v>10.695</v>
      </c>
      <c r="L2235" s="4">
        <v>-5.71853</v>
      </c>
      <c r="M2235" s="4" t="s">
        <v>13</v>
      </c>
      <c r="O2235" s="4">
        <v>0.0</v>
      </c>
      <c r="V2235" s="5"/>
      <c r="W2235" s="5"/>
      <c r="Z2235" s="4">
        <f>IFERROR(__xludf.DUMMYFUNCTION("""COMPUTED_VALUE"""),10.695)</f>
        <v>10.695</v>
      </c>
      <c r="AA2235" s="4">
        <v>31.5774</v>
      </c>
      <c r="AB2235" s="4" t="s">
        <v>13</v>
      </c>
      <c r="AD2235" s="4">
        <v>0.0</v>
      </c>
    </row>
    <row r="2236">
      <c r="G2236" s="5"/>
      <c r="H2236" s="5"/>
      <c r="K2236" s="4">
        <f>IFERROR(__xludf.DUMMYFUNCTION("""COMPUTED_VALUE"""),10.695739749)</f>
        <v>10.69573975</v>
      </c>
      <c r="L2236" s="4" t="s">
        <v>13</v>
      </c>
      <c r="M2236" s="4">
        <v>-5.2</v>
      </c>
      <c r="O2236" s="4">
        <v>0.0</v>
      </c>
      <c r="V2236" s="5"/>
      <c r="W2236" s="5"/>
      <c r="Z2236" s="4">
        <f>IFERROR(__xludf.DUMMYFUNCTION("""COMPUTED_VALUE"""),10.695739749)</f>
        <v>10.69573975</v>
      </c>
      <c r="AA2236" s="4" t="s">
        <v>13</v>
      </c>
      <c r="AB2236" s="4">
        <v>28.311559284246</v>
      </c>
      <c r="AD2236" s="4">
        <v>0.0</v>
      </c>
    </row>
    <row r="2237">
      <c r="G2237" s="5"/>
      <c r="H2237" s="5"/>
      <c r="K2237" s="4">
        <f>IFERROR(__xludf.DUMMYFUNCTION("""COMPUTED_VALUE"""),10.7)</f>
        <v>10.7</v>
      </c>
      <c r="L2237" s="4">
        <v>-5.71406</v>
      </c>
      <c r="M2237" s="4" t="s">
        <v>13</v>
      </c>
      <c r="O2237" s="4">
        <v>0.0</v>
      </c>
      <c r="V2237" s="5"/>
      <c r="W2237" s="5"/>
      <c r="Z2237" s="4">
        <f>IFERROR(__xludf.DUMMYFUNCTION("""COMPUTED_VALUE"""),10.7)</f>
        <v>10.7</v>
      </c>
      <c r="AA2237" s="4">
        <v>31.5823</v>
      </c>
      <c r="AB2237" s="4" t="s">
        <v>13</v>
      </c>
      <c r="AD2237" s="4">
        <v>0.0</v>
      </c>
    </row>
    <row r="2238">
      <c r="G2238" s="5"/>
      <c r="H2238" s="5"/>
      <c r="K2238" s="4">
        <f>IFERROR(__xludf.DUMMYFUNCTION("""COMPUTED_VALUE"""),10.705)</f>
        <v>10.705</v>
      </c>
      <c r="L2238" s="4">
        <v>-5.70963</v>
      </c>
      <c r="M2238" s="4" t="s">
        <v>13</v>
      </c>
      <c r="O2238" s="4">
        <v>0.0</v>
      </c>
      <c r="V2238" s="5"/>
      <c r="W2238" s="5"/>
      <c r="Z2238" s="4">
        <f>IFERROR(__xludf.DUMMYFUNCTION("""COMPUTED_VALUE"""),10.705)</f>
        <v>10.705</v>
      </c>
      <c r="AA2238" s="4">
        <v>31.5874</v>
      </c>
      <c r="AB2238" s="4" t="s">
        <v>13</v>
      </c>
      <c r="AD2238" s="4">
        <v>0.0</v>
      </c>
    </row>
    <row r="2239">
      <c r="G2239" s="5"/>
      <c r="H2239" s="5"/>
      <c r="K2239" s="4">
        <f>IFERROR(__xludf.DUMMYFUNCTION("""COMPUTED_VALUE"""),10.71)</f>
        <v>10.71</v>
      </c>
      <c r="L2239" s="4">
        <v>-5.70521</v>
      </c>
      <c r="M2239" s="4" t="s">
        <v>13</v>
      </c>
      <c r="O2239" s="4">
        <v>0.0</v>
      </c>
      <c r="V2239" s="5"/>
      <c r="W2239" s="5"/>
      <c r="Z2239" s="4">
        <f>IFERROR(__xludf.DUMMYFUNCTION("""COMPUTED_VALUE"""),10.71)</f>
        <v>10.71</v>
      </c>
      <c r="AA2239" s="4">
        <v>31.5926</v>
      </c>
      <c r="AB2239" s="4" t="s">
        <v>13</v>
      </c>
      <c r="AD2239" s="4">
        <v>0.0</v>
      </c>
    </row>
    <row r="2240">
      <c r="G2240" s="5"/>
      <c r="H2240" s="5"/>
      <c r="K2240" s="4">
        <f>IFERROR(__xludf.DUMMYFUNCTION("""COMPUTED_VALUE"""),10.715)</f>
        <v>10.715</v>
      </c>
      <c r="L2240" s="4">
        <v>-5.70084</v>
      </c>
      <c r="M2240" s="4" t="s">
        <v>13</v>
      </c>
      <c r="O2240" s="4">
        <v>0.0</v>
      </c>
      <c r="V2240" s="5"/>
      <c r="W2240" s="5"/>
      <c r="Z2240" s="4">
        <f>IFERROR(__xludf.DUMMYFUNCTION("""COMPUTED_VALUE"""),10.715)</f>
        <v>10.715</v>
      </c>
      <c r="AA2240" s="4">
        <v>31.598</v>
      </c>
      <c r="AB2240" s="4" t="s">
        <v>13</v>
      </c>
      <c r="AD2240" s="4">
        <v>0.0</v>
      </c>
    </row>
    <row r="2241">
      <c r="G2241" s="5"/>
      <c r="H2241" s="5"/>
      <c r="K2241" s="4">
        <f>IFERROR(__xludf.DUMMYFUNCTION("""COMPUTED_VALUE"""),10.72)</f>
        <v>10.72</v>
      </c>
      <c r="L2241" s="4">
        <v>-5.69648</v>
      </c>
      <c r="M2241" s="4" t="s">
        <v>13</v>
      </c>
      <c r="O2241" s="4">
        <v>0.0</v>
      </c>
      <c r="V2241" s="5"/>
      <c r="W2241" s="5"/>
      <c r="Z2241" s="4">
        <f>IFERROR(__xludf.DUMMYFUNCTION("""COMPUTED_VALUE"""),10.72)</f>
        <v>10.72</v>
      </c>
      <c r="AA2241" s="4">
        <v>31.6035</v>
      </c>
      <c r="AB2241" s="4" t="s">
        <v>13</v>
      </c>
      <c r="AD2241" s="4">
        <v>0.0</v>
      </c>
    </row>
    <row r="2242">
      <c r="G2242" s="5"/>
      <c r="H2242" s="5"/>
      <c r="K2242" s="4">
        <f>IFERROR(__xludf.DUMMYFUNCTION("""COMPUTED_VALUE"""),10.725)</f>
        <v>10.725</v>
      </c>
      <c r="L2242" s="4">
        <v>-5.69216</v>
      </c>
      <c r="M2242" s="4" t="s">
        <v>13</v>
      </c>
      <c r="O2242" s="4">
        <v>0.0</v>
      </c>
      <c r="V2242" s="5"/>
      <c r="W2242" s="5"/>
      <c r="Z2242" s="4">
        <f>IFERROR(__xludf.DUMMYFUNCTION("""COMPUTED_VALUE"""),10.725)</f>
        <v>10.725</v>
      </c>
      <c r="AA2242" s="4">
        <v>31.6092</v>
      </c>
      <c r="AB2242" s="4" t="s">
        <v>13</v>
      </c>
      <c r="AD2242" s="4">
        <v>0.0</v>
      </c>
    </row>
    <row r="2243">
      <c r="G2243" s="5"/>
      <c r="H2243" s="5"/>
      <c r="K2243" s="4">
        <f>IFERROR(__xludf.DUMMYFUNCTION("""COMPUTED_VALUE"""),10.73)</f>
        <v>10.73</v>
      </c>
      <c r="L2243" s="4">
        <v>-5.68786</v>
      </c>
      <c r="M2243" s="4" t="s">
        <v>13</v>
      </c>
      <c r="O2243" s="4">
        <v>0.0</v>
      </c>
      <c r="V2243" s="5"/>
      <c r="W2243" s="5"/>
      <c r="Z2243" s="4">
        <f>IFERROR(__xludf.DUMMYFUNCTION("""COMPUTED_VALUE"""),10.73)</f>
        <v>10.73</v>
      </c>
      <c r="AA2243" s="4">
        <v>31.6149</v>
      </c>
      <c r="AB2243" s="4" t="s">
        <v>13</v>
      </c>
      <c r="AD2243" s="4">
        <v>0.0</v>
      </c>
    </row>
    <row r="2244">
      <c r="G2244" s="5"/>
      <c r="H2244" s="5"/>
      <c r="K2244" s="4">
        <f>IFERROR(__xludf.DUMMYFUNCTION("""COMPUTED_VALUE"""),10.735)</f>
        <v>10.735</v>
      </c>
      <c r="L2244" s="4">
        <v>-5.6836</v>
      </c>
      <c r="M2244" s="4" t="s">
        <v>13</v>
      </c>
      <c r="O2244" s="4">
        <v>0.0</v>
      </c>
      <c r="V2244" s="5"/>
      <c r="W2244" s="5"/>
      <c r="Z2244" s="4">
        <f>IFERROR(__xludf.DUMMYFUNCTION("""COMPUTED_VALUE"""),10.735)</f>
        <v>10.735</v>
      </c>
      <c r="AA2244" s="4">
        <v>31.6209</v>
      </c>
      <c r="AB2244" s="4" t="s">
        <v>13</v>
      </c>
      <c r="AD2244" s="4">
        <v>0.0</v>
      </c>
    </row>
    <row r="2245">
      <c r="G2245" s="5"/>
      <c r="H2245" s="5"/>
      <c r="K2245" s="4">
        <f>IFERROR(__xludf.DUMMYFUNCTION("""COMPUTED_VALUE"""),10.762481689)</f>
        <v>10.76248169</v>
      </c>
      <c r="L2245" s="4" t="s">
        <v>13</v>
      </c>
      <c r="M2245" s="4">
        <v>-5.01</v>
      </c>
      <c r="O2245" s="4">
        <v>0.0</v>
      </c>
      <c r="V2245" s="5"/>
      <c r="W2245" s="5"/>
      <c r="Z2245" s="4">
        <f>IFERROR(__xludf.DUMMYFUNCTION("""COMPUTED_VALUE"""),10.762481689)</f>
        <v>10.76248169</v>
      </c>
      <c r="AA2245" s="4" t="s">
        <v>13</v>
      </c>
      <c r="AB2245" s="4">
        <v>29.8781813318674</v>
      </c>
      <c r="AD2245" s="4">
        <v>0.0</v>
      </c>
    </row>
    <row r="2246">
      <c r="G2246" s="5"/>
      <c r="H2246" s="5"/>
      <c r="K2246" s="4"/>
      <c r="L2246" s="4" t="s">
        <v>13</v>
      </c>
      <c r="M2246" s="4" t="s">
        <v>13</v>
      </c>
      <c r="O2246" s="4">
        <v>0.0</v>
      </c>
      <c r="V2246" s="5"/>
      <c r="W2246" s="5"/>
      <c r="Z2246" s="4"/>
      <c r="AA2246" s="4" t="s">
        <v>13</v>
      </c>
      <c r="AB2246" s="4" t="s">
        <v>13</v>
      </c>
      <c r="AD2246" s="4">
        <v>0.0</v>
      </c>
    </row>
    <row r="2247">
      <c r="G2247" s="5"/>
      <c r="H2247" s="5"/>
      <c r="L2247" s="4" t="s">
        <v>13</v>
      </c>
      <c r="M2247" s="4" t="s">
        <v>13</v>
      </c>
      <c r="O2247" s="4">
        <v>0.0</v>
      </c>
      <c r="V2247" s="5"/>
      <c r="W2247" s="5"/>
      <c r="AA2247" s="4" t="s">
        <v>13</v>
      </c>
      <c r="AB2247" s="4" t="s">
        <v>13</v>
      </c>
      <c r="AD2247" s="4">
        <v>0.0</v>
      </c>
    </row>
    <row r="2248">
      <c r="G2248" s="5"/>
      <c r="H2248" s="5"/>
      <c r="L2248" s="4" t="s">
        <v>13</v>
      </c>
      <c r="M2248" s="4" t="s">
        <v>13</v>
      </c>
      <c r="O2248" s="4">
        <v>0.0</v>
      </c>
      <c r="V2248" s="5"/>
      <c r="W2248" s="5"/>
      <c r="AA2248" s="4" t="s">
        <v>13</v>
      </c>
      <c r="AB2248" s="4" t="s">
        <v>13</v>
      </c>
      <c r="AD2248" s="4">
        <v>0.0</v>
      </c>
    </row>
    <row r="2249">
      <c r="G2249" s="5"/>
      <c r="H2249" s="5"/>
      <c r="L2249" s="4" t="s">
        <v>13</v>
      </c>
      <c r="M2249" s="4" t="s">
        <v>13</v>
      </c>
      <c r="O2249" s="4">
        <v>0.0</v>
      </c>
      <c r="V2249" s="5"/>
      <c r="W2249" s="5"/>
      <c r="AA2249" s="4" t="s">
        <v>13</v>
      </c>
      <c r="AB2249" s="4" t="s">
        <v>13</v>
      </c>
      <c r="AD2249" s="4">
        <v>0.0</v>
      </c>
    </row>
    <row r="2250">
      <c r="G2250" s="5"/>
      <c r="H2250" s="5"/>
      <c r="L2250" s="4" t="s">
        <v>13</v>
      </c>
      <c r="M2250" s="4" t="s">
        <v>13</v>
      </c>
      <c r="O2250" s="4">
        <v>0.0</v>
      </c>
      <c r="V2250" s="5"/>
      <c r="W2250" s="5"/>
      <c r="AA2250" s="4" t="s">
        <v>13</v>
      </c>
      <c r="AB2250" s="4" t="s">
        <v>13</v>
      </c>
      <c r="AD2250" s="4">
        <v>0.0</v>
      </c>
    </row>
    <row r="2251">
      <c r="G2251" s="5"/>
      <c r="H2251" s="5"/>
      <c r="L2251" s="4" t="s">
        <v>13</v>
      </c>
      <c r="M2251" s="4" t="s">
        <v>13</v>
      </c>
      <c r="O2251" s="4">
        <v>0.0</v>
      </c>
      <c r="V2251" s="5"/>
      <c r="W2251" s="5"/>
      <c r="AA2251" s="4" t="s">
        <v>13</v>
      </c>
      <c r="AB2251" s="4" t="s">
        <v>13</v>
      </c>
      <c r="AD2251" s="4">
        <v>0.0</v>
      </c>
    </row>
    <row r="2252">
      <c r="G2252" s="5"/>
      <c r="H2252" s="5"/>
      <c r="L2252" s="4" t="s">
        <v>13</v>
      </c>
      <c r="M2252" s="4" t="s">
        <v>13</v>
      </c>
      <c r="O2252" s="4">
        <v>0.0</v>
      </c>
      <c r="V2252" s="5"/>
      <c r="W2252" s="5"/>
      <c r="AA2252" s="4" t="s">
        <v>13</v>
      </c>
      <c r="AB2252" s="4" t="s">
        <v>13</v>
      </c>
      <c r="AD2252" s="4">
        <v>0.0</v>
      </c>
    </row>
    <row r="2253">
      <c r="G2253" s="5"/>
      <c r="H2253" s="5"/>
      <c r="L2253" s="4" t="s">
        <v>13</v>
      </c>
      <c r="M2253" s="4" t="s">
        <v>13</v>
      </c>
      <c r="O2253" s="4">
        <v>0.0</v>
      </c>
      <c r="V2253" s="5"/>
      <c r="W2253" s="5"/>
      <c r="AA2253" s="4" t="s">
        <v>13</v>
      </c>
      <c r="AB2253" s="4" t="s">
        <v>13</v>
      </c>
      <c r="AD2253" s="4">
        <v>0.0</v>
      </c>
    </row>
    <row r="2254">
      <c r="G2254" s="5"/>
      <c r="H2254" s="5"/>
      <c r="L2254" s="4" t="s">
        <v>13</v>
      </c>
      <c r="M2254" s="4" t="s">
        <v>13</v>
      </c>
      <c r="O2254" s="4">
        <v>0.0</v>
      </c>
      <c r="V2254" s="5"/>
      <c r="W2254" s="5"/>
      <c r="AA2254" s="4" t="s">
        <v>13</v>
      </c>
      <c r="AB2254" s="4" t="s">
        <v>13</v>
      </c>
      <c r="AD2254" s="4">
        <v>0.0</v>
      </c>
    </row>
    <row r="2255">
      <c r="G2255" s="5"/>
      <c r="H2255" s="5"/>
      <c r="L2255" s="4" t="s">
        <v>13</v>
      </c>
      <c r="M2255" s="4" t="s">
        <v>13</v>
      </c>
      <c r="O2255" s="4">
        <v>0.0</v>
      </c>
      <c r="V2255" s="5"/>
      <c r="W2255" s="5"/>
      <c r="AA2255" s="4" t="s">
        <v>13</v>
      </c>
      <c r="AB2255" s="4" t="s">
        <v>13</v>
      </c>
      <c r="AD2255" s="4">
        <v>0.0</v>
      </c>
    </row>
    <row r="2256">
      <c r="G2256" s="5"/>
      <c r="H2256" s="5"/>
      <c r="L2256" s="4" t="s">
        <v>13</v>
      </c>
      <c r="M2256" s="4" t="s">
        <v>13</v>
      </c>
      <c r="O2256" s="4">
        <v>0.0</v>
      </c>
      <c r="V2256" s="5"/>
      <c r="W2256" s="5"/>
      <c r="AA2256" s="4" t="s">
        <v>13</v>
      </c>
      <c r="AB2256" s="4" t="s">
        <v>13</v>
      </c>
      <c r="AD2256" s="4">
        <v>0.0</v>
      </c>
    </row>
    <row r="2257">
      <c r="G2257" s="5"/>
      <c r="H2257" s="5"/>
      <c r="L2257" s="4" t="s">
        <v>13</v>
      </c>
      <c r="M2257" s="4" t="s">
        <v>13</v>
      </c>
      <c r="O2257" s="4">
        <v>0.0</v>
      </c>
      <c r="V2257" s="5"/>
      <c r="W2257" s="5"/>
      <c r="AA2257" s="4" t="s">
        <v>13</v>
      </c>
      <c r="AB2257" s="4" t="s">
        <v>13</v>
      </c>
      <c r="AD2257" s="4">
        <v>0.0</v>
      </c>
    </row>
    <row r="2258">
      <c r="G2258" s="5"/>
      <c r="H2258" s="5"/>
      <c r="L2258" s="4" t="s">
        <v>13</v>
      </c>
      <c r="M2258" s="4" t="s">
        <v>13</v>
      </c>
      <c r="O2258" s="4">
        <v>0.0</v>
      </c>
      <c r="V2258" s="5"/>
      <c r="W2258" s="5"/>
      <c r="AA2258" s="4" t="s">
        <v>13</v>
      </c>
      <c r="AB2258" s="4" t="s">
        <v>13</v>
      </c>
      <c r="AD2258" s="4">
        <v>0.0</v>
      </c>
    </row>
    <row r="2259">
      <c r="G2259" s="5"/>
      <c r="H2259" s="5"/>
      <c r="L2259" s="4" t="s">
        <v>13</v>
      </c>
      <c r="M2259" s="4" t="s">
        <v>13</v>
      </c>
      <c r="O2259" s="4">
        <v>0.0</v>
      </c>
      <c r="V2259" s="5"/>
      <c r="W2259" s="5"/>
      <c r="AA2259" s="4" t="s">
        <v>13</v>
      </c>
      <c r="AB2259" s="4" t="s">
        <v>13</v>
      </c>
      <c r="AD2259" s="4">
        <v>0.0</v>
      </c>
    </row>
    <row r="2260">
      <c r="G2260" s="5"/>
      <c r="H2260" s="5"/>
      <c r="L2260" s="4" t="s">
        <v>13</v>
      </c>
      <c r="M2260" s="4" t="s">
        <v>13</v>
      </c>
      <c r="O2260" s="4">
        <v>0.0</v>
      </c>
      <c r="V2260" s="5"/>
      <c r="W2260" s="5"/>
      <c r="AA2260" s="4" t="s">
        <v>13</v>
      </c>
      <c r="AB2260" s="4" t="s">
        <v>13</v>
      </c>
      <c r="AD2260" s="4">
        <v>0.0</v>
      </c>
    </row>
    <row r="2261">
      <c r="G2261" s="5"/>
      <c r="H2261" s="5"/>
      <c r="L2261" s="4" t="s">
        <v>13</v>
      </c>
      <c r="M2261" s="4" t="s">
        <v>13</v>
      </c>
      <c r="O2261" s="4">
        <v>0.0</v>
      </c>
      <c r="V2261" s="5"/>
      <c r="W2261" s="5"/>
      <c r="AA2261" s="4" t="s">
        <v>13</v>
      </c>
      <c r="AB2261" s="4" t="s">
        <v>13</v>
      </c>
      <c r="AD2261" s="4">
        <v>0.0</v>
      </c>
    </row>
    <row r="2262">
      <c r="G2262" s="5"/>
      <c r="H2262" s="5"/>
      <c r="L2262" s="4" t="s">
        <v>13</v>
      </c>
      <c r="M2262" s="4" t="s">
        <v>13</v>
      </c>
      <c r="O2262" s="4">
        <v>0.0</v>
      </c>
      <c r="V2262" s="5"/>
      <c r="W2262" s="5"/>
      <c r="AA2262" s="4" t="s">
        <v>13</v>
      </c>
      <c r="AB2262" s="4" t="s">
        <v>13</v>
      </c>
      <c r="AD2262" s="4">
        <v>0.0</v>
      </c>
    </row>
    <row r="2263">
      <c r="G2263" s="5"/>
      <c r="H2263" s="5"/>
      <c r="L2263" s="4" t="s">
        <v>13</v>
      </c>
      <c r="M2263" s="4" t="s">
        <v>13</v>
      </c>
      <c r="O2263" s="4">
        <v>0.0</v>
      </c>
      <c r="V2263" s="5"/>
      <c r="W2263" s="5"/>
      <c r="AA2263" s="4" t="s">
        <v>13</v>
      </c>
      <c r="AB2263" s="4" t="s">
        <v>13</v>
      </c>
      <c r="AD2263" s="4">
        <v>0.0</v>
      </c>
    </row>
    <row r="2264">
      <c r="G2264" s="5"/>
      <c r="H2264" s="5"/>
      <c r="L2264" s="4" t="s">
        <v>13</v>
      </c>
      <c r="M2264" s="4" t="s">
        <v>13</v>
      </c>
      <c r="O2264" s="4">
        <v>0.0</v>
      </c>
      <c r="V2264" s="5"/>
      <c r="W2264" s="5"/>
      <c r="AA2264" s="4" t="s">
        <v>13</v>
      </c>
      <c r="AB2264" s="4" t="s">
        <v>13</v>
      </c>
      <c r="AD2264" s="4">
        <v>0.0</v>
      </c>
    </row>
    <row r="2265">
      <c r="G2265" s="5"/>
      <c r="H2265" s="5"/>
      <c r="L2265" s="4" t="s">
        <v>13</v>
      </c>
      <c r="M2265" s="4" t="s">
        <v>13</v>
      </c>
      <c r="O2265" s="4">
        <v>0.0</v>
      </c>
      <c r="V2265" s="5"/>
      <c r="W2265" s="5"/>
      <c r="AA2265" s="4" t="s">
        <v>13</v>
      </c>
      <c r="AB2265" s="4" t="s">
        <v>13</v>
      </c>
      <c r="AD2265" s="4">
        <v>0.0</v>
      </c>
    </row>
    <row r="2266">
      <c r="G2266" s="5"/>
      <c r="H2266" s="5"/>
      <c r="L2266" s="4" t="s">
        <v>13</v>
      </c>
      <c r="M2266" s="4" t="s">
        <v>13</v>
      </c>
      <c r="O2266" s="4">
        <v>0.0</v>
      </c>
      <c r="V2266" s="5"/>
      <c r="W2266" s="5"/>
      <c r="AA2266" s="4" t="s">
        <v>13</v>
      </c>
      <c r="AB2266" s="4" t="s">
        <v>13</v>
      </c>
      <c r="AD2266" s="4">
        <v>0.0</v>
      </c>
    </row>
    <row r="2267">
      <c r="G2267" s="5"/>
      <c r="H2267" s="5"/>
      <c r="L2267" s="4" t="s">
        <v>13</v>
      </c>
      <c r="M2267" s="4" t="s">
        <v>13</v>
      </c>
      <c r="O2267" s="4">
        <v>0.0</v>
      </c>
      <c r="V2267" s="5"/>
      <c r="W2267" s="5"/>
      <c r="AA2267" s="4" t="s">
        <v>13</v>
      </c>
      <c r="AB2267" s="4" t="s">
        <v>13</v>
      </c>
      <c r="AD2267" s="4">
        <v>0.0</v>
      </c>
    </row>
    <row r="2268">
      <c r="G2268" s="5"/>
      <c r="H2268" s="5"/>
      <c r="L2268" s="4" t="s">
        <v>13</v>
      </c>
      <c r="M2268" s="4" t="s">
        <v>13</v>
      </c>
      <c r="O2268" s="4">
        <v>0.0</v>
      </c>
      <c r="V2268" s="5"/>
      <c r="W2268" s="5"/>
      <c r="AA2268" s="4" t="s">
        <v>13</v>
      </c>
      <c r="AB2268" s="4" t="s">
        <v>13</v>
      </c>
      <c r="AD2268" s="4">
        <v>0.0</v>
      </c>
    </row>
    <row r="2269">
      <c r="G2269" s="5"/>
      <c r="H2269" s="5"/>
      <c r="L2269" s="4" t="s">
        <v>13</v>
      </c>
      <c r="M2269" s="4" t="s">
        <v>13</v>
      </c>
      <c r="O2269" s="4">
        <v>0.0</v>
      </c>
      <c r="V2269" s="5"/>
      <c r="W2269" s="5"/>
      <c r="AA2269" s="4" t="s">
        <v>13</v>
      </c>
      <c r="AB2269" s="4" t="s">
        <v>13</v>
      </c>
      <c r="AD2269" s="4">
        <v>0.0</v>
      </c>
    </row>
    <row r="2270">
      <c r="G2270" s="5"/>
      <c r="H2270" s="5"/>
      <c r="L2270" s="4" t="s">
        <v>13</v>
      </c>
      <c r="M2270" s="4" t="s">
        <v>13</v>
      </c>
      <c r="O2270" s="4">
        <v>0.0</v>
      </c>
      <c r="V2270" s="5"/>
      <c r="W2270" s="5"/>
      <c r="AA2270" s="4" t="s">
        <v>13</v>
      </c>
      <c r="AB2270" s="4" t="s">
        <v>13</v>
      </c>
      <c r="AD2270" s="4">
        <v>0.0</v>
      </c>
    </row>
    <row r="2271">
      <c r="G2271" s="5"/>
      <c r="H2271" s="5"/>
      <c r="L2271" s="4" t="s">
        <v>13</v>
      </c>
      <c r="M2271" s="4" t="s">
        <v>13</v>
      </c>
      <c r="O2271" s="4">
        <v>0.0</v>
      </c>
      <c r="V2271" s="5"/>
      <c r="W2271" s="5"/>
      <c r="AA2271" s="4" t="s">
        <v>13</v>
      </c>
      <c r="AB2271" s="4" t="s">
        <v>13</v>
      </c>
      <c r="AD2271" s="4">
        <v>0.0</v>
      </c>
    </row>
    <row r="2272">
      <c r="G2272" s="5"/>
      <c r="H2272" s="5"/>
      <c r="L2272" s="4" t="s">
        <v>13</v>
      </c>
      <c r="M2272" s="4" t="s">
        <v>13</v>
      </c>
      <c r="O2272" s="4">
        <v>0.0</v>
      </c>
      <c r="V2272" s="5"/>
      <c r="W2272" s="5"/>
      <c r="AA2272" s="4" t="s">
        <v>13</v>
      </c>
      <c r="AB2272" s="4" t="s">
        <v>13</v>
      </c>
      <c r="AD2272" s="4">
        <v>0.0</v>
      </c>
    </row>
    <row r="2273">
      <c r="G2273" s="5"/>
      <c r="H2273" s="5"/>
      <c r="L2273" s="4" t="s">
        <v>13</v>
      </c>
      <c r="M2273" s="4" t="s">
        <v>13</v>
      </c>
      <c r="O2273" s="4">
        <v>0.0</v>
      </c>
      <c r="V2273" s="5"/>
      <c r="W2273" s="5"/>
      <c r="AA2273" s="4" t="s">
        <v>13</v>
      </c>
      <c r="AB2273" s="4" t="s">
        <v>13</v>
      </c>
      <c r="AD2273" s="4">
        <v>0.0</v>
      </c>
    </row>
    <row r="2274">
      <c r="G2274" s="5"/>
      <c r="H2274" s="5"/>
      <c r="L2274" s="4" t="s">
        <v>13</v>
      </c>
      <c r="M2274" s="4" t="s">
        <v>13</v>
      </c>
      <c r="O2274" s="4">
        <v>0.0</v>
      </c>
      <c r="V2274" s="5"/>
      <c r="W2274" s="5"/>
      <c r="AA2274" s="4" t="s">
        <v>13</v>
      </c>
      <c r="AB2274" s="4" t="s">
        <v>13</v>
      </c>
      <c r="AD2274" s="4">
        <v>0.0</v>
      </c>
    </row>
    <row r="2275">
      <c r="G2275" s="5"/>
      <c r="H2275" s="5"/>
      <c r="L2275" s="4" t="s">
        <v>13</v>
      </c>
      <c r="M2275" s="4" t="s">
        <v>13</v>
      </c>
      <c r="O2275" s="4">
        <v>0.0</v>
      </c>
      <c r="V2275" s="5"/>
      <c r="W2275" s="5"/>
      <c r="AA2275" s="4" t="s">
        <v>13</v>
      </c>
      <c r="AB2275" s="4" t="s">
        <v>13</v>
      </c>
      <c r="AD2275" s="4">
        <v>0.0</v>
      </c>
    </row>
    <row r="2276">
      <c r="G2276" s="5"/>
      <c r="H2276" s="5"/>
      <c r="L2276" s="4" t="s">
        <v>13</v>
      </c>
      <c r="M2276" s="4" t="s">
        <v>13</v>
      </c>
      <c r="O2276" s="4">
        <v>0.0</v>
      </c>
      <c r="V2276" s="5"/>
      <c r="W2276" s="5"/>
      <c r="AA2276" s="4" t="s">
        <v>13</v>
      </c>
      <c r="AB2276" s="4" t="s">
        <v>13</v>
      </c>
      <c r="AD2276" s="4">
        <v>0.0</v>
      </c>
    </row>
    <row r="2277">
      <c r="G2277" s="5"/>
      <c r="H2277" s="5"/>
      <c r="L2277" s="4" t="s">
        <v>13</v>
      </c>
      <c r="M2277" s="4" t="s">
        <v>13</v>
      </c>
      <c r="O2277" s="4">
        <v>0.0</v>
      </c>
      <c r="V2277" s="5"/>
      <c r="W2277" s="5"/>
      <c r="AA2277" s="4" t="s">
        <v>13</v>
      </c>
      <c r="AB2277" s="4" t="s">
        <v>13</v>
      </c>
      <c r="AD2277" s="4">
        <v>0.0</v>
      </c>
    </row>
    <row r="2278">
      <c r="G2278" s="5"/>
      <c r="H2278" s="5"/>
      <c r="L2278" s="4" t="s">
        <v>13</v>
      </c>
      <c r="M2278" s="4" t="s">
        <v>13</v>
      </c>
      <c r="O2278" s="4">
        <v>0.0</v>
      </c>
      <c r="V2278" s="5"/>
      <c r="W2278" s="5"/>
      <c r="AA2278" s="4" t="s">
        <v>13</v>
      </c>
      <c r="AB2278" s="4" t="s">
        <v>13</v>
      </c>
      <c r="AD2278" s="4">
        <v>0.0</v>
      </c>
    </row>
    <row r="2279">
      <c r="G2279" s="5"/>
      <c r="H2279" s="5"/>
      <c r="L2279" s="4" t="s">
        <v>13</v>
      </c>
      <c r="M2279" s="4" t="s">
        <v>13</v>
      </c>
      <c r="O2279" s="4">
        <v>0.0</v>
      </c>
      <c r="V2279" s="5"/>
      <c r="W2279" s="5"/>
      <c r="AA2279" s="4" t="s">
        <v>13</v>
      </c>
      <c r="AB2279" s="4" t="s">
        <v>13</v>
      </c>
      <c r="AD2279" s="4">
        <v>0.0</v>
      </c>
    </row>
    <row r="2280">
      <c r="G2280" s="5"/>
      <c r="H2280" s="5"/>
      <c r="L2280" s="4" t="s">
        <v>13</v>
      </c>
      <c r="M2280" s="4" t="s">
        <v>13</v>
      </c>
      <c r="O2280" s="4">
        <v>0.0</v>
      </c>
      <c r="V2280" s="5"/>
      <c r="W2280" s="5"/>
      <c r="AA2280" s="4" t="s">
        <v>13</v>
      </c>
      <c r="AB2280" s="4" t="s">
        <v>13</v>
      </c>
      <c r="AD2280" s="4">
        <v>0.0</v>
      </c>
    </row>
    <row r="2281">
      <c r="G2281" s="5"/>
      <c r="H2281" s="5"/>
      <c r="L2281" s="4" t="s">
        <v>13</v>
      </c>
      <c r="M2281" s="4" t="s">
        <v>13</v>
      </c>
      <c r="O2281" s="4">
        <v>0.0</v>
      </c>
      <c r="V2281" s="5"/>
      <c r="W2281" s="5"/>
      <c r="AA2281" s="4" t="s">
        <v>13</v>
      </c>
      <c r="AB2281" s="4" t="s">
        <v>13</v>
      </c>
      <c r="AD2281" s="4">
        <v>0.0</v>
      </c>
    </row>
    <row r="2282">
      <c r="G2282" s="5"/>
      <c r="H2282" s="5"/>
      <c r="L2282" s="4" t="s">
        <v>13</v>
      </c>
      <c r="M2282" s="4" t="s">
        <v>13</v>
      </c>
      <c r="O2282" s="4">
        <v>0.0</v>
      </c>
      <c r="V2282" s="5"/>
      <c r="W2282" s="5"/>
      <c r="AA2282" s="4" t="s">
        <v>13</v>
      </c>
      <c r="AB2282" s="4" t="s">
        <v>13</v>
      </c>
      <c r="AD2282" s="4">
        <v>0.0</v>
      </c>
    </row>
    <row r="2283">
      <c r="G2283" s="5"/>
      <c r="H2283" s="5"/>
      <c r="L2283" s="4" t="s">
        <v>13</v>
      </c>
      <c r="M2283" s="4" t="s">
        <v>13</v>
      </c>
      <c r="O2283" s="4">
        <v>0.0</v>
      </c>
      <c r="V2283" s="5"/>
      <c r="W2283" s="5"/>
      <c r="AA2283" s="4" t="s">
        <v>13</v>
      </c>
      <c r="AB2283" s="4" t="s">
        <v>13</v>
      </c>
      <c r="AD2283" s="4">
        <v>0.0</v>
      </c>
    </row>
    <row r="2284">
      <c r="G2284" s="5"/>
      <c r="H2284" s="5"/>
      <c r="L2284" s="4" t="s">
        <v>13</v>
      </c>
      <c r="M2284" s="4" t="s">
        <v>13</v>
      </c>
      <c r="O2284" s="4">
        <v>0.0</v>
      </c>
      <c r="V2284" s="5"/>
      <c r="W2284" s="5"/>
      <c r="AA2284" s="4" t="s">
        <v>13</v>
      </c>
      <c r="AB2284" s="4" t="s">
        <v>13</v>
      </c>
      <c r="AD2284" s="4">
        <v>0.0</v>
      </c>
    </row>
    <row r="2285">
      <c r="G2285" s="5"/>
      <c r="H2285" s="5"/>
      <c r="L2285" s="4" t="s">
        <v>13</v>
      </c>
      <c r="M2285" s="4" t="s">
        <v>13</v>
      </c>
      <c r="O2285" s="4">
        <v>0.0</v>
      </c>
      <c r="V2285" s="5"/>
      <c r="W2285" s="5"/>
      <c r="AA2285" s="4" t="s">
        <v>13</v>
      </c>
      <c r="AB2285" s="4" t="s">
        <v>13</v>
      </c>
      <c r="AD2285" s="4">
        <v>0.0</v>
      </c>
    </row>
    <row r="2286">
      <c r="G2286" s="5"/>
      <c r="H2286" s="5"/>
      <c r="L2286" s="4" t="s">
        <v>13</v>
      </c>
      <c r="M2286" s="4" t="s">
        <v>13</v>
      </c>
      <c r="O2286" s="4">
        <v>0.0</v>
      </c>
      <c r="V2286" s="5"/>
      <c r="W2286" s="5"/>
      <c r="AA2286" s="4" t="s">
        <v>13</v>
      </c>
      <c r="AB2286" s="4" t="s">
        <v>13</v>
      </c>
      <c r="AD2286" s="4">
        <v>0.0</v>
      </c>
    </row>
    <row r="2287">
      <c r="G2287" s="5"/>
      <c r="H2287" s="5"/>
      <c r="L2287" s="4" t="s">
        <v>13</v>
      </c>
      <c r="M2287" s="4" t="s">
        <v>13</v>
      </c>
      <c r="O2287" s="4">
        <v>0.0</v>
      </c>
      <c r="V2287" s="5"/>
      <c r="W2287" s="5"/>
      <c r="AA2287" s="4" t="s">
        <v>13</v>
      </c>
      <c r="AB2287" s="4" t="s">
        <v>13</v>
      </c>
      <c r="AD2287" s="4">
        <v>0.0</v>
      </c>
    </row>
    <row r="2288">
      <c r="G2288" s="5"/>
      <c r="H2288" s="5"/>
      <c r="L2288" s="4" t="s">
        <v>13</v>
      </c>
      <c r="M2288" s="4" t="s">
        <v>13</v>
      </c>
      <c r="O2288" s="4">
        <v>0.0</v>
      </c>
      <c r="V2288" s="5"/>
      <c r="W2288" s="5"/>
      <c r="AA2288" s="4" t="s">
        <v>13</v>
      </c>
      <c r="AB2288" s="4" t="s">
        <v>13</v>
      </c>
      <c r="AD2288" s="4">
        <v>0.0</v>
      </c>
    </row>
    <row r="2289">
      <c r="G2289" s="5"/>
      <c r="H2289" s="5"/>
      <c r="L2289" s="4" t="s">
        <v>13</v>
      </c>
      <c r="M2289" s="4" t="s">
        <v>13</v>
      </c>
      <c r="O2289" s="4">
        <v>0.0</v>
      </c>
      <c r="V2289" s="5"/>
      <c r="W2289" s="5"/>
      <c r="AA2289" s="4" t="s">
        <v>13</v>
      </c>
      <c r="AB2289" s="4" t="s">
        <v>13</v>
      </c>
      <c r="AD2289" s="4">
        <v>0.0</v>
      </c>
    </row>
    <row r="2290">
      <c r="G2290" s="5"/>
      <c r="H2290" s="5"/>
      <c r="L2290" s="4" t="s">
        <v>13</v>
      </c>
      <c r="M2290" s="4" t="s">
        <v>13</v>
      </c>
      <c r="O2290" s="4">
        <v>0.0</v>
      </c>
      <c r="V2290" s="5"/>
      <c r="W2290" s="5"/>
      <c r="AA2290" s="4" t="s">
        <v>13</v>
      </c>
      <c r="AB2290" s="4" t="s">
        <v>13</v>
      </c>
      <c r="AD2290" s="4">
        <v>0.0</v>
      </c>
    </row>
    <row r="2291">
      <c r="G2291" s="5"/>
      <c r="H2291" s="5"/>
      <c r="L2291" s="4" t="s">
        <v>13</v>
      </c>
      <c r="M2291" s="4" t="s">
        <v>13</v>
      </c>
      <c r="O2291" s="4">
        <v>0.0</v>
      </c>
      <c r="V2291" s="5"/>
      <c r="W2291" s="5"/>
      <c r="AA2291" s="4" t="s">
        <v>13</v>
      </c>
      <c r="AB2291" s="4" t="s">
        <v>13</v>
      </c>
      <c r="AD2291" s="4">
        <v>0.0</v>
      </c>
    </row>
    <row r="2292">
      <c r="G2292" s="5"/>
      <c r="H2292" s="5"/>
      <c r="L2292" s="4" t="s">
        <v>13</v>
      </c>
      <c r="M2292" s="4" t="s">
        <v>13</v>
      </c>
      <c r="O2292" s="4">
        <v>0.0</v>
      </c>
      <c r="V2292" s="5"/>
      <c r="W2292" s="5"/>
      <c r="AA2292" s="4" t="s">
        <v>13</v>
      </c>
      <c r="AB2292" s="4" t="s">
        <v>13</v>
      </c>
      <c r="AD2292" s="4">
        <v>0.0</v>
      </c>
    </row>
    <row r="2293">
      <c r="G2293" s="5"/>
      <c r="H2293" s="5"/>
      <c r="L2293" s="4" t="s">
        <v>13</v>
      </c>
      <c r="M2293" s="4" t="s">
        <v>13</v>
      </c>
      <c r="O2293" s="4">
        <v>0.0</v>
      </c>
      <c r="V2293" s="5"/>
      <c r="W2293" s="5"/>
      <c r="AA2293" s="4" t="s">
        <v>13</v>
      </c>
      <c r="AB2293" s="4" t="s">
        <v>13</v>
      </c>
      <c r="AD2293" s="4">
        <v>0.0</v>
      </c>
    </row>
    <row r="2294">
      <c r="G2294" s="5"/>
      <c r="H2294" s="5"/>
      <c r="L2294" s="4" t="s">
        <v>13</v>
      </c>
      <c r="M2294" s="4" t="s">
        <v>13</v>
      </c>
      <c r="O2294" s="4">
        <v>0.0</v>
      </c>
      <c r="V2294" s="5"/>
      <c r="W2294" s="5"/>
      <c r="AA2294" s="4" t="s">
        <v>13</v>
      </c>
      <c r="AB2294" s="4" t="s">
        <v>13</v>
      </c>
      <c r="AD2294" s="4">
        <v>0.0</v>
      </c>
    </row>
    <row r="2295">
      <c r="G2295" s="5"/>
      <c r="H2295" s="5"/>
      <c r="L2295" s="4" t="s">
        <v>13</v>
      </c>
      <c r="M2295" s="4" t="s">
        <v>13</v>
      </c>
      <c r="O2295" s="4">
        <v>0.0</v>
      </c>
      <c r="V2295" s="5"/>
      <c r="W2295" s="5"/>
      <c r="AA2295" s="4" t="s">
        <v>13</v>
      </c>
      <c r="AB2295" s="4" t="s">
        <v>13</v>
      </c>
      <c r="AD2295" s="4">
        <v>0.0</v>
      </c>
    </row>
    <row r="2296">
      <c r="G2296" s="5"/>
      <c r="H2296" s="5"/>
      <c r="L2296" s="4" t="s">
        <v>13</v>
      </c>
      <c r="M2296" s="4" t="s">
        <v>13</v>
      </c>
      <c r="O2296" s="4">
        <v>0.0</v>
      </c>
      <c r="V2296" s="5"/>
      <c r="W2296" s="5"/>
      <c r="AA2296" s="4" t="s">
        <v>13</v>
      </c>
      <c r="AB2296" s="4" t="s">
        <v>13</v>
      </c>
      <c r="AD2296" s="4">
        <v>0.0</v>
      </c>
    </row>
    <row r="2297">
      <c r="G2297" s="5"/>
      <c r="H2297" s="5"/>
      <c r="L2297" s="4" t="s">
        <v>13</v>
      </c>
      <c r="M2297" s="4" t="s">
        <v>13</v>
      </c>
      <c r="O2297" s="4">
        <v>0.0</v>
      </c>
      <c r="V2297" s="5"/>
      <c r="W2297" s="5"/>
      <c r="AA2297" s="4" t="s">
        <v>13</v>
      </c>
      <c r="AB2297" s="4" t="s">
        <v>13</v>
      </c>
      <c r="AD2297" s="4">
        <v>0.0</v>
      </c>
    </row>
    <row r="2298">
      <c r="G2298" s="5"/>
      <c r="H2298" s="5"/>
      <c r="L2298" s="4" t="s">
        <v>13</v>
      </c>
      <c r="M2298" s="4" t="s">
        <v>13</v>
      </c>
      <c r="O2298" s="4">
        <v>0.0</v>
      </c>
      <c r="V2298" s="5"/>
      <c r="W2298" s="5"/>
      <c r="AA2298" s="4" t="s">
        <v>13</v>
      </c>
      <c r="AB2298" s="4" t="s">
        <v>13</v>
      </c>
      <c r="AD2298" s="4">
        <v>0.0</v>
      </c>
    </row>
    <row r="2299">
      <c r="G2299" s="5"/>
      <c r="H2299" s="5"/>
      <c r="L2299" s="4" t="s">
        <v>13</v>
      </c>
      <c r="M2299" s="4" t="s">
        <v>13</v>
      </c>
      <c r="O2299" s="4">
        <v>0.0</v>
      </c>
      <c r="V2299" s="5"/>
      <c r="W2299" s="5"/>
      <c r="AA2299" s="4" t="s">
        <v>13</v>
      </c>
      <c r="AB2299" s="4" t="s">
        <v>13</v>
      </c>
      <c r="AD2299" s="4">
        <v>0.0</v>
      </c>
    </row>
    <row r="2300">
      <c r="G2300" s="5"/>
      <c r="H2300" s="5"/>
      <c r="L2300" s="4" t="s">
        <v>13</v>
      </c>
      <c r="M2300" s="4" t="s">
        <v>13</v>
      </c>
      <c r="O2300" s="4">
        <v>0.0</v>
      </c>
      <c r="V2300" s="5"/>
      <c r="W2300" s="5"/>
      <c r="AA2300" s="4" t="s">
        <v>13</v>
      </c>
      <c r="AB2300" s="4" t="s">
        <v>13</v>
      </c>
      <c r="AD2300" s="4">
        <v>0.0</v>
      </c>
    </row>
    <row r="2301">
      <c r="G2301" s="5"/>
      <c r="H2301" s="5"/>
      <c r="L2301" s="4" t="s">
        <v>13</v>
      </c>
      <c r="M2301" s="4" t="s">
        <v>13</v>
      </c>
      <c r="O2301" s="4">
        <v>0.0</v>
      </c>
      <c r="V2301" s="5"/>
      <c r="W2301" s="5"/>
      <c r="AA2301" s="4" t="s">
        <v>13</v>
      </c>
      <c r="AB2301" s="4" t="s">
        <v>13</v>
      </c>
      <c r="AD2301" s="4">
        <v>0.0</v>
      </c>
    </row>
    <row r="2302">
      <c r="G2302" s="5"/>
      <c r="H2302" s="5"/>
      <c r="L2302" s="4" t="s">
        <v>13</v>
      </c>
      <c r="M2302" s="4" t="s">
        <v>13</v>
      </c>
      <c r="O2302" s="4">
        <v>0.0</v>
      </c>
      <c r="V2302" s="5"/>
      <c r="W2302" s="5"/>
      <c r="AA2302" s="4" t="s">
        <v>13</v>
      </c>
      <c r="AB2302" s="4" t="s">
        <v>13</v>
      </c>
      <c r="AD2302" s="4">
        <v>0.0</v>
      </c>
    </row>
    <row r="2303">
      <c r="G2303" s="5"/>
      <c r="H2303" s="5"/>
      <c r="L2303" s="4" t="s">
        <v>13</v>
      </c>
      <c r="M2303" s="4" t="s">
        <v>13</v>
      </c>
      <c r="O2303" s="4">
        <v>0.0</v>
      </c>
      <c r="V2303" s="5"/>
      <c r="W2303" s="5"/>
      <c r="AA2303" s="4" t="s">
        <v>13</v>
      </c>
      <c r="AB2303" s="4" t="s">
        <v>13</v>
      </c>
      <c r="AD2303" s="4">
        <v>0.0</v>
      </c>
    </row>
    <row r="2304">
      <c r="G2304" s="5"/>
      <c r="H2304" s="5"/>
      <c r="L2304" s="4" t="s">
        <v>13</v>
      </c>
      <c r="M2304" s="4" t="s">
        <v>13</v>
      </c>
      <c r="O2304" s="4">
        <v>0.0</v>
      </c>
      <c r="V2304" s="5"/>
      <c r="W2304" s="5"/>
      <c r="AA2304" s="4" t="s">
        <v>13</v>
      </c>
      <c r="AB2304" s="4" t="s">
        <v>13</v>
      </c>
      <c r="AD2304" s="4">
        <v>0.0</v>
      </c>
    </row>
    <row r="2305">
      <c r="G2305" s="5"/>
      <c r="H2305" s="5"/>
      <c r="L2305" s="4" t="s">
        <v>13</v>
      </c>
      <c r="M2305" s="4" t="s">
        <v>13</v>
      </c>
      <c r="O2305" s="4">
        <v>0.0</v>
      </c>
      <c r="V2305" s="5"/>
      <c r="W2305" s="5"/>
      <c r="AA2305" s="4" t="s">
        <v>13</v>
      </c>
      <c r="AB2305" s="4" t="s">
        <v>13</v>
      </c>
      <c r="AD2305" s="4">
        <v>0.0</v>
      </c>
    </row>
    <row r="2306">
      <c r="G2306" s="5"/>
      <c r="H2306" s="5"/>
      <c r="L2306" s="4" t="s">
        <v>13</v>
      </c>
      <c r="M2306" s="4" t="s">
        <v>13</v>
      </c>
      <c r="O2306" s="4">
        <v>0.0</v>
      </c>
      <c r="V2306" s="5"/>
      <c r="W2306" s="5"/>
      <c r="AA2306" s="4" t="s">
        <v>13</v>
      </c>
      <c r="AB2306" s="4" t="s">
        <v>13</v>
      </c>
      <c r="AD2306" s="4">
        <v>0.0</v>
      </c>
    </row>
    <row r="2307">
      <c r="G2307" s="5"/>
      <c r="H2307" s="5"/>
      <c r="L2307" s="4" t="s">
        <v>13</v>
      </c>
      <c r="M2307" s="4" t="s">
        <v>13</v>
      </c>
      <c r="O2307" s="4">
        <v>0.0</v>
      </c>
      <c r="V2307" s="5"/>
      <c r="W2307" s="5"/>
      <c r="AA2307" s="4" t="s">
        <v>13</v>
      </c>
      <c r="AB2307" s="4" t="s">
        <v>13</v>
      </c>
      <c r="AD2307" s="4">
        <v>0.0</v>
      </c>
    </row>
    <row r="2308">
      <c r="G2308" s="5"/>
      <c r="H2308" s="5"/>
      <c r="L2308" s="4" t="s">
        <v>13</v>
      </c>
      <c r="M2308" s="4" t="s">
        <v>13</v>
      </c>
      <c r="O2308" s="4">
        <v>0.0</v>
      </c>
      <c r="V2308" s="5"/>
      <c r="W2308" s="5"/>
      <c r="AA2308" s="4" t="s">
        <v>13</v>
      </c>
      <c r="AB2308" s="4" t="s">
        <v>13</v>
      </c>
      <c r="AD2308" s="4">
        <v>0.0</v>
      </c>
    </row>
    <row r="2309">
      <c r="G2309" s="5"/>
      <c r="H2309" s="5"/>
      <c r="L2309" s="4" t="s">
        <v>13</v>
      </c>
      <c r="M2309" s="4" t="s">
        <v>13</v>
      </c>
      <c r="O2309" s="4">
        <v>0.0</v>
      </c>
      <c r="V2309" s="5"/>
      <c r="W2309" s="5"/>
      <c r="AA2309" s="4" t="s">
        <v>13</v>
      </c>
      <c r="AB2309" s="4" t="s">
        <v>13</v>
      </c>
      <c r="AD2309" s="4">
        <v>0.0</v>
      </c>
    </row>
    <row r="2310">
      <c r="G2310" s="5"/>
      <c r="H2310" s="5"/>
      <c r="L2310" s="4" t="s">
        <v>13</v>
      </c>
      <c r="M2310" s="4" t="s">
        <v>13</v>
      </c>
      <c r="O2310" s="4">
        <v>0.0</v>
      </c>
      <c r="V2310" s="5"/>
      <c r="W2310" s="5"/>
      <c r="AA2310" s="4" t="s">
        <v>13</v>
      </c>
      <c r="AB2310" s="4" t="s">
        <v>13</v>
      </c>
      <c r="AD2310" s="4">
        <v>0.0</v>
      </c>
    </row>
    <row r="2311">
      <c r="G2311" s="5"/>
      <c r="H2311" s="5"/>
      <c r="L2311" s="4" t="s">
        <v>13</v>
      </c>
      <c r="M2311" s="4" t="s">
        <v>13</v>
      </c>
      <c r="O2311" s="4">
        <v>0.0</v>
      </c>
      <c r="V2311" s="5"/>
      <c r="W2311" s="5"/>
      <c r="AA2311" s="4" t="s">
        <v>13</v>
      </c>
      <c r="AB2311" s="4" t="s">
        <v>13</v>
      </c>
      <c r="AD2311" s="4">
        <v>0.0</v>
      </c>
    </row>
    <row r="2312">
      <c r="G2312" s="5"/>
      <c r="H2312" s="5"/>
      <c r="L2312" s="4" t="s">
        <v>13</v>
      </c>
      <c r="M2312" s="4" t="s">
        <v>13</v>
      </c>
      <c r="O2312" s="4">
        <v>0.0</v>
      </c>
      <c r="V2312" s="5"/>
      <c r="W2312" s="5"/>
      <c r="AA2312" s="4" t="s">
        <v>13</v>
      </c>
      <c r="AB2312" s="4" t="s">
        <v>13</v>
      </c>
      <c r="AD2312" s="4">
        <v>0.0</v>
      </c>
    </row>
    <row r="2313">
      <c r="G2313" s="5"/>
      <c r="H2313" s="5"/>
      <c r="L2313" s="4" t="s">
        <v>13</v>
      </c>
      <c r="M2313" s="4" t="s">
        <v>13</v>
      </c>
      <c r="O2313" s="4">
        <v>0.0</v>
      </c>
      <c r="V2313" s="5"/>
      <c r="W2313" s="5"/>
      <c r="AA2313" s="4" t="s">
        <v>13</v>
      </c>
      <c r="AB2313" s="4" t="s">
        <v>13</v>
      </c>
      <c r="AD2313" s="4">
        <v>0.0</v>
      </c>
    </row>
    <row r="2314">
      <c r="G2314" s="5"/>
      <c r="H2314" s="5"/>
      <c r="L2314" s="4" t="s">
        <v>13</v>
      </c>
      <c r="M2314" s="4" t="s">
        <v>13</v>
      </c>
      <c r="O2314" s="4">
        <v>0.0</v>
      </c>
      <c r="V2314" s="5"/>
      <c r="W2314" s="5"/>
      <c r="AA2314" s="4" t="s">
        <v>13</v>
      </c>
      <c r="AB2314" s="4" t="s">
        <v>13</v>
      </c>
      <c r="AD2314" s="4">
        <v>0.0</v>
      </c>
    </row>
    <row r="2315">
      <c r="G2315" s="5"/>
      <c r="H2315" s="5"/>
      <c r="L2315" s="4" t="s">
        <v>13</v>
      </c>
      <c r="M2315" s="4" t="s">
        <v>13</v>
      </c>
      <c r="O2315" s="4">
        <v>0.0</v>
      </c>
      <c r="V2315" s="5"/>
      <c r="W2315" s="5"/>
      <c r="AA2315" s="4" t="s">
        <v>13</v>
      </c>
      <c r="AB2315" s="4" t="s">
        <v>13</v>
      </c>
      <c r="AD2315" s="4">
        <v>0.0</v>
      </c>
    </row>
    <row r="2316">
      <c r="G2316" s="5"/>
      <c r="H2316" s="5"/>
      <c r="L2316" s="4" t="s">
        <v>13</v>
      </c>
      <c r="M2316" s="4" t="s">
        <v>13</v>
      </c>
      <c r="O2316" s="4">
        <v>0.0</v>
      </c>
      <c r="V2316" s="5"/>
      <c r="W2316" s="5"/>
      <c r="AA2316" s="4" t="s">
        <v>13</v>
      </c>
      <c r="AB2316" s="4" t="s">
        <v>13</v>
      </c>
      <c r="AD2316" s="4">
        <v>0.0</v>
      </c>
    </row>
    <row r="2317">
      <c r="G2317" s="5"/>
      <c r="H2317" s="5"/>
      <c r="L2317" s="4" t="s">
        <v>13</v>
      </c>
      <c r="M2317" s="4" t="s">
        <v>13</v>
      </c>
      <c r="O2317" s="4">
        <v>0.0</v>
      </c>
      <c r="V2317" s="5"/>
      <c r="W2317" s="5"/>
      <c r="AA2317" s="4" t="s">
        <v>13</v>
      </c>
      <c r="AB2317" s="4" t="s">
        <v>13</v>
      </c>
      <c r="AD2317" s="4">
        <v>0.0</v>
      </c>
    </row>
    <row r="2318">
      <c r="G2318" s="5"/>
      <c r="H2318" s="5"/>
      <c r="L2318" s="4" t="s">
        <v>13</v>
      </c>
      <c r="M2318" s="4" t="s">
        <v>13</v>
      </c>
      <c r="O2318" s="4">
        <v>0.0</v>
      </c>
      <c r="V2318" s="5"/>
      <c r="W2318" s="5"/>
      <c r="AA2318" s="4" t="s">
        <v>13</v>
      </c>
      <c r="AB2318" s="4" t="s">
        <v>13</v>
      </c>
      <c r="AD2318" s="4">
        <v>0.0</v>
      </c>
    </row>
    <row r="2319">
      <c r="G2319" s="5"/>
      <c r="H2319" s="5"/>
      <c r="L2319" s="4" t="s">
        <v>13</v>
      </c>
      <c r="M2319" s="4" t="s">
        <v>13</v>
      </c>
      <c r="O2319" s="4">
        <v>0.0</v>
      </c>
      <c r="V2319" s="5"/>
      <c r="W2319" s="5"/>
      <c r="AA2319" s="4" t="s">
        <v>13</v>
      </c>
      <c r="AB2319" s="4" t="s">
        <v>13</v>
      </c>
      <c r="AD2319" s="4">
        <v>0.0</v>
      </c>
    </row>
    <row r="2320">
      <c r="G2320" s="5"/>
      <c r="H2320" s="5"/>
      <c r="L2320" s="4" t="s">
        <v>13</v>
      </c>
      <c r="M2320" s="4" t="s">
        <v>13</v>
      </c>
      <c r="O2320" s="4">
        <v>0.0</v>
      </c>
      <c r="V2320" s="5"/>
      <c r="W2320" s="5"/>
      <c r="AA2320" s="4" t="s">
        <v>13</v>
      </c>
      <c r="AB2320" s="4" t="s">
        <v>13</v>
      </c>
      <c r="AD2320" s="4">
        <v>0.0</v>
      </c>
    </row>
    <row r="2321">
      <c r="G2321" s="5"/>
      <c r="H2321" s="5"/>
      <c r="L2321" s="4" t="s">
        <v>13</v>
      </c>
      <c r="M2321" s="4" t="s">
        <v>13</v>
      </c>
      <c r="O2321" s="4">
        <v>0.0</v>
      </c>
      <c r="V2321" s="5"/>
      <c r="W2321" s="5"/>
      <c r="AA2321" s="4" t="s">
        <v>13</v>
      </c>
      <c r="AB2321" s="4" t="s">
        <v>13</v>
      </c>
      <c r="AD2321" s="4">
        <v>0.0</v>
      </c>
    </row>
    <row r="2322">
      <c r="G2322" s="5"/>
      <c r="H2322" s="5"/>
      <c r="L2322" s="4" t="s">
        <v>13</v>
      </c>
      <c r="M2322" s="4" t="s">
        <v>13</v>
      </c>
      <c r="O2322" s="4">
        <v>0.0</v>
      </c>
      <c r="V2322" s="5"/>
      <c r="W2322" s="5"/>
      <c r="AA2322" s="4" t="s">
        <v>13</v>
      </c>
      <c r="AB2322" s="4" t="s">
        <v>13</v>
      </c>
      <c r="AD2322" s="4">
        <v>0.0</v>
      </c>
    </row>
    <row r="2323">
      <c r="G2323" s="5"/>
      <c r="H2323" s="5"/>
      <c r="L2323" s="4" t="s">
        <v>13</v>
      </c>
      <c r="M2323" s="4" t="s">
        <v>13</v>
      </c>
      <c r="O2323" s="4">
        <v>0.0</v>
      </c>
      <c r="V2323" s="5"/>
      <c r="W2323" s="5"/>
      <c r="AA2323" s="4" t="s">
        <v>13</v>
      </c>
      <c r="AB2323" s="4" t="s">
        <v>13</v>
      </c>
      <c r="AD2323" s="4">
        <v>0.0</v>
      </c>
    </row>
    <row r="2324">
      <c r="G2324" s="5"/>
      <c r="H2324" s="5"/>
      <c r="L2324" s="4" t="s">
        <v>13</v>
      </c>
      <c r="M2324" s="4" t="s">
        <v>13</v>
      </c>
      <c r="O2324" s="4">
        <v>0.0</v>
      </c>
      <c r="V2324" s="5"/>
      <c r="W2324" s="5"/>
      <c r="AA2324" s="4" t="s">
        <v>13</v>
      </c>
      <c r="AB2324" s="4" t="s">
        <v>13</v>
      </c>
      <c r="AD2324" s="4">
        <v>0.0</v>
      </c>
    </row>
    <row r="2325">
      <c r="G2325" s="5"/>
      <c r="H2325" s="5"/>
      <c r="L2325" s="4" t="s">
        <v>13</v>
      </c>
      <c r="M2325" s="4" t="s">
        <v>13</v>
      </c>
      <c r="O2325" s="4">
        <v>0.0</v>
      </c>
      <c r="V2325" s="5"/>
      <c r="W2325" s="5"/>
      <c r="AA2325" s="4" t="s">
        <v>13</v>
      </c>
      <c r="AB2325" s="4" t="s">
        <v>13</v>
      </c>
      <c r="AD2325" s="4">
        <v>0.0</v>
      </c>
    </row>
    <row r="2326">
      <c r="G2326" s="5"/>
      <c r="H2326" s="5"/>
      <c r="L2326" s="4" t="s">
        <v>13</v>
      </c>
      <c r="M2326" s="4" t="s">
        <v>13</v>
      </c>
      <c r="O2326" s="4">
        <v>0.0</v>
      </c>
      <c r="V2326" s="5"/>
      <c r="W2326" s="5"/>
      <c r="AA2326" s="4" t="s">
        <v>13</v>
      </c>
      <c r="AB2326" s="4" t="s">
        <v>13</v>
      </c>
      <c r="AD2326" s="4">
        <v>0.0</v>
      </c>
    </row>
    <row r="2327">
      <c r="G2327" s="5"/>
      <c r="H2327" s="5"/>
      <c r="L2327" s="4" t="s">
        <v>13</v>
      </c>
      <c r="M2327" s="4" t="s">
        <v>13</v>
      </c>
      <c r="O2327" s="4">
        <v>0.0</v>
      </c>
      <c r="V2327" s="5"/>
      <c r="W2327" s="5"/>
      <c r="AA2327" s="4" t="s">
        <v>13</v>
      </c>
      <c r="AB2327" s="4" t="s">
        <v>13</v>
      </c>
      <c r="AD2327" s="4">
        <v>0.0</v>
      </c>
    </row>
    <row r="2328">
      <c r="G2328" s="5"/>
      <c r="H2328" s="5"/>
      <c r="L2328" s="4" t="s">
        <v>13</v>
      </c>
      <c r="M2328" s="4" t="s">
        <v>13</v>
      </c>
      <c r="O2328" s="4">
        <v>0.0</v>
      </c>
      <c r="V2328" s="5"/>
      <c r="W2328" s="5"/>
      <c r="AA2328" s="4" t="s">
        <v>13</v>
      </c>
      <c r="AB2328" s="4" t="s">
        <v>13</v>
      </c>
      <c r="AD2328" s="4">
        <v>0.0</v>
      </c>
    </row>
    <row r="2329">
      <c r="G2329" s="5"/>
      <c r="H2329" s="5"/>
      <c r="L2329" s="4" t="s">
        <v>13</v>
      </c>
      <c r="M2329" s="4" t="s">
        <v>13</v>
      </c>
      <c r="O2329" s="4">
        <v>0.0</v>
      </c>
      <c r="V2329" s="5"/>
      <c r="W2329" s="5"/>
      <c r="AA2329" s="4" t="s">
        <v>13</v>
      </c>
      <c r="AB2329" s="4" t="s">
        <v>13</v>
      </c>
      <c r="AD2329" s="4">
        <v>0.0</v>
      </c>
    </row>
    <row r="2330">
      <c r="G2330" s="5"/>
      <c r="H2330" s="5"/>
      <c r="L2330" s="4" t="s">
        <v>13</v>
      </c>
      <c r="M2330" s="4" t="s">
        <v>13</v>
      </c>
      <c r="O2330" s="4">
        <v>0.0</v>
      </c>
      <c r="V2330" s="5"/>
      <c r="W2330" s="5"/>
      <c r="AA2330" s="4" t="s">
        <v>13</v>
      </c>
      <c r="AB2330" s="4" t="s">
        <v>13</v>
      </c>
      <c r="AD2330" s="4">
        <v>0.0</v>
      </c>
    </row>
    <row r="2331">
      <c r="G2331" s="5"/>
      <c r="H2331" s="5"/>
      <c r="L2331" s="4" t="s">
        <v>13</v>
      </c>
      <c r="M2331" s="4" t="s">
        <v>13</v>
      </c>
      <c r="O2331" s="4">
        <v>0.0</v>
      </c>
      <c r="V2331" s="5"/>
      <c r="W2331" s="5"/>
      <c r="AA2331" s="4" t="s">
        <v>13</v>
      </c>
      <c r="AB2331" s="4" t="s">
        <v>13</v>
      </c>
      <c r="AD2331" s="4">
        <v>0.0</v>
      </c>
    </row>
    <row r="2332">
      <c r="G2332" s="5"/>
      <c r="H2332" s="5"/>
      <c r="L2332" s="4" t="s">
        <v>13</v>
      </c>
      <c r="M2332" s="4" t="s">
        <v>13</v>
      </c>
      <c r="O2332" s="4">
        <v>0.0</v>
      </c>
      <c r="V2332" s="5"/>
      <c r="W2332" s="5"/>
      <c r="AA2332" s="4" t="s">
        <v>13</v>
      </c>
      <c r="AB2332" s="4" t="s">
        <v>13</v>
      </c>
      <c r="AD2332" s="4">
        <v>0.0</v>
      </c>
    </row>
    <row r="2333">
      <c r="G2333" s="5"/>
      <c r="H2333" s="5"/>
      <c r="L2333" s="4" t="s">
        <v>13</v>
      </c>
      <c r="M2333" s="4" t="s">
        <v>13</v>
      </c>
      <c r="O2333" s="4">
        <v>0.0</v>
      </c>
      <c r="V2333" s="5"/>
      <c r="W2333" s="5"/>
      <c r="AA2333" s="4" t="s">
        <v>13</v>
      </c>
      <c r="AB2333" s="4" t="s">
        <v>13</v>
      </c>
      <c r="AD2333" s="4">
        <v>0.0</v>
      </c>
    </row>
    <row r="2334">
      <c r="G2334" s="5"/>
      <c r="H2334" s="5"/>
      <c r="L2334" s="4" t="s">
        <v>13</v>
      </c>
      <c r="M2334" s="4" t="s">
        <v>13</v>
      </c>
      <c r="O2334" s="4">
        <v>0.0</v>
      </c>
      <c r="V2334" s="5"/>
      <c r="W2334" s="5"/>
      <c r="AA2334" s="4" t="s">
        <v>13</v>
      </c>
      <c r="AB2334" s="4" t="s">
        <v>13</v>
      </c>
      <c r="AD2334" s="4">
        <v>0.0</v>
      </c>
    </row>
    <row r="2335">
      <c r="G2335" s="5"/>
      <c r="H2335" s="5"/>
      <c r="L2335" s="4" t="s">
        <v>13</v>
      </c>
      <c r="M2335" s="4" t="s">
        <v>13</v>
      </c>
      <c r="O2335" s="4">
        <v>0.0</v>
      </c>
      <c r="V2335" s="5"/>
      <c r="W2335" s="5"/>
      <c r="AA2335" s="4" t="s">
        <v>13</v>
      </c>
      <c r="AB2335" s="4" t="s">
        <v>13</v>
      </c>
      <c r="AD2335" s="4">
        <v>0.0</v>
      </c>
    </row>
    <row r="2336">
      <c r="G2336" s="5"/>
      <c r="H2336" s="5"/>
      <c r="L2336" s="4" t="s">
        <v>13</v>
      </c>
      <c r="M2336" s="4" t="s">
        <v>13</v>
      </c>
      <c r="O2336" s="4">
        <v>0.0</v>
      </c>
      <c r="V2336" s="5"/>
      <c r="W2336" s="5"/>
      <c r="AA2336" s="4" t="s">
        <v>13</v>
      </c>
      <c r="AB2336" s="4" t="s">
        <v>13</v>
      </c>
      <c r="AD2336" s="4">
        <v>0.0</v>
      </c>
    </row>
    <row r="2337">
      <c r="G2337" s="5"/>
      <c r="H2337" s="5"/>
      <c r="L2337" s="4" t="s">
        <v>13</v>
      </c>
      <c r="M2337" s="4" t="s">
        <v>13</v>
      </c>
      <c r="O2337" s="4">
        <v>0.0</v>
      </c>
      <c r="V2337" s="5"/>
      <c r="W2337" s="5"/>
      <c r="AA2337" s="4" t="s">
        <v>13</v>
      </c>
      <c r="AB2337" s="4" t="s">
        <v>13</v>
      </c>
      <c r="AD2337" s="4">
        <v>0.0</v>
      </c>
    </row>
    <row r="2338">
      <c r="G2338" s="5"/>
      <c r="H2338" s="5"/>
      <c r="L2338" s="4" t="s">
        <v>13</v>
      </c>
      <c r="M2338" s="4" t="s">
        <v>13</v>
      </c>
      <c r="O2338" s="4">
        <v>0.0</v>
      </c>
      <c r="V2338" s="5"/>
      <c r="W2338" s="5"/>
      <c r="AA2338" s="4" t="s">
        <v>13</v>
      </c>
      <c r="AB2338" s="4" t="s">
        <v>13</v>
      </c>
      <c r="AD2338" s="4">
        <v>0.0</v>
      </c>
    </row>
    <row r="2339">
      <c r="G2339" s="5"/>
      <c r="H2339" s="5"/>
      <c r="L2339" s="4" t="s">
        <v>13</v>
      </c>
      <c r="M2339" s="4" t="s">
        <v>13</v>
      </c>
      <c r="O2339" s="4">
        <v>0.0</v>
      </c>
      <c r="V2339" s="5"/>
      <c r="W2339" s="5"/>
      <c r="AA2339" s="4" t="s">
        <v>13</v>
      </c>
      <c r="AB2339" s="4" t="s">
        <v>13</v>
      </c>
      <c r="AD2339" s="4">
        <v>0.0</v>
      </c>
    </row>
    <row r="2340">
      <c r="G2340" s="5"/>
      <c r="H2340" s="5"/>
      <c r="L2340" s="4" t="s">
        <v>13</v>
      </c>
      <c r="M2340" s="4" t="s">
        <v>13</v>
      </c>
      <c r="O2340" s="4">
        <v>0.0</v>
      </c>
      <c r="V2340" s="5"/>
      <c r="W2340" s="5"/>
      <c r="AA2340" s="4" t="s">
        <v>13</v>
      </c>
      <c r="AB2340" s="4" t="s">
        <v>13</v>
      </c>
      <c r="AD2340" s="4">
        <v>0.0</v>
      </c>
    </row>
    <row r="2341">
      <c r="G2341" s="5"/>
      <c r="H2341" s="5"/>
      <c r="L2341" s="4" t="s">
        <v>13</v>
      </c>
      <c r="M2341" s="4" t="s">
        <v>13</v>
      </c>
      <c r="O2341" s="4">
        <v>0.0</v>
      </c>
      <c r="V2341" s="5"/>
      <c r="W2341" s="5"/>
      <c r="AA2341" s="4" t="s">
        <v>13</v>
      </c>
      <c r="AB2341" s="4" t="s">
        <v>13</v>
      </c>
      <c r="AD2341" s="4">
        <v>0.0</v>
      </c>
    </row>
    <row r="2342">
      <c r="G2342" s="5"/>
      <c r="H2342" s="5"/>
      <c r="L2342" s="4" t="s">
        <v>13</v>
      </c>
      <c r="M2342" s="4" t="s">
        <v>13</v>
      </c>
      <c r="O2342" s="4">
        <v>0.0</v>
      </c>
      <c r="V2342" s="5"/>
      <c r="W2342" s="5"/>
      <c r="AA2342" s="4" t="s">
        <v>13</v>
      </c>
      <c r="AB2342" s="4" t="s">
        <v>13</v>
      </c>
      <c r="AD2342" s="4">
        <v>0.0</v>
      </c>
    </row>
    <row r="2343">
      <c r="G2343" s="5"/>
      <c r="H2343" s="5"/>
      <c r="L2343" s="4" t="s">
        <v>13</v>
      </c>
      <c r="M2343" s="4" t="s">
        <v>13</v>
      </c>
      <c r="O2343" s="4">
        <v>0.0</v>
      </c>
      <c r="V2343" s="5"/>
      <c r="W2343" s="5"/>
      <c r="AA2343" s="4" t="s">
        <v>13</v>
      </c>
      <c r="AB2343" s="4" t="s">
        <v>13</v>
      </c>
      <c r="AD2343" s="4">
        <v>0.0</v>
      </c>
    </row>
    <row r="2344">
      <c r="G2344" s="5"/>
      <c r="H2344" s="5"/>
      <c r="L2344" s="4" t="s">
        <v>13</v>
      </c>
      <c r="M2344" s="4" t="s">
        <v>13</v>
      </c>
      <c r="O2344" s="4">
        <v>0.0</v>
      </c>
      <c r="V2344" s="5"/>
      <c r="W2344" s="5"/>
      <c r="AA2344" s="4" t="s">
        <v>13</v>
      </c>
      <c r="AB2344" s="4" t="s">
        <v>13</v>
      </c>
      <c r="AD2344" s="4">
        <v>0.0</v>
      </c>
    </row>
    <row r="2345">
      <c r="G2345" s="5"/>
      <c r="H2345" s="5"/>
      <c r="L2345" s="4" t="s">
        <v>13</v>
      </c>
      <c r="M2345" s="4" t="s">
        <v>13</v>
      </c>
      <c r="O2345" s="4">
        <v>0.0</v>
      </c>
      <c r="V2345" s="5"/>
      <c r="W2345" s="5"/>
      <c r="AA2345" s="4" t="s">
        <v>13</v>
      </c>
      <c r="AB2345" s="4" t="s">
        <v>13</v>
      </c>
      <c r="AD2345" s="4">
        <v>0.0</v>
      </c>
    </row>
    <row r="2346">
      <c r="G2346" s="5"/>
      <c r="H2346" s="5"/>
      <c r="L2346" s="4" t="s">
        <v>13</v>
      </c>
      <c r="M2346" s="4" t="s">
        <v>13</v>
      </c>
      <c r="O2346" s="4">
        <v>0.0</v>
      </c>
      <c r="V2346" s="5"/>
      <c r="W2346" s="5"/>
      <c r="AA2346" s="4" t="s">
        <v>13</v>
      </c>
      <c r="AB2346" s="4" t="s">
        <v>13</v>
      </c>
      <c r="AD2346" s="4">
        <v>0.0</v>
      </c>
    </row>
    <row r="2347">
      <c r="G2347" s="5"/>
      <c r="H2347" s="5"/>
      <c r="L2347" s="4" t="s">
        <v>13</v>
      </c>
      <c r="M2347" s="4" t="s">
        <v>13</v>
      </c>
      <c r="O2347" s="4">
        <v>0.0</v>
      </c>
      <c r="V2347" s="5"/>
      <c r="W2347" s="5"/>
      <c r="AA2347" s="4" t="s">
        <v>13</v>
      </c>
      <c r="AB2347" s="4" t="s">
        <v>13</v>
      </c>
      <c r="AD2347" s="4">
        <v>0.0</v>
      </c>
    </row>
    <row r="2348">
      <c r="G2348" s="5"/>
      <c r="H2348" s="5"/>
      <c r="L2348" s="4" t="s">
        <v>13</v>
      </c>
      <c r="M2348" s="4" t="s">
        <v>13</v>
      </c>
      <c r="O2348" s="4">
        <v>0.0</v>
      </c>
      <c r="V2348" s="5"/>
      <c r="W2348" s="5"/>
      <c r="AA2348" s="4" t="s">
        <v>13</v>
      </c>
      <c r="AB2348" s="4" t="s">
        <v>13</v>
      </c>
      <c r="AD2348" s="4">
        <v>0.0</v>
      </c>
    </row>
    <row r="2349">
      <c r="G2349" s="5"/>
      <c r="H2349" s="5"/>
      <c r="L2349" s="4" t="s">
        <v>13</v>
      </c>
      <c r="M2349" s="4" t="s">
        <v>13</v>
      </c>
      <c r="O2349" s="4">
        <v>0.0</v>
      </c>
      <c r="V2349" s="5"/>
      <c r="W2349" s="5"/>
      <c r="AA2349" s="4" t="s">
        <v>13</v>
      </c>
      <c r="AB2349" s="4" t="s">
        <v>13</v>
      </c>
      <c r="AD2349" s="4">
        <v>0.0</v>
      </c>
    </row>
    <row r="2350">
      <c r="G2350" s="5"/>
      <c r="H2350" s="5"/>
      <c r="L2350" s="4" t="s">
        <v>13</v>
      </c>
      <c r="M2350" s="4" t="s">
        <v>13</v>
      </c>
      <c r="O2350" s="4">
        <v>0.0</v>
      </c>
      <c r="V2350" s="5"/>
      <c r="W2350" s="5"/>
      <c r="AA2350" s="4" t="s">
        <v>13</v>
      </c>
      <c r="AB2350" s="4" t="s">
        <v>13</v>
      </c>
      <c r="AD2350" s="4">
        <v>0.0</v>
      </c>
    </row>
    <row r="2351">
      <c r="G2351" s="5"/>
      <c r="H2351" s="5"/>
      <c r="L2351" s="4" t="s">
        <v>13</v>
      </c>
      <c r="M2351" s="4" t="s">
        <v>13</v>
      </c>
      <c r="O2351" s="4">
        <v>0.0</v>
      </c>
      <c r="V2351" s="5"/>
      <c r="W2351" s="5"/>
      <c r="AA2351" s="4" t="s">
        <v>13</v>
      </c>
      <c r="AB2351" s="4" t="s">
        <v>13</v>
      </c>
      <c r="AD2351" s="4">
        <v>0.0</v>
      </c>
    </row>
    <row r="2352">
      <c r="G2352" s="5"/>
      <c r="H2352" s="5"/>
      <c r="L2352" s="4" t="s">
        <v>13</v>
      </c>
      <c r="M2352" s="4" t="s">
        <v>13</v>
      </c>
      <c r="O2352" s="4">
        <v>0.0</v>
      </c>
      <c r="V2352" s="5"/>
      <c r="W2352" s="5"/>
      <c r="AA2352" s="4" t="s">
        <v>13</v>
      </c>
      <c r="AB2352" s="4" t="s">
        <v>13</v>
      </c>
      <c r="AD2352" s="4">
        <v>0.0</v>
      </c>
    </row>
    <row r="2353">
      <c r="G2353" s="5"/>
      <c r="H2353" s="5"/>
      <c r="L2353" s="4" t="s">
        <v>13</v>
      </c>
      <c r="M2353" s="4" t="s">
        <v>13</v>
      </c>
      <c r="O2353" s="4">
        <v>0.0</v>
      </c>
      <c r="V2353" s="5"/>
      <c r="W2353" s="5"/>
      <c r="AA2353" s="4" t="s">
        <v>13</v>
      </c>
      <c r="AB2353" s="4" t="s">
        <v>13</v>
      </c>
      <c r="AD2353" s="4">
        <v>0.0</v>
      </c>
    </row>
    <row r="2354">
      <c r="G2354" s="5"/>
      <c r="H2354" s="5"/>
      <c r="L2354" s="4" t="s">
        <v>13</v>
      </c>
      <c r="M2354" s="4" t="s">
        <v>13</v>
      </c>
      <c r="O2354" s="4">
        <v>0.0</v>
      </c>
      <c r="V2354" s="5"/>
      <c r="W2354" s="5"/>
      <c r="AA2354" s="4" t="s">
        <v>13</v>
      </c>
      <c r="AB2354" s="4" t="s">
        <v>13</v>
      </c>
      <c r="AD2354" s="4">
        <v>0.0</v>
      </c>
    </row>
    <row r="2355">
      <c r="G2355" s="5"/>
      <c r="H2355" s="5"/>
      <c r="L2355" s="4" t="s">
        <v>13</v>
      </c>
      <c r="M2355" s="4" t="s">
        <v>13</v>
      </c>
      <c r="O2355" s="4">
        <v>0.0</v>
      </c>
      <c r="V2355" s="5"/>
      <c r="W2355" s="5"/>
      <c r="AA2355" s="4" t="s">
        <v>13</v>
      </c>
      <c r="AB2355" s="4" t="s">
        <v>13</v>
      </c>
      <c r="AD2355" s="4">
        <v>0.0</v>
      </c>
    </row>
    <row r="2356">
      <c r="G2356" s="5"/>
      <c r="H2356" s="5"/>
      <c r="L2356" s="4" t="s">
        <v>13</v>
      </c>
      <c r="M2356" s="4" t="s">
        <v>13</v>
      </c>
      <c r="O2356" s="4">
        <v>0.0</v>
      </c>
      <c r="V2356" s="5"/>
      <c r="W2356" s="5"/>
      <c r="AA2356" s="4" t="s">
        <v>13</v>
      </c>
      <c r="AB2356" s="4" t="s">
        <v>13</v>
      </c>
      <c r="AD2356" s="4">
        <v>0.0</v>
      </c>
    </row>
    <row r="2357">
      <c r="G2357" s="5"/>
      <c r="H2357" s="5"/>
      <c r="L2357" s="4" t="s">
        <v>13</v>
      </c>
      <c r="M2357" s="4" t="s">
        <v>13</v>
      </c>
      <c r="O2357" s="4">
        <v>0.0</v>
      </c>
      <c r="V2357" s="5"/>
      <c r="W2357" s="5"/>
      <c r="AA2357" s="4" t="s">
        <v>13</v>
      </c>
      <c r="AB2357" s="4" t="s">
        <v>13</v>
      </c>
      <c r="AD2357" s="4">
        <v>0.0</v>
      </c>
    </row>
    <row r="2358">
      <c r="G2358" s="5"/>
      <c r="H2358" s="5"/>
      <c r="L2358" s="4" t="s">
        <v>13</v>
      </c>
      <c r="M2358" s="4" t="s">
        <v>13</v>
      </c>
      <c r="O2358" s="4">
        <v>0.0</v>
      </c>
      <c r="V2358" s="5"/>
      <c r="W2358" s="5"/>
      <c r="AA2358" s="4" t="s">
        <v>13</v>
      </c>
      <c r="AB2358" s="4" t="s">
        <v>13</v>
      </c>
      <c r="AD2358" s="4">
        <v>0.0</v>
      </c>
    </row>
    <row r="2359">
      <c r="G2359" s="5"/>
      <c r="H2359" s="5"/>
      <c r="L2359" s="4" t="s">
        <v>13</v>
      </c>
      <c r="M2359" s="4" t="s">
        <v>13</v>
      </c>
      <c r="O2359" s="4">
        <v>0.0</v>
      </c>
      <c r="V2359" s="5"/>
      <c r="W2359" s="5"/>
      <c r="AA2359" s="4" t="s">
        <v>13</v>
      </c>
      <c r="AB2359" s="4" t="s">
        <v>13</v>
      </c>
      <c r="AD2359" s="4">
        <v>0.0</v>
      </c>
    </row>
    <row r="2360">
      <c r="G2360" s="5"/>
      <c r="H2360" s="5"/>
      <c r="L2360" s="4" t="s">
        <v>13</v>
      </c>
      <c r="M2360" s="4" t="s">
        <v>13</v>
      </c>
      <c r="O2360" s="4">
        <v>0.0</v>
      </c>
      <c r="V2360" s="5"/>
      <c r="W2360" s="5"/>
      <c r="AA2360" s="4" t="s">
        <v>13</v>
      </c>
      <c r="AB2360" s="4" t="s">
        <v>13</v>
      </c>
      <c r="AD2360" s="4">
        <v>0.0</v>
      </c>
    </row>
    <row r="2361">
      <c r="G2361" s="5"/>
      <c r="H2361" s="5"/>
      <c r="L2361" s="4" t="s">
        <v>13</v>
      </c>
      <c r="M2361" s="4" t="s">
        <v>13</v>
      </c>
      <c r="O2361" s="4">
        <v>0.0</v>
      </c>
      <c r="V2361" s="5"/>
      <c r="W2361" s="5"/>
      <c r="AA2361" s="4" t="s">
        <v>13</v>
      </c>
      <c r="AB2361" s="4" t="s">
        <v>13</v>
      </c>
      <c r="AD2361" s="4">
        <v>0.0</v>
      </c>
    </row>
    <row r="2362">
      <c r="G2362" s="5"/>
      <c r="H2362" s="5"/>
      <c r="L2362" s="4" t="s">
        <v>13</v>
      </c>
      <c r="M2362" s="4" t="s">
        <v>13</v>
      </c>
      <c r="O2362" s="4">
        <v>0.0</v>
      </c>
      <c r="V2362" s="5"/>
      <c r="W2362" s="5"/>
      <c r="AA2362" s="4" t="s">
        <v>13</v>
      </c>
      <c r="AB2362" s="4" t="s">
        <v>13</v>
      </c>
      <c r="AD2362" s="4">
        <v>0.0</v>
      </c>
    </row>
    <row r="2363">
      <c r="G2363" s="5"/>
      <c r="H2363" s="5"/>
      <c r="L2363" s="4" t="s">
        <v>13</v>
      </c>
      <c r="M2363" s="4" t="s">
        <v>13</v>
      </c>
      <c r="O2363" s="4">
        <v>0.0</v>
      </c>
      <c r="V2363" s="5"/>
      <c r="W2363" s="5"/>
      <c r="AA2363" s="4" t="s">
        <v>13</v>
      </c>
      <c r="AB2363" s="4" t="s">
        <v>13</v>
      </c>
      <c r="AD2363" s="4">
        <v>0.0</v>
      </c>
    </row>
    <row r="2364">
      <c r="G2364" s="5"/>
      <c r="H2364" s="5"/>
      <c r="L2364" s="4" t="s">
        <v>13</v>
      </c>
      <c r="M2364" s="4" t="s">
        <v>13</v>
      </c>
      <c r="O2364" s="4">
        <v>0.0</v>
      </c>
      <c r="V2364" s="5"/>
      <c r="W2364" s="5"/>
      <c r="AA2364" s="4" t="s">
        <v>13</v>
      </c>
      <c r="AB2364" s="4" t="s">
        <v>13</v>
      </c>
      <c r="AD2364" s="4">
        <v>0.0</v>
      </c>
    </row>
    <row r="2365">
      <c r="G2365" s="5"/>
      <c r="H2365" s="5"/>
      <c r="L2365" s="4" t="s">
        <v>13</v>
      </c>
      <c r="M2365" s="4" t="s">
        <v>13</v>
      </c>
      <c r="O2365" s="4">
        <v>0.0</v>
      </c>
      <c r="V2365" s="5"/>
      <c r="W2365" s="5"/>
      <c r="AA2365" s="4" t="s">
        <v>13</v>
      </c>
      <c r="AB2365" s="4" t="s">
        <v>13</v>
      </c>
      <c r="AD2365" s="4">
        <v>0.0</v>
      </c>
    </row>
    <row r="2366">
      <c r="G2366" s="5"/>
      <c r="H2366" s="5"/>
      <c r="L2366" s="4" t="s">
        <v>13</v>
      </c>
      <c r="M2366" s="4" t="s">
        <v>13</v>
      </c>
      <c r="O2366" s="4">
        <v>0.0</v>
      </c>
      <c r="V2366" s="5"/>
      <c r="W2366" s="5"/>
      <c r="AA2366" s="4" t="s">
        <v>13</v>
      </c>
      <c r="AB2366" s="4" t="s">
        <v>13</v>
      </c>
      <c r="AD2366" s="4">
        <v>0.0</v>
      </c>
    </row>
    <row r="2367">
      <c r="G2367" s="5"/>
      <c r="H2367" s="5"/>
      <c r="L2367" s="4" t="s">
        <v>13</v>
      </c>
      <c r="M2367" s="4" t="s">
        <v>13</v>
      </c>
      <c r="O2367" s="4">
        <v>0.0</v>
      </c>
      <c r="V2367" s="5"/>
      <c r="W2367" s="5"/>
      <c r="AA2367" s="4" t="s">
        <v>13</v>
      </c>
      <c r="AB2367" s="4" t="s">
        <v>13</v>
      </c>
      <c r="AD2367" s="4">
        <v>0.0</v>
      </c>
    </row>
    <row r="2368">
      <c r="G2368" s="5"/>
      <c r="H2368" s="5"/>
      <c r="L2368" s="4" t="s">
        <v>13</v>
      </c>
      <c r="M2368" s="4" t="s">
        <v>13</v>
      </c>
      <c r="O2368" s="4">
        <v>0.0</v>
      </c>
      <c r="V2368" s="5"/>
      <c r="W2368" s="5"/>
      <c r="AA2368" s="4" t="s">
        <v>13</v>
      </c>
      <c r="AB2368" s="4" t="s">
        <v>13</v>
      </c>
      <c r="AD2368" s="4">
        <v>0.0</v>
      </c>
    </row>
    <row r="2369">
      <c r="G2369" s="5"/>
      <c r="H2369" s="5"/>
      <c r="L2369" s="4" t="s">
        <v>13</v>
      </c>
      <c r="M2369" s="4" t="s">
        <v>13</v>
      </c>
      <c r="O2369" s="4">
        <v>0.0</v>
      </c>
      <c r="V2369" s="5"/>
      <c r="W2369" s="5"/>
      <c r="AA2369" s="4" t="s">
        <v>13</v>
      </c>
      <c r="AB2369" s="4" t="s">
        <v>13</v>
      </c>
      <c r="AD2369" s="4">
        <v>0.0</v>
      </c>
    </row>
    <row r="2370">
      <c r="G2370" s="5"/>
      <c r="H2370" s="5"/>
      <c r="L2370" s="4" t="s">
        <v>13</v>
      </c>
      <c r="M2370" s="4" t="s">
        <v>13</v>
      </c>
      <c r="O2370" s="4">
        <v>0.0</v>
      </c>
      <c r="V2370" s="5"/>
      <c r="W2370" s="5"/>
      <c r="AA2370" s="4" t="s">
        <v>13</v>
      </c>
      <c r="AB2370" s="4" t="s">
        <v>13</v>
      </c>
      <c r="AD2370" s="4">
        <v>0.0</v>
      </c>
    </row>
    <row r="2371">
      <c r="G2371" s="5"/>
      <c r="H2371" s="5"/>
      <c r="L2371" s="4" t="s">
        <v>13</v>
      </c>
      <c r="M2371" s="4" t="s">
        <v>13</v>
      </c>
      <c r="O2371" s="4">
        <v>0.0</v>
      </c>
      <c r="V2371" s="5"/>
      <c r="W2371" s="5"/>
      <c r="AA2371" s="4" t="s">
        <v>13</v>
      </c>
      <c r="AB2371" s="4" t="s">
        <v>13</v>
      </c>
      <c r="AD2371" s="4">
        <v>0.0</v>
      </c>
    </row>
    <row r="2372">
      <c r="G2372" s="5"/>
      <c r="H2372" s="5"/>
      <c r="L2372" s="4" t="s">
        <v>13</v>
      </c>
      <c r="M2372" s="4" t="s">
        <v>13</v>
      </c>
      <c r="O2372" s="4">
        <v>0.0</v>
      </c>
      <c r="V2372" s="5"/>
      <c r="W2372" s="5"/>
      <c r="AA2372" s="4" t="s">
        <v>13</v>
      </c>
      <c r="AB2372" s="4" t="s">
        <v>13</v>
      </c>
      <c r="AD2372" s="4">
        <v>0.0</v>
      </c>
    </row>
    <row r="2373">
      <c r="G2373" s="5"/>
      <c r="H2373" s="5"/>
      <c r="L2373" s="4" t="s">
        <v>13</v>
      </c>
      <c r="M2373" s="4" t="s">
        <v>13</v>
      </c>
      <c r="O2373" s="4">
        <v>0.0</v>
      </c>
      <c r="V2373" s="5"/>
      <c r="W2373" s="5"/>
      <c r="AA2373" s="4" t="s">
        <v>13</v>
      </c>
      <c r="AB2373" s="4" t="s">
        <v>13</v>
      </c>
      <c r="AD2373" s="4">
        <v>0.0</v>
      </c>
    </row>
    <row r="2374">
      <c r="G2374" s="5"/>
      <c r="H2374" s="5"/>
      <c r="L2374" s="4" t="s">
        <v>13</v>
      </c>
      <c r="M2374" s="4" t="s">
        <v>13</v>
      </c>
      <c r="O2374" s="4">
        <v>0.0</v>
      </c>
      <c r="V2374" s="5"/>
      <c r="W2374" s="5"/>
      <c r="AA2374" s="4" t="s">
        <v>13</v>
      </c>
      <c r="AB2374" s="4" t="s">
        <v>13</v>
      </c>
      <c r="AD2374" s="4">
        <v>0.0</v>
      </c>
    </row>
    <row r="2375">
      <c r="G2375" s="5"/>
      <c r="H2375" s="5"/>
      <c r="L2375" s="4" t="s">
        <v>13</v>
      </c>
      <c r="M2375" s="4" t="s">
        <v>13</v>
      </c>
      <c r="O2375" s="4">
        <v>0.0</v>
      </c>
      <c r="V2375" s="5"/>
      <c r="W2375" s="5"/>
      <c r="AA2375" s="4" t="s">
        <v>13</v>
      </c>
      <c r="AB2375" s="4" t="s">
        <v>13</v>
      </c>
      <c r="AD2375" s="4">
        <v>0.0</v>
      </c>
    </row>
    <row r="2376">
      <c r="G2376" s="5"/>
      <c r="H2376" s="5"/>
      <c r="L2376" s="4" t="s">
        <v>13</v>
      </c>
      <c r="M2376" s="4" t="s">
        <v>13</v>
      </c>
      <c r="O2376" s="4">
        <v>0.0</v>
      </c>
      <c r="V2376" s="5"/>
      <c r="W2376" s="5"/>
      <c r="AA2376" s="4" t="s">
        <v>13</v>
      </c>
      <c r="AB2376" s="4" t="s">
        <v>13</v>
      </c>
      <c r="AD2376" s="4">
        <v>0.0</v>
      </c>
    </row>
    <row r="2377">
      <c r="G2377" s="5"/>
      <c r="H2377" s="5"/>
      <c r="L2377" s="4" t="s">
        <v>13</v>
      </c>
      <c r="M2377" s="4" t="s">
        <v>13</v>
      </c>
      <c r="O2377" s="4">
        <v>0.0</v>
      </c>
      <c r="V2377" s="5"/>
      <c r="W2377" s="5"/>
      <c r="AA2377" s="4" t="s">
        <v>13</v>
      </c>
      <c r="AB2377" s="4" t="s">
        <v>13</v>
      </c>
      <c r="AD2377" s="4">
        <v>0.0</v>
      </c>
    </row>
    <row r="2378">
      <c r="G2378" s="5"/>
      <c r="H2378" s="5"/>
      <c r="L2378" s="4" t="s">
        <v>13</v>
      </c>
      <c r="M2378" s="4" t="s">
        <v>13</v>
      </c>
      <c r="O2378" s="4">
        <v>0.0</v>
      </c>
      <c r="V2378" s="5"/>
      <c r="W2378" s="5"/>
      <c r="AA2378" s="4" t="s">
        <v>13</v>
      </c>
      <c r="AB2378" s="4" t="s">
        <v>13</v>
      </c>
      <c r="AD2378" s="4">
        <v>0.0</v>
      </c>
    </row>
    <row r="2379">
      <c r="G2379" s="5"/>
      <c r="H2379" s="5"/>
      <c r="L2379" s="4" t="s">
        <v>13</v>
      </c>
      <c r="M2379" s="4" t="s">
        <v>13</v>
      </c>
      <c r="O2379" s="4">
        <v>0.0</v>
      </c>
      <c r="V2379" s="5"/>
      <c r="W2379" s="5"/>
      <c r="AA2379" s="4" t="s">
        <v>13</v>
      </c>
      <c r="AB2379" s="4" t="s">
        <v>13</v>
      </c>
      <c r="AD2379" s="4">
        <v>0.0</v>
      </c>
    </row>
    <row r="2380">
      <c r="G2380" s="5"/>
      <c r="H2380" s="5"/>
      <c r="L2380" s="4" t="s">
        <v>13</v>
      </c>
      <c r="M2380" s="4" t="s">
        <v>13</v>
      </c>
      <c r="O2380" s="4">
        <v>0.0</v>
      </c>
      <c r="V2380" s="5"/>
      <c r="W2380" s="5"/>
      <c r="AA2380" s="4" t="s">
        <v>13</v>
      </c>
      <c r="AB2380" s="4" t="s">
        <v>13</v>
      </c>
      <c r="AD2380" s="4">
        <v>0.0</v>
      </c>
    </row>
    <row r="2381">
      <c r="G2381" s="5"/>
      <c r="H2381" s="5"/>
      <c r="L2381" s="4" t="s">
        <v>13</v>
      </c>
      <c r="M2381" s="4" t="s">
        <v>13</v>
      </c>
      <c r="O2381" s="4">
        <v>0.0</v>
      </c>
      <c r="V2381" s="5"/>
      <c r="W2381" s="5"/>
      <c r="AA2381" s="4" t="s">
        <v>13</v>
      </c>
      <c r="AB2381" s="4" t="s">
        <v>13</v>
      </c>
      <c r="AD2381" s="4">
        <v>0.0</v>
      </c>
    </row>
    <row r="2382">
      <c r="G2382" s="5"/>
      <c r="H2382" s="5"/>
      <c r="L2382" s="4" t="s">
        <v>13</v>
      </c>
      <c r="M2382" s="4" t="s">
        <v>13</v>
      </c>
      <c r="O2382" s="4">
        <v>0.0</v>
      </c>
      <c r="V2382" s="5"/>
      <c r="W2382" s="5"/>
      <c r="AA2382" s="4" t="s">
        <v>13</v>
      </c>
      <c r="AB2382" s="4" t="s">
        <v>13</v>
      </c>
      <c r="AD2382" s="4">
        <v>0.0</v>
      </c>
    </row>
    <row r="2383">
      <c r="G2383" s="5"/>
      <c r="H2383" s="5"/>
      <c r="L2383" s="4" t="s">
        <v>13</v>
      </c>
      <c r="M2383" s="4" t="s">
        <v>13</v>
      </c>
      <c r="O2383" s="4">
        <v>0.0</v>
      </c>
      <c r="V2383" s="5"/>
      <c r="W2383" s="5"/>
      <c r="AA2383" s="4" t="s">
        <v>13</v>
      </c>
      <c r="AB2383" s="4" t="s">
        <v>13</v>
      </c>
      <c r="AD2383" s="4">
        <v>0.0</v>
      </c>
    </row>
    <row r="2384">
      <c r="G2384" s="5"/>
      <c r="H2384" s="5"/>
      <c r="L2384" s="4" t="s">
        <v>13</v>
      </c>
      <c r="M2384" s="4" t="s">
        <v>13</v>
      </c>
      <c r="O2384" s="4">
        <v>0.0</v>
      </c>
      <c r="V2384" s="5"/>
      <c r="W2384" s="5"/>
      <c r="AA2384" s="4" t="s">
        <v>13</v>
      </c>
      <c r="AB2384" s="4" t="s">
        <v>13</v>
      </c>
      <c r="AD2384" s="4">
        <v>0.0</v>
      </c>
    </row>
    <row r="2385">
      <c r="G2385" s="5"/>
      <c r="H2385" s="5"/>
      <c r="L2385" s="4" t="s">
        <v>13</v>
      </c>
      <c r="M2385" s="4" t="s">
        <v>13</v>
      </c>
      <c r="O2385" s="4">
        <v>0.0</v>
      </c>
      <c r="V2385" s="5"/>
      <c r="W2385" s="5"/>
      <c r="AA2385" s="4" t="s">
        <v>13</v>
      </c>
      <c r="AB2385" s="4" t="s">
        <v>13</v>
      </c>
      <c r="AD2385" s="4">
        <v>0.0</v>
      </c>
    </row>
    <row r="2386">
      <c r="G2386" s="5"/>
      <c r="H2386" s="5"/>
      <c r="L2386" s="4" t="s">
        <v>13</v>
      </c>
      <c r="M2386" s="4" t="s">
        <v>13</v>
      </c>
      <c r="O2386" s="4">
        <v>0.0</v>
      </c>
      <c r="V2386" s="5"/>
      <c r="W2386" s="5"/>
      <c r="AA2386" s="4" t="s">
        <v>13</v>
      </c>
      <c r="AB2386" s="4" t="s">
        <v>13</v>
      </c>
      <c r="AD2386" s="4">
        <v>0.0</v>
      </c>
    </row>
    <row r="2387">
      <c r="G2387" s="5"/>
      <c r="H2387" s="5"/>
      <c r="L2387" s="4" t="s">
        <v>13</v>
      </c>
      <c r="M2387" s="4" t="s">
        <v>13</v>
      </c>
      <c r="O2387" s="4">
        <v>0.0</v>
      </c>
      <c r="V2387" s="5"/>
      <c r="W2387" s="5"/>
      <c r="AA2387" s="4" t="s">
        <v>13</v>
      </c>
      <c r="AB2387" s="4" t="s">
        <v>13</v>
      </c>
      <c r="AD2387" s="4">
        <v>0.0</v>
      </c>
    </row>
    <row r="2388">
      <c r="G2388" s="5"/>
      <c r="H2388" s="5"/>
      <c r="L2388" s="4" t="s">
        <v>13</v>
      </c>
      <c r="M2388" s="4" t="s">
        <v>13</v>
      </c>
      <c r="O2388" s="4">
        <v>0.0</v>
      </c>
      <c r="V2388" s="5"/>
      <c r="W2388" s="5"/>
      <c r="AA2388" s="4" t="s">
        <v>13</v>
      </c>
      <c r="AB2388" s="4" t="s">
        <v>13</v>
      </c>
      <c r="AD2388" s="4">
        <v>0.0</v>
      </c>
    </row>
    <row r="2389">
      <c r="G2389" s="5"/>
      <c r="H2389" s="5"/>
      <c r="L2389" s="4" t="s">
        <v>13</v>
      </c>
      <c r="M2389" s="4" t="s">
        <v>13</v>
      </c>
      <c r="O2389" s="4">
        <v>0.0</v>
      </c>
      <c r="V2389" s="5"/>
      <c r="W2389" s="5"/>
      <c r="AA2389" s="4" t="s">
        <v>13</v>
      </c>
      <c r="AB2389" s="4" t="s">
        <v>13</v>
      </c>
      <c r="AD2389" s="4">
        <v>0.0</v>
      </c>
    </row>
    <row r="2390">
      <c r="G2390" s="5"/>
      <c r="H2390" s="5"/>
      <c r="L2390" s="4" t="s">
        <v>13</v>
      </c>
      <c r="M2390" s="4" t="s">
        <v>13</v>
      </c>
      <c r="O2390" s="4">
        <v>0.0</v>
      </c>
      <c r="V2390" s="5"/>
      <c r="W2390" s="5"/>
      <c r="AA2390" s="4" t="s">
        <v>13</v>
      </c>
      <c r="AB2390" s="4" t="s">
        <v>13</v>
      </c>
      <c r="AD2390" s="4">
        <v>0.0</v>
      </c>
    </row>
    <row r="2391">
      <c r="G2391" s="5"/>
      <c r="H2391" s="5"/>
      <c r="L2391" s="4" t="s">
        <v>13</v>
      </c>
      <c r="M2391" s="4" t="s">
        <v>13</v>
      </c>
      <c r="O2391" s="4">
        <v>0.0</v>
      </c>
      <c r="V2391" s="5"/>
      <c r="W2391" s="5"/>
      <c r="AA2391" s="4" t="s">
        <v>13</v>
      </c>
      <c r="AB2391" s="4" t="s">
        <v>13</v>
      </c>
      <c r="AD2391" s="4">
        <v>0.0</v>
      </c>
    </row>
    <row r="2392">
      <c r="G2392" s="5"/>
      <c r="H2392" s="5"/>
      <c r="L2392" s="4" t="s">
        <v>13</v>
      </c>
      <c r="M2392" s="4" t="s">
        <v>13</v>
      </c>
      <c r="O2392" s="4">
        <v>0.0</v>
      </c>
      <c r="V2392" s="5"/>
      <c r="W2392" s="5"/>
      <c r="AA2392" s="4" t="s">
        <v>13</v>
      </c>
      <c r="AB2392" s="4" t="s">
        <v>13</v>
      </c>
      <c r="AD2392" s="4">
        <v>0.0</v>
      </c>
    </row>
    <row r="2393">
      <c r="G2393" s="5"/>
      <c r="H2393" s="5"/>
      <c r="L2393" s="4" t="s">
        <v>13</v>
      </c>
      <c r="M2393" s="4" t="s">
        <v>13</v>
      </c>
      <c r="O2393" s="4">
        <v>0.0</v>
      </c>
      <c r="V2393" s="5"/>
      <c r="W2393" s="5"/>
      <c r="AA2393" s="4" t="s">
        <v>13</v>
      </c>
      <c r="AB2393" s="4" t="s">
        <v>13</v>
      </c>
      <c r="AD2393" s="4">
        <v>0.0</v>
      </c>
    </row>
    <row r="2394">
      <c r="G2394" s="5"/>
      <c r="H2394" s="5"/>
      <c r="L2394" s="4" t="s">
        <v>13</v>
      </c>
      <c r="M2394" s="4" t="s">
        <v>13</v>
      </c>
      <c r="O2394" s="4">
        <v>0.0</v>
      </c>
      <c r="V2394" s="5"/>
      <c r="W2394" s="5"/>
      <c r="AA2394" s="4" t="s">
        <v>13</v>
      </c>
      <c r="AB2394" s="4" t="s">
        <v>13</v>
      </c>
      <c r="AD2394" s="4">
        <v>0.0</v>
      </c>
    </row>
    <row r="2395">
      <c r="G2395" s="5"/>
      <c r="H2395" s="5"/>
      <c r="L2395" s="4" t="s">
        <v>13</v>
      </c>
      <c r="M2395" s="4" t="s">
        <v>13</v>
      </c>
      <c r="O2395" s="4">
        <v>0.0</v>
      </c>
      <c r="V2395" s="5"/>
      <c r="W2395" s="5"/>
      <c r="AA2395" s="4" t="s">
        <v>13</v>
      </c>
      <c r="AB2395" s="4" t="s">
        <v>13</v>
      </c>
      <c r="AD2395" s="4">
        <v>0.0</v>
      </c>
    </row>
    <row r="2396">
      <c r="G2396" s="5"/>
      <c r="H2396" s="5"/>
      <c r="L2396" s="4" t="s">
        <v>13</v>
      </c>
      <c r="M2396" s="4" t="s">
        <v>13</v>
      </c>
      <c r="O2396" s="4">
        <v>0.0</v>
      </c>
      <c r="V2396" s="5"/>
      <c r="W2396" s="5"/>
      <c r="AA2396" s="4" t="s">
        <v>13</v>
      </c>
      <c r="AB2396" s="4" t="s">
        <v>13</v>
      </c>
      <c r="AD2396" s="4">
        <v>0.0</v>
      </c>
    </row>
    <row r="2397">
      <c r="G2397" s="5"/>
      <c r="H2397" s="5"/>
      <c r="L2397" s="4" t="s">
        <v>13</v>
      </c>
      <c r="M2397" s="4" t="s">
        <v>13</v>
      </c>
      <c r="O2397" s="4">
        <v>0.0</v>
      </c>
      <c r="V2397" s="5"/>
      <c r="W2397" s="5"/>
      <c r="AA2397" s="4" t="s">
        <v>13</v>
      </c>
      <c r="AB2397" s="4" t="s">
        <v>13</v>
      </c>
      <c r="AD2397" s="4">
        <v>0.0</v>
      </c>
    </row>
    <row r="2398">
      <c r="G2398" s="5"/>
      <c r="H2398" s="5"/>
      <c r="L2398" s="4" t="s">
        <v>13</v>
      </c>
      <c r="M2398" s="4" t="s">
        <v>13</v>
      </c>
      <c r="O2398" s="4">
        <v>0.0</v>
      </c>
      <c r="V2398" s="5"/>
      <c r="W2398" s="5"/>
      <c r="AA2398" s="4" t="s">
        <v>13</v>
      </c>
      <c r="AB2398" s="4" t="s">
        <v>13</v>
      </c>
      <c r="AD2398" s="4">
        <v>0.0</v>
      </c>
    </row>
    <row r="2399">
      <c r="G2399" s="5"/>
      <c r="H2399" s="5"/>
      <c r="L2399" s="4" t="s">
        <v>13</v>
      </c>
      <c r="M2399" s="4" t="s">
        <v>13</v>
      </c>
      <c r="O2399" s="4">
        <v>0.0</v>
      </c>
      <c r="V2399" s="5"/>
      <c r="W2399" s="5"/>
      <c r="AA2399" s="4" t="s">
        <v>13</v>
      </c>
      <c r="AB2399" s="4" t="s">
        <v>13</v>
      </c>
      <c r="AD2399" s="4">
        <v>0.0</v>
      </c>
    </row>
    <row r="2400">
      <c r="G2400" s="5"/>
      <c r="H2400" s="5"/>
      <c r="L2400" s="4" t="s">
        <v>13</v>
      </c>
      <c r="M2400" s="4" t="s">
        <v>13</v>
      </c>
      <c r="O2400" s="4">
        <v>0.0</v>
      </c>
      <c r="V2400" s="5"/>
      <c r="W2400" s="5"/>
      <c r="AA2400" s="4" t="s">
        <v>13</v>
      </c>
      <c r="AB2400" s="4" t="s">
        <v>13</v>
      </c>
      <c r="AD2400" s="4">
        <v>0.0</v>
      </c>
    </row>
    <row r="2401">
      <c r="G2401" s="5"/>
      <c r="H2401" s="5"/>
      <c r="L2401" s="4" t="s">
        <v>13</v>
      </c>
      <c r="M2401" s="4" t="s">
        <v>13</v>
      </c>
      <c r="O2401" s="4">
        <v>0.0</v>
      </c>
      <c r="V2401" s="5"/>
      <c r="W2401" s="5"/>
      <c r="AA2401" s="4" t="s">
        <v>13</v>
      </c>
      <c r="AB2401" s="4" t="s">
        <v>13</v>
      </c>
      <c r="AD2401" s="4">
        <v>0.0</v>
      </c>
    </row>
    <row r="2402">
      <c r="G2402" s="5"/>
      <c r="H2402" s="5"/>
      <c r="L2402" s="4" t="s">
        <v>13</v>
      </c>
      <c r="M2402" s="4" t="s">
        <v>13</v>
      </c>
      <c r="O2402" s="4">
        <v>0.0</v>
      </c>
      <c r="V2402" s="5"/>
      <c r="W2402" s="5"/>
      <c r="AA2402" s="4" t="s">
        <v>13</v>
      </c>
      <c r="AB2402" s="4" t="s">
        <v>13</v>
      </c>
      <c r="AD2402" s="4">
        <v>0.0</v>
      </c>
    </row>
    <row r="2403">
      <c r="G2403" s="5"/>
      <c r="H2403" s="5"/>
      <c r="L2403" s="4" t="s">
        <v>13</v>
      </c>
      <c r="M2403" s="4" t="s">
        <v>13</v>
      </c>
      <c r="O2403" s="4">
        <v>0.0</v>
      </c>
      <c r="V2403" s="5"/>
      <c r="W2403" s="5"/>
      <c r="AA2403" s="4" t="s">
        <v>13</v>
      </c>
      <c r="AB2403" s="4" t="s">
        <v>13</v>
      </c>
      <c r="AD2403" s="4">
        <v>0.0</v>
      </c>
    </row>
    <row r="2404">
      <c r="G2404" s="5"/>
      <c r="H2404" s="5"/>
      <c r="L2404" s="4" t="s">
        <v>13</v>
      </c>
      <c r="M2404" s="4" t="s">
        <v>13</v>
      </c>
      <c r="O2404" s="4">
        <v>0.0</v>
      </c>
      <c r="V2404" s="5"/>
      <c r="W2404" s="5"/>
      <c r="AA2404" s="4" t="s">
        <v>13</v>
      </c>
      <c r="AB2404" s="4" t="s">
        <v>13</v>
      </c>
      <c r="AD2404" s="4">
        <v>0.0</v>
      </c>
    </row>
    <row r="2405">
      <c r="G2405" s="5"/>
      <c r="H2405" s="5"/>
      <c r="L2405" s="4" t="s">
        <v>13</v>
      </c>
      <c r="M2405" s="4" t="s">
        <v>13</v>
      </c>
      <c r="O2405" s="4">
        <v>0.0</v>
      </c>
      <c r="V2405" s="5"/>
      <c r="W2405" s="5"/>
      <c r="AA2405" s="4" t="s">
        <v>13</v>
      </c>
      <c r="AB2405" s="4" t="s">
        <v>13</v>
      </c>
      <c r="AD2405" s="4">
        <v>0.0</v>
      </c>
    </row>
    <row r="2406">
      <c r="G2406" s="5"/>
      <c r="H2406" s="5"/>
      <c r="L2406" s="4" t="s">
        <v>13</v>
      </c>
      <c r="M2406" s="4" t="s">
        <v>13</v>
      </c>
      <c r="O2406" s="4">
        <v>0.0</v>
      </c>
      <c r="V2406" s="5"/>
      <c r="W2406" s="5"/>
      <c r="AA2406" s="4" t="s">
        <v>13</v>
      </c>
      <c r="AB2406" s="4" t="s">
        <v>13</v>
      </c>
      <c r="AD2406" s="4">
        <v>0.0</v>
      </c>
    </row>
    <row r="2407">
      <c r="G2407" s="5"/>
      <c r="H2407" s="5"/>
      <c r="L2407" s="4" t="s">
        <v>13</v>
      </c>
      <c r="M2407" s="4" t="s">
        <v>13</v>
      </c>
      <c r="O2407" s="4">
        <v>0.0</v>
      </c>
      <c r="V2407" s="5"/>
      <c r="W2407" s="5"/>
      <c r="AA2407" s="4" t="s">
        <v>13</v>
      </c>
      <c r="AB2407" s="4" t="s">
        <v>13</v>
      </c>
      <c r="AD2407" s="4">
        <v>0.0</v>
      </c>
    </row>
    <row r="2408">
      <c r="G2408" s="5"/>
      <c r="H2408" s="5"/>
      <c r="L2408" s="4" t="s">
        <v>13</v>
      </c>
      <c r="M2408" s="4" t="s">
        <v>13</v>
      </c>
      <c r="O2408" s="4">
        <v>0.0</v>
      </c>
      <c r="V2408" s="5"/>
      <c r="W2408" s="5"/>
      <c r="AA2408" s="4" t="s">
        <v>13</v>
      </c>
      <c r="AB2408" s="4" t="s">
        <v>13</v>
      </c>
      <c r="AD2408" s="4">
        <v>0.0</v>
      </c>
    </row>
    <row r="2409">
      <c r="G2409" s="5"/>
      <c r="H2409" s="5"/>
      <c r="L2409" s="4" t="s">
        <v>13</v>
      </c>
      <c r="M2409" s="4" t="s">
        <v>13</v>
      </c>
      <c r="O2409" s="4">
        <v>0.0</v>
      </c>
      <c r="V2409" s="5"/>
      <c r="W2409" s="5"/>
      <c r="AA2409" s="4" t="s">
        <v>13</v>
      </c>
      <c r="AB2409" s="4" t="s">
        <v>13</v>
      </c>
      <c r="AD2409" s="4">
        <v>0.0</v>
      </c>
    </row>
    <row r="2410">
      <c r="G2410" s="5"/>
      <c r="H2410" s="5"/>
      <c r="L2410" s="4" t="s">
        <v>13</v>
      </c>
      <c r="M2410" s="4" t="s">
        <v>13</v>
      </c>
      <c r="O2410" s="4">
        <v>0.0</v>
      </c>
      <c r="V2410" s="5"/>
      <c r="W2410" s="5"/>
      <c r="AA2410" s="4" t="s">
        <v>13</v>
      </c>
      <c r="AB2410" s="4" t="s">
        <v>13</v>
      </c>
      <c r="AD2410" s="4">
        <v>0.0</v>
      </c>
    </row>
    <row r="2411">
      <c r="G2411" s="5"/>
      <c r="H2411" s="5"/>
      <c r="L2411" s="4" t="s">
        <v>13</v>
      </c>
      <c r="M2411" s="4" t="s">
        <v>13</v>
      </c>
      <c r="O2411" s="4">
        <v>0.0</v>
      </c>
      <c r="V2411" s="5"/>
      <c r="W2411" s="5"/>
      <c r="AA2411" s="4" t="s">
        <v>13</v>
      </c>
      <c r="AB2411" s="4" t="s">
        <v>13</v>
      </c>
      <c r="AD2411" s="4">
        <v>0.0</v>
      </c>
    </row>
    <row r="2412">
      <c r="G2412" s="5"/>
      <c r="H2412" s="5"/>
      <c r="L2412" s="4" t="s">
        <v>13</v>
      </c>
      <c r="M2412" s="4" t="s">
        <v>13</v>
      </c>
      <c r="O2412" s="4">
        <v>0.0</v>
      </c>
      <c r="V2412" s="5"/>
      <c r="W2412" s="5"/>
      <c r="AA2412" s="4" t="s">
        <v>13</v>
      </c>
      <c r="AB2412" s="4" t="s">
        <v>13</v>
      </c>
      <c r="AD2412" s="4">
        <v>0.0</v>
      </c>
    </row>
    <row r="2413">
      <c r="G2413" s="5"/>
      <c r="H2413" s="5"/>
      <c r="L2413" s="4" t="s">
        <v>13</v>
      </c>
      <c r="M2413" s="4" t="s">
        <v>13</v>
      </c>
      <c r="O2413" s="4">
        <v>0.0</v>
      </c>
      <c r="V2413" s="5"/>
      <c r="W2413" s="5"/>
      <c r="AA2413" s="4" t="s">
        <v>13</v>
      </c>
      <c r="AB2413" s="4" t="s">
        <v>13</v>
      </c>
      <c r="AD2413" s="4">
        <v>0.0</v>
      </c>
    </row>
    <row r="2414">
      <c r="G2414" s="5"/>
      <c r="H2414" s="5"/>
      <c r="L2414" s="4" t="s">
        <v>13</v>
      </c>
      <c r="M2414" s="4" t="s">
        <v>13</v>
      </c>
      <c r="O2414" s="4">
        <v>0.0</v>
      </c>
      <c r="V2414" s="5"/>
      <c r="W2414" s="5"/>
      <c r="AA2414" s="4" t="s">
        <v>13</v>
      </c>
      <c r="AB2414" s="4" t="s">
        <v>13</v>
      </c>
      <c r="AD2414" s="4">
        <v>0.0</v>
      </c>
    </row>
    <row r="2415">
      <c r="G2415" s="5"/>
      <c r="H2415" s="5"/>
      <c r="L2415" s="4" t="s">
        <v>13</v>
      </c>
      <c r="M2415" s="4" t="s">
        <v>13</v>
      </c>
      <c r="O2415" s="4">
        <v>0.0</v>
      </c>
      <c r="V2415" s="5"/>
      <c r="W2415" s="5"/>
      <c r="AA2415" s="4" t="s">
        <v>13</v>
      </c>
      <c r="AB2415" s="4" t="s">
        <v>13</v>
      </c>
      <c r="AD2415" s="4">
        <v>0.0</v>
      </c>
    </row>
    <row r="2416">
      <c r="G2416" s="5"/>
      <c r="H2416" s="5"/>
      <c r="L2416" s="4" t="s">
        <v>13</v>
      </c>
      <c r="M2416" s="4" t="s">
        <v>13</v>
      </c>
      <c r="O2416" s="4">
        <v>0.0</v>
      </c>
      <c r="V2416" s="5"/>
      <c r="W2416" s="5"/>
      <c r="AA2416" s="4" t="s">
        <v>13</v>
      </c>
      <c r="AB2416" s="4" t="s">
        <v>13</v>
      </c>
      <c r="AD2416" s="4">
        <v>0.0</v>
      </c>
    </row>
    <row r="2417">
      <c r="G2417" s="5"/>
      <c r="H2417" s="5"/>
      <c r="L2417" s="4" t="s">
        <v>13</v>
      </c>
      <c r="M2417" s="4" t="s">
        <v>13</v>
      </c>
      <c r="O2417" s="4">
        <v>0.0</v>
      </c>
      <c r="V2417" s="5"/>
      <c r="W2417" s="5"/>
      <c r="AA2417" s="4" t="s">
        <v>13</v>
      </c>
      <c r="AB2417" s="4" t="s">
        <v>13</v>
      </c>
      <c r="AD2417" s="4">
        <v>0.0</v>
      </c>
    </row>
    <row r="2418">
      <c r="G2418" s="5"/>
      <c r="H2418" s="5"/>
      <c r="L2418" s="4" t="s">
        <v>13</v>
      </c>
      <c r="M2418" s="4" t="s">
        <v>13</v>
      </c>
      <c r="O2418" s="4">
        <v>0.0</v>
      </c>
      <c r="V2418" s="5"/>
      <c r="W2418" s="5"/>
      <c r="AA2418" s="4" t="s">
        <v>13</v>
      </c>
      <c r="AB2418" s="4" t="s">
        <v>13</v>
      </c>
      <c r="AD2418" s="4">
        <v>0.0</v>
      </c>
    </row>
    <row r="2419">
      <c r="G2419" s="5"/>
      <c r="H2419" s="5"/>
      <c r="L2419" s="4" t="s">
        <v>13</v>
      </c>
      <c r="M2419" s="4" t="s">
        <v>13</v>
      </c>
      <c r="O2419" s="4">
        <v>0.0</v>
      </c>
      <c r="V2419" s="5"/>
      <c r="W2419" s="5"/>
      <c r="AA2419" s="4" t="s">
        <v>13</v>
      </c>
      <c r="AB2419" s="4" t="s">
        <v>13</v>
      </c>
      <c r="AD2419" s="4">
        <v>0.0</v>
      </c>
    </row>
    <row r="2420">
      <c r="G2420" s="5"/>
      <c r="H2420" s="5"/>
      <c r="L2420" s="4" t="s">
        <v>13</v>
      </c>
      <c r="M2420" s="4" t="s">
        <v>13</v>
      </c>
      <c r="O2420" s="4">
        <v>0.0</v>
      </c>
      <c r="V2420" s="5"/>
      <c r="W2420" s="5"/>
      <c r="AA2420" s="4" t="s">
        <v>13</v>
      </c>
      <c r="AB2420" s="4" t="s">
        <v>13</v>
      </c>
      <c r="AD2420" s="4">
        <v>0.0</v>
      </c>
    </row>
    <row r="2421">
      <c r="G2421" s="5"/>
      <c r="H2421" s="5"/>
      <c r="L2421" s="4" t="s">
        <v>13</v>
      </c>
      <c r="M2421" s="4" t="s">
        <v>13</v>
      </c>
      <c r="O2421" s="4">
        <v>0.0</v>
      </c>
      <c r="V2421" s="5"/>
      <c r="W2421" s="5"/>
      <c r="AA2421" s="4" t="s">
        <v>13</v>
      </c>
      <c r="AB2421" s="4" t="s">
        <v>13</v>
      </c>
      <c r="AD2421" s="4">
        <v>0.0</v>
      </c>
    </row>
    <row r="2422">
      <c r="G2422" s="5"/>
      <c r="H2422" s="5"/>
      <c r="L2422" s="4" t="s">
        <v>13</v>
      </c>
      <c r="M2422" s="4" t="s">
        <v>13</v>
      </c>
      <c r="O2422" s="4">
        <v>0.0</v>
      </c>
      <c r="V2422" s="5"/>
      <c r="W2422" s="5"/>
      <c r="AA2422" s="4" t="s">
        <v>13</v>
      </c>
      <c r="AB2422" s="4" t="s">
        <v>13</v>
      </c>
      <c r="AD2422" s="4">
        <v>0.0</v>
      </c>
    </row>
    <row r="2423">
      <c r="G2423" s="5"/>
      <c r="H2423" s="5"/>
      <c r="L2423" s="4" t="s">
        <v>13</v>
      </c>
      <c r="M2423" s="4" t="s">
        <v>13</v>
      </c>
      <c r="O2423" s="4">
        <v>0.0</v>
      </c>
      <c r="V2423" s="5"/>
      <c r="W2423" s="5"/>
      <c r="AA2423" s="4" t="s">
        <v>13</v>
      </c>
      <c r="AB2423" s="4" t="s">
        <v>13</v>
      </c>
      <c r="AD2423" s="4">
        <v>0.0</v>
      </c>
    </row>
    <row r="2424">
      <c r="G2424" s="5"/>
      <c r="H2424" s="5"/>
      <c r="L2424" s="4" t="s">
        <v>13</v>
      </c>
      <c r="M2424" s="4" t="s">
        <v>13</v>
      </c>
      <c r="O2424" s="4">
        <v>0.0</v>
      </c>
      <c r="V2424" s="5"/>
      <c r="W2424" s="5"/>
      <c r="AA2424" s="4" t="s">
        <v>13</v>
      </c>
      <c r="AB2424" s="4" t="s">
        <v>13</v>
      </c>
      <c r="AD2424" s="4">
        <v>0.0</v>
      </c>
    </row>
    <row r="2425">
      <c r="G2425" s="5"/>
      <c r="H2425" s="5"/>
      <c r="L2425" s="4" t="s">
        <v>13</v>
      </c>
      <c r="M2425" s="4" t="s">
        <v>13</v>
      </c>
      <c r="O2425" s="4">
        <v>0.0</v>
      </c>
      <c r="V2425" s="5"/>
      <c r="W2425" s="5"/>
      <c r="AA2425" s="4" t="s">
        <v>13</v>
      </c>
      <c r="AB2425" s="4" t="s">
        <v>13</v>
      </c>
      <c r="AD2425" s="4">
        <v>0.0</v>
      </c>
    </row>
    <row r="2426">
      <c r="G2426" s="5"/>
      <c r="H2426" s="5"/>
      <c r="L2426" s="4" t="s">
        <v>13</v>
      </c>
      <c r="M2426" s="4" t="s">
        <v>13</v>
      </c>
      <c r="O2426" s="4">
        <v>0.0</v>
      </c>
      <c r="V2426" s="5"/>
      <c r="W2426" s="5"/>
      <c r="AA2426" s="4" t="s">
        <v>13</v>
      </c>
      <c r="AB2426" s="4" t="s">
        <v>13</v>
      </c>
      <c r="AD2426" s="4">
        <v>0.0</v>
      </c>
    </row>
    <row r="2427">
      <c r="G2427" s="5"/>
      <c r="H2427" s="5"/>
      <c r="L2427" s="4" t="s">
        <v>13</v>
      </c>
      <c r="M2427" s="4" t="s">
        <v>13</v>
      </c>
      <c r="O2427" s="4">
        <v>0.0</v>
      </c>
      <c r="V2427" s="5"/>
      <c r="W2427" s="5"/>
      <c r="AA2427" s="4" t="s">
        <v>13</v>
      </c>
      <c r="AB2427" s="4" t="s">
        <v>13</v>
      </c>
      <c r="AD2427" s="4">
        <v>0.0</v>
      </c>
    </row>
    <row r="2428">
      <c r="G2428" s="5"/>
      <c r="H2428" s="5"/>
      <c r="L2428" s="4" t="s">
        <v>13</v>
      </c>
      <c r="M2428" s="4" t="s">
        <v>13</v>
      </c>
      <c r="O2428" s="4">
        <v>0.0</v>
      </c>
      <c r="V2428" s="5"/>
      <c r="W2428" s="5"/>
      <c r="AA2428" s="4" t="s">
        <v>13</v>
      </c>
      <c r="AB2428" s="4" t="s">
        <v>13</v>
      </c>
      <c r="AD2428" s="4">
        <v>0.0</v>
      </c>
    </row>
    <row r="2429">
      <c r="G2429" s="5"/>
      <c r="H2429" s="5"/>
      <c r="L2429" s="4" t="s">
        <v>13</v>
      </c>
      <c r="M2429" s="4" t="s">
        <v>13</v>
      </c>
      <c r="O2429" s="4">
        <v>0.0</v>
      </c>
      <c r="V2429" s="5"/>
      <c r="W2429" s="5"/>
      <c r="AA2429" s="4" t="s">
        <v>13</v>
      </c>
      <c r="AB2429" s="4" t="s">
        <v>13</v>
      </c>
      <c r="AD2429" s="4">
        <v>0.0</v>
      </c>
    </row>
    <row r="2430">
      <c r="G2430" s="5"/>
      <c r="H2430" s="5"/>
      <c r="L2430" s="4" t="s">
        <v>13</v>
      </c>
      <c r="M2430" s="4" t="s">
        <v>13</v>
      </c>
      <c r="O2430" s="4">
        <v>0.0</v>
      </c>
      <c r="V2430" s="5"/>
      <c r="W2430" s="5"/>
      <c r="AA2430" s="4" t="s">
        <v>13</v>
      </c>
      <c r="AB2430" s="4" t="s">
        <v>13</v>
      </c>
      <c r="AD2430" s="4">
        <v>0.0</v>
      </c>
    </row>
    <row r="2431">
      <c r="G2431" s="5"/>
      <c r="H2431" s="5"/>
      <c r="L2431" s="4" t="s">
        <v>13</v>
      </c>
      <c r="M2431" s="4" t="s">
        <v>13</v>
      </c>
      <c r="O2431" s="4">
        <v>0.0</v>
      </c>
      <c r="V2431" s="5"/>
      <c r="W2431" s="5"/>
      <c r="AA2431" s="4" t="s">
        <v>13</v>
      </c>
      <c r="AB2431" s="4" t="s">
        <v>13</v>
      </c>
      <c r="AD2431" s="4">
        <v>0.0</v>
      </c>
    </row>
    <row r="2432">
      <c r="G2432" s="5"/>
      <c r="H2432" s="5"/>
      <c r="L2432" s="4" t="s">
        <v>13</v>
      </c>
      <c r="M2432" s="4" t="s">
        <v>13</v>
      </c>
      <c r="O2432" s="4">
        <v>0.0</v>
      </c>
      <c r="V2432" s="5"/>
      <c r="W2432" s="5"/>
      <c r="AA2432" s="4" t="s">
        <v>13</v>
      </c>
      <c r="AB2432" s="4" t="s">
        <v>13</v>
      </c>
      <c r="AD2432" s="4">
        <v>0.0</v>
      </c>
    </row>
    <row r="2433">
      <c r="G2433" s="5"/>
      <c r="H2433" s="5"/>
      <c r="L2433" s="4" t="s">
        <v>13</v>
      </c>
      <c r="M2433" s="4" t="s">
        <v>13</v>
      </c>
      <c r="O2433" s="4">
        <v>0.0</v>
      </c>
      <c r="V2433" s="5"/>
      <c r="W2433" s="5"/>
      <c r="AA2433" s="4" t="s">
        <v>13</v>
      </c>
      <c r="AB2433" s="4" t="s">
        <v>13</v>
      </c>
      <c r="AD2433" s="4">
        <v>0.0</v>
      </c>
    </row>
    <row r="2434">
      <c r="G2434" s="5"/>
      <c r="H2434" s="5"/>
      <c r="L2434" s="4" t="s">
        <v>13</v>
      </c>
      <c r="M2434" s="4" t="s">
        <v>13</v>
      </c>
      <c r="O2434" s="4">
        <v>0.0</v>
      </c>
      <c r="V2434" s="5"/>
      <c r="W2434" s="5"/>
      <c r="AA2434" s="4" t="s">
        <v>13</v>
      </c>
      <c r="AB2434" s="4" t="s">
        <v>13</v>
      </c>
      <c r="AD2434" s="4">
        <v>0.0</v>
      </c>
    </row>
    <row r="2435">
      <c r="G2435" s="5"/>
      <c r="H2435" s="5"/>
      <c r="L2435" s="4" t="s">
        <v>13</v>
      </c>
      <c r="M2435" s="4" t="s">
        <v>13</v>
      </c>
      <c r="O2435" s="4">
        <v>0.0</v>
      </c>
      <c r="V2435" s="5"/>
      <c r="W2435" s="5"/>
      <c r="AA2435" s="4" t="s">
        <v>13</v>
      </c>
      <c r="AB2435" s="4" t="s">
        <v>13</v>
      </c>
      <c r="AD2435" s="4">
        <v>0.0</v>
      </c>
    </row>
    <row r="2436">
      <c r="G2436" s="5"/>
      <c r="H2436" s="5"/>
      <c r="L2436" s="4" t="s">
        <v>13</v>
      </c>
      <c r="M2436" s="4" t="s">
        <v>13</v>
      </c>
      <c r="O2436" s="4">
        <v>0.0</v>
      </c>
      <c r="V2436" s="5"/>
      <c r="W2436" s="5"/>
      <c r="AA2436" s="4" t="s">
        <v>13</v>
      </c>
      <c r="AB2436" s="4" t="s">
        <v>13</v>
      </c>
      <c r="AD2436" s="4">
        <v>0.0</v>
      </c>
    </row>
    <row r="2437">
      <c r="G2437" s="5"/>
      <c r="H2437" s="5"/>
      <c r="L2437" s="4" t="s">
        <v>13</v>
      </c>
      <c r="M2437" s="4" t="s">
        <v>13</v>
      </c>
      <c r="O2437" s="4">
        <v>0.0</v>
      </c>
      <c r="V2437" s="5"/>
      <c r="W2437" s="5"/>
      <c r="AA2437" s="4" t="s">
        <v>13</v>
      </c>
      <c r="AB2437" s="4" t="s">
        <v>13</v>
      </c>
      <c r="AD2437" s="4">
        <v>0.0</v>
      </c>
    </row>
    <row r="2438">
      <c r="G2438" s="5"/>
      <c r="H2438" s="5"/>
      <c r="L2438" s="4" t="s">
        <v>13</v>
      </c>
      <c r="M2438" s="4" t="s">
        <v>13</v>
      </c>
      <c r="O2438" s="4">
        <v>0.0</v>
      </c>
      <c r="V2438" s="5"/>
      <c r="W2438" s="5"/>
      <c r="AA2438" s="4" t="s">
        <v>13</v>
      </c>
      <c r="AB2438" s="4" t="s">
        <v>13</v>
      </c>
      <c r="AD2438" s="4">
        <v>0.0</v>
      </c>
    </row>
    <row r="2439">
      <c r="G2439" s="5"/>
      <c r="H2439" s="5"/>
      <c r="L2439" s="4" t="s">
        <v>13</v>
      </c>
      <c r="M2439" s="4" t="s">
        <v>13</v>
      </c>
      <c r="O2439" s="4">
        <v>0.0</v>
      </c>
      <c r="V2439" s="5"/>
      <c r="W2439" s="5"/>
      <c r="AA2439" s="4" t="s">
        <v>13</v>
      </c>
      <c r="AB2439" s="4" t="s">
        <v>13</v>
      </c>
      <c r="AD2439" s="4">
        <v>0.0</v>
      </c>
    </row>
    <row r="2440">
      <c r="G2440" s="5"/>
      <c r="H2440" s="5"/>
      <c r="L2440" s="4" t="s">
        <v>13</v>
      </c>
      <c r="M2440" s="4" t="s">
        <v>13</v>
      </c>
      <c r="O2440" s="4">
        <v>0.0</v>
      </c>
      <c r="V2440" s="5"/>
      <c r="W2440" s="5"/>
      <c r="AA2440" s="4" t="s">
        <v>13</v>
      </c>
      <c r="AB2440" s="4" t="s">
        <v>13</v>
      </c>
      <c r="AD2440" s="4">
        <v>0.0</v>
      </c>
    </row>
    <row r="2441">
      <c r="G2441" s="5"/>
      <c r="H2441" s="5"/>
      <c r="L2441" s="4" t="s">
        <v>13</v>
      </c>
      <c r="M2441" s="4" t="s">
        <v>13</v>
      </c>
      <c r="O2441" s="4">
        <v>0.0</v>
      </c>
      <c r="V2441" s="5"/>
      <c r="W2441" s="5"/>
      <c r="AA2441" s="4" t="s">
        <v>13</v>
      </c>
      <c r="AB2441" s="4" t="s">
        <v>13</v>
      </c>
      <c r="AD2441" s="4">
        <v>0.0</v>
      </c>
    </row>
    <row r="2442">
      <c r="G2442" s="5"/>
      <c r="H2442" s="5"/>
      <c r="L2442" s="4" t="s">
        <v>13</v>
      </c>
      <c r="M2442" s="4" t="s">
        <v>13</v>
      </c>
      <c r="O2442" s="4">
        <v>0.0</v>
      </c>
      <c r="V2442" s="5"/>
      <c r="W2442" s="5"/>
      <c r="AA2442" s="4" t="s">
        <v>13</v>
      </c>
      <c r="AB2442" s="4" t="s">
        <v>13</v>
      </c>
      <c r="AD2442" s="4">
        <v>0.0</v>
      </c>
    </row>
    <row r="2443">
      <c r="G2443" s="5"/>
      <c r="H2443" s="5"/>
      <c r="L2443" s="4" t="s">
        <v>13</v>
      </c>
      <c r="M2443" s="4" t="s">
        <v>13</v>
      </c>
      <c r="O2443" s="4">
        <v>0.0</v>
      </c>
      <c r="V2443" s="5"/>
      <c r="W2443" s="5"/>
      <c r="AA2443" s="4" t="s">
        <v>13</v>
      </c>
      <c r="AB2443" s="4" t="s">
        <v>13</v>
      </c>
      <c r="AD2443" s="4">
        <v>0.0</v>
      </c>
    </row>
    <row r="2444">
      <c r="G2444" s="5"/>
      <c r="H2444" s="5"/>
      <c r="L2444" s="4" t="s">
        <v>13</v>
      </c>
      <c r="M2444" s="4" t="s">
        <v>13</v>
      </c>
      <c r="O2444" s="4">
        <v>0.0</v>
      </c>
      <c r="V2444" s="5"/>
      <c r="W2444" s="5"/>
      <c r="AA2444" s="4" t="s">
        <v>13</v>
      </c>
      <c r="AB2444" s="4" t="s">
        <v>13</v>
      </c>
      <c r="AD2444" s="4">
        <v>0.0</v>
      </c>
    </row>
    <row r="2445">
      <c r="G2445" s="5"/>
      <c r="H2445" s="5"/>
      <c r="L2445" s="4" t="s">
        <v>13</v>
      </c>
      <c r="M2445" s="4" t="s">
        <v>13</v>
      </c>
      <c r="O2445" s="4">
        <v>0.0</v>
      </c>
      <c r="V2445" s="5"/>
      <c r="W2445" s="5"/>
      <c r="AA2445" s="4" t="s">
        <v>13</v>
      </c>
      <c r="AB2445" s="4" t="s">
        <v>13</v>
      </c>
      <c r="AD2445" s="4">
        <v>0.0</v>
      </c>
    </row>
    <row r="2446">
      <c r="G2446" s="5"/>
      <c r="H2446" s="5"/>
      <c r="L2446" s="4" t="s">
        <v>13</v>
      </c>
      <c r="M2446" s="4" t="s">
        <v>13</v>
      </c>
      <c r="O2446" s="4">
        <v>0.0</v>
      </c>
      <c r="V2446" s="5"/>
      <c r="W2446" s="5"/>
      <c r="AA2446" s="4" t="s">
        <v>13</v>
      </c>
      <c r="AB2446" s="4" t="s">
        <v>13</v>
      </c>
      <c r="AD2446" s="4">
        <v>0.0</v>
      </c>
    </row>
    <row r="2447">
      <c r="G2447" s="5"/>
      <c r="H2447" s="5"/>
      <c r="L2447" s="4" t="s">
        <v>13</v>
      </c>
      <c r="M2447" s="4" t="s">
        <v>13</v>
      </c>
      <c r="O2447" s="4">
        <v>0.0</v>
      </c>
      <c r="V2447" s="5"/>
      <c r="W2447" s="5"/>
      <c r="AA2447" s="4" t="s">
        <v>13</v>
      </c>
      <c r="AB2447" s="4" t="s">
        <v>13</v>
      </c>
      <c r="AD2447" s="4">
        <v>0.0</v>
      </c>
    </row>
    <row r="2448">
      <c r="G2448" s="5"/>
      <c r="H2448" s="5"/>
      <c r="L2448" s="4" t="s">
        <v>13</v>
      </c>
      <c r="M2448" s="4" t="s">
        <v>13</v>
      </c>
      <c r="O2448" s="4">
        <v>0.0</v>
      </c>
      <c r="V2448" s="5"/>
      <c r="W2448" s="5"/>
      <c r="AA2448" s="4" t="s">
        <v>13</v>
      </c>
      <c r="AB2448" s="4" t="s">
        <v>13</v>
      </c>
      <c r="AD2448" s="4">
        <v>0.0</v>
      </c>
    </row>
    <row r="2449">
      <c r="G2449" s="5"/>
      <c r="H2449" s="5"/>
      <c r="L2449" s="4" t="s">
        <v>13</v>
      </c>
      <c r="M2449" s="4" t="s">
        <v>13</v>
      </c>
      <c r="O2449" s="4">
        <v>0.0</v>
      </c>
      <c r="V2449" s="5"/>
      <c r="W2449" s="5"/>
      <c r="AA2449" s="4" t="s">
        <v>13</v>
      </c>
      <c r="AB2449" s="4" t="s">
        <v>13</v>
      </c>
      <c r="AD2449" s="4">
        <v>0.0</v>
      </c>
    </row>
    <row r="2450">
      <c r="G2450" s="5"/>
      <c r="H2450" s="5"/>
      <c r="L2450" s="4" t="s">
        <v>13</v>
      </c>
      <c r="M2450" s="4" t="s">
        <v>13</v>
      </c>
      <c r="O2450" s="4">
        <v>0.0</v>
      </c>
      <c r="V2450" s="5"/>
      <c r="W2450" s="5"/>
      <c r="AA2450" s="4" t="s">
        <v>13</v>
      </c>
      <c r="AB2450" s="4" t="s">
        <v>13</v>
      </c>
      <c r="AD2450" s="4">
        <v>0.0</v>
      </c>
    </row>
    <row r="2451">
      <c r="G2451" s="5"/>
      <c r="H2451" s="5"/>
      <c r="L2451" s="4" t="s">
        <v>13</v>
      </c>
      <c r="M2451" s="4" t="s">
        <v>13</v>
      </c>
      <c r="O2451" s="4">
        <v>0.0</v>
      </c>
      <c r="V2451" s="5"/>
      <c r="W2451" s="5"/>
      <c r="AA2451" s="4" t="s">
        <v>13</v>
      </c>
      <c r="AB2451" s="4" t="s">
        <v>13</v>
      </c>
      <c r="AD2451" s="4">
        <v>0.0</v>
      </c>
    </row>
    <row r="2452">
      <c r="G2452" s="5"/>
      <c r="H2452" s="5"/>
      <c r="L2452" s="4" t="s">
        <v>13</v>
      </c>
      <c r="M2452" s="4" t="s">
        <v>13</v>
      </c>
      <c r="O2452" s="4">
        <v>0.0</v>
      </c>
      <c r="V2452" s="5"/>
      <c r="W2452" s="5"/>
      <c r="AA2452" s="4" t="s">
        <v>13</v>
      </c>
      <c r="AB2452" s="4" t="s">
        <v>13</v>
      </c>
      <c r="AD2452" s="4">
        <v>0.0</v>
      </c>
    </row>
    <row r="2453">
      <c r="G2453" s="5"/>
      <c r="H2453" s="5"/>
      <c r="L2453" s="4" t="s">
        <v>13</v>
      </c>
      <c r="M2453" s="4" t="s">
        <v>13</v>
      </c>
      <c r="O2453" s="4">
        <v>0.0</v>
      </c>
      <c r="V2453" s="5"/>
      <c r="W2453" s="5"/>
      <c r="AA2453" s="4" t="s">
        <v>13</v>
      </c>
      <c r="AB2453" s="4" t="s">
        <v>13</v>
      </c>
      <c r="AD2453" s="4">
        <v>0.0</v>
      </c>
    </row>
    <row r="2454">
      <c r="G2454" s="5"/>
      <c r="H2454" s="5"/>
      <c r="L2454" s="4" t="s">
        <v>13</v>
      </c>
      <c r="M2454" s="4" t="s">
        <v>13</v>
      </c>
      <c r="O2454" s="4">
        <v>0.0</v>
      </c>
      <c r="V2454" s="5"/>
      <c r="W2454" s="5"/>
      <c r="AA2454" s="4" t="s">
        <v>13</v>
      </c>
      <c r="AB2454" s="4" t="s">
        <v>13</v>
      </c>
      <c r="AD2454" s="4">
        <v>0.0</v>
      </c>
    </row>
    <row r="2455">
      <c r="G2455" s="5"/>
      <c r="H2455" s="5"/>
      <c r="L2455" s="4" t="s">
        <v>13</v>
      </c>
      <c r="M2455" s="4" t="s">
        <v>13</v>
      </c>
      <c r="O2455" s="4">
        <v>0.0</v>
      </c>
      <c r="V2455" s="5"/>
      <c r="W2455" s="5"/>
      <c r="AA2455" s="4" t="s">
        <v>13</v>
      </c>
      <c r="AB2455" s="4" t="s">
        <v>13</v>
      </c>
      <c r="AD2455" s="4">
        <v>0.0</v>
      </c>
    </row>
    <row r="2456">
      <c r="G2456" s="5"/>
      <c r="H2456" s="5"/>
      <c r="L2456" s="4" t="s">
        <v>13</v>
      </c>
      <c r="M2456" s="4" t="s">
        <v>13</v>
      </c>
      <c r="O2456" s="4">
        <v>0.0</v>
      </c>
      <c r="V2456" s="5"/>
      <c r="W2456" s="5"/>
      <c r="AA2456" s="4" t="s">
        <v>13</v>
      </c>
      <c r="AB2456" s="4" t="s">
        <v>13</v>
      </c>
      <c r="AD2456" s="4">
        <v>0.0</v>
      </c>
    </row>
    <row r="2457">
      <c r="G2457" s="5"/>
      <c r="H2457" s="5"/>
      <c r="L2457" s="4" t="s">
        <v>13</v>
      </c>
      <c r="M2457" s="4" t="s">
        <v>13</v>
      </c>
      <c r="O2457" s="4">
        <v>0.0</v>
      </c>
      <c r="V2457" s="5"/>
      <c r="W2457" s="5"/>
      <c r="AA2457" s="4" t="s">
        <v>13</v>
      </c>
      <c r="AB2457" s="4" t="s">
        <v>13</v>
      </c>
      <c r="AD2457" s="4">
        <v>0.0</v>
      </c>
    </row>
    <row r="2458">
      <c r="G2458" s="5"/>
      <c r="H2458" s="5"/>
      <c r="L2458" s="4" t="s">
        <v>13</v>
      </c>
      <c r="M2458" s="4" t="s">
        <v>13</v>
      </c>
      <c r="O2458" s="4">
        <v>0.0</v>
      </c>
      <c r="V2458" s="5"/>
      <c r="W2458" s="5"/>
      <c r="AA2458" s="4" t="s">
        <v>13</v>
      </c>
      <c r="AB2458" s="4" t="s">
        <v>13</v>
      </c>
      <c r="AD2458" s="4">
        <v>0.0</v>
      </c>
    </row>
    <row r="2459">
      <c r="G2459" s="5"/>
      <c r="H2459" s="5"/>
      <c r="L2459" s="4" t="s">
        <v>13</v>
      </c>
      <c r="M2459" s="4" t="s">
        <v>13</v>
      </c>
      <c r="O2459" s="4">
        <v>0.0</v>
      </c>
      <c r="V2459" s="5"/>
      <c r="W2459" s="5"/>
      <c r="AA2459" s="4" t="s">
        <v>13</v>
      </c>
      <c r="AB2459" s="4" t="s">
        <v>13</v>
      </c>
      <c r="AD2459" s="4">
        <v>0.0</v>
      </c>
    </row>
    <row r="2460">
      <c r="G2460" s="5"/>
      <c r="H2460" s="5"/>
      <c r="L2460" s="4" t="s">
        <v>13</v>
      </c>
      <c r="M2460" s="4" t="s">
        <v>13</v>
      </c>
      <c r="O2460" s="4">
        <v>0.0</v>
      </c>
      <c r="V2460" s="5"/>
      <c r="W2460" s="5"/>
      <c r="AA2460" s="4" t="s">
        <v>13</v>
      </c>
      <c r="AB2460" s="4" t="s">
        <v>13</v>
      </c>
      <c r="AD2460" s="4">
        <v>0.0</v>
      </c>
    </row>
    <row r="2461">
      <c r="G2461" s="5"/>
      <c r="H2461" s="5"/>
      <c r="L2461" s="4" t="s">
        <v>13</v>
      </c>
      <c r="M2461" s="4" t="s">
        <v>13</v>
      </c>
      <c r="O2461" s="4">
        <v>0.0</v>
      </c>
      <c r="V2461" s="5"/>
      <c r="W2461" s="5"/>
      <c r="AA2461" s="4" t="s">
        <v>13</v>
      </c>
      <c r="AB2461" s="4" t="s">
        <v>13</v>
      </c>
      <c r="AD2461" s="4">
        <v>0.0</v>
      </c>
    </row>
    <row r="2462">
      <c r="G2462" s="5"/>
      <c r="H2462" s="5"/>
      <c r="L2462" s="4" t="s">
        <v>13</v>
      </c>
      <c r="M2462" s="4" t="s">
        <v>13</v>
      </c>
      <c r="O2462" s="4">
        <v>0.0</v>
      </c>
      <c r="V2462" s="5"/>
      <c r="W2462" s="5"/>
      <c r="AA2462" s="4" t="s">
        <v>13</v>
      </c>
      <c r="AB2462" s="4" t="s">
        <v>13</v>
      </c>
      <c r="AD2462" s="4">
        <v>0.0</v>
      </c>
    </row>
    <row r="2463">
      <c r="G2463" s="5"/>
      <c r="H2463" s="5"/>
      <c r="L2463" s="4" t="s">
        <v>13</v>
      </c>
      <c r="M2463" s="4" t="s">
        <v>13</v>
      </c>
      <c r="O2463" s="4">
        <v>0.0</v>
      </c>
      <c r="V2463" s="5"/>
      <c r="W2463" s="5"/>
      <c r="AA2463" s="4" t="s">
        <v>13</v>
      </c>
      <c r="AB2463" s="4" t="s">
        <v>13</v>
      </c>
      <c r="AD2463" s="4">
        <v>0.0</v>
      </c>
    </row>
    <row r="2464">
      <c r="G2464" s="5"/>
      <c r="H2464" s="5"/>
      <c r="L2464" s="4" t="s">
        <v>13</v>
      </c>
      <c r="M2464" s="4" t="s">
        <v>13</v>
      </c>
      <c r="O2464" s="4">
        <v>0.0</v>
      </c>
      <c r="V2464" s="5"/>
      <c r="W2464" s="5"/>
      <c r="AA2464" s="4" t="s">
        <v>13</v>
      </c>
      <c r="AB2464" s="4" t="s">
        <v>13</v>
      </c>
      <c r="AD2464" s="4">
        <v>0.0</v>
      </c>
    </row>
    <row r="2465">
      <c r="G2465" s="5"/>
      <c r="H2465" s="5"/>
      <c r="L2465" s="4" t="s">
        <v>13</v>
      </c>
      <c r="M2465" s="4" t="s">
        <v>13</v>
      </c>
      <c r="O2465" s="4">
        <v>0.0</v>
      </c>
      <c r="V2465" s="5"/>
      <c r="W2465" s="5"/>
      <c r="AA2465" s="4" t="s">
        <v>13</v>
      </c>
      <c r="AB2465" s="4" t="s">
        <v>13</v>
      </c>
      <c r="AD2465" s="4">
        <v>0.0</v>
      </c>
    </row>
    <row r="2466">
      <c r="G2466" s="5"/>
      <c r="H2466" s="5"/>
      <c r="L2466" s="4" t="s">
        <v>13</v>
      </c>
      <c r="M2466" s="4" t="s">
        <v>13</v>
      </c>
      <c r="O2466" s="4">
        <v>0.0</v>
      </c>
      <c r="V2466" s="5"/>
      <c r="W2466" s="5"/>
      <c r="AA2466" s="4" t="s">
        <v>13</v>
      </c>
      <c r="AB2466" s="4" t="s">
        <v>13</v>
      </c>
      <c r="AD2466" s="4">
        <v>0.0</v>
      </c>
    </row>
    <row r="2467">
      <c r="G2467" s="5"/>
      <c r="H2467" s="5"/>
      <c r="L2467" s="4" t="s">
        <v>13</v>
      </c>
      <c r="M2467" s="4" t="s">
        <v>13</v>
      </c>
      <c r="O2467" s="4">
        <v>0.0</v>
      </c>
      <c r="V2467" s="5"/>
      <c r="W2467" s="5"/>
      <c r="AA2467" s="4" t="s">
        <v>13</v>
      </c>
      <c r="AB2467" s="4" t="s">
        <v>13</v>
      </c>
      <c r="AD2467" s="4">
        <v>0.0</v>
      </c>
    </row>
    <row r="2468">
      <c r="G2468" s="5"/>
      <c r="H2468" s="5"/>
      <c r="L2468" s="4" t="s">
        <v>13</v>
      </c>
      <c r="M2468" s="4" t="s">
        <v>13</v>
      </c>
      <c r="O2468" s="4">
        <v>0.0</v>
      </c>
      <c r="V2468" s="5"/>
      <c r="W2468" s="5"/>
      <c r="AA2468" s="4" t="s">
        <v>13</v>
      </c>
      <c r="AB2468" s="4" t="s">
        <v>13</v>
      </c>
      <c r="AD2468" s="4">
        <v>0.0</v>
      </c>
    </row>
    <row r="2469">
      <c r="G2469" s="5"/>
      <c r="H2469" s="5"/>
      <c r="L2469" s="4" t="s">
        <v>13</v>
      </c>
      <c r="M2469" s="4" t="s">
        <v>13</v>
      </c>
      <c r="O2469" s="4">
        <v>0.0</v>
      </c>
      <c r="V2469" s="5"/>
      <c r="W2469" s="5"/>
      <c r="AA2469" s="4" t="s">
        <v>13</v>
      </c>
      <c r="AB2469" s="4" t="s">
        <v>13</v>
      </c>
      <c r="AD2469" s="4">
        <v>0.0</v>
      </c>
    </row>
    <row r="2470">
      <c r="G2470" s="5"/>
      <c r="H2470" s="5"/>
      <c r="L2470" s="4" t="s">
        <v>13</v>
      </c>
      <c r="M2470" s="4" t="s">
        <v>13</v>
      </c>
      <c r="O2470" s="4">
        <v>0.0</v>
      </c>
      <c r="V2470" s="5"/>
      <c r="W2470" s="5"/>
      <c r="AA2470" s="4" t="s">
        <v>13</v>
      </c>
      <c r="AB2470" s="4" t="s">
        <v>13</v>
      </c>
      <c r="AD2470" s="4">
        <v>0.0</v>
      </c>
    </row>
    <row r="2471">
      <c r="G2471" s="5"/>
      <c r="H2471" s="5"/>
      <c r="L2471" s="4" t="s">
        <v>13</v>
      </c>
      <c r="M2471" s="4" t="s">
        <v>13</v>
      </c>
      <c r="O2471" s="4">
        <v>0.0</v>
      </c>
      <c r="V2471" s="5"/>
      <c r="W2471" s="5"/>
      <c r="AA2471" s="4" t="s">
        <v>13</v>
      </c>
      <c r="AB2471" s="4" t="s">
        <v>13</v>
      </c>
      <c r="AD2471" s="4">
        <v>0.0</v>
      </c>
    </row>
    <row r="2472">
      <c r="G2472" s="5"/>
      <c r="H2472" s="5"/>
      <c r="L2472" s="4" t="s">
        <v>13</v>
      </c>
      <c r="M2472" s="4" t="s">
        <v>13</v>
      </c>
      <c r="O2472" s="4">
        <v>0.0</v>
      </c>
      <c r="V2472" s="5"/>
      <c r="W2472" s="5"/>
      <c r="AA2472" s="4" t="s">
        <v>13</v>
      </c>
      <c r="AB2472" s="4" t="s">
        <v>13</v>
      </c>
      <c r="AD2472" s="4">
        <v>0.0</v>
      </c>
    </row>
    <row r="2473">
      <c r="G2473" s="5"/>
      <c r="H2473" s="5"/>
      <c r="L2473" s="4" t="s">
        <v>13</v>
      </c>
      <c r="M2473" s="4" t="s">
        <v>13</v>
      </c>
      <c r="O2473" s="4">
        <v>0.0</v>
      </c>
      <c r="V2473" s="5"/>
      <c r="W2473" s="5"/>
      <c r="AA2473" s="4" t="s">
        <v>13</v>
      </c>
      <c r="AB2473" s="4" t="s">
        <v>13</v>
      </c>
      <c r="AD2473" s="4">
        <v>0.0</v>
      </c>
    </row>
    <row r="2474">
      <c r="G2474" s="5"/>
      <c r="H2474" s="5"/>
      <c r="L2474" s="4" t="s">
        <v>13</v>
      </c>
      <c r="M2474" s="4" t="s">
        <v>13</v>
      </c>
      <c r="O2474" s="4">
        <v>0.0</v>
      </c>
      <c r="V2474" s="5"/>
      <c r="W2474" s="5"/>
      <c r="AA2474" s="4" t="s">
        <v>13</v>
      </c>
      <c r="AB2474" s="4" t="s">
        <v>13</v>
      </c>
      <c r="AD2474" s="4">
        <v>0.0</v>
      </c>
    </row>
    <row r="2475">
      <c r="G2475" s="5"/>
      <c r="H2475" s="5"/>
      <c r="L2475" s="4" t="s">
        <v>13</v>
      </c>
      <c r="M2475" s="4" t="s">
        <v>13</v>
      </c>
      <c r="O2475" s="4">
        <v>0.0</v>
      </c>
      <c r="V2475" s="5"/>
      <c r="W2475" s="5"/>
      <c r="AA2475" s="4" t="s">
        <v>13</v>
      </c>
      <c r="AB2475" s="4" t="s">
        <v>13</v>
      </c>
      <c r="AD2475" s="4">
        <v>0.0</v>
      </c>
    </row>
    <row r="2476">
      <c r="G2476" s="5"/>
      <c r="H2476" s="5"/>
      <c r="L2476" s="4" t="s">
        <v>13</v>
      </c>
      <c r="M2476" s="4" t="s">
        <v>13</v>
      </c>
      <c r="O2476" s="4">
        <v>0.0</v>
      </c>
      <c r="V2476" s="5"/>
      <c r="W2476" s="5"/>
      <c r="AA2476" s="4" t="s">
        <v>13</v>
      </c>
      <c r="AB2476" s="4" t="s">
        <v>13</v>
      </c>
      <c r="AD2476" s="4">
        <v>0.0</v>
      </c>
    </row>
    <row r="2477">
      <c r="G2477" s="5"/>
      <c r="H2477" s="5"/>
      <c r="L2477" s="4" t="s">
        <v>13</v>
      </c>
      <c r="M2477" s="4" t="s">
        <v>13</v>
      </c>
      <c r="O2477" s="4">
        <v>0.0</v>
      </c>
      <c r="V2477" s="5"/>
      <c r="W2477" s="5"/>
      <c r="AA2477" s="4" t="s">
        <v>13</v>
      </c>
      <c r="AB2477" s="4" t="s">
        <v>13</v>
      </c>
      <c r="AD2477" s="4">
        <v>0.0</v>
      </c>
    </row>
    <row r="2478">
      <c r="G2478" s="5"/>
      <c r="H2478" s="5"/>
      <c r="L2478" s="4" t="s">
        <v>13</v>
      </c>
      <c r="M2478" s="4" t="s">
        <v>13</v>
      </c>
      <c r="O2478" s="4">
        <v>0.0</v>
      </c>
      <c r="V2478" s="5"/>
      <c r="W2478" s="5"/>
      <c r="AA2478" s="4" t="s">
        <v>13</v>
      </c>
      <c r="AB2478" s="4" t="s">
        <v>13</v>
      </c>
      <c r="AD2478" s="4">
        <v>0.0</v>
      </c>
    </row>
    <row r="2479">
      <c r="G2479" s="5"/>
      <c r="H2479" s="5"/>
      <c r="L2479" s="4" t="s">
        <v>13</v>
      </c>
      <c r="M2479" s="4" t="s">
        <v>13</v>
      </c>
      <c r="O2479" s="4">
        <v>0.0</v>
      </c>
      <c r="V2479" s="5"/>
      <c r="W2479" s="5"/>
      <c r="AA2479" s="4" t="s">
        <v>13</v>
      </c>
      <c r="AB2479" s="4" t="s">
        <v>13</v>
      </c>
      <c r="AD2479" s="4">
        <v>0.0</v>
      </c>
    </row>
    <row r="2480">
      <c r="G2480" s="5"/>
      <c r="H2480" s="5"/>
      <c r="L2480" s="4" t="s">
        <v>13</v>
      </c>
      <c r="M2480" s="4" t="s">
        <v>13</v>
      </c>
      <c r="O2480" s="4">
        <v>0.0</v>
      </c>
      <c r="V2480" s="5"/>
      <c r="W2480" s="5"/>
      <c r="AA2480" s="4" t="s">
        <v>13</v>
      </c>
      <c r="AB2480" s="4" t="s">
        <v>13</v>
      </c>
      <c r="AD2480" s="4">
        <v>0.0</v>
      </c>
    </row>
    <row r="2481">
      <c r="G2481" s="5"/>
      <c r="H2481" s="5"/>
      <c r="L2481" s="4" t="s">
        <v>13</v>
      </c>
      <c r="M2481" s="4" t="s">
        <v>13</v>
      </c>
      <c r="O2481" s="4">
        <v>0.0</v>
      </c>
      <c r="V2481" s="5"/>
      <c r="W2481" s="5"/>
      <c r="AA2481" s="4" t="s">
        <v>13</v>
      </c>
      <c r="AB2481" s="4" t="s">
        <v>13</v>
      </c>
      <c r="AD2481" s="4">
        <v>0.0</v>
      </c>
    </row>
    <row r="2482">
      <c r="G2482" s="5"/>
      <c r="H2482" s="5"/>
      <c r="L2482" s="4" t="s">
        <v>13</v>
      </c>
      <c r="M2482" s="4" t="s">
        <v>13</v>
      </c>
      <c r="O2482" s="4">
        <v>0.0</v>
      </c>
      <c r="V2482" s="5"/>
      <c r="W2482" s="5"/>
      <c r="AA2482" s="4" t="s">
        <v>13</v>
      </c>
      <c r="AB2482" s="4" t="s">
        <v>13</v>
      </c>
      <c r="AD2482" s="4">
        <v>0.0</v>
      </c>
    </row>
    <row r="2483">
      <c r="G2483" s="5"/>
      <c r="H2483" s="5"/>
      <c r="L2483" s="4" t="s">
        <v>13</v>
      </c>
      <c r="M2483" s="4" t="s">
        <v>13</v>
      </c>
      <c r="O2483" s="4">
        <v>0.0</v>
      </c>
      <c r="V2483" s="5"/>
      <c r="W2483" s="5"/>
      <c r="AA2483" s="4" t="s">
        <v>13</v>
      </c>
      <c r="AB2483" s="4" t="s">
        <v>13</v>
      </c>
      <c r="AD2483" s="4">
        <v>0.0</v>
      </c>
    </row>
    <row r="2484">
      <c r="G2484" s="5"/>
      <c r="H2484" s="5"/>
      <c r="L2484" s="4" t="s">
        <v>13</v>
      </c>
      <c r="M2484" s="4" t="s">
        <v>13</v>
      </c>
      <c r="O2484" s="4">
        <v>0.0</v>
      </c>
      <c r="V2484" s="5"/>
      <c r="W2484" s="5"/>
      <c r="AA2484" s="4" t="s">
        <v>13</v>
      </c>
      <c r="AB2484" s="4" t="s">
        <v>13</v>
      </c>
      <c r="AD2484" s="4">
        <v>0.0</v>
      </c>
    </row>
    <row r="2485">
      <c r="G2485" s="5"/>
      <c r="H2485" s="5"/>
      <c r="L2485" s="4" t="s">
        <v>13</v>
      </c>
      <c r="M2485" s="4" t="s">
        <v>13</v>
      </c>
      <c r="O2485" s="4">
        <v>0.0</v>
      </c>
      <c r="V2485" s="5"/>
      <c r="W2485" s="5"/>
      <c r="AA2485" s="4" t="s">
        <v>13</v>
      </c>
      <c r="AB2485" s="4" t="s">
        <v>13</v>
      </c>
      <c r="AD2485" s="4">
        <v>0.0</v>
      </c>
    </row>
    <row r="2486">
      <c r="G2486" s="5"/>
      <c r="H2486" s="5"/>
      <c r="L2486" s="4" t="s">
        <v>13</v>
      </c>
      <c r="M2486" s="4" t="s">
        <v>13</v>
      </c>
      <c r="O2486" s="4">
        <v>0.0</v>
      </c>
      <c r="V2486" s="5"/>
      <c r="W2486" s="5"/>
      <c r="AA2486" s="4" t="s">
        <v>13</v>
      </c>
      <c r="AB2486" s="4" t="s">
        <v>13</v>
      </c>
      <c r="AD2486" s="4">
        <v>0.0</v>
      </c>
    </row>
    <row r="2487">
      <c r="G2487" s="5"/>
      <c r="H2487" s="5"/>
      <c r="L2487" s="4" t="s">
        <v>13</v>
      </c>
      <c r="M2487" s="4" t="s">
        <v>13</v>
      </c>
      <c r="O2487" s="4">
        <v>0.0</v>
      </c>
      <c r="V2487" s="5"/>
      <c r="W2487" s="5"/>
      <c r="AA2487" s="4" t="s">
        <v>13</v>
      </c>
      <c r="AB2487" s="4" t="s">
        <v>13</v>
      </c>
      <c r="AD2487" s="4">
        <v>0.0</v>
      </c>
    </row>
    <row r="2488">
      <c r="G2488" s="5"/>
      <c r="H2488" s="5"/>
      <c r="L2488" s="4" t="s">
        <v>13</v>
      </c>
      <c r="M2488" s="4" t="s">
        <v>13</v>
      </c>
      <c r="O2488" s="4">
        <v>0.0</v>
      </c>
      <c r="V2488" s="5"/>
      <c r="W2488" s="5"/>
      <c r="AA2488" s="4" t="s">
        <v>13</v>
      </c>
      <c r="AB2488" s="4" t="s">
        <v>13</v>
      </c>
      <c r="AD2488" s="4">
        <v>0.0</v>
      </c>
    </row>
    <row r="2489">
      <c r="G2489" s="5"/>
      <c r="H2489" s="5"/>
      <c r="L2489" s="4" t="s">
        <v>13</v>
      </c>
      <c r="M2489" s="4" t="s">
        <v>13</v>
      </c>
      <c r="O2489" s="4">
        <v>0.0</v>
      </c>
      <c r="V2489" s="5"/>
      <c r="W2489" s="5"/>
      <c r="AA2489" s="4" t="s">
        <v>13</v>
      </c>
      <c r="AB2489" s="4" t="s">
        <v>13</v>
      </c>
      <c r="AD2489" s="4">
        <v>0.0</v>
      </c>
    </row>
    <row r="2490">
      <c r="G2490" s="5"/>
      <c r="H2490" s="5"/>
      <c r="L2490" s="4" t="s">
        <v>13</v>
      </c>
      <c r="M2490" s="4" t="s">
        <v>13</v>
      </c>
      <c r="O2490" s="4">
        <v>0.0</v>
      </c>
      <c r="V2490" s="5"/>
      <c r="W2490" s="5"/>
      <c r="AA2490" s="4" t="s">
        <v>13</v>
      </c>
      <c r="AB2490" s="4" t="s">
        <v>13</v>
      </c>
      <c r="AD2490" s="4">
        <v>0.0</v>
      </c>
    </row>
    <row r="2491">
      <c r="G2491" s="5"/>
      <c r="H2491" s="5"/>
      <c r="L2491" s="4" t="s">
        <v>13</v>
      </c>
      <c r="M2491" s="4" t="s">
        <v>13</v>
      </c>
      <c r="O2491" s="4">
        <v>0.0</v>
      </c>
      <c r="V2491" s="5"/>
      <c r="W2491" s="5"/>
      <c r="AA2491" s="4" t="s">
        <v>13</v>
      </c>
      <c r="AB2491" s="4" t="s">
        <v>13</v>
      </c>
      <c r="AD2491" s="4">
        <v>0.0</v>
      </c>
    </row>
    <row r="2492">
      <c r="G2492" s="5"/>
      <c r="H2492" s="5"/>
      <c r="L2492" s="4" t="s">
        <v>13</v>
      </c>
      <c r="M2492" s="4" t="s">
        <v>13</v>
      </c>
      <c r="O2492" s="4">
        <v>0.0</v>
      </c>
      <c r="V2492" s="5"/>
      <c r="W2492" s="5"/>
      <c r="AA2492" s="4" t="s">
        <v>13</v>
      </c>
      <c r="AB2492" s="4" t="s">
        <v>13</v>
      </c>
      <c r="AD2492" s="4">
        <v>0.0</v>
      </c>
    </row>
    <row r="2493">
      <c r="G2493" s="5"/>
      <c r="H2493" s="5"/>
      <c r="L2493" s="4" t="s">
        <v>13</v>
      </c>
      <c r="M2493" s="4" t="s">
        <v>13</v>
      </c>
      <c r="O2493" s="4">
        <v>0.0</v>
      </c>
      <c r="V2493" s="5"/>
      <c r="W2493" s="5"/>
      <c r="AA2493" s="4" t="s">
        <v>13</v>
      </c>
      <c r="AB2493" s="4" t="s">
        <v>13</v>
      </c>
      <c r="AD2493" s="4">
        <v>0.0</v>
      </c>
    </row>
    <row r="2494">
      <c r="G2494" s="5"/>
      <c r="H2494" s="5"/>
      <c r="L2494" s="4" t="s">
        <v>13</v>
      </c>
      <c r="M2494" s="4" t="s">
        <v>13</v>
      </c>
      <c r="O2494" s="4">
        <v>0.0</v>
      </c>
      <c r="V2494" s="5"/>
      <c r="W2494" s="5"/>
      <c r="AA2494" s="4" t="s">
        <v>13</v>
      </c>
      <c r="AB2494" s="4" t="s">
        <v>13</v>
      </c>
      <c r="AD2494" s="4">
        <v>0.0</v>
      </c>
    </row>
    <row r="2495">
      <c r="G2495" s="5"/>
      <c r="H2495" s="5"/>
      <c r="L2495" s="4" t="s">
        <v>13</v>
      </c>
      <c r="M2495" s="4" t="s">
        <v>13</v>
      </c>
      <c r="O2495" s="4">
        <v>0.0</v>
      </c>
      <c r="V2495" s="5"/>
      <c r="W2495" s="5"/>
      <c r="AA2495" s="4" t="s">
        <v>13</v>
      </c>
      <c r="AB2495" s="4" t="s">
        <v>13</v>
      </c>
      <c r="AD2495" s="4">
        <v>0.0</v>
      </c>
    </row>
    <row r="2496">
      <c r="G2496" s="5"/>
      <c r="H2496" s="5"/>
      <c r="L2496" s="4" t="s">
        <v>13</v>
      </c>
      <c r="M2496" s="4" t="s">
        <v>13</v>
      </c>
      <c r="O2496" s="4">
        <v>0.0</v>
      </c>
      <c r="V2496" s="5"/>
      <c r="W2496" s="5"/>
      <c r="AA2496" s="4" t="s">
        <v>13</v>
      </c>
      <c r="AB2496" s="4" t="s">
        <v>13</v>
      </c>
      <c r="AD2496" s="4">
        <v>0.0</v>
      </c>
    </row>
    <row r="2497">
      <c r="G2497" s="5"/>
      <c r="H2497" s="5"/>
      <c r="L2497" s="4" t="s">
        <v>13</v>
      </c>
      <c r="M2497" s="4" t="s">
        <v>13</v>
      </c>
      <c r="O2497" s="4">
        <v>0.0</v>
      </c>
      <c r="V2497" s="5"/>
      <c r="W2497" s="5"/>
      <c r="AA2497" s="4" t="s">
        <v>13</v>
      </c>
      <c r="AB2497" s="4" t="s">
        <v>13</v>
      </c>
      <c r="AD2497" s="4">
        <v>0.0</v>
      </c>
    </row>
    <row r="2498">
      <c r="G2498" s="5"/>
      <c r="H2498" s="5"/>
      <c r="L2498" s="4" t="s">
        <v>13</v>
      </c>
      <c r="M2498" s="4" t="s">
        <v>13</v>
      </c>
      <c r="O2498" s="4">
        <v>0.0</v>
      </c>
      <c r="V2498" s="5"/>
      <c r="W2498" s="5"/>
      <c r="AA2498" s="4" t="s">
        <v>13</v>
      </c>
      <c r="AB2498" s="4" t="s">
        <v>13</v>
      </c>
      <c r="AD2498" s="4">
        <v>0.0</v>
      </c>
    </row>
    <row r="2499">
      <c r="G2499" s="5"/>
      <c r="H2499" s="5"/>
      <c r="L2499" s="4" t="s">
        <v>13</v>
      </c>
      <c r="M2499" s="4" t="s">
        <v>13</v>
      </c>
      <c r="O2499" s="4">
        <v>0.0</v>
      </c>
      <c r="V2499" s="5"/>
      <c r="W2499" s="5"/>
      <c r="AA2499" s="4" t="s">
        <v>13</v>
      </c>
      <c r="AB2499" s="4" t="s">
        <v>13</v>
      </c>
      <c r="AD2499" s="4">
        <v>0.0</v>
      </c>
    </row>
    <row r="2500">
      <c r="G2500" s="5"/>
      <c r="H2500" s="5"/>
      <c r="L2500" s="4" t="s">
        <v>13</v>
      </c>
      <c r="M2500" s="4" t="s">
        <v>13</v>
      </c>
      <c r="O2500" s="4">
        <v>0.0</v>
      </c>
      <c r="V2500" s="5"/>
      <c r="W2500" s="5"/>
      <c r="AA2500" s="4" t="s">
        <v>13</v>
      </c>
      <c r="AB2500" s="4" t="s">
        <v>13</v>
      </c>
      <c r="AD2500" s="4">
        <v>0.0</v>
      </c>
    </row>
    <row r="2501">
      <c r="G2501" s="5"/>
      <c r="H2501" s="5"/>
      <c r="L2501" s="4" t="s">
        <v>13</v>
      </c>
      <c r="M2501" s="4" t="s">
        <v>13</v>
      </c>
      <c r="O2501" s="4">
        <v>0.0</v>
      </c>
      <c r="V2501" s="5"/>
      <c r="W2501" s="5"/>
      <c r="AA2501" s="4" t="s">
        <v>13</v>
      </c>
      <c r="AB2501" s="4" t="s">
        <v>13</v>
      </c>
      <c r="AD2501" s="4">
        <v>0.0</v>
      </c>
    </row>
    <row r="2502">
      <c r="G2502" s="5"/>
      <c r="H2502" s="5"/>
      <c r="L2502" s="4" t="s">
        <v>13</v>
      </c>
      <c r="M2502" s="4" t="s">
        <v>13</v>
      </c>
      <c r="O2502" s="4">
        <v>0.0</v>
      </c>
      <c r="V2502" s="5"/>
      <c r="W2502" s="5"/>
      <c r="AA2502" s="4" t="s">
        <v>13</v>
      </c>
      <c r="AB2502" s="4" t="s">
        <v>13</v>
      </c>
      <c r="AD2502" s="4">
        <v>0.0</v>
      </c>
    </row>
    <row r="2503">
      <c r="G2503" s="5"/>
      <c r="H2503" s="5"/>
      <c r="L2503" s="4" t="s">
        <v>13</v>
      </c>
      <c r="M2503" s="4" t="s">
        <v>13</v>
      </c>
      <c r="O2503" s="4">
        <v>0.0</v>
      </c>
      <c r="V2503" s="5"/>
      <c r="W2503" s="5"/>
      <c r="AA2503" s="4" t="s">
        <v>13</v>
      </c>
      <c r="AB2503" s="4" t="s">
        <v>13</v>
      </c>
      <c r="AD2503" s="4">
        <v>0.0</v>
      </c>
    </row>
    <row r="2504">
      <c r="G2504" s="5"/>
      <c r="H2504" s="5"/>
      <c r="L2504" s="4" t="s">
        <v>13</v>
      </c>
      <c r="M2504" s="4" t="s">
        <v>13</v>
      </c>
      <c r="O2504" s="4">
        <v>0.0</v>
      </c>
      <c r="V2504" s="5"/>
      <c r="W2504" s="5"/>
      <c r="AA2504" s="4" t="s">
        <v>13</v>
      </c>
      <c r="AB2504" s="4" t="s">
        <v>13</v>
      </c>
      <c r="AD2504" s="4">
        <v>0.0</v>
      </c>
    </row>
    <row r="2505">
      <c r="G2505" s="5"/>
      <c r="H2505" s="5"/>
      <c r="L2505" s="4" t="s">
        <v>13</v>
      </c>
      <c r="M2505" s="4" t="s">
        <v>13</v>
      </c>
      <c r="O2505" s="4">
        <v>0.0</v>
      </c>
      <c r="V2505" s="5"/>
      <c r="W2505" s="5"/>
      <c r="AA2505" s="4" t="s">
        <v>13</v>
      </c>
      <c r="AB2505" s="4" t="s">
        <v>13</v>
      </c>
      <c r="AD2505" s="4">
        <v>0.0</v>
      </c>
    </row>
    <row r="2506">
      <c r="G2506" s="5"/>
      <c r="H2506" s="5"/>
      <c r="L2506" s="4" t="s">
        <v>13</v>
      </c>
      <c r="M2506" s="4" t="s">
        <v>13</v>
      </c>
      <c r="O2506" s="4">
        <v>0.0</v>
      </c>
      <c r="V2506" s="5"/>
      <c r="W2506" s="5"/>
      <c r="AA2506" s="4" t="s">
        <v>13</v>
      </c>
      <c r="AB2506" s="4" t="s">
        <v>13</v>
      </c>
      <c r="AD2506" s="4">
        <v>0.0</v>
      </c>
    </row>
    <row r="2507">
      <c r="G2507" s="5"/>
      <c r="H2507" s="5"/>
      <c r="L2507" s="4" t="s">
        <v>13</v>
      </c>
      <c r="M2507" s="4" t="s">
        <v>13</v>
      </c>
      <c r="O2507" s="4">
        <v>0.0</v>
      </c>
      <c r="V2507" s="5"/>
      <c r="W2507" s="5"/>
      <c r="AA2507" s="4" t="s">
        <v>13</v>
      </c>
      <c r="AB2507" s="4" t="s">
        <v>13</v>
      </c>
      <c r="AD2507" s="4">
        <v>0.0</v>
      </c>
    </row>
    <row r="2508">
      <c r="G2508" s="5"/>
      <c r="H2508" s="5"/>
      <c r="L2508" s="4" t="s">
        <v>13</v>
      </c>
      <c r="M2508" s="4" t="s">
        <v>13</v>
      </c>
      <c r="O2508" s="4">
        <v>0.0</v>
      </c>
      <c r="V2508" s="5"/>
      <c r="W2508" s="5"/>
      <c r="AA2508" s="4" t="s">
        <v>13</v>
      </c>
      <c r="AB2508" s="4" t="s">
        <v>13</v>
      </c>
      <c r="AD2508" s="4">
        <v>0.0</v>
      </c>
    </row>
    <row r="2509">
      <c r="G2509" s="5"/>
      <c r="H2509" s="5"/>
      <c r="L2509" s="4" t="s">
        <v>13</v>
      </c>
      <c r="M2509" s="4" t="s">
        <v>13</v>
      </c>
      <c r="O2509" s="4">
        <v>0.0</v>
      </c>
      <c r="V2509" s="5"/>
      <c r="W2509" s="5"/>
      <c r="AA2509" s="4" t="s">
        <v>13</v>
      </c>
      <c r="AB2509" s="4" t="s">
        <v>13</v>
      </c>
      <c r="AD2509" s="4">
        <v>0.0</v>
      </c>
    </row>
    <row r="2510">
      <c r="G2510" s="5"/>
      <c r="H2510" s="5"/>
      <c r="L2510" s="4" t="s">
        <v>13</v>
      </c>
      <c r="M2510" s="4" t="s">
        <v>13</v>
      </c>
      <c r="O2510" s="4">
        <v>0.0</v>
      </c>
      <c r="V2510" s="5"/>
      <c r="W2510" s="5"/>
      <c r="AA2510" s="4" t="s">
        <v>13</v>
      </c>
      <c r="AB2510" s="4" t="s">
        <v>13</v>
      </c>
      <c r="AD2510" s="4">
        <v>0.0</v>
      </c>
    </row>
    <row r="2511">
      <c r="G2511" s="5"/>
      <c r="H2511" s="5"/>
      <c r="L2511" s="4" t="s">
        <v>13</v>
      </c>
      <c r="M2511" s="4" t="s">
        <v>13</v>
      </c>
      <c r="O2511" s="4">
        <v>0.0</v>
      </c>
      <c r="V2511" s="5"/>
      <c r="W2511" s="5"/>
      <c r="AA2511" s="4" t="s">
        <v>13</v>
      </c>
      <c r="AB2511" s="4" t="s">
        <v>13</v>
      </c>
      <c r="AD2511" s="4">
        <v>0.0</v>
      </c>
    </row>
    <row r="2512">
      <c r="G2512" s="5"/>
      <c r="H2512" s="5"/>
      <c r="L2512" s="4" t="s">
        <v>13</v>
      </c>
      <c r="M2512" s="4" t="s">
        <v>13</v>
      </c>
      <c r="O2512" s="4">
        <v>0.0</v>
      </c>
      <c r="V2512" s="5"/>
      <c r="W2512" s="5"/>
      <c r="AA2512" s="4" t="s">
        <v>13</v>
      </c>
      <c r="AB2512" s="4" t="s">
        <v>13</v>
      </c>
      <c r="AD2512" s="4">
        <v>0.0</v>
      </c>
    </row>
    <row r="2513">
      <c r="G2513" s="5"/>
      <c r="H2513" s="5"/>
      <c r="L2513" s="4" t="s">
        <v>13</v>
      </c>
      <c r="M2513" s="4" t="s">
        <v>13</v>
      </c>
      <c r="O2513" s="4">
        <v>0.0</v>
      </c>
      <c r="V2513" s="5"/>
      <c r="W2513" s="5"/>
      <c r="AA2513" s="4" t="s">
        <v>13</v>
      </c>
      <c r="AB2513" s="4" t="s">
        <v>13</v>
      </c>
      <c r="AD2513" s="4">
        <v>0.0</v>
      </c>
    </row>
    <row r="2514">
      <c r="G2514" s="5"/>
      <c r="H2514" s="5"/>
      <c r="L2514" s="4" t="s">
        <v>13</v>
      </c>
      <c r="M2514" s="4" t="s">
        <v>13</v>
      </c>
      <c r="O2514" s="4">
        <v>0.0</v>
      </c>
      <c r="V2514" s="5"/>
      <c r="W2514" s="5"/>
      <c r="AA2514" s="4" t="s">
        <v>13</v>
      </c>
      <c r="AB2514" s="4" t="s">
        <v>13</v>
      </c>
      <c r="AD2514" s="4">
        <v>0.0</v>
      </c>
    </row>
    <row r="2515">
      <c r="G2515" s="5"/>
      <c r="H2515" s="5"/>
      <c r="L2515" s="4" t="s">
        <v>13</v>
      </c>
      <c r="M2515" s="4" t="s">
        <v>13</v>
      </c>
      <c r="O2515" s="4">
        <v>0.0</v>
      </c>
      <c r="V2515" s="5"/>
      <c r="W2515" s="5"/>
      <c r="AA2515" s="4" t="s">
        <v>13</v>
      </c>
      <c r="AB2515" s="4" t="s">
        <v>13</v>
      </c>
      <c r="AD2515" s="4">
        <v>0.0</v>
      </c>
    </row>
    <row r="2516">
      <c r="G2516" s="5"/>
      <c r="H2516" s="5"/>
      <c r="L2516" s="4" t="s">
        <v>13</v>
      </c>
      <c r="M2516" s="4" t="s">
        <v>13</v>
      </c>
      <c r="O2516" s="4">
        <v>0.0</v>
      </c>
      <c r="V2516" s="5"/>
      <c r="W2516" s="5"/>
      <c r="AA2516" s="4" t="s">
        <v>13</v>
      </c>
      <c r="AB2516" s="4" t="s">
        <v>13</v>
      </c>
      <c r="AD2516" s="4">
        <v>0.0</v>
      </c>
    </row>
    <row r="2517">
      <c r="G2517" s="5"/>
      <c r="H2517" s="5"/>
      <c r="L2517" s="4" t="s">
        <v>13</v>
      </c>
      <c r="M2517" s="4" t="s">
        <v>13</v>
      </c>
      <c r="O2517" s="4">
        <v>0.0</v>
      </c>
      <c r="V2517" s="5"/>
      <c r="W2517" s="5"/>
      <c r="AA2517" s="4" t="s">
        <v>13</v>
      </c>
      <c r="AB2517" s="4" t="s">
        <v>13</v>
      </c>
      <c r="AD2517" s="4">
        <v>0.0</v>
      </c>
    </row>
    <row r="2518">
      <c r="G2518" s="5"/>
      <c r="H2518" s="5"/>
      <c r="L2518" s="4" t="s">
        <v>13</v>
      </c>
      <c r="M2518" s="4" t="s">
        <v>13</v>
      </c>
      <c r="O2518" s="4">
        <v>0.0</v>
      </c>
      <c r="V2518" s="5"/>
      <c r="W2518" s="5"/>
      <c r="AA2518" s="4" t="s">
        <v>13</v>
      </c>
      <c r="AB2518" s="4" t="s">
        <v>13</v>
      </c>
      <c r="AD2518" s="4">
        <v>0.0</v>
      </c>
    </row>
    <row r="2519">
      <c r="G2519" s="5"/>
      <c r="H2519" s="5"/>
      <c r="L2519" s="4" t="s">
        <v>13</v>
      </c>
      <c r="M2519" s="4" t="s">
        <v>13</v>
      </c>
      <c r="O2519" s="4">
        <v>0.0</v>
      </c>
      <c r="V2519" s="5"/>
      <c r="W2519" s="5"/>
      <c r="AA2519" s="4" t="s">
        <v>13</v>
      </c>
      <c r="AB2519" s="4" t="s">
        <v>13</v>
      </c>
      <c r="AD2519" s="4">
        <v>0.0</v>
      </c>
    </row>
    <row r="2520">
      <c r="G2520" s="5"/>
      <c r="H2520" s="5"/>
      <c r="L2520" s="4" t="s">
        <v>13</v>
      </c>
      <c r="M2520" s="4" t="s">
        <v>13</v>
      </c>
      <c r="O2520" s="4">
        <v>0.0</v>
      </c>
      <c r="V2520" s="5"/>
      <c r="W2520" s="5"/>
      <c r="AA2520" s="4" t="s">
        <v>13</v>
      </c>
      <c r="AB2520" s="4" t="s">
        <v>13</v>
      </c>
      <c r="AD2520" s="4">
        <v>0.0</v>
      </c>
    </row>
    <row r="2521">
      <c r="G2521" s="5"/>
      <c r="H2521" s="5"/>
      <c r="L2521" s="4" t="s">
        <v>13</v>
      </c>
      <c r="M2521" s="4" t="s">
        <v>13</v>
      </c>
      <c r="O2521" s="4">
        <v>0.0</v>
      </c>
      <c r="V2521" s="5"/>
      <c r="W2521" s="5"/>
      <c r="AA2521" s="4" t="s">
        <v>13</v>
      </c>
      <c r="AB2521" s="4" t="s">
        <v>13</v>
      </c>
      <c r="AD2521" s="4">
        <v>0.0</v>
      </c>
    </row>
    <row r="2522">
      <c r="G2522" s="5"/>
      <c r="H2522" s="5"/>
      <c r="L2522" s="4" t="s">
        <v>13</v>
      </c>
      <c r="M2522" s="4" t="s">
        <v>13</v>
      </c>
      <c r="O2522" s="4">
        <v>0.0</v>
      </c>
      <c r="V2522" s="5"/>
      <c r="W2522" s="5"/>
      <c r="AA2522" s="4" t="s">
        <v>13</v>
      </c>
      <c r="AB2522" s="4" t="s">
        <v>13</v>
      </c>
      <c r="AD2522" s="4">
        <v>0.0</v>
      </c>
    </row>
    <row r="2523">
      <c r="G2523" s="5"/>
      <c r="H2523" s="5"/>
      <c r="L2523" s="4" t="s">
        <v>13</v>
      </c>
      <c r="M2523" s="4" t="s">
        <v>13</v>
      </c>
      <c r="O2523" s="4">
        <v>0.0</v>
      </c>
      <c r="V2523" s="5"/>
      <c r="W2523" s="5"/>
      <c r="AA2523" s="4" t="s">
        <v>13</v>
      </c>
      <c r="AB2523" s="4" t="s">
        <v>13</v>
      </c>
      <c r="AD2523" s="4">
        <v>0.0</v>
      </c>
    </row>
    <row r="2524">
      <c r="G2524" s="5"/>
      <c r="H2524" s="5"/>
      <c r="L2524" s="4" t="s">
        <v>13</v>
      </c>
      <c r="M2524" s="4" t="s">
        <v>13</v>
      </c>
      <c r="O2524" s="4">
        <v>0.0</v>
      </c>
      <c r="V2524" s="5"/>
      <c r="W2524" s="5"/>
      <c r="AA2524" s="4" t="s">
        <v>13</v>
      </c>
      <c r="AB2524" s="4" t="s">
        <v>13</v>
      </c>
      <c r="AD2524" s="4">
        <v>0.0</v>
      </c>
    </row>
    <row r="2525">
      <c r="G2525" s="5"/>
      <c r="H2525" s="5"/>
      <c r="L2525" s="4" t="s">
        <v>13</v>
      </c>
      <c r="M2525" s="4" t="s">
        <v>13</v>
      </c>
      <c r="O2525" s="4">
        <v>0.0</v>
      </c>
      <c r="V2525" s="5"/>
      <c r="W2525" s="5"/>
      <c r="AA2525" s="4" t="s">
        <v>13</v>
      </c>
      <c r="AB2525" s="4" t="s">
        <v>13</v>
      </c>
      <c r="AD2525" s="4">
        <v>0.0</v>
      </c>
    </row>
    <row r="2526">
      <c r="G2526" s="5"/>
      <c r="H2526" s="5"/>
      <c r="L2526" s="4" t="s">
        <v>13</v>
      </c>
      <c r="M2526" s="4" t="s">
        <v>13</v>
      </c>
      <c r="O2526" s="4">
        <v>0.0</v>
      </c>
      <c r="V2526" s="5"/>
      <c r="W2526" s="5"/>
      <c r="AA2526" s="4" t="s">
        <v>13</v>
      </c>
      <c r="AB2526" s="4" t="s">
        <v>13</v>
      </c>
      <c r="AD2526" s="4">
        <v>0.0</v>
      </c>
    </row>
    <row r="2527">
      <c r="G2527" s="5"/>
      <c r="H2527" s="5"/>
      <c r="L2527" s="4" t="s">
        <v>13</v>
      </c>
      <c r="M2527" s="4" t="s">
        <v>13</v>
      </c>
      <c r="O2527" s="4">
        <v>0.0</v>
      </c>
      <c r="V2527" s="5"/>
      <c r="W2527" s="5"/>
      <c r="AA2527" s="4" t="s">
        <v>13</v>
      </c>
      <c r="AB2527" s="4" t="s">
        <v>13</v>
      </c>
      <c r="AD2527" s="4">
        <v>0.0</v>
      </c>
    </row>
    <row r="2528">
      <c r="G2528" s="5"/>
      <c r="H2528" s="5"/>
      <c r="L2528" s="4" t="s">
        <v>13</v>
      </c>
      <c r="M2528" s="4" t="s">
        <v>13</v>
      </c>
      <c r="O2528" s="4">
        <v>0.0</v>
      </c>
      <c r="V2528" s="5"/>
      <c r="W2528" s="5"/>
      <c r="AA2528" s="4" t="s">
        <v>13</v>
      </c>
      <c r="AB2528" s="4" t="s">
        <v>13</v>
      </c>
      <c r="AD2528" s="4">
        <v>0.0</v>
      </c>
    </row>
    <row r="2529">
      <c r="G2529" s="5"/>
      <c r="H2529" s="5"/>
      <c r="L2529" s="4" t="s">
        <v>13</v>
      </c>
      <c r="M2529" s="4" t="s">
        <v>13</v>
      </c>
      <c r="O2529" s="4">
        <v>0.0</v>
      </c>
      <c r="V2529" s="5"/>
      <c r="W2529" s="5"/>
      <c r="AA2529" s="4" t="s">
        <v>13</v>
      </c>
      <c r="AB2529" s="4" t="s">
        <v>13</v>
      </c>
      <c r="AD2529" s="4">
        <v>0.0</v>
      </c>
    </row>
    <row r="2530">
      <c r="G2530" s="5"/>
      <c r="H2530" s="5"/>
      <c r="L2530" s="4" t="s">
        <v>13</v>
      </c>
      <c r="M2530" s="4" t="s">
        <v>13</v>
      </c>
      <c r="O2530" s="4">
        <v>0.0</v>
      </c>
      <c r="V2530" s="5"/>
      <c r="W2530" s="5"/>
      <c r="AA2530" s="4" t="s">
        <v>13</v>
      </c>
      <c r="AB2530" s="4" t="s">
        <v>13</v>
      </c>
      <c r="AD2530" s="4">
        <v>0.0</v>
      </c>
    </row>
    <row r="2531">
      <c r="G2531" s="5"/>
      <c r="H2531" s="5"/>
      <c r="L2531" s="4" t="s">
        <v>13</v>
      </c>
      <c r="M2531" s="4" t="s">
        <v>13</v>
      </c>
      <c r="O2531" s="4">
        <v>0.0</v>
      </c>
      <c r="V2531" s="5"/>
      <c r="W2531" s="5"/>
      <c r="AA2531" s="4" t="s">
        <v>13</v>
      </c>
      <c r="AB2531" s="4" t="s">
        <v>13</v>
      </c>
      <c r="AD2531" s="4">
        <v>0.0</v>
      </c>
    </row>
    <row r="2532">
      <c r="G2532" s="5"/>
      <c r="H2532" s="5"/>
      <c r="L2532" s="4" t="s">
        <v>13</v>
      </c>
      <c r="M2532" s="4" t="s">
        <v>13</v>
      </c>
      <c r="O2532" s="4">
        <v>0.0</v>
      </c>
      <c r="V2532" s="5"/>
      <c r="W2532" s="5"/>
      <c r="AA2532" s="4" t="s">
        <v>13</v>
      </c>
      <c r="AB2532" s="4" t="s">
        <v>13</v>
      </c>
      <c r="AD2532" s="4">
        <v>0.0</v>
      </c>
    </row>
    <row r="2533">
      <c r="G2533" s="5"/>
      <c r="H2533" s="5"/>
      <c r="L2533" s="4" t="s">
        <v>13</v>
      </c>
      <c r="M2533" s="4" t="s">
        <v>13</v>
      </c>
      <c r="O2533" s="4">
        <v>0.0</v>
      </c>
      <c r="V2533" s="5"/>
      <c r="W2533" s="5"/>
      <c r="AA2533" s="4" t="s">
        <v>13</v>
      </c>
      <c r="AB2533" s="4" t="s">
        <v>13</v>
      </c>
      <c r="AD2533" s="4">
        <v>0.0</v>
      </c>
    </row>
    <row r="2534">
      <c r="G2534" s="5"/>
      <c r="H2534" s="5"/>
      <c r="L2534" s="4" t="s">
        <v>13</v>
      </c>
      <c r="M2534" s="4" t="s">
        <v>13</v>
      </c>
      <c r="O2534" s="4">
        <v>0.0</v>
      </c>
      <c r="V2534" s="5"/>
      <c r="W2534" s="5"/>
      <c r="AA2534" s="4" t="s">
        <v>13</v>
      </c>
      <c r="AB2534" s="4" t="s">
        <v>13</v>
      </c>
      <c r="AD2534" s="4">
        <v>0.0</v>
      </c>
    </row>
    <row r="2535">
      <c r="G2535" s="5"/>
      <c r="H2535" s="5"/>
      <c r="L2535" s="4" t="s">
        <v>13</v>
      </c>
      <c r="M2535" s="4" t="s">
        <v>13</v>
      </c>
      <c r="O2535" s="4">
        <v>0.0</v>
      </c>
      <c r="V2535" s="5"/>
      <c r="W2535" s="5"/>
      <c r="AA2535" s="4" t="s">
        <v>13</v>
      </c>
      <c r="AB2535" s="4" t="s">
        <v>13</v>
      </c>
      <c r="AD2535" s="4">
        <v>0.0</v>
      </c>
    </row>
    <row r="2536">
      <c r="G2536" s="5"/>
      <c r="H2536" s="5"/>
      <c r="L2536" s="4" t="s">
        <v>13</v>
      </c>
      <c r="M2536" s="4" t="s">
        <v>13</v>
      </c>
      <c r="O2536" s="4">
        <v>0.0</v>
      </c>
      <c r="V2536" s="5"/>
      <c r="W2536" s="5"/>
      <c r="AA2536" s="4" t="s">
        <v>13</v>
      </c>
      <c r="AB2536" s="4" t="s">
        <v>13</v>
      </c>
      <c r="AD2536" s="4">
        <v>0.0</v>
      </c>
    </row>
    <row r="2537">
      <c r="G2537" s="5"/>
      <c r="H2537" s="5"/>
      <c r="L2537" s="4" t="s">
        <v>13</v>
      </c>
      <c r="M2537" s="4" t="s">
        <v>13</v>
      </c>
      <c r="O2537" s="4">
        <v>0.0</v>
      </c>
      <c r="V2537" s="5"/>
      <c r="W2537" s="5"/>
      <c r="AA2537" s="4" t="s">
        <v>13</v>
      </c>
      <c r="AB2537" s="4" t="s">
        <v>13</v>
      </c>
      <c r="AD2537" s="4">
        <v>0.0</v>
      </c>
    </row>
    <row r="2538">
      <c r="G2538" s="5"/>
      <c r="H2538" s="5"/>
      <c r="L2538" s="4" t="s">
        <v>13</v>
      </c>
      <c r="M2538" s="4" t="s">
        <v>13</v>
      </c>
      <c r="O2538" s="4">
        <v>0.0</v>
      </c>
      <c r="V2538" s="5"/>
      <c r="W2538" s="5"/>
      <c r="AA2538" s="4" t="s">
        <v>13</v>
      </c>
      <c r="AB2538" s="4" t="s">
        <v>13</v>
      </c>
      <c r="AD2538" s="4">
        <v>0.0</v>
      </c>
    </row>
    <row r="2539">
      <c r="G2539" s="5"/>
      <c r="H2539" s="5"/>
      <c r="L2539" s="4" t="s">
        <v>13</v>
      </c>
      <c r="M2539" s="4" t="s">
        <v>13</v>
      </c>
      <c r="O2539" s="4">
        <v>0.0</v>
      </c>
      <c r="V2539" s="5"/>
      <c r="W2539" s="5"/>
      <c r="AA2539" s="4" t="s">
        <v>13</v>
      </c>
      <c r="AB2539" s="4" t="s">
        <v>13</v>
      </c>
      <c r="AD2539" s="4">
        <v>0.0</v>
      </c>
    </row>
    <row r="2540">
      <c r="G2540" s="5"/>
      <c r="H2540" s="5"/>
      <c r="L2540" s="4" t="s">
        <v>13</v>
      </c>
      <c r="M2540" s="4" t="s">
        <v>13</v>
      </c>
      <c r="O2540" s="4">
        <v>0.0</v>
      </c>
      <c r="V2540" s="5"/>
      <c r="W2540" s="5"/>
      <c r="AA2540" s="4" t="s">
        <v>13</v>
      </c>
      <c r="AB2540" s="4" t="s">
        <v>13</v>
      </c>
      <c r="AD2540" s="4">
        <v>0.0</v>
      </c>
    </row>
    <row r="2541">
      <c r="G2541" s="5"/>
      <c r="H2541" s="5"/>
      <c r="L2541" s="4" t="s">
        <v>13</v>
      </c>
      <c r="M2541" s="4" t="s">
        <v>13</v>
      </c>
      <c r="O2541" s="4">
        <v>0.0</v>
      </c>
      <c r="V2541" s="5"/>
      <c r="W2541" s="5"/>
      <c r="AA2541" s="4" t="s">
        <v>13</v>
      </c>
      <c r="AB2541" s="4" t="s">
        <v>13</v>
      </c>
      <c r="AD2541" s="4">
        <v>0.0</v>
      </c>
    </row>
    <row r="2542">
      <c r="G2542" s="5"/>
      <c r="H2542" s="5"/>
      <c r="L2542" s="4" t="s">
        <v>13</v>
      </c>
      <c r="M2542" s="4" t="s">
        <v>13</v>
      </c>
      <c r="O2542" s="4">
        <v>0.0</v>
      </c>
      <c r="V2542" s="5"/>
      <c r="W2542" s="5"/>
      <c r="AA2542" s="4" t="s">
        <v>13</v>
      </c>
      <c r="AB2542" s="4" t="s">
        <v>13</v>
      </c>
      <c r="AD2542" s="4">
        <v>0.0</v>
      </c>
    </row>
    <row r="2543">
      <c r="G2543" s="5"/>
      <c r="H2543" s="5"/>
      <c r="L2543" s="4" t="s">
        <v>13</v>
      </c>
      <c r="M2543" s="4" t="s">
        <v>13</v>
      </c>
      <c r="O2543" s="4">
        <v>0.0</v>
      </c>
      <c r="V2543" s="5"/>
      <c r="W2543" s="5"/>
      <c r="AA2543" s="4" t="s">
        <v>13</v>
      </c>
      <c r="AB2543" s="4" t="s">
        <v>13</v>
      </c>
      <c r="AD2543" s="4">
        <v>0.0</v>
      </c>
    </row>
    <row r="2544">
      <c r="G2544" s="5"/>
      <c r="H2544" s="5"/>
      <c r="L2544" s="4" t="s">
        <v>13</v>
      </c>
      <c r="M2544" s="4" t="s">
        <v>13</v>
      </c>
      <c r="O2544" s="4">
        <v>0.0</v>
      </c>
      <c r="V2544" s="5"/>
      <c r="W2544" s="5"/>
      <c r="AA2544" s="4" t="s">
        <v>13</v>
      </c>
      <c r="AB2544" s="4" t="s">
        <v>13</v>
      </c>
      <c r="AD2544" s="4">
        <v>0.0</v>
      </c>
    </row>
    <row r="2545">
      <c r="G2545" s="5"/>
      <c r="H2545" s="5"/>
      <c r="L2545" s="4" t="s">
        <v>13</v>
      </c>
      <c r="M2545" s="4" t="s">
        <v>13</v>
      </c>
      <c r="O2545" s="4">
        <v>0.0</v>
      </c>
      <c r="V2545" s="5"/>
      <c r="W2545" s="5"/>
      <c r="AA2545" s="4" t="s">
        <v>13</v>
      </c>
      <c r="AB2545" s="4" t="s">
        <v>13</v>
      </c>
      <c r="AD2545" s="4">
        <v>0.0</v>
      </c>
    </row>
    <row r="2546">
      <c r="G2546" s="5"/>
      <c r="H2546" s="5"/>
      <c r="L2546" s="4" t="s">
        <v>13</v>
      </c>
      <c r="M2546" s="4" t="s">
        <v>13</v>
      </c>
      <c r="O2546" s="4">
        <v>0.0</v>
      </c>
      <c r="V2546" s="5"/>
      <c r="W2546" s="5"/>
      <c r="AA2546" s="4" t="s">
        <v>13</v>
      </c>
      <c r="AB2546" s="4" t="s">
        <v>13</v>
      </c>
      <c r="AD2546" s="4">
        <v>0.0</v>
      </c>
    </row>
    <row r="2547">
      <c r="G2547" s="5"/>
      <c r="H2547" s="5"/>
      <c r="L2547" s="4" t="s">
        <v>13</v>
      </c>
      <c r="M2547" s="4" t="s">
        <v>13</v>
      </c>
      <c r="O2547" s="4">
        <v>0.0</v>
      </c>
      <c r="V2547" s="5"/>
      <c r="W2547" s="5"/>
      <c r="AA2547" s="4" t="s">
        <v>13</v>
      </c>
      <c r="AB2547" s="4" t="s">
        <v>13</v>
      </c>
      <c r="AD2547" s="4">
        <v>0.0</v>
      </c>
    </row>
    <row r="2548">
      <c r="G2548" s="5"/>
      <c r="H2548" s="5"/>
      <c r="L2548" s="4" t="s">
        <v>13</v>
      </c>
      <c r="M2548" s="4" t="s">
        <v>13</v>
      </c>
      <c r="O2548" s="4">
        <v>0.0</v>
      </c>
      <c r="V2548" s="5"/>
      <c r="W2548" s="5"/>
      <c r="AA2548" s="4" t="s">
        <v>13</v>
      </c>
      <c r="AB2548" s="4" t="s">
        <v>13</v>
      </c>
      <c r="AD2548" s="4">
        <v>0.0</v>
      </c>
    </row>
    <row r="2549">
      <c r="G2549" s="5"/>
      <c r="H2549" s="5"/>
      <c r="L2549" s="4" t="s">
        <v>13</v>
      </c>
      <c r="M2549" s="4" t="s">
        <v>13</v>
      </c>
      <c r="O2549" s="4">
        <v>0.0</v>
      </c>
      <c r="V2549" s="5"/>
      <c r="W2549" s="5"/>
      <c r="AA2549" s="4" t="s">
        <v>13</v>
      </c>
      <c r="AB2549" s="4" t="s">
        <v>13</v>
      </c>
      <c r="AD2549" s="4">
        <v>0.0</v>
      </c>
    </row>
    <row r="2550">
      <c r="G2550" s="5"/>
      <c r="H2550" s="5"/>
      <c r="L2550" s="4" t="s">
        <v>13</v>
      </c>
      <c r="M2550" s="4" t="s">
        <v>13</v>
      </c>
      <c r="O2550" s="4">
        <v>0.0</v>
      </c>
      <c r="V2550" s="5"/>
      <c r="W2550" s="5"/>
      <c r="AA2550" s="4" t="s">
        <v>13</v>
      </c>
      <c r="AB2550" s="4" t="s">
        <v>13</v>
      </c>
      <c r="AD2550" s="4">
        <v>0.0</v>
      </c>
    </row>
    <row r="2551">
      <c r="G2551" s="5"/>
      <c r="H2551" s="5"/>
      <c r="L2551" s="4" t="s">
        <v>13</v>
      </c>
      <c r="M2551" s="4" t="s">
        <v>13</v>
      </c>
      <c r="O2551" s="4">
        <v>0.0</v>
      </c>
      <c r="V2551" s="5"/>
      <c r="W2551" s="5"/>
      <c r="AA2551" s="4" t="s">
        <v>13</v>
      </c>
      <c r="AB2551" s="4" t="s">
        <v>13</v>
      </c>
      <c r="AD2551" s="4">
        <v>0.0</v>
      </c>
    </row>
    <row r="2552">
      <c r="G2552" s="5"/>
      <c r="H2552" s="5"/>
      <c r="L2552" s="4" t="s">
        <v>13</v>
      </c>
      <c r="M2552" s="4" t="s">
        <v>13</v>
      </c>
      <c r="O2552" s="4">
        <v>0.0</v>
      </c>
      <c r="V2552" s="5"/>
      <c r="W2552" s="5"/>
      <c r="AA2552" s="4" t="s">
        <v>13</v>
      </c>
      <c r="AB2552" s="4" t="s">
        <v>13</v>
      </c>
      <c r="AD2552" s="4">
        <v>0.0</v>
      </c>
    </row>
    <row r="2553">
      <c r="G2553" s="5"/>
      <c r="H2553" s="5"/>
      <c r="L2553" s="4" t="s">
        <v>13</v>
      </c>
      <c r="M2553" s="4" t="s">
        <v>13</v>
      </c>
      <c r="O2553" s="4">
        <v>0.0</v>
      </c>
      <c r="V2553" s="5"/>
      <c r="W2553" s="5"/>
      <c r="AA2553" s="4" t="s">
        <v>13</v>
      </c>
      <c r="AB2553" s="4" t="s">
        <v>13</v>
      </c>
      <c r="AD2553" s="4">
        <v>0.0</v>
      </c>
    </row>
    <row r="2554">
      <c r="G2554" s="5"/>
      <c r="H2554" s="5"/>
      <c r="L2554" s="4" t="s">
        <v>13</v>
      </c>
      <c r="M2554" s="4" t="s">
        <v>13</v>
      </c>
      <c r="O2554" s="4">
        <v>0.0</v>
      </c>
      <c r="V2554" s="5"/>
      <c r="W2554" s="5"/>
      <c r="AA2554" s="4" t="s">
        <v>13</v>
      </c>
      <c r="AB2554" s="4" t="s">
        <v>13</v>
      </c>
      <c r="AD2554" s="4">
        <v>0.0</v>
      </c>
    </row>
    <row r="2555">
      <c r="G2555" s="5"/>
      <c r="H2555" s="5"/>
      <c r="L2555" s="4" t="s">
        <v>13</v>
      </c>
      <c r="M2555" s="4" t="s">
        <v>13</v>
      </c>
      <c r="O2555" s="4">
        <v>0.0</v>
      </c>
      <c r="V2555" s="5"/>
      <c r="W2555" s="5"/>
      <c r="AA2555" s="4" t="s">
        <v>13</v>
      </c>
      <c r="AB2555" s="4" t="s">
        <v>13</v>
      </c>
      <c r="AD2555" s="4">
        <v>0.0</v>
      </c>
    </row>
    <row r="2556">
      <c r="G2556" s="5"/>
      <c r="H2556" s="5"/>
      <c r="L2556" s="4" t="s">
        <v>13</v>
      </c>
      <c r="M2556" s="4" t="s">
        <v>13</v>
      </c>
      <c r="O2556" s="4">
        <v>0.0</v>
      </c>
      <c r="V2556" s="5"/>
      <c r="W2556" s="5"/>
      <c r="AA2556" s="4" t="s">
        <v>13</v>
      </c>
      <c r="AB2556" s="4" t="s">
        <v>13</v>
      </c>
      <c r="AD2556" s="4">
        <v>0.0</v>
      </c>
    </row>
    <row r="2557">
      <c r="G2557" s="5"/>
      <c r="H2557" s="5"/>
      <c r="L2557" s="4" t="s">
        <v>13</v>
      </c>
      <c r="M2557" s="4" t="s">
        <v>13</v>
      </c>
      <c r="O2557" s="4">
        <v>0.0</v>
      </c>
      <c r="V2557" s="5"/>
      <c r="W2557" s="5"/>
      <c r="AA2557" s="4" t="s">
        <v>13</v>
      </c>
      <c r="AB2557" s="4" t="s">
        <v>13</v>
      </c>
      <c r="AD2557" s="4">
        <v>0.0</v>
      </c>
    </row>
    <row r="2558">
      <c r="G2558" s="5"/>
      <c r="H2558" s="5"/>
      <c r="L2558" s="4" t="s">
        <v>13</v>
      </c>
      <c r="M2558" s="4" t="s">
        <v>13</v>
      </c>
      <c r="O2558" s="4">
        <v>0.0</v>
      </c>
      <c r="V2558" s="5"/>
      <c r="W2558" s="5"/>
      <c r="AA2558" s="4" t="s">
        <v>13</v>
      </c>
      <c r="AB2558" s="4" t="s">
        <v>13</v>
      </c>
      <c r="AD2558" s="4">
        <v>0.0</v>
      </c>
    </row>
    <row r="2559">
      <c r="G2559" s="5"/>
      <c r="H2559" s="5"/>
      <c r="L2559" s="4" t="s">
        <v>13</v>
      </c>
      <c r="M2559" s="4" t="s">
        <v>13</v>
      </c>
      <c r="O2559" s="4">
        <v>0.0</v>
      </c>
      <c r="V2559" s="5"/>
      <c r="W2559" s="5"/>
      <c r="AA2559" s="4" t="s">
        <v>13</v>
      </c>
      <c r="AB2559" s="4" t="s">
        <v>13</v>
      </c>
      <c r="AD2559" s="4">
        <v>0.0</v>
      </c>
    </row>
    <row r="2560">
      <c r="G2560" s="5"/>
      <c r="H2560" s="5"/>
      <c r="L2560" s="4" t="s">
        <v>13</v>
      </c>
      <c r="M2560" s="4" t="s">
        <v>13</v>
      </c>
      <c r="O2560" s="4">
        <v>0.0</v>
      </c>
      <c r="V2560" s="5"/>
      <c r="W2560" s="5"/>
      <c r="AA2560" s="4" t="s">
        <v>13</v>
      </c>
      <c r="AB2560" s="4" t="s">
        <v>13</v>
      </c>
      <c r="AD2560" s="4">
        <v>0.0</v>
      </c>
    </row>
    <row r="2561">
      <c r="G2561" s="5"/>
      <c r="H2561" s="5"/>
      <c r="L2561" s="4" t="s">
        <v>13</v>
      </c>
      <c r="M2561" s="4" t="s">
        <v>13</v>
      </c>
      <c r="O2561" s="4">
        <v>0.0</v>
      </c>
      <c r="V2561" s="5"/>
      <c r="W2561" s="5"/>
      <c r="AA2561" s="4" t="s">
        <v>13</v>
      </c>
      <c r="AB2561" s="4" t="s">
        <v>13</v>
      </c>
      <c r="AD2561" s="4">
        <v>0.0</v>
      </c>
    </row>
    <row r="2562">
      <c r="G2562" s="5"/>
      <c r="H2562" s="5"/>
      <c r="L2562" s="4" t="s">
        <v>13</v>
      </c>
      <c r="M2562" s="4" t="s">
        <v>13</v>
      </c>
      <c r="O2562" s="4">
        <v>0.0</v>
      </c>
      <c r="V2562" s="5"/>
      <c r="W2562" s="5"/>
      <c r="AA2562" s="4" t="s">
        <v>13</v>
      </c>
      <c r="AB2562" s="4" t="s">
        <v>13</v>
      </c>
      <c r="AD2562" s="4">
        <v>0.0</v>
      </c>
    </row>
    <row r="2563">
      <c r="G2563" s="5"/>
      <c r="H2563" s="5"/>
      <c r="L2563" s="4" t="s">
        <v>13</v>
      </c>
      <c r="M2563" s="4" t="s">
        <v>13</v>
      </c>
      <c r="O2563" s="4">
        <v>0.0</v>
      </c>
      <c r="V2563" s="5"/>
      <c r="W2563" s="5"/>
      <c r="AA2563" s="4" t="s">
        <v>13</v>
      </c>
      <c r="AB2563" s="4" t="s">
        <v>13</v>
      </c>
      <c r="AD2563" s="4">
        <v>0.0</v>
      </c>
    </row>
    <row r="2564">
      <c r="G2564" s="5"/>
      <c r="H2564" s="5"/>
      <c r="L2564" s="4" t="s">
        <v>13</v>
      </c>
      <c r="M2564" s="4" t="s">
        <v>13</v>
      </c>
      <c r="O2564" s="4">
        <v>0.0</v>
      </c>
      <c r="V2564" s="5"/>
      <c r="W2564" s="5"/>
      <c r="AA2564" s="4" t="s">
        <v>13</v>
      </c>
      <c r="AB2564" s="4" t="s">
        <v>13</v>
      </c>
      <c r="AD2564" s="4">
        <v>0.0</v>
      </c>
    </row>
    <row r="2565">
      <c r="G2565" s="5"/>
      <c r="H2565" s="5"/>
      <c r="L2565" s="4" t="s">
        <v>13</v>
      </c>
      <c r="M2565" s="4" t="s">
        <v>13</v>
      </c>
      <c r="O2565" s="4">
        <v>0.0</v>
      </c>
      <c r="V2565" s="5"/>
      <c r="W2565" s="5"/>
      <c r="AA2565" s="4" t="s">
        <v>13</v>
      </c>
      <c r="AB2565" s="4" t="s">
        <v>13</v>
      </c>
      <c r="AD2565" s="4">
        <v>0.0</v>
      </c>
    </row>
    <row r="2566">
      <c r="G2566" s="5"/>
      <c r="H2566" s="5"/>
      <c r="L2566" s="4" t="s">
        <v>13</v>
      </c>
      <c r="M2566" s="4" t="s">
        <v>13</v>
      </c>
      <c r="O2566" s="4">
        <v>0.0</v>
      </c>
      <c r="V2566" s="5"/>
      <c r="W2566" s="5"/>
      <c r="AA2566" s="4" t="s">
        <v>13</v>
      </c>
      <c r="AB2566" s="4" t="s">
        <v>13</v>
      </c>
      <c r="AD2566" s="4">
        <v>0.0</v>
      </c>
    </row>
    <row r="2567">
      <c r="G2567" s="5"/>
      <c r="H2567" s="5"/>
      <c r="L2567" s="4" t="s">
        <v>13</v>
      </c>
      <c r="M2567" s="4" t="s">
        <v>13</v>
      </c>
      <c r="O2567" s="4">
        <v>0.0</v>
      </c>
      <c r="V2567" s="5"/>
      <c r="W2567" s="5"/>
      <c r="AA2567" s="4" t="s">
        <v>13</v>
      </c>
      <c r="AB2567" s="4" t="s">
        <v>13</v>
      </c>
      <c r="AD2567" s="4">
        <v>0.0</v>
      </c>
    </row>
    <row r="2568">
      <c r="G2568" s="5"/>
      <c r="H2568" s="5"/>
      <c r="L2568" s="4" t="s">
        <v>13</v>
      </c>
      <c r="M2568" s="4" t="s">
        <v>13</v>
      </c>
      <c r="O2568" s="4">
        <v>0.0</v>
      </c>
      <c r="V2568" s="5"/>
      <c r="W2568" s="5"/>
      <c r="AA2568" s="4" t="s">
        <v>13</v>
      </c>
      <c r="AB2568" s="4" t="s">
        <v>13</v>
      </c>
      <c r="AD2568" s="4">
        <v>0.0</v>
      </c>
    </row>
    <row r="2569">
      <c r="G2569" s="5"/>
      <c r="H2569" s="5"/>
      <c r="L2569" s="4" t="s">
        <v>13</v>
      </c>
      <c r="M2569" s="4" t="s">
        <v>13</v>
      </c>
      <c r="O2569" s="4">
        <v>0.0</v>
      </c>
      <c r="V2569" s="5"/>
      <c r="W2569" s="5"/>
      <c r="AA2569" s="4" t="s">
        <v>13</v>
      </c>
      <c r="AB2569" s="4" t="s">
        <v>13</v>
      </c>
      <c r="AD2569" s="4">
        <v>0.0</v>
      </c>
    </row>
    <row r="2570">
      <c r="G2570" s="5"/>
      <c r="H2570" s="5"/>
      <c r="L2570" s="4" t="s">
        <v>13</v>
      </c>
      <c r="M2570" s="4" t="s">
        <v>13</v>
      </c>
      <c r="O2570" s="4">
        <v>0.0</v>
      </c>
      <c r="V2570" s="5"/>
      <c r="W2570" s="5"/>
      <c r="AA2570" s="4" t="s">
        <v>13</v>
      </c>
      <c r="AB2570" s="4" t="s">
        <v>13</v>
      </c>
      <c r="AD2570" s="4">
        <v>0.0</v>
      </c>
    </row>
    <row r="2571">
      <c r="G2571" s="5"/>
      <c r="H2571" s="5"/>
      <c r="L2571" s="4" t="s">
        <v>13</v>
      </c>
      <c r="M2571" s="4" t="s">
        <v>13</v>
      </c>
      <c r="O2571" s="4">
        <v>0.0</v>
      </c>
      <c r="V2571" s="5"/>
      <c r="W2571" s="5"/>
      <c r="AA2571" s="4" t="s">
        <v>13</v>
      </c>
      <c r="AB2571" s="4" t="s">
        <v>13</v>
      </c>
      <c r="AD2571" s="4">
        <v>0.0</v>
      </c>
    </row>
    <row r="2572">
      <c r="G2572" s="5"/>
      <c r="H2572" s="5"/>
      <c r="L2572" s="4" t="s">
        <v>13</v>
      </c>
      <c r="M2572" s="4" t="s">
        <v>13</v>
      </c>
      <c r="O2572" s="4">
        <v>0.0</v>
      </c>
      <c r="V2572" s="5"/>
      <c r="W2572" s="5"/>
      <c r="AA2572" s="4" t="s">
        <v>13</v>
      </c>
      <c r="AB2572" s="4" t="s">
        <v>13</v>
      </c>
      <c r="AD2572" s="4">
        <v>0.0</v>
      </c>
    </row>
    <row r="2573">
      <c r="G2573" s="5"/>
      <c r="H2573" s="5"/>
      <c r="L2573" s="4" t="s">
        <v>13</v>
      </c>
      <c r="M2573" s="4" t="s">
        <v>13</v>
      </c>
      <c r="O2573" s="4">
        <v>0.0</v>
      </c>
      <c r="V2573" s="5"/>
      <c r="W2573" s="5"/>
      <c r="AA2573" s="4" t="s">
        <v>13</v>
      </c>
      <c r="AB2573" s="4" t="s">
        <v>13</v>
      </c>
      <c r="AD2573" s="4">
        <v>0.0</v>
      </c>
    </row>
    <row r="2574">
      <c r="G2574" s="5"/>
      <c r="H2574" s="5"/>
      <c r="L2574" s="4" t="s">
        <v>13</v>
      </c>
      <c r="M2574" s="4" t="s">
        <v>13</v>
      </c>
      <c r="O2574" s="4">
        <v>0.0</v>
      </c>
      <c r="V2574" s="5"/>
      <c r="W2574" s="5"/>
      <c r="AA2574" s="4" t="s">
        <v>13</v>
      </c>
      <c r="AB2574" s="4" t="s">
        <v>13</v>
      </c>
      <c r="AD2574" s="4">
        <v>0.0</v>
      </c>
    </row>
    <row r="2575">
      <c r="G2575" s="5"/>
      <c r="H2575" s="5"/>
      <c r="L2575" s="4" t="s">
        <v>13</v>
      </c>
      <c r="M2575" s="4" t="s">
        <v>13</v>
      </c>
      <c r="O2575" s="4">
        <v>0.0</v>
      </c>
      <c r="V2575" s="5"/>
      <c r="W2575" s="5"/>
      <c r="AA2575" s="4" t="s">
        <v>13</v>
      </c>
      <c r="AB2575" s="4" t="s">
        <v>13</v>
      </c>
      <c r="AD2575" s="4">
        <v>0.0</v>
      </c>
    </row>
    <row r="2576">
      <c r="G2576" s="5"/>
      <c r="H2576" s="5"/>
      <c r="L2576" s="4" t="s">
        <v>13</v>
      </c>
      <c r="M2576" s="4" t="s">
        <v>13</v>
      </c>
      <c r="O2576" s="4">
        <v>0.0</v>
      </c>
      <c r="V2576" s="5"/>
      <c r="W2576" s="5"/>
      <c r="AA2576" s="4" t="s">
        <v>13</v>
      </c>
      <c r="AB2576" s="4" t="s">
        <v>13</v>
      </c>
      <c r="AD2576" s="4">
        <v>0.0</v>
      </c>
    </row>
    <row r="2577">
      <c r="G2577" s="5"/>
      <c r="H2577" s="5"/>
      <c r="L2577" s="4" t="s">
        <v>13</v>
      </c>
      <c r="M2577" s="4" t="s">
        <v>13</v>
      </c>
      <c r="O2577" s="4">
        <v>0.0</v>
      </c>
      <c r="V2577" s="5"/>
      <c r="W2577" s="5"/>
      <c r="AA2577" s="4" t="s">
        <v>13</v>
      </c>
      <c r="AB2577" s="4" t="s">
        <v>13</v>
      </c>
      <c r="AD2577" s="4">
        <v>0.0</v>
      </c>
    </row>
    <row r="2578">
      <c r="G2578" s="5"/>
      <c r="H2578" s="5"/>
      <c r="L2578" s="4" t="s">
        <v>13</v>
      </c>
      <c r="M2578" s="4" t="s">
        <v>13</v>
      </c>
      <c r="O2578" s="4">
        <v>0.0</v>
      </c>
      <c r="V2578" s="5"/>
      <c r="W2578" s="5"/>
      <c r="AA2578" s="4" t="s">
        <v>13</v>
      </c>
      <c r="AB2578" s="4" t="s">
        <v>13</v>
      </c>
      <c r="AD2578" s="4">
        <v>0.0</v>
      </c>
    </row>
    <row r="2579">
      <c r="G2579" s="5"/>
      <c r="H2579" s="5"/>
      <c r="L2579" s="4" t="s">
        <v>13</v>
      </c>
      <c r="M2579" s="4" t="s">
        <v>13</v>
      </c>
      <c r="O2579" s="4">
        <v>0.0</v>
      </c>
      <c r="V2579" s="5"/>
      <c r="W2579" s="5"/>
      <c r="AA2579" s="4" t="s">
        <v>13</v>
      </c>
      <c r="AB2579" s="4" t="s">
        <v>13</v>
      </c>
      <c r="AD2579" s="4">
        <v>0.0</v>
      </c>
    </row>
    <row r="2580">
      <c r="G2580" s="5"/>
      <c r="H2580" s="5"/>
      <c r="L2580" s="4" t="s">
        <v>13</v>
      </c>
      <c r="M2580" s="4" t="s">
        <v>13</v>
      </c>
      <c r="O2580" s="4">
        <v>0.0</v>
      </c>
      <c r="V2580" s="5"/>
      <c r="W2580" s="5"/>
      <c r="AA2580" s="4" t="s">
        <v>13</v>
      </c>
      <c r="AB2580" s="4" t="s">
        <v>13</v>
      </c>
      <c r="AD2580" s="4">
        <v>0.0</v>
      </c>
    </row>
    <row r="2581">
      <c r="G2581" s="5"/>
      <c r="H2581" s="5"/>
      <c r="L2581" s="4" t="s">
        <v>13</v>
      </c>
      <c r="M2581" s="4" t="s">
        <v>13</v>
      </c>
      <c r="O2581" s="4">
        <v>0.0</v>
      </c>
      <c r="V2581" s="5"/>
      <c r="W2581" s="5"/>
      <c r="AA2581" s="4" t="s">
        <v>13</v>
      </c>
      <c r="AB2581" s="4" t="s">
        <v>13</v>
      </c>
      <c r="AD2581" s="4">
        <v>0.0</v>
      </c>
    </row>
    <row r="2582">
      <c r="G2582" s="5"/>
      <c r="H2582" s="5"/>
      <c r="L2582" s="4" t="s">
        <v>13</v>
      </c>
      <c r="M2582" s="4" t="s">
        <v>13</v>
      </c>
      <c r="O2582" s="4">
        <v>0.0</v>
      </c>
      <c r="V2582" s="5"/>
      <c r="W2582" s="5"/>
      <c r="AA2582" s="4" t="s">
        <v>13</v>
      </c>
      <c r="AB2582" s="4" t="s">
        <v>13</v>
      </c>
      <c r="AD2582" s="4">
        <v>0.0</v>
      </c>
    </row>
    <row r="2583">
      <c r="G2583" s="5"/>
      <c r="H2583" s="5"/>
      <c r="L2583" s="4" t="s">
        <v>13</v>
      </c>
      <c r="M2583" s="4" t="s">
        <v>13</v>
      </c>
      <c r="O2583" s="4">
        <v>0.0</v>
      </c>
      <c r="V2583" s="5"/>
      <c r="W2583" s="5"/>
      <c r="AA2583" s="4" t="s">
        <v>13</v>
      </c>
      <c r="AB2583" s="4" t="s">
        <v>13</v>
      </c>
      <c r="AD2583" s="4">
        <v>0.0</v>
      </c>
    </row>
    <row r="2584">
      <c r="G2584" s="5"/>
      <c r="H2584" s="5"/>
      <c r="L2584" s="4" t="s">
        <v>13</v>
      </c>
      <c r="M2584" s="4" t="s">
        <v>13</v>
      </c>
      <c r="O2584" s="4">
        <v>0.0</v>
      </c>
      <c r="V2584" s="5"/>
      <c r="W2584" s="5"/>
      <c r="AA2584" s="4" t="s">
        <v>13</v>
      </c>
      <c r="AB2584" s="4" t="s">
        <v>13</v>
      </c>
      <c r="AD2584" s="4">
        <v>0.0</v>
      </c>
    </row>
    <row r="2585">
      <c r="G2585" s="5"/>
      <c r="H2585" s="5"/>
      <c r="L2585" s="4" t="s">
        <v>13</v>
      </c>
      <c r="M2585" s="4" t="s">
        <v>13</v>
      </c>
      <c r="O2585" s="4">
        <v>0.0</v>
      </c>
      <c r="V2585" s="5"/>
      <c r="W2585" s="5"/>
      <c r="AA2585" s="4" t="s">
        <v>13</v>
      </c>
      <c r="AB2585" s="4" t="s">
        <v>13</v>
      </c>
      <c r="AD2585" s="4">
        <v>0.0</v>
      </c>
    </row>
    <row r="2586">
      <c r="G2586" s="5"/>
      <c r="H2586" s="5"/>
      <c r="L2586" s="4" t="s">
        <v>13</v>
      </c>
      <c r="M2586" s="4" t="s">
        <v>13</v>
      </c>
      <c r="O2586" s="4">
        <v>0.0</v>
      </c>
      <c r="V2586" s="5"/>
      <c r="W2586" s="5"/>
      <c r="AA2586" s="4" t="s">
        <v>13</v>
      </c>
      <c r="AB2586" s="4" t="s">
        <v>13</v>
      </c>
      <c r="AD2586" s="4">
        <v>0.0</v>
      </c>
    </row>
    <row r="2587">
      <c r="G2587" s="5"/>
      <c r="H2587" s="5"/>
      <c r="L2587" s="4" t="s">
        <v>13</v>
      </c>
      <c r="M2587" s="4" t="s">
        <v>13</v>
      </c>
      <c r="O2587" s="4">
        <v>0.0</v>
      </c>
      <c r="V2587" s="5"/>
      <c r="W2587" s="5"/>
      <c r="AA2587" s="4" t="s">
        <v>13</v>
      </c>
      <c r="AB2587" s="4" t="s">
        <v>13</v>
      </c>
      <c r="AD2587" s="4">
        <v>0.0</v>
      </c>
    </row>
    <row r="2588">
      <c r="G2588" s="5"/>
      <c r="H2588" s="5"/>
      <c r="L2588" s="4" t="s">
        <v>13</v>
      </c>
      <c r="M2588" s="4" t="s">
        <v>13</v>
      </c>
      <c r="O2588" s="4">
        <v>0.0</v>
      </c>
      <c r="V2588" s="5"/>
      <c r="W2588" s="5"/>
      <c r="AA2588" s="4" t="s">
        <v>13</v>
      </c>
      <c r="AB2588" s="4" t="s">
        <v>13</v>
      </c>
      <c r="AD2588" s="4">
        <v>0.0</v>
      </c>
    </row>
    <row r="2589">
      <c r="G2589" s="5"/>
      <c r="H2589" s="5"/>
      <c r="L2589" s="4" t="s">
        <v>13</v>
      </c>
      <c r="M2589" s="4" t="s">
        <v>13</v>
      </c>
      <c r="O2589" s="4">
        <v>0.0</v>
      </c>
      <c r="V2589" s="5"/>
      <c r="W2589" s="5"/>
      <c r="AA2589" s="4" t="s">
        <v>13</v>
      </c>
      <c r="AB2589" s="4" t="s">
        <v>13</v>
      </c>
      <c r="AD2589" s="4">
        <v>0.0</v>
      </c>
    </row>
    <row r="2590">
      <c r="G2590" s="5"/>
      <c r="H2590" s="5"/>
      <c r="L2590" s="4" t="s">
        <v>13</v>
      </c>
      <c r="M2590" s="4" t="s">
        <v>13</v>
      </c>
      <c r="O2590" s="4">
        <v>0.0</v>
      </c>
      <c r="V2590" s="5"/>
      <c r="W2590" s="5"/>
      <c r="AA2590" s="4" t="s">
        <v>13</v>
      </c>
      <c r="AB2590" s="4" t="s">
        <v>13</v>
      </c>
      <c r="AD2590" s="4">
        <v>0.0</v>
      </c>
    </row>
    <row r="2591">
      <c r="G2591" s="5"/>
      <c r="H2591" s="5"/>
      <c r="L2591" s="4" t="s">
        <v>13</v>
      </c>
      <c r="M2591" s="4" t="s">
        <v>13</v>
      </c>
      <c r="O2591" s="4">
        <v>0.0</v>
      </c>
      <c r="V2591" s="5"/>
      <c r="W2591" s="5"/>
      <c r="AA2591" s="4" t="s">
        <v>13</v>
      </c>
      <c r="AB2591" s="4" t="s">
        <v>13</v>
      </c>
      <c r="AD2591" s="4">
        <v>0.0</v>
      </c>
    </row>
    <row r="2592">
      <c r="G2592" s="5"/>
      <c r="H2592" s="5"/>
      <c r="L2592" s="4" t="s">
        <v>13</v>
      </c>
      <c r="M2592" s="4" t="s">
        <v>13</v>
      </c>
      <c r="O2592" s="4">
        <v>0.0</v>
      </c>
      <c r="V2592" s="5"/>
      <c r="W2592" s="5"/>
      <c r="AA2592" s="4" t="s">
        <v>13</v>
      </c>
      <c r="AB2592" s="4" t="s">
        <v>13</v>
      </c>
      <c r="AD2592" s="4">
        <v>0.0</v>
      </c>
    </row>
    <row r="2593">
      <c r="G2593" s="5"/>
      <c r="H2593" s="5"/>
      <c r="L2593" s="4" t="s">
        <v>13</v>
      </c>
      <c r="M2593" s="4" t="s">
        <v>13</v>
      </c>
      <c r="O2593" s="4">
        <v>0.0</v>
      </c>
      <c r="V2593" s="5"/>
      <c r="W2593" s="5"/>
      <c r="AA2593" s="4" t="s">
        <v>13</v>
      </c>
      <c r="AB2593" s="4" t="s">
        <v>13</v>
      </c>
      <c r="AD2593" s="4">
        <v>0.0</v>
      </c>
    </row>
    <row r="2594">
      <c r="G2594" s="5"/>
      <c r="H2594" s="5"/>
      <c r="L2594" s="4" t="s">
        <v>13</v>
      </c>
      <c r="M2594" s="4" t="s">
        <v>13</v>
      </c>
      <c r="O2594" s="4">
        <v>0.0</v>
      </c>
      <c r="V2594" s="5"/>
      <c r="W2594" s="5"/>
      <c r="AA2594" s="4" t="s">
        <v>13</v>
      </c>
      <c r="AB2594" s="4" t="s">
        <v>13</v>
      </c>
      <c r="AD2594" s="4">
        <v>0.0</v>
      </c>
    </row>
    <row r="2595">
      <c r="G2595" s="5"/>
      <c r="H2595" s="5"/>
      <c r="L2595" s="4" t="s">
        <v>13</v>
      </c>
      <c r="M2595" s="4" t="s">
        <v>13</v>
      </c>
      <c r="O2595" s="4">
        <v>0.0</v>
      </c>
      <c r="V2595" s="5"/>
      <c r="W2595" s="5"/>
      <c r="AA2595" s="4" t="s">
        <v>13</v>
      </c>
      <c r="AB2595" s="4" t="s">
        <v>13</v>
      </c>
      <c r="AD2595" s="4">
        <v>0.0</v>
      </c>
    </row>
    <row r="2596">
      <c r="G2596" s="5"/>
      <c r="H2596" s="5"/>
      <c r="L2596" s="4" t="s">
        <v>13</v>
      </c>
      <c r="M2596" s="4" t="s">
        <v>13</v>
      </c>
      <c r="O2596" s="4">
        <v>0.0</v>
      </c>
      <c r="V2596" s="5"/>
      <c r="W2596" s="5"/>
      <c r="AA2596" s="4" t="s">
        <v>13</v>
      </c>
      <c r="AB2596" s="4" t="s">
        <v>13</v>
      </c>
      <c r="AD2596" s="4">
        <v>0.0</v>
      </c>
    </row>
    <row r="2597">
      <c r="G2597" s="5"/>
      <c r="H2597" s="5"/>
      <c r="L2597" s="4" t="s">
        <v>13</v>
      </c>
      <c r="M2597" s="4" t="s">
        <v>13</v>
      </c>
      <c r="O2597" s="4">
        <v>0.0</v>
      </c>
      <c r="V2597" s="5"/>
      <c r="W2597" s="5"/>
      <c r="AA2597" s="4" t="s">
        <v>13</v>
      </c>
      <c r="AB2597" s="4" t="s">
        <v>13</v>
      </c>
      <c r="AD2597" s="4">
        <v>0.0</v>
      </c>
    </row>
    <row r="2598">
      <c r="G2598" s="5"/>
      <c r="H2598" s="5"/>
      <c r="L2598" s="4" t="s">
        <v>13</v>
      </c>
      <c r="M2598" s="4" t="s">
        <v>13</v>
      </c>
      <c r="O2598" s="4">
        <v>0.0</v>
      </c>
      <c r="V2598" s="5"/>
      <c r="W2598" s="5"/>
      <c r="AA2598" s="4" t="s">
        <v>13</v>
      </c>
      <c r="AB2598" s="4" t="s">
        <v>13</v>
      </c>
      <c r="AD2598" s="4">
        <v>0.0</v>
      </c>
    </row>
    <row r="2599">
      <c r="G2599" s="5"/>
      <c r="H2599" s="5"/>
      <c r="L2599" s="4" t="s">
        <v>13</v>
      </c>
      <c r="M2599" s="4" t="s">
        <v>13</v>
      </c>
      <c r="O2599" s="4">
        <v>0.0</v>
      </c>
      <c r="V2599" s="5"/>
      <c r="W2599" s="5"/>
      <c r="AA2599" s="4" t="s">
        <v>13</v>
      </c>
      <c r="AB2599" s="4" t="s">
        <v>13</v>
      </c>
      <c r="AD2599" s="4">
        <v>0.0</v>
      </c>
    </row>
    <row r="2600">
      <c r="G2600" s="5"/>
      <c r="H2600" s="5"/>
      <c r="L2600" s="4" t="s">
        <v>13</v>
      </c>
      <c r="M2600" s="4" t="s">
        <v>13</v>
      </c>
      <c r="O2600" s="4">
        <v>0.0</v>
      </c>
      <c r="V2600" s="5"/>
      <c r="W2600" s="5"/>
      <c r="AA2600" s="4" t="s">
        <v>13</v>
      </c>
      <c r="AB2600" s="4" t="s">
        <v>13</v>
      </c>
      <c r="AD2600" s="4">
        <v>0.0</v>
      </c>
    </row>
    <row r="2601">
      <c r="G2601" s="5"/>
      <c r="H2601" s="5"/>
      <c r="L2601" s="4" t="s">
        <v>13</v>
      </c>
      <c r="M2601" s="4" t="s">
        <v>13</v>
      </c>
      <c r="O2601" s="4">
        <v>0.0</v>
      </c>
      <c r="V2601" s="5"/>
      <c r="W2601" s="5"/>
      <c r="AA2601" s="4" t="s">
        <v>13</v>
      </c>
      <c r="AB2601" s="4" t="s">
        <v>13</v>
      </c>
      <c r="AD2601" s="4">
        <v>0.0</v>
      </c>
    </row>
    <row r="2602">
      <c r="G2602" s="5"/>
      <c r="H2602" s="5"/>
      <c r="L2602" s="4" t="s">
        <v>13</v>
      </c>
      <c r="M2602" s="4" t="s">
        <v>13</v>
      </c>
      <c r="O2602" s="4">
        <v>0.0</v>
      </c>
      <c r="V2602" s="5"/>
      <c r="W2602" s="5"/>
      <c r="AA2602" s="4" t="s">
        <v>13</v>
      </c>
      <c r="AB2602" s="4" t="s">
        <v>13</v>
      </c>
      <c r="AD2602" s="4">
        <v>0.0</v>
      </c>
    </row>
    <row r="2603">
      <c r="G2603" s="5"/>
      <c r="H2603" s="5"/>
      <c r="L2603" s="4" t="s">
        <v>13</v>
      </c>
      <c r="M2603" s="4" t="s">
        <v>13</v>
      </c>
      <c r="O2603" s="4">
        <v>0.0</v>
      </c>
      <c r="V2603" s="5"/>
      <c r="W2603" s="5"/>
      <c r="AA2603" s="4" t="s">
        <v>13</v>
      </c>
      <c r="AB2603" s="4" t="s">
        <v>13</v>
      </c>
      <c r="AD2603" s="4">
        <v>0.0</v>
      </c>
    </row>
    <row r="2604">
      <c r="G2604" s="5"/>
      <c r="H2604" s="5"/>
      <c r="L2604" s="4" t="s">
        <v>13</v>
      </c>
      <c r="M2604" s="4" t="s">
        <v>13</v>
      </c>
      <c r="O2604" s="4">
        <v>0.0</v>
      </c>
      <c r="V2604" s="5"/>
      <c r="W2604" s="5"/>
      <c r="AA2604" s="4" t="s">
        <v>13</v>
      </c>
      <c r="AB2604" s="4" t="s">
        <v>13</v>
      </c>
      <c r="AD2604" s="4">
        <v>0.0</v>
      </c>
    </row>
    <row r="2605">
      <c r="G2605" s="5"/>
      <c r="H2605" s="5"/>
      <c r="L2605" s="4" t="s">
        <v>13</v>
      </c>
      <c r="M2605" s="4" t="s">
        <v>13</v>
      </c>
      <c r="O2605" s="4">
        <v>0.0</v>
      </c>
      <c r="V2605" s="5"/>
      <c r="W2605" s="5"/>
      <c r="AA2605" s="4" t="s">
        <v>13</v>
      </c>
      <c r="AB2605" s="4" t="s">
        <v>13</v>
      </c>
      <c r="AD2605" s="4">
        <v>0.0</v>
      </c>
    </row>
    <row r="2606">
      <c r="G2606" s="5"/>
      <c r="H2606" s="5"/>
      <c r="L2606" s="4" t="s">
        <v>13</v>
      </c>
      <c r="M2606" s="4" t="s">
        <v>13</v>
      </c>
      <c r="O2606" s="4">
        <v>0.0</v>
      </c>
      <c r="V2606" s="5"/>
      <c r="W2606" s="5"/>
      <c r="AA2606" s="4" t="s">
        <v>13</v>
      </c>
      <c r="AB2606" s="4" t="s">
        <v>13</v>
      </c>
      <c r="AD2606" s="4">
        <v>0.0</v>
      </c>
    </row>
    <row r="2607">
      <c r="G2607" s="5"/>
      <c r="H2607" s="5"/>
      <c r="L2607" s="4" t="s">
        <v>13</v>
      </c>
      <c r="M2607" s="4" t="s">
        <v>13</v>
      </c>
      <c r="O2607" s="4">
        <v>0.0</v>
      </c>
      <c r="V2607" s="5"/>
      <c r="W2607" s="5"/>
      <c r="AA2607" s="4" t="s">
        <v>13</v>
      </c>
      <c r="AB2607" s="4" t="s">
        <v>13</v>
      </c>
      <c r="AD2607" s="4">
        <v>0.0</v>
      </c>
    </row>
    <row r="2608">
      <c r="G2608" s="5"/>
      <c r="H2608" s="5"/>
      <c r="L2608" s="4" t="s">
        <v>13</v>
      </c>
      <c r="M2608" s="4" t="s">
        <v>13</v>
      </c>
      <c r="O2608" s="4">
        <v>0.0</v>
      </c>
      <c r="V2608" s="5"/>
      <c r="W2608" s="5"/>
      <c r="AA2608" s="4" t="s">
        <v>13</v>
      </c>
      <c r="AB2608" s="4" t="s">
        <v>13</v>
      </c>
      <c r="AD2608" s="4">
        <v>0.0</v>
      </c>
    </row>
    <row r="2609">
      <c r="G2609" s="5"/>
      <c r="H2609" s="5"/>
      <c r="L2609" s="4" t="s">
        <v>13</v>
      </c>
      <c r="M2609" s="4" t="s">
        <v>13</v>
      </c>
      <c r="O2609" s="4">
        <v>0.0</v>
      </c>
      <c r="V2609" s="5"/>
      <c r="W2609" s="5"/>
      <c r="AA2609" s="4" t="s">
        <v>13</v>
      </c>
      <c r="AB2609" s="4" t="s">
        <v>13</v>
      </c>
      <c r="AD2609" s="4">
        <v>0.0</v>
      </c>
    </row>
    <row r="2610">
      <c r="G2610" s="5"/>
      <c r="H2610" s="5"/>
      <c r="L2610" s="4" t="s">
        <v>13</v>
      </c>
      <c r="M2610" s="4" t="s">
        <v>13</v>
      </c>
      <c r="O2610" s="4">
        <v>0.0</v>
      </c>
      <c r="V2610" s="5"/>
      <c r="W2610" s="5"/>
      <c r="AA2610" s="4" t="s">
        <v>13</v>
      </c>
      <c r="AB2610" s="4" t="s">
        <v>13</v>
      </c>
      <c r="AD2610" s="4">
        <v>0.0</v>
      </c>
    </row>
    <row r="2611">
      <c r="G2611" s="5"/>
      <c r="H2611" s="5"/>
      <c r="L2611" s="4" t="s">
        <v>13</v>
      </c>
      <c r="M2611" s="4" t="s">
        <v>13</v>
      </c>
      <c r="O2611" s="4">
        <v>0.0</v>
      </c>
      <c r="V2611" s="5"/>
      <c r="W2611" s="5"/>
      <c r="AA2611" s="4" t="s">
        <v>13</v>
      </c>
      <c r="AB2611" s="4" t="s">
        <v>13</v>
      </c>
      <c r="AD2611" s="4">
        <v>0.0</v>
      </c>
    </row>
    <row r="2612">
      <c r="G2612" s="5"/>
      <c r="H2612" s="5"/>
      <c r="L2612" s="4" t="s">
        <v>13</v>
      </c>
      <c r="M2612" s="4" t="s">
        <v>13</v>
      </c>
      <c r="O2612" s="4">
        <v>0.0</v>
      </c>
      <c r="V2612" s="5"/>
      <c r="W2612" s="5"/>
      <c r="AA2612" s="4" t="s">
        <v>13</v>
      </c>
      <c r="AB2612" s="4" t="s">
        <v>13</v>
      </c>
      <c r="AD2612" s="4">
        <v>0.0</v>
      </c>
    </row>
    <row r="2613">
      <c r="G2613" s="5"/>
      <c r="H2613" s="5"/>
      <c r="L2613" s="4" t="s">
        <v>13</v>
      </c>
      <c r="M2613" s="4" t="s">
        <v>13</v>
      </c>
      <c r="O2613" s="4">
        <v>0.0</v>
      </c>
      <c r="V2613" s="5"/>
      <c r="W2613" s="5"/>
      <c r="AA2613" s="4" t="s">
        <v>13</v>
      </c>
      <c r="AB2613" s="4" t="s">
        <v>13</v>
      </c>
      <c r="AD2613" s="4">
        <v>0.0</v>
      </c>
    </row>
    <row r="2614">
      <c r="G2614" s="5"/>
      <c r="H2614" s="5"/>
      <c r="L2614" s="4" t="s">
        <v>13</v>
      </c>
      <c r="M2614" s="4" t="s">
        <v>13</v>
      </c>
      <c r="O2614" s="4">
        <v>0.0</v>
      </c>
      <c r="V2614" s="5"/>
      <c r="W2614" s="5"/>
      <c r="AA2614" s="4" t="s">
        <v>13</v>
      </c>
      <c r="AB2614" s="4" t="s">
        <v>13</v>
      </c>
      <c r="AD2614" s="4">
        <v>0.0</v>
      </c>
    </row>
    <row r="2615">
      <c r="G2615" s="5"/>
      <c r="H2615" s="5"/>
      <c r="L2615" s="4" t="s">
        <v>13</v>
      </c>
      <c r="M2615" s="4" t="s">
        <v>13</v>
      </c>
      <c r="O2615" s="4">
        <v>0.0</v>
      </c>
      <c r="V2615" s="5"/>
      <c r="W2615" s="5"/>
      <c r="AA2615" s="4" t="s">
        <v>13</v>
      </c>
      <c r="AB2615" s="4" t="s">
        <v>13</v>
      </c>
      <c r="AD2615" s="4">
        <v>0.0</v>
      </c>
    </row>
    <row r="2616">
      <c r="G2616" s="5"/>
      <c r="H2616" s="5"/>
      <c r="L2616" s="4" t="s">
        <v>13</v>
      </c>
      <c r="M2616" s="4" t="s">
        <v>13</v>
      </c>
      <c r="O2616" s="4">
        <v>0.0</v>
      </c>
      <c r="V2616" s="5"/>
      <c r="W2616" s="5"/>
      <c r="AA2616" s="4" t="s">
        <v>13</v>
      </c>
      <c r="AB2616" s="4" t="s">
        <v>13</v>
      </c>
      <c r="AD2616" s="4">
        <v>0.0</v>
      </c>
    </row>
    <row r="2617">
      <c r="G2617" s="5"/>
      <c r="H2617" s="5"/>
      <c r="L2617" s="4" t="s">
        <v>13</v>
      </c>
      <c r="M2617" s="4" t="s">
        <v>13</v>
      </c>
      <c r="O2617" s="4">
        <v>0.0</v>
      </c>
      <c r="V2617" s="5"/>
      <c r="W2617" s="5"/>
      <c r="AA2617" s="4" t="s">
        <v>13</v>
      </c>
      <c r="AB2617" s="4" t="s">
        <v>13</v>
      </c>
      <c r="AD2617" s="4">
        <v>0.0</v>
      </c>
    </row>
    <row r="2618">
      <c r="G2618" s="5"/>
      <c r="H2618" s="5"/>
      <c r="L2618" s="4" t="s">
        <v>13</v>
      </c>
      <c r="M2618" s="4" t="s">
        <v>13</v>
      </c>
      <c r="O2618" s="4">
        <v>0.0</v>
      </c>
      <c r="V2618" s="5"/>
      <c r="W2618" s="5"/>
      <c r="AA2618" s="4" t="s">
        <v>13</v>
      </c>
      <c r="AB2618" s="4" t="s">
        <v>13</v>
      </c>
      <c r="AD2618" s="4">
        <v>0.0</v>
      </c>
    </row>
    <row r="2619">
      <c r="G2619" s="5"/>
      <c r="H2619" s="5"/>
      <c r="L2619" s="4" t="s">
        <v>13</v>
      </c>
      <c r="M2619" s="4" t="s">
        <v>13</v>
      </c>
      <c r="O2619" s="4">
        <v>0.0</v>
      </c>
      <c r="V2619" s="5"/>
      <c r="W2619" s="5"/>
      <c r="AA2619" s="4" t="s">
        <v>13</v>
      </c>
      <c r="AB2619" s="4" t="s">
        <v>13</v>
      </c>
      <c r="AD2619" s="4">
        <v>0.0</v>
      </c>
    </row>
    <row r="2620">
      <c r="G2620" s="5"/>
      <c r="H2620" s="5"/>
      <c r="L2620" s="4" t="s">
        <v>13</v>
      </c>
      <c r="M2620" s="4" t="s">
        <v>13</v>
      </c>
      <c r="O2620" s="4">
        <v>0.0</v>
      </c>
      <c r="V2620" s="5"/>
      <c r="W2620" s="5"/>
      <c r="AA2620" s="4" t="s">
        <v>13</v>
      </c>
      <c r="AB2620" s="4" t="s">
        <v>13</v>
      </c>
      <c r="AD2620" s="4">
        <v>0.0</v>
      </c>
    </row>
    <row r="2621">
      <c r="G2621" s="5"/>
      <c r="H2621" s="5"/>
      <c r="L2621" s="4" t="s">
        <v>13</v>
      </c>
      <c r="M2621" s="4" t="s">
        <v>13</v>
      </c>
      <c r="O2621" s="4">
        <v>0.0</v>
      </c>
      <c r="V2621" s="5"/>
      <c r="W2621" s="5"/>
      <c r="AA2621" s="4" t="s">
        <v>13</v>
      </c>
      <c r="AB2621" s="4" t="s">
        <v>13</v>
      </c>
      <c r="AD2621" s="4">
        <v>0.0</v>
      </c>
    </row>
    <row r="2622">
      <c r="G2622" s="5"/>
      <c r="H2622" s="5"/>
      <c r="L2622" s="4" t="s">
        <v>13</v>
      </c>
      <c r="M2622" s="4" t="s">
        <v>13</v>
      </c>
      <c r="O2622" s="4">
        <v>0.0</v>
      </c>
      <c r="V2622" s="5"/>
      <c r="W2622" s="5"/>
      <c r="AA2622" s="4" t="s">
        <v>13</v>
      </c>
      <c r="AB2622" s="4" t="s">
        <v>13</v>
      </c>
      <c r="AD2622" s="4">
        <v>0.0</v>
      </c>
    </row>
    <row r="2623">
      <c r="G2623" s="5"/>
      <c r="H2623" s="5"/>
      <c r="L2623" s="4" t="s">
        <v>13</v>
      </c>
      <c r="M2623" s="4" t="s">
        <v>13</v>
      </c>
      <c r="O2623" s="4">
        <v>0.0</v>
      </c>
      <c r="V2623" s="5"/>
      <c r="W2623" s="5"/>
      <c r="AA2623" s="4" t="s">
        <v>13</v>
      </c>
      <c r="AB2623" s="4" t="s">
        <v>13</v>
      </c>
      <c r="AD2623" s="4">
        <v>0.0</v>
      </c>
    </row>
    <row r="2624">
      <c r="G2624" s="5"/>
      <c r="H2624" s="5"/>
      <c r="L2624" s="4" t="s">
        <v>13</v>
      </c>
      <c r="M2624" s="4" t="s">
        <v>13</v>
      </c>
      <c r="O2624" s="4">
        <v>0.0</v>
      </c>
      <c r="V2624" s="5"/>
      <c r="W2624" s="5"/>
      <c r="AA2624" s="4" t="s">
        <v>13</v>
      </c>
      <c r="AB2624" s="4" t="s">
        <v>13</v>
      </c>
      <c r="AD2624" s="4">
        <v>0.0</v>
      </c>
    </row>
    <row r="2625">
      <c r="G2625" s="5"/>
      <c r="H2625" s="5"/>
      <c r="L2625" s="4" t="s">
        <v>13</v>
      </c>
      <c r="M2625" s="4" t="s">
        <v>13</v>
      </c>
      <c r="O2625" s="4">
        <v>0.0</v>
      </c>
      <c r="V2625" s="5"/>
      <c r="W2625" s="5"/>
      <c r="AA2625" s="4" t="s">
        <v>13</v>
      </c>
      <c r="AB2625" s="4" t="s">
        <v>13</v>
      </c>
      <c r="AD2625" s="4">
        <v>0.0</v>
      </c>
    </row>
    <row r="2626">
      <c r="G2626" s="5"/>
      <c r="H2626" s="5"/>
      <c r="L2626" s="4" t="s">
        <v>13</v>
      </c>
      <c r="M2626" s="4" t="s">
        <v>13</v>
      </c>
      <c r="O2626" s="4">
        <v>0.0</v>
      </c>
      <c r="V2626" s="5"/>
      <c r="W2626" s="5"/>
      <c r="AA2626" s="4" t="s">
        <v>13</v>
      </c>
      <c r="AB2626" s="4" t="s">
        <v>13</v>
      </c>
      <c r="AD2626" s="4">
        <v>0.0</v>
      </c>
    </row>
    <row r="2627">
      <c r="G2627" s="5"/>
      <c r="H2627" s="5"/>
      <c r="L2627" s="4" t="s">
        <v>13</v>
      </c>
      <c r="M2627" s="4" t="s">
        <v>13</v>
      </c>
      <c r="O2627" s="4">
        <v>0.0</v>
      </c>
      <c r="V2627" s="5"/>
      <c r="W2627" s="5"/>
      <c r="AA2627" s="4" t="s">
        <v>13</v>
      </c>
      <c r="AB2627" s="4" t="s">
        <v>13</v>
      </c>
      <c r="AD2627" s="4">
        <v>0.0</v>
      </c>
    </row>
    <row r="2628">
      <c r="G2628" s="5"/>
      <c r="H2628" s="5"/>
      <c r="L2628" s="4" t="s">
        <v>13</v>
      </c>
      <c r="M2628" s="4" t="s">
        <v>13</v>
      </c>
      <c r="O2628" s="4">
        <v>0.0</v>
      </c>
      <c r="V2628" s="5"/>
      <c r="W2628" s="5"/>
      <c r="AA2628" s="4" t="s">
        <v>13</v>
      </c>
      <c r="AB2628" s="4" t="s">
        <v>13</v>
      </c>
      <c r="AD2628" s="4">
        <v>0.0</v>
      </c>
    </row>
    <row r="2629">
      <c r="G2629" s="5"/>
      <c r="H2629" s="5"/>
      <c r="L2629" s="4" t="s">
        <v>13</v>
      </c>
      <c r="M2629" s="4" t="s">
        <v>13</v>
      </c>
      <c r="O2629" s="4">
        <v>0.0</v>
      </c>
      <c r="V2629" s="5"/>
      <c r="W2629" s="5"/>
      <c r="AA2629" s="4" t="s">
        <v>13</v>
      </c>
      <c r="AB2629" s="4" t="s">
        <v>13</v>
      </c>
      <c r="AD2629" s="4">
        <v>0.0</v>
      </c>
    </row>
    <row r="2630">
      <c r="G2630" s="5"/>
      <c r="H2630" s="5"/>
      <c r="L2630" s="4" t="s">
        <v>13</v>
      </c>
      <c r="M2630" s="4" t="s">
        <v>13</v>
      </c>
      <c r="O2630" s="4">
        <v>0.0</v>
      </c>
      <c r="V2630" s="5"/>
      <c r="W2630" s="5"/>
      <c r="AA2630" s="4" t="s">
        <v>13</v>
      </c>
      <c r="AB2630" s="4" t="s">
        <v>13</v>
      </c>
      <c r="AD2630" s="4">
        <v>0.0</v>
      </c>
    </row>
    <row r="2631">
      <c r="G2631" s="5"/>
      <c r="H2631" s="5"/>
      <c r="L2631" s="4" t="s">
        <v>13</v>
      </c>
      <c r="M2631" s="4" t="s">
        <v>13</v>
      </c>
      <c r="O2631" s="4">
        <v>0.0</v>
      </c>
      <c r="V2631" s="5"/>
      <c r="W2631" s="5"/>
      <c r="AA2631" s="4" t="s">
        <v>13</v>
      </c>
      <c r="AB2631" s="4" t="s">
        <v>13</v>
      </c>
      <c r="AD2631" s="4">
        <v>0.0</v>
      </c>
    </row>
    <row r="2632">
      <c r="G2632" s="5"/>
      <c r="H2632" s="5"/>
      <c r="L2632" s="4" t="s">
        <v>13</v>
      </c>
      <c r="M2632" s="4" t="s">
        <v>13</v>
      </c>
      <c r="O2632" s="4">
        <v>0.0</v>
      </c>
      <c r="V2632" s="5"/>
      <c r="W2632" s="5"/>
      <c r="AA2632" s="4" t="s">
        <v>13</v>
      </c>
      <c r="AB2632" s="4" t="s">
        <v>13</v>
      </c>
      <c r="AD2632" s="4">
        <v>0.0</v>
      </c>
    </row>
    <row r="2633">
      <c r="G2633" s="5"/>
      <c r="H2633" s="5"/>
      <c r="L2633" s="4" t="s">
        <v>13</v>
      </c>
      <c r="M2633" s="4" t="s">
        <v>13</v>
      </c>
      <c r="O2633" s="4">
        <v>0.0</v>
      </c>
      <c r="V2633" s="5"/>
      <c r="W2633" s="5"/>
      <c r="AA2633" s="4" t="s">
        <v>13</v>
      </c>
      <c r="AB2633" s="4" t="s">
        <v>13</v>
      </c>
      <c r="AD2633" s="4">
        <v>0.0</v>
      </c>
    </row>
    <row r="2634">
      <c r="G2634" s="5"/>
      <c r="H2634" s="5"/>
      <c r="L2634" s="4" t="s">
        <v>13</v>
      </c>
      <c r="M2634" s="4" t="s">
        <v>13</v>
      </c>
      <c r="O2634" s="4">
        <v>0.0</v>
      </c>
      <c r="V2634" s="5"/>
      <c r="W2634" s="5"/>
      <c r="AA2634" s="4" t="s">
        <v>13</v>
      </c>
      <c r="AB2634" s="4" t="s">
        <v>13</v>
      </c>
      <c r="AD2634" s="4">
        <v>0.0</v>
      </c>
    </row>
    <row r="2635">
      <c r="G2635" s="5"/>
      <c r="H2635" s="5"/>
      <c r="L2635" s="4" t="s">
        <v>13</v>
      </c>
      <c r="M2635" s="4" t="s">
        <v>13</v>
      </c>
      <c r="O2635" s="4">
        <v>0.0</v>
      </c>
      <c r="V2635" s="5"/>
      <c r="W2635" s="5"/>
      <c r="AA2635" s="4" t="s">
        <v>13</v>
      </c>
      <c r="AB2635" s="4" t="s">
        <v>13</v>
      </c>
      <c r="AD2635" s="4">
        <v>0.0</v>
      </c>
    </row>
    <row r="2636">
      <c r="G2636" s="5"/>
      <c r="H2636" s="5"/>
      <c r="L2636" s="4" t="s">
        <v>13</v>
      </c>
      <c r="M2636" s="4" t="s">
        <v>13</v>
      </c>
      <c r="O2636" s="4">
        <v>0.0</v>
      </c>
      <c r="V2636" s="5"/>
      <c r="W2636" s="5"/>
      <c r="AA2636" s="4" t="s">
        <v>13</v>
      </c>
      <c r="AB2636" s="4" t="s">
        <v>13</v>
      </c>
      <c r="AD2636" s="4">
        <v>0.0</v>
      </c>
    </row>
    <row r="2637">
      <c r="G2637" s="5"/>
      <c r="H2637" s="5"/>
      <c r="L2637" s="4" t="s">
        <v>13</v>
      </c>
      <c r="M2637" s="4" t="s">
        <v>13</v>
      </c>
      <c r="O2637" s="4">
        <v>0.0</v>
      </c>
      <c r="V2637" s="5"/>
      <c r="W2637" s="5"/>
      <c r="AA2637" s="4" t="s">
        <v>13</v>
      </c>
      <c r="AB2637" s="4" t="s">
        <v>13</v>
      </c>
      <c r="AD2637" s="4">
        <v>0.0</v>
      </c>
    </row>
    <row r="2638">
      <c r="G2638" s="5"/>
      <c r="H2638" s="5"/>
      <c r="L2638" s="4" t="s">
        <v>13</v>
      </c>
      <c r="M2638" s="4" t="s">
        <v>13</v>
      </c>
      <c r="O2638" s="4">
        <v>0.0</v>
      </c>
      <c r="V2638" s="5"/>
      <c r="W2638" s="5"/>
      <c r="AA2638" s="4" t="s">
        <v>13</v>
      </c>
      <c r="AB2638" s="4" t="s">
        <v>13</v>
      </c>
      <c r="AD2638" s="4">
        <v>0.0</v>
      </c>
    </row>
    <row r="2639">
      <c r="G2639" s="5"/>
      <c r="H2639" s="5"/>
      <c r="L2639" s="4" t="s">
        <v>13</v>
      </c>
      <c r="M2639" s="4" t="s">
        <v>13</v>
      </c>
      <c r="O2639" s="4">
        <v>0.0</v>
      </c>
      <c r="V2639" s="5"/>
      <c r="W2639" s="5"/>
      <c r="AA2639" s="4" t="s">
        <v>13</v>
      </c>
      <c r="AB2639" s="4" t="s">
        <v>13</v>
      </c>
      <c r="AD2639" s="4">
        <v>0.0</v>
      </c>
    </row>
    <row r="2640">
      <c r="G2640" s="5"/>
      <c r="H2640" s="5"/>
      <c r="L2640" s="4" t="s">
        <v>13</v>
      </c>
      <c r="M2640" s="4" t="s">
        <v>13</v>
      </c>
      <c r="O2640" s="4">
        <v>0.0</v>
      </c>
      <c r="V2640" s="5"/>
      <c r="W2640" s="5"/>
      <c r="AA2640" s="4" t="s">
        <v>13</v>
      </c>
      <c r="AB2640" s="4" t="s">
        <v>13</v>
      </c>
      <c r="AD2640" s="4">
        <v>0.0</v>
      </c>
    </row>
    <row r="2641">
      <c r="G2641" s="5"/>
      <c r="H2641" s="5"/>
      <c r="L2641" s="4" t="s">
        <v>13</v>
      </c>
      <c r="M2641" s="4" t="s">
        <v>13</v>
      </c>
      <c r="O2641" s="4">
        <v>0.0</v>
      </c>
      <c r="V2641" s="5"/>
      <c r="W2641" s="5"/>
      <c r="AA2641" s="4" t="s">
        <v>13</v>
      </c>
      <c r="AB2641" s="4" t="s">
        <v>13</v>
      </c>
      <c r="AD2641" s="4">
        <v>0.0</v>
      </c>
    </row>
    <row r="2642">
      <c r="G2642" s="5"/>
      <c r="H2642" s="5"/>
      <c r="L2642" s="4" t="s">
        <v>13</v>
      </c>
      <c r="M2642" s="4" t="s">
        <v>13</v>
      </c>
      <c r="O2642" s="4">
        <v>0.0</v>
      </c>
      <c r="V2642" s="5"/>
      <c r="W2642" s="5"/>
      <c r="AA2642" s="4" t="s">
        <v>13</v>
      </c>
      <c r="AB2642" s="4" t="s">
        <v>13</v>
      </c>
      <c r="AD2642" s="4">
        <v>0.0</v>
      </c>
    </row>
    <row r="2643">
      <c r="G2643" s="5"/>
      <c r="H2643" s="5"/>
      <c r="L2643" s="4" t="s">
        <v>13</v>
      </c>
      <c r="M2643" s="4" t="s">
        <v>13</v>
      </c>
      <c r="O2643" s="4">
        <v>0.0</v>
      </c>
      <c r="V2643" s="5"/>
      <c r="W2643" s="5"/>
      <c r="AA2643" s="4" t="s">
        <v>13</v>
      </c>
      <c r="AB2643" s="4" t="s">
        <v>13</v>
      </c>
      <c r="AD2643" s="4">
        <v>0.0</v>
      </c>
    </row>
    <row r="2644">
      <c r="G2644" s="5"/>
      <c r="H2644" s="5"/>
      <c r="L2644" s="4" t="s">
        <v>13</v>
      </c>
      <c r="M2644" s="4" t="s">
        <v>13</v>
      </c>
      <c r="O2644" s="4">
        <v>0.0</v>
      </c>
      <c r="V2644" s="5"/>
      <c r="W2644" s="5"/>
      <c r="AA2644" s="4" t="s">
        <v>13</v>
      </c>
      <c r="AB2644" s="4" t="s">
        <v>13</v>
      </c>
      <c r="AD2644" s="4">
        <v>0.0</v>
      </c>
    </row>
    <row r="2645">
      <c r="G2645" s="5"/>
      <c r="H2645" s="5"/>
      <c r="L2645" s="4" t="s">
        <v>13</v>
      </c>
      <c r="M2645" s="4" t="s">
        <v>13</v>
      </c>
      <c r="O2645" s="4">
        <v>0.0</v>
      </c>
      <c r="V2645" s="5"/>
      <c r="W2645" s="5"/>
      <c r="AA2645" s="4" t="s">
        <v>13</v>
      </c>
      <c r="AB2645" s="4" t="s">
        <v>13</v>
      </c>
      <c r="AD2645" s="4">
        <v>0.0</v>
      </c>
    </row>
    <row r="2646">
      <c r="G2646" s="5"/>
      <c r="H2646" s="5"/>
      <c r="L2646" s="4" t="s">
        <v>13</v>
      </c>
      <c r="M2646" s="4" t="s">
        <v>13</v>
      </c>
      <c r="O2646" s="4">
        <v>0.0</v>
      </c>
      <c r="V2646" s="5"/>
      <c r="W2646" s="5"/>
      <c r="AA2646" s="4" t="s">
        <v>13</v>
      </c>
      <c r="AB2646" s="4" t="s">
        <v>13</v>
      </c>
      <c r="AD2646" s="4">
        <v>0.0</v>
      </c>
    </row>
    <row r="2647">
      <c r="G2647" s="5"/>
      <c r="H2647" s="5"/>
      <c r="L2647" s="4" t="s">
        <v>13</v>
      </c>
      <c r="M2647" s="4" t="s">
        <v>13</v>
      </c>
      <c r="O2647" s="4">
        <v>0.0</v>
      </c>
      <c r="V2647" s="5"/>
      <c r="W2647" s="5"/>
      <c r="AA2647" s="4" t="s">
        <v>13</v>
      </c>
      <c r="AB2647" s="4" t="s">
        <v>13</v>
      </c>
      <c r="AD2647" s="4">
        <v>0.0</v>
      </c>
    </row>
    <row r="2648">
      <c r="G2648" s="5"/>
      <c r="H2648" s="5"/>
      <c r="L2648" s="4" t="s">
        <v>13</v>
      </c>
      <c r="M2648" s="4" t="s">
        <v>13</v>
      </c>
      <c r="O2648" s="4">
        <v>0.0</v>
      </c>
      <c r="V2648" s="5"/>
      <c r="W2648" s="5"/>
      <c r="AA2648" s="4" t="s">
        <v>13</v>
      </c>
      <c r="AB2648" s="4" t="s">
        <v>13</v>
      </c>
      <c r="AD2648" s="4">
        <v>0.0</v>
      </c>
    </row>
    <row r="2649">
      <c r="G2649" s="5"/>
      <c r="H2649" s="5"/>
      <c r="L2649" s="4" t="s">
        <v>13</v>
      </c>
      <c r="M2649" s="4" t="s">
        <v>13</v>
      </c>
      <c r="O2649" s="4">
        <v>0.0</v>
      </c>
      <c r="V2649" s="5"/>
      <c r="W2649" s="5"/>
      <c r="AA2649" s="4" t="s">
        <v>13</v>
      </c>
      <c r="AB2649" s="4" t="s">
        <v>13</v>
      </c>
      <c r="AD2649" s="4">
        <v>0.0</v>
      </c>
    </row>
    <row r="2650">
      <c r="G2650" s="5"/>
      <c r="H2650" s="5"/>
      <c r="L2650" s="4" t="s">
        <v>13</v>
      </c>
      <c r="M2650" s="4" t="s">
        <v>13</v>
      </c>
      <c r="O2650" s="4">
        <v>0.0</v>
      </c>
      <c r="V2650" s="5"/>
      <c r="W2650" s="5"/>
      <c r="AA2650" s="4" t="s">
        <v>13</v>
      </c>
      <c r="AB2650" s="4" t="s">
        <v>13</v>
      </c>
      <c r="AD2650" s="4">
        <v>0.0</v>
      </c>
    </row>
    <row r="2651">
      <c r="G2651" s="5"/>
      <c r="H2651" s="5"/>
      <c r="L2651" s="4" t="s">
        <v>13</v>
      </c>
      <c r="M2651" s="4" t="s">
        <v>13</v>
      </c>
      <c r="O2651" s="4">
        <v>0.0</v>
      </c>
      <c r="V2651" s="5"/>
      <c r="W2651" s="5"/>
      <c r="AA2651" s="4" t="s">
        <v>13</v>
      </c>
      <c r="AB2651" s="4" t="s">
        <v>13</v>
      </c>
      <c r="AD2651" s="4">
        <v>0.0</v>
      </c>
    </row>
    <row r="2652">
      <c r="G2652" s="5"/>
      <c r="H2652" s="5"/>
      <c r="L2652" s="4" t="s">
        <v>13</v>
      </c>
      <c r="M2652" s="4" t="s">
        <v>13</v>
      </c>
      <c r="O2652" s="4">
        <v>0.0</v>
      </c>
      <c r="V2652" s="5"/>
      <c r="W2652" s="5"/>
      <c r="AA2652" s="4" t="s">
        <v>13</v>
      </c>
      <c r="AB2652" s="4" t="s">
        <v>13</v>
      </c>
      <c r="AD2652" s="4">
        <v>0.0</v>
      </c>
    </row>
    <row r="2653">
      <c r="G2653" s="5"/>
      <c r="H2653" s="5"/>
      <c r="L2653" s="4" t="s">
        <v>13</v>
      </c>
      <c r="M2653" s="4" t="s">
        <v>13</v>
      </c>
      <c r="O2653" s="4">
        <v>0.0</v>
      </c>
      <c r="V2653" s="5"/>
      <c r="W2653" s="5"/>
      <c r="AA2653" s="4" t="s">
        <v>13</v>
      </c>
      <c r="AB2653" s="4" t="s">
        <v>13</v>
      </c>
      <c r="AD2653" s="4">
        <v>0.0</v>
      </c>
    </row>
    <row r="2654">
      <c r="G2654" s="5"/>
      <c r="H2654" s="5"/>
      <c r="L2654" s="4" t="s">
        <v>13</v>
      </c>
      <c r="M2654" s="4" t="s">
        <v>13</v>
      </c>
      <c r="O2654" s="4">
        <v>0.0</v>
      </c>
      <c r="V2654" s="5"/>
      <c r="W2654" s="5"/>
      <c r="AA2654" s="4" t="s">
        <v>13</v>
      </c>
      <c r="AB2654" s="4" t="s">
        <v>13</v>
      </c>
      <c r="AD2654" s="4">
        <v>0.0</v>
      </c>
    </row>
    <row r="2655">
      <c r="G2655" s="5"/>
      <c r="H2655" s="5"/>
      <c r="L2655" s="4" t="s">
        <v>13</v>
      </c>
      <c r="M2655" s="4" t="s">
        <v>13</v>
      </c>
      <c r="O2655" s="4">
        <v>0.0</v>
      </c>
      <c r="V2655" s="5"/>
      <c r="W2655" s="5"/>
      <c r="AA2655" s="4" t="s">
        <v>13</v>
      </c>
      <c r="AB2655" s="4" t="s">
        <v>13</v>
      </c>
      <c r="AD2655" s="4">
        <v>0.0</v>
      </c>
    </row>
    <row r="2656">
      <c r="G2656" s="5"/>
      <c r="H2656" s="5"/>
      <c r="L2656" s="4" t="s">
        <v>13</v>
      </c>
      <c r="M2656" s="4" t="s">
        <v>13</v>
      </c>
      <c r="O2656" s="4">
        <v>0.0</v>
      </c>
      <c r="V2656" s="5"/>
      <c r="W2656" s="5"/>
      <c r="AA2656" s="4" t="s">
        <v>13</v>
      </c>
      <c r="AB2656" s="4" t="s">
        <v>13</v>
      </c>
      <c r="AD2656" s="4">
        <v>0.0</v>
      </c>
    </row>
    <row r="2657">
      <c r="G2657" s="5"/>
      <c r="H2657" s="5"/>
      <c r="L2657" s="4" t="s">
        <v>13</v>
      </c>
      <c r="M2657" s="4" t="s">
        <v>13</v>
      </c>
      <c r="O2657" s="4">
        <v>0.0</v>
      </c>
      <c r="V2657" s="5"/>
      <c r="W2657" s="5"/>
      <c r="AA2657" s="4" t="s">
        <v>13</v>
      </c>
      <c r="AB2657" s="4" t="s">
        <v>13</v>
      </c>
      <c r="AD2657" s="4">
        <v>0.0</v>
      </c>
    </row>
    <row r="2658">
      <c r="G2658" s="5"/>
      <c r="H2658" s="5"/>
      <c r="L2658" s="4" t="s">
        <v>13</v>
      </c>
      <c r="M2658" s="4" t="s">
        <v>13</v>
      </c>
      <c r="O2658" s="4">
        <v>0.0</v>
      </c>
      <c r="V2658" s="5"/>
      <c r="W2658" s="5"/>
      <c r="AA2658" s="4" t="s">
        <v>13</v>
      </c>
      <c r="AB2658" s="4" t="s">
        <v>13</v>
      </c>
      <c r="AD2658" s="4">
        <v>0.0</v>
      </c>
    </row>
    <row r="2659">
      <c r="G2659" s="5"/>
      <c r="H2659" s="5"/>
      <c r="L2659" s="4" t="s">
        <v>13</v>
      </c>
      <c r="M2659" s="4" t="s">
        <v>13</v>
      </c>
      <c r="O2659" s="4">
        <v>0.0</v>
      </c>
      <c r="V2659" s="5"/>
      <c r="W2659" s="5"/>
      <c r="AA2659" s="4" t="s">
        <v>13</v>
      </c>
      <c r="AB2659" s="4" t="s">
        <v>13</v>
      </c>
      <c r="AD2659" s="4">
        <v>0.0</v>
      </c>
    </row>
    <row r="2660">
      <c r="G2660" s="5"/>
      <c r="H2660" s="5"/>
      <c r="L2660" s="4" t="s">
        <v>13</v>
      </c>
      <c r="M2660" s="4" t="s">
        <v>13</v>
      </c>
      <c r="O2660" s="4">
        <v>0.0</v>
      </c>
      <c r="V2660" s="5"/>
      <c r="W2660" s="5"/>
      <c r="AA2660" s="4" t="s">
        <v>13</v>
      </c>
      <c r="AB2660" s="4" t="s">
        <v>13</v>
      </c>
      <c r="AD2660" s="4">
        <v>0.0</v>
      </c>
    </row>
    <row r="2661">
      <c r="G2661" s="5"/>
      <c r="H2661" s="5"/>
      <c r="L2661" s="4" t="s">
        <v>13</v>
      </c>
      <c r="M2661" s="4" t="s">
        <v>13</v>
      </c>
      <c r="O2661" s="4">
        <v>0.0</v>
      </c>
      <c r="V2661" s="5"/>
      <c r="W2661" s="5"/>
      <c r="AA2661" s="4" t="s">
        <v>13</v>
      </c>
      <c r="AB2661" s="4" t="s">
        <v>13</v>
      </c>
      <c r="AD2661" s="4">
        <v>0.0</v>
      </c>
    </row>
    <row r="2662">
      <c r="G2662" s="5"/>
      <c r="H2662" s="5"/>
      <c r="L2662" s="4" t="s">
        <v>13</v>
      </c>
      <c r="M2662" s="4" t="s">
        <v>13</v>
      </c>
      <c r="O2662" s="4">
        <v>0.0</v>
      </c>
      <c r="V2662" s="5"/>
      <c r="W2662" s="5"/>
      <c r="AA2662" s="4" t="s">
        <v>13</v>
      </c>
      <c r="AB2662" s="4" t="s">
        <v>13</v>
      </c>
      <c r="AD2662" s="4">
        <v>0.0</v>
      </c>
    </row>
    <row r="2663">
      <c r="G2663" s="5"/>
      <c r="H2663" s="5"/>
      <c r="L2663" s="4" t="s">
        <v>13</v>
      </c>
      <c r="M2663" s="4" t="s">
        <v>13</v>
      </c>
      <c r="O2663" s="4">
        <v>0.0</v>
      </c>
      <c r="V2663" s="5"/>
      <c r="W2663" s="5"/>
      <c r="AA2663" s="4" t="s">
        <v>13</v>
      </c>
      <c r="AB2663" s="4" t="s">
        <v>13</v>
      </c>
      <c r="AD2663" s="4">
        <v>0.0</v>
      </c>
    </row>
    <row r="2664">
      <c r="G2664" s="5"/>
      <c r="H2664" s="5"/>
      <c r="L2664" s="4" t="s">
        <v>13</v>
      </c>
      <c r="M2664" s="4" t="s">
        <v>13</v>
      </c>
      <c r="O2664" s="4">
        <v>0.0</v>
      </c>
      <c r="V2664" s="5"/>
      <c r="W2664" s="5"/>
      <c r="AA2664" s="4" t="s">
        <v>13</v>
      </c>
      <c r="AB2664" s="4" t="s">
        <v>13</v>
      </c>
      <c r="AD2664" s="4">
        <v>0.0</v>
      </c>
    </row>
    <row r="2665">
      <c r="G2665" s="5"/>
      <c r="H2665" s="5"/>
      <c r="L2665" s="4" t="s">
        <v>13</v>
      </c>
      <c r="M2665" s="4" t="s">
        <v>13</v>
      </c>
      <c r="O2665" s="4">
        <v>0.0</v>
      </c>
      <c r="V2665" s="5"/>
      <c r="W2665" s="5"/>
      <c r="AA2665" s="4" t="s">
        <v>13</v>
      </c>
      <c r="AB2665" s="4" t="s">
        <v>13</v>
      </c>
      <c r="AD2665" s="4">
        <v>0.0</v>
      </c>
    </row>
    <row r="2666">
      <c r="G2666" s="5"/>
      <c r="H2666" s="5"/>
      <c r="L2666" s="4" t="s">
        <v>13</v>
      </c>
      <c r="M2666" s="4" t="s">
        <v>13</v>
      </c>
      <c r="O2666" s="4">
        <v>0.0</v>
      </c>
      <c r="V2666" s="5"/>
      <c r="W2666" s="5"/>
      <c r="AA2666" s="4" t="s">
        <v>13</v>
      </c>
      <c r="AB2666" s="4" t="s">
        <v>13</v>
      </c>
      <c r="AD2666" s="4">
        <v>0.0</v>
      </c>
    </row>
    <row r="2667">
      <c r="G2667" s="5"/>
      <c r="H2667" s="5"/>
      <c r="L2667" s="4" t="s">
        <v>13</v>
      </c>
      <c r="M2667" s="4" t="s">
        <v>13</v>
      </c>
      <c r="O2667" s="4">
        <v>0.0</v>
      </c>
      <c r="V2667" s="5"/>
      <c r="W2667" s="5"/>
      <c r="AA2667" s="4" t="s">
        <v>13</v>
      </c>
      <c r="AB2667" s="4" t="s">
        <v>13</v>
      </c>
      <c r="AD2667" s="4">
        <v>0.0</v>
      </c>
    </row>
    <row r="2668">
      <c r="G2668" s="5"/>
      <c r="H2668" s="5"/>
      <c r="L2668" s="4" t="s">
        <v>13</v>
      </c>
      <c r="M2668" s="4" t="s">
        <v>13</v>
      </c>
      <c r="O2668" s="4">
        <v>0.0</v>
      </c>
      <c r="V2668" s="5"/>
      <c r="W2668" s="5"/>
      <c r="AA2668" s="4" t="s">
        <v>13</v>
      </c>
      <c r="AB2668" s="4" t="s">
        <v>13</v>
      </c>
      <c r="AD2668" s="4">
        <v>0.0</v>
      </c>
    </row>
    <row r="2669">
      <c r="G2669" s="5"/>
      <c r="H2669" s="5"/>
      <c r="L2669" s="4" t="s">
        <v>13</v>
      </c>
      <c r="M2669" s="4" t="s">
        <v>13</v>
      </c>
      <c r="O2669" s="4">
        <v>0.0</v>
      </c>
      <c r="V2669" s="5"/>
      <c r="W2669" s="5"/>
      <c r="AA2669" s="4" t="s">
        <v>13</v>
      </c>
      <c r="AB2669" s="4" t="s">
        <v>13</v>
      </c>
      <c r="AD2669" s="4">
        <v>0.0</v>
      </c>
    </row>
    <row r="2670">
      <c r="G2670" s="5"/>
      <c r="H2670" s="5"/>
      <c r="L2670" s="4" t="s">
        <v>13</v>
      </c>
      <c r="M2670" s="4" t="s">
        <v>13</v>
      </c>
      <c r="O2670" s="4">
        <v>0.0</v>
      </c>
      <c r="V2670" s="5"/>
      <c r="W2670" s="5"/>
      <c r="AA2670" s="4" t="s">
        <v>13</v>
      </c>
      <c r="AB2670" s="4" t="s">
        <v>13</v>
      </c>
      <c r="AD2670" s="4">
        <v>0.0</v>
      </c>
    </row>
    <row r="2671">
      <c r="G2671" s="5"/>
      <c r="H2671" s="5"/>
      <c r="L2671" s="4" t="s">
        <v>13</v>
      </c>
      <c r="M2671" s="4" t="s">
        <v>13</v>
      </c>
      <c r="O2671" s="4">
        <v>0.0</v>
      </c>
      <c r="V2671" s="5"/>
      <c r="W2671" s="5"/>
      <c r="AA2671" s="4" t="s">
        <v>13</v>
      </c>
      <c r="AB2671" s="4" t="s">
        <v>13</v>
      </c>
      <c r="AD2671" s="4">
        <v>0.0</v>
      </c>
    </row>
    <row r="2672">
      <c r="G2672" s="5"/>
      <c r="H2672" s="5"/>
      <c r="L2672" s="4" t="s">
        <v>13</v>
      </c>
      <c r="M2672" s="4" t="s">
        <v>13</v>
      </c>
      <c r="O2672" s="4">
        <v>0.0</v>
      </c>
      <c r="V2672" s="5"/>
      <c r="W2672" s="5"/>
      <c r="AA2672" s="4" t="s">
        <v>13</v>
      </c>
      <c r="AB2672" s="4" t="s">
        <v>13</v>
      </c>
      <c r="AD2672" s="4">
        <v>0.0</v>
      </c>
    </row>
    <row r="2673">
      <c r="G2673" s="5"/>
      <c r="H2673" s="5"/>
      <c r="L2673" s="4" t="s">
        <v>13</v>
      </c>
      <c r="M2673" s="4" t="s">
        <v>13</v>
      </c>
      <c r="O2673" s="4">
        <v>0.0</v>
      </c>
      <c r="V2673" s="5"/>
      <c r="W2673" s="5"/>
      <c r="AA2673" s="4" t="s">
        <v>13</v>
      </c>
      <c r="AB2673" s="4" t="s">
        <v>13</v>
      </c>
      <c r="AD2673" s="4">
        <v>0.0</v>
      </c>
    </row>
    <row r="2674">
      <c r="G2674" s="5"/>
      <c r="H2674" s="5"/>
      <c r="L2674" s="4" t="s">
        <v>13</v>
      </c>
      <c r="M2674" s="4" t="s">
        <v>13</v>
      </c>
      <c r="O2674" s="4">
        <v>0.0</v>
      </c>
      <c r="V2674" s="5"/>
      <c r="W2674" s="5"/>
      <c r="AA2674" s="4" t="s">
        <v>13</v>
      </c>
      <c r="AB2674" s="4" t="s">
        <v>13</v>
      </c>
      <c r="AD2674" s="4">
        <v>0.0</v>
      </c>
    </row>
    <row r="2675">
      <c r="G2675" s="5"/>
      <c r="H2675" s="5"/>
      <c r="L2675" s="4" t="s">
        <v>13</v>
      </c>
      <c r="M2675" s="4" t="s">
        <v>13</v>
      </c>
      <c r="O2675" s="4">
        <v>0.0</v>
      </c>
      <c r="V2675" s="5"/>
      <c r="W2675" s="5"/>
      <c r="AA2675" s="4" t="s">
        <v>13</v>
      </c>
      <c r="AB2675" s="4" t="s">
        <v>13</v>
      </c>
      <c r="AD2675" s="4">
        <v>0.0</v>
      </c>
    </row>
    <row r="2676">
      <c r="G2676" s="5"/>
      <c r="H2676" s="5"/>
      <c r="L2676" s="4" t="s">
        <v>13</v>
      </c>
      <c r="M2676" s="4" t="s">
        <v>13</v>
      </c>
      <c r="O2676" s="4">
        <v>0.0</v>
      </c>
      <c r="V2676" s="5"/>
      <c r="W2676" s="5"/>
      <c r="AA2676" s="4" t="s">
        <v>13</v>
      </c>
      <c r="AB2676" s="4" t="s">
        <v>13</v>
      </c>
      <c r="AD2676" s="4">
        <v>0.0</v>
      </c>
    </row>
    <row r="2677">
      <c r="G2677" s="5"/>
      <c r="H2677" s="5"/>
      <c r="L2677" s="4" t="s">
        <v>13</v>
      </c>
      <c r="M2677" s="4" t="s">
        <v>13</v>
      </c>
      <c r="O2677" s="4">
        <v>0.0</v>
      </c>
      <c r="V2677" s="5"/>
      <c r="W2677" s="5"/>
      <c r="AA2677" s="4" t="s">
        <v>13</v>
      </c>
      <c r="AB2677" s="4" t="s">
        <v>13</v>
      </c>
      <c r="AD2677" s="4">
        <v>0.0</v>
      </c>
    </row>
    <row r="2678">
      <c r="G2678" s="5"/>
      <c r="H2678" s="5"/>
      <c r="L2678" s="4" t="s">
        <v>13</v>
      </c>
      <c r="M2678" s="4" t="s">
        <v>13</v>
      </c>
      <c r="O2678" s="4">
        <v>0.0</v>
      </c>
      <c r="V2678" s="5"/>
      <c r="W2678" s="5"/>
      <c r="AA2678" s="4" t="s">
        <v>13</v>
      </c>
      <c r="AB2678" s="4" t="s">
        <v>13</v>
      </c>
      <c r="AD2678" s="4">
        <v>0.0</v>
      </c>
    </row>
    <row r="2679">
      <c r="G2679" s="5"/>
      <c r="H2679" s="5"/>
      <c r="L2679" s="4" t="s">
        <v>13</v>
      </c>
      <c r="M2679" s="4" t="s">
        <v>13</v>
      </c>
      <c r="O2679" s="4">
        <v>0.0</v>
      </c>
      <c r="V2679" s="5"/>
      <c r="W2679" s="5"/>
      <c r="AA2679" s="4" t="s">
        <v>13</v>
      </c>
      <c r="AB2679" s="4" t="s">
        <v>13</v>
      </c>
      <c r="AD2679" s="4">
        <v>0.0</v>
      </c>
    </row>
    <row r="2680">
      <c r="G2680" s="5"/>
      <c r="H2680" s="5"/>
      <c r="L2680" s="4" t="s">
        <v>13</v>
      </c>
      <c r="M2680" s="4" t="s">
        <v>13</v>
      </c>
      <c r="O2680" s="4">
        <v>0.0</v>
      </c>
      <c r="V2680" s="5"/>
      <c r="W2680" s="5"/>
      <c r="AA2680" s="4" t="s">
        <v>13</v>
      </c>
      <c r="AB2680" s="4" t="s">
        <v>13</v>
      </c>
      <c r="AD2680" s="4">
        <v>0.0</v>
      </c>
    </row>
    <row r="2681">
      <c r="G2681" s="5"/>
      <c r="H2681" s="5"/>
      <c r="L2681" s="4" t="s">
        <v>13</v>
      </c>
      <c r="M2681" s="4" t="s">
        <v>13</v>
      </c>
      <c r="O2681" s="4">
        <v>0.0</v>
      </c>
      <c r="V2681" s="5"/>
      <c r="W2681" s="5"/>
      <c r="AA2681" s="4" t="s">
        <v>13</v>
      </c>
      <c r="AB2681" s="4" t="s">
        <v>13</v>
      </c>
      <c r="AD2681" s="4">
        <v>0.0</v>
      </c>
    </row>
    <row r="2682">
      <c r="G2682" s="5"/>
      <c r="H2682" s="5"/>
      <c r="L2682" s="4" t="s">
        <v>13</v>
      </c>
      <c r="M2682" s="4" t="s">
        <v>13</v>
      </c>
      <c r="O2682" s="4">
        <v>0.0</v>
      </c>
      <c r="V2682" s="5"/>
      <c r="W2682" s="5"/>
      <c r="AA2682" s="4" t="s">
        <v>13</v>
      </c>
      <c r="AB2682" s="4" t="s">
        <v>13</v>
      </c>
      <c r="AD2682" s="4">
        <v>0.0</v>
      </c>
    </row>
    <row r="2683">
      <c r="G2683" s="5"/>
      <c r="H2683" s="5"/>
      <c r="L2683" s="4" t="s">
        <v>13</v>
      </c>
      <c r="M2683" s="4" t="s">
        <v>13</v>
      </c>
      <c r="O2683" s="4">
        <v>0.0</v>
      </c>
      <c r="V2683" s="5"/>
      <c r="W2683" s="5"/>
      <c r="AA2683" s="4" t="s">
        <v>13</v>
      </c>
      <c r="AB2683" s="4" t="s">
        <v>13</v>
      </c>
      <c r="AD2683" s="4">
        <v>0.0</v>
      </c>
    </row>
    <row r="2684">
      <c r="G2684" s="5"/>
      <c r="H2684" s="5"/>
      <c r="L2684" s="4" t="s">
        <v>13</v>
      </c>
      <c r="M2684" s="4" t="s">
        <v>13</v>
      </c>
      <c r="O2684" s="4">
        <v>0.0</v>
      </c>
      <c r="V2684" s="5"/>
      <c r="W2684" s="5"/>
      <c r="AA2684" s="4" t="s">
        <v>13</v>
      </c>
      <c r="AB2684" s="4" t="s">
        <v>13</v>
      </c>
      <c r="AD2684" s="4">
        <v>0.0</v>
      </c>
    </row>
    <row r="2685">
      <c r="G2685" s="5"/>
      <c r="H2685" s="5"/>
      <c r="L2685" s="4" t="s">
        <v>13</v>
      </c>
      <c r="M2685" s="4" t="s">
        <v>13</v>
      </c>
      <c r="O2685" s="4">
        <v>0.0</v>
      </c>
      <c r="V2685" s="5"/>
      <c r="W2685" s="5"/>
      <c r="AA2685" s="4" t="s">
        <v>13</v>
      </c>
      <c r="AB2685" s="4" t="s">
        <v>13</v>
      </c>
      <c r="AD2685" s="4">
        <v>0.0</v>
      </c>
    </row>
    <row r="2686">
      <c r="G2686" s="5"/>
      <c r="H2686" s="5"/>
      <c r="L2686" s="4" t="s">
        <v>13</v>
      </c>
      <c r="M2686" s="4" t="s">
        <v>13</v>
      </c>
      <c r="O2686" s="4">
        <v>0.0</v>
      </c>
      <c r="V2686" s="5"/>
      <c r="W2686" s="5"/>
      <c r="AA2686" s="4" t="s">
        <v>13</v>
      </c>
      <c r="AB2686" s="4" t="s">
        <v>13</v>
      </c>
      <c r="AD2686" s="4">
        <v>0.0</v>
      </c>
    </row>
    <row r="2687">
      <c r="G2687" s="5"/>
      <c r="H2687" s="5"/>
      <c r="L2687" s="4" t="s">
        <v>13</v>
      </c>
      <c r="M2687" s="4" t="s">
        <v>13</v>
      </c>
      <c r="O2687" s="4">
        <v>0.0</v>
      </c>
      <c r="V2687" s="5"/>
      <c r="W2687" s="5"/>
      <c r="AA2687" s="4" t="s">
        <v>13</v>
      </c>
      <c r="AB2687" s="4" t="s">
        <v>13</v>
      </c>
      <c r="AD2687" s="4">
        <v>0.0</v>
      </c>
    </row>
    <row r="2688">
      <c r="G2688" s="5"/>
      <c r="H2688" s="5"/>
      <c r="L2688" s="4" t="s">
        <v>13</v>
      </c>
      <c r="M2688" s="4" t="s">
        <v>13</v>
      </c>
      <c r="O2688" s="4">
        <v>0.0</v>
      </c>
      <c r="V2688" s="5"/>
      <c r="W2688" s="5"/>
      <c r="AA2688" s="4" t="s">
        <v>13</v>
      </c>
      <c r="AB2688" s="4" t="s">
        <v>13</v>
      </c>
      <c r="AD2688" s="4">
        <v>0.0</v>
      </c>
    </row>
    <row r="2689">
      <c r="G2689" s="5"/>
      <c r="H2689" s="5"/>
      <c r="L2689" s="4" t="s">
        <v>13</v>
      </c>
      <c r="M2689" s="4" t="s">
        <v>13</v>
      </c>
      <c r="O2689" s="4">
        <v>0.0</v>
      </c>
      <c r="V2689" s="5"/>
      <c r="W2689" s="5"/>
      <c r="AA2689" s="4" t="s">
        <v>13</v>
      </c>
      <c r="AB2689" s="4" t="s">
        <v>13</v>
      </c>
      <c r="AD2689" s="4">
        <v>0.0</v>
      </c>
    </row>
    <row r="2690">
      <c r="G2690" s="5"/>
      <c r="H2690" s="5"/>
      <c r="L2690" s="4" t="s">
        <v>13</v>
      </c>
      <c r="M2690" s="4" t="s">
        <v>13</v>
      </c>
      <c r="O2690" s="4">
        <v>0.0</v>
      </c>
      <c r="V2690" s="5"/>
      <c r="W2690" s="5"/>
      <c r="AA2690" s="4" t="s">
        <v>13</v>
      </c>
      <c r="AB2690" s="4" t="s">
        <v>13</v>
      </c>
      <c r="AD2690" s="4">
        <v>0.0</v>
      </c>
    </row>
    <row r="2691">
      <c r="G2691" s="5"/>
      <c r="H2691" s="5"/>
      <c r="L2691" s="4" t="s">
        <v>13</v>
      </c>
      <c r="M2691" s="4" t="s">
        <v>13</v>
      </c>
      <c r="O2691" s="4">
        <v>0.0</v>
      </c>
      <c r="V2691" s="5"/>
      <c r="W2691" s="5"/>
      <c r="AA2691" s="4" t="s">
        <v>13</v>
      </c>
      <c r="AB2691" s="4" t="s">
        <v>13</v>
      </c>
      <c r="AD2691" s="4">
        <v>0.0</v>
      </c>
    </row>
    <row r="2692">
      <c r="G2692" s="5"/>
      <c r="H2692" s="5"/>
      <c r="L2692" s="4" t="s">
        <v>13</v>
      </c>
      <c r="M2692" s="4" t="s">
        <v>13</v>
      </c>
      <c r="O2692" s="4">
        <v>0.0</v>
      </c>
      <c r="V2692" s="5"/>
      <c r="W2692" s="5"/>
      <c r="AA2692" s="4" t="s">
        <v>13</v>
      </c>
      <c r="AB2692" s="4" t="s">
        <v>13</v>
      </c>
      <c r="AD2692" s="4">
        <v>0.0</v>
      </c>
    </row>
    <row r="2693">
      <c r="G2693" s="5"/>
      <c r="H2693" s="5"/>
      <c r="L2693" s="4" t="s">
        <v>13</v>
      </c>
      <c r="M2693" s="4" t="s">
        <v>13</v>
      </c>
      <c r="O2693" s="4">
        <v>0.0</v>
      </c>
      <c r="V2693" s="5"/>
      <c r="W2693" s="5"/>
      <c r="AA2693" s="4" t="s">
        <v>13</v>
      </c>
      <c r="AB2693" s="4" t="s">
        <v>13</v>
      </c>
      <c r="AD2693" s="4">
        <v>0.0</v>
      </c>
    </row>
    <row r="2694">
      <c r="G2694" s="5"/>
      <c r="H2694" s="5"/>
      <c r="L2694" s="4" t="s">
        <v>13</v>
      </c>
      <c r="M2694" s="4" t="s">
        <v>13</v>
      </c>
      <c r="O2694" s="4">
        <v>0.0</v>
      </c>
      <c r="V2694" s="5"/>
      <c r="W2694" s="5"/>
      <c r="AA2694" s="4" t="s">
        <v>13</v>
      </c>
      <c r="AB2694" s="4" t="s">
        <v>13</v>
      </c>
      <c r="AD2694" s="4">
        <v>0.0</v>
      </c>
    </row>
    <row r="2695">
      <c r="G2695" s="5"/>
      <c r="H2695" s="5"/>
      <c r="L2695" s="4" t="s">
        <v>13</v>
      </c>
      <c r="M2695" s="4" t="s">
        <v>13</v>
      </c>
      <c r="O2695" s="4">
        <v>0.0</v>
      </c>
      <c r="V2695" s="5"/>
      <c r="W2695" s="5"/>
      <c r="AA2695" s="4" t="s">
        <v>13</v>
      </c>
      <c r="AB2695" s="4" t="s">
        <v>13</v>
      </c>
      <c r="AD2695" s="4">
        <v>0.0</v>
      </c>
    </row>
    <row r="2696">
      <c r="G2696" s="5"/>
      <c r="H2696" s="5"/>
      <c r="L2696" s="4" t="s">
        <v>13</v>
      </c>
      <c r="M2696" s="4" t="s">
        <v>13</v>
      </c>
      <c r="O2696" s="4">
        <v>0.0</v>
      </c>
      <c r="V2696" s="5"/>
      <c r="W2696" s="5"/>
      <c r="AA2696" s="4" t="s">
        <v>13</v>
      </c>
      <c r="AB2696" s="4" t="s">
        <v>13</v>
      </c>
      <c r="AD2696" s="4">
        <v>0.0</v>
      </c>
    </row>
    <row r="2697">
      <c r="G2697" s="5"/>
      <c r="H2697" s="5"/>
      <c r="L2697" s="4" t="s">
        <v>13</v>
      </c>
      <c r="M2697" s="4" t="s">
        <v>13</v>
      </c>
      <c r="O2697" s="4">
        <v>0.0</v>
      </c>
      <c r="V2697" s="5"/>
      <c r="W2697" s="5"/>
      <c r="AA2697" s="4" t="s">
        <v>13</v>
      </c>
      <c r="AB2697" s="4" t="s">
        <v>13</v>
      </c>
      <c r="AD2697" s="4">
        <v>0.0</v>
      </c>
    </row>
    <row r="2698">
      <c r="G2698" s="5"/>
      <c r="H2698" s="5"/>
      <c r="L2698" s="4" t="s">
        <v>13</v>
      </c>
      <c r="M2698" s="4" t="s">
        <v>13</v>
      </c>
      <c r="O2698" s="4">
        <v>0.0</v>
      </c>
      <c r="V2698" s="5"/>
      <c r="W2698" s="5"/>
      <c r="AA2698" s="4" t="s">
        <v>13</v>
      </c>
      <c r="AB2698" s="4" t="s">
        <v>13</v>
      </c>
      <c r="AD2698" s="4">
        <v>0.0</v>
      </c>
    </row>
    <row r="2699">
      <c r="G2699" s="5"/>
      <c r="H2699" s="5"/>
      <c r="L2699" s="4" t="s">
        <v>13</v>
      </c>
      <c r="M2699" s="4" t="s">
        <v>13</v>
      </c>
      <c r="O2699" s="4">
        <v>0.0</v>
      </c>
      <c r="V2699" s="5"/>
      <c r="W2699" s="5"/>
      <c r="AA2699" s="4" t="s">
        <v>13</v>
      </c>
      <c r="AB2699" s="4" t="s">
        <v>13</v>
      </c>
      <c r="AD2699" s="4">
        <v>0.0</v>
      </c>
    </row>
    <row r="2700">
      <c r="G2700" s="5"/>
      <c r="H2700" s="5"/>
      <c r="L2700" s="4" t="s">
        <v>13</v>
      </c>
      <c r="M2700" s="4" t="s">
        <v>13</v>
      </c>
      <c r="O2700" s="4">
        <v>0.0</v>
      </c>
      <c r="V2700" s="5"/>
      <c r="W2700" s="5"/>
      <c r="AA2700" s="4" t="s">
        <v>13</v>
      </c>
      <c r="AB2700" s="4" t="s">
        <v>13</v>
      </c>
      <c r="AD2700" s="4">
        <v>0.0</v>
      </c>
    </row>
    <row r="2701">
      <c r="G2701" s="5"/>
      <c r="H2701" s="5"/>
      <c r="L2701" s="4" t="s">
        <v>13</v>
      </c>
      <c r="M2701" s="4" t="s">
        <v>13</v>
      </c>
      <c r="O2701" s="4">
        <v>0.0</v>
      </c>
      <c r="V2701" s="5"/>
      <c r="W2701" s="5"/>
      <c r="AA2701" s="4" t="s">
        <v>13</v>
      </c>
      <c r="AB2701" s="4" t="s">
        <v>13</v>
      </c>
      <c r="AD2701" s="4">
        <v>0.0</v>
      </c>
    </row>
    <row r="2702">
      <c r="G2702" s="5"/>
      <c r="H2702" s="5"/>
      <c r="L2702" s="4" t="s">
        <v>13</v>
      </c>
      <c r="M2702" s="4" t="s">
        <v>13</v>
      </c>
      <c r="O2702" s="4">
        <v>0.0</v>
      </c>
      <c r="V2702" s="5"/>
      <c r="W2702" s="5"/>
      <c r="AA2702" s="4" t="s">
        <v>13</v>
      </c>
      <c r="AB2702" s="4" t="s">
        <v>13</v>
      </c>
      <c r="AD2702" s="4">
        <v>0.0</v>
      </c>
    </row>
    <row r="2703">
      <c r="G2703" s="5"/>
      <c r="H2703" s="5"/>
      <c r="L2703" s="4" t="s">
        <v>13</v>
      </c>
      <c r="M2703" s="4" t="s">
        <v>13</v>
      </c>
      <c r="O2703" s="4">
        <v>0.0</v>
      </c>
      <c r="V2703" s="5"/>
      <c r="W2703" s="5"/>
      <c r="AA2703" s="4" t="s">
        <v>13</v>
      </c>
      <c r="AB2703" s="4" t="s">
        <v>13</v>
      </c>
      <c r="AD2703" s="4">
        <v>0.0</v>
      </c>
    </row>
    <row r="2704">
      <c r="G2704" s="5"/>
      <c r="H2704" s="5"/>
      <c r="L2704" s="4" t="s">
        <v>13</v>
      </c>
      <c r="M2704" s="4" t="s">
        <v>13</v>
      </c>
      <c r="O2704" s="4">
        <v>0.0</v>
      </c>
      <c r="V2704" s="5"/>
      <c r="W2704" s="5"/>
      <c r="AA2704" s="4" t="s">
        <v>13</v>
      </c>
      <c r="AB2704" s="4" t="s">
        <v>13</v>
      </c>
      <c r="AD2704" s="4">
        <v>0.0</v>
      </c>
    </row>
    <row r="2705">
      <c r="G2705" s="5"/>
      <c r="H2705" s="5"/>
      <c r="L2705" s="4" t="s">
        <v>13</v>
      </c>
      <c r="M2705" s="4" t="s">
        <v>13</v>
      </c>
      <c r="O2705" s="4">
        <v>0.0</v>
      </c>
      <c r="V2705" s="5"/>
      <c r="W2705" s="5"/>
      <c r="AA2705" s="4" t="s">
        <v>13</v>
      </c>
      <c r="AB2705" s="4" t="s">
        <v>13</v>
      </c>
      <c r="AD2705" s="4">
        <v>0.0</v>
      </c>
    </row>
    <row r="2706">
      <c r="G2706" s="5"/>
      <c r="H2706" s="5"/>
      <c r="L2706" s="4" t="s">
        <v>13</v>
      </c>
      <c r="M2706" s="4" t="s">
        <v>13</v>
      </c>
      <c r="O2706" s="4">
        <v>0.0</v>
      </c>
      <c r="V2706" s="5"/>
      <c r="W2706" s="5"/>
      <c r="AA2706" s="4" t="s">
        <v>13</v>
      </c>
      <c r="AB2706" s="4" t="s">
        <v>13</v>
      </c>
      <c r="AD2706" s="4">
        <v>0.0</v>
      </c>
    </row>
    <row r="2707">
      <c r="G2707" s="5"/>
      <c r="H2707" s="5"/>
      <c r="L2707" s="4" t="s">
        <v>13</v>
      </c>
      <c r="M2707" s="4" t="s">
        <v>13</v>
      </c>
      <c r="O2707" s="4">
        <v>0.0</v>
      </c>
      <c r="V2707" s="5"/>
      <c r="W2707" s="5"/>
      <c r="AA2707" s="4" t="s">
        <v>13</v>
      </c>
      <c r="AB2707" s="4" t="s">
        <v>13</v>
      </c>
      <c r="AD2707" s="4">
        <v>0.0</v>
      </c>
    </row>
    <row r="2708">
      <c r="G2708" s="5"/>
      <c r="H2708" s="5"/>
      <c r="L2708" s="4" t="s">
        <v>13</v>
      </c>
      <c r="M2708" s="4" t="s">
        <v>13</v>
      </c>
      <c r="O2708" s="4">
        <v>0.0</v>
      </c>
      <c r="V2708" s="5"/>
      <c r="W2708" s="5"/>
      <c r="AA2708" s="4" t="s">
        <v>13</v>
      </c>
      <c r="AB2708" s="4" t="s">
        <v>13</v>
      </c>
      <c r="AD2708" s="4">
        <v>0.0</v>
      </c>
    </row>
    <row r="2709">
      <c r="G2709" s="5"/>
      <c r="H2709" s="5"/>
      <c r="L2709" s="4" t="s">
        <v>13</v>
      </c>
      <c r="M2709" s="4" t="s">
        <v>13</v>
      </c>
      <c r="O2709" s="4">
        <v>0.0</v>
      </c>
      <c r="V2709" s="5"/>
      <c r="W2709" s="5"/>
      <c r="AA2709" s="4" t="s">
        <v>13</v>
      </c>
      <c r="AB2709" s="4" t="s">
        <v>13</v>
      </c>
      <c r="AD2709" s="4">
        <v>0.0</v>
      </c>
    </row>
    <row r="2710">
      <c r="G2710" s="5"/>
      <c r="H2710" s="5"/>
      <c r="L2710" s="4" t="s">
        <v>13</v>
      </c>
      <c r="M2710" s="4" t="s">
        <v>13</v>
      </c>
      <c r="O2710" s="4">
        <v>0.0</v>
      </c>
      <c r="V2710" s="5"/>
      <c r="W2710" s="5"/>
      <c r="AA2710" s="4" t="s">
        <v>13</v>
      </c>
      <c r="AB2710" s="4" t="s">
        <v>13</v>
      </c>
      <c r="AD2710" s="4">
        <v>0.0</v>
      </c>
    </row>
    <row r="2711">
      <c r="G2711" s="5"/>
      <c r="H2711" s="5"/>
      <c r="L2711" s="4" t="s">
        <v>13</v>
      </c>
      <c r="M2711" s="4" t="s">
        <v>13</v>
      </c>
      <c r="O2711" s="4">
        <v>0.0</v>
      </c>
      <c r="V2711" s="5"/>
      <c r="W2711" s="5"/>
      <c r="AA2711" s="4" t="s">
        <v>13</v>
      </c>
      <c r="AB2711" s="4" t="s">
        <v>13</v>
      </c>
      <c r="AD2711" s="4">
        <v>0.0</v>
      </c>
    </row>
    <row r="2712">
      <c r="G2712" s="5"/>
      <c r="H2712" s="5"/>
      <c r="L2712" s="4" t="s">
        <v>13</v>
      </c>
      <c r="M2712" s="4" t="s">
        <v>13</v>
      </c>
      <c r="O2712" s="4">
        <v>0.0</v>
      </c>
      <c r="V2712" s="5"/>
      <c r="W2712" s="5"/>
      <c r="AA2712" s="4" t="s">
        <v>13</v>
      </c>
      <c r="AB2712" s="4" t="s">
        <v>13</v>
      </c>
      <c r="AD2712" s="4">
        <v>0.0</v>
      </c>
    </row>
    <row r="2713">
      <c r="G2713" s="5"/>
      <c r="H2713" s="5"/>
      <c r="L2713" s="4" t="s">
        <v>13</v>
      </c>
      <c r="M2713" s="4" t="s">
        <v>13</v>
      </c>
      <c r="O2713" s="4">
        <v>0.0</v>
      </c>
      <c r="V2713" s="5"/>
      <c r="W2713" s="5"/>
      <c r="AA2713" s="4" t="s">
        <v>13</v>
      </c>
      <c r="AB2713" s="4" t="s">
        <v>13</v>
      </c>
      <c r="AD2713" s="4">
        <v>0.0</v>
      </c>
    </row>
    <row r="2714">
      <c r="G2714" s="5"/>
      <c r="H2714" s="5"/>
      <c r="L2714" s="4" t="s">
        <v>13</v>
      </c>
      <c r="M2714" s="4" t="s">
        <v>13</v>
      </c>
      <c r="O2714" s="4">
        <v>0.0</v>
      </c>
      <c r="V2714" s="5"/>
      <c r="W2714" s="5"/>
      <c r="AA2714" s="4" t="s">
        <v>13</v>
      </c>
      <c r="AB2714" s="4" t="s">
        <v>13</v>
      </c>
      <c r="AD2714" s="4">
        <v>0.0</v>
      </c>
    </row>
    <row r="2715">
      <c r="G2715" s="5"/>
      <c r="H2715" s="5"/>
      <c r="L2715" s="4" t="s">
        <v>13</v>
      </c>
      <c r="M2715" s="4" t="s">
        <v>13</v>
      </c>
      <c r="O2715" s="4">
        <v>0.0</v>
      </c>
      <c r="V2715" s="5"/>
      <c r="W2715" s="5"/>
      <c r="AA2715" s="4" t="s">
        <v>13</v>
      </c>
      <c r="AB2715" s="4" t="s">
        <v>13</v>
      </c>
      <c r="AD2715" s="4">
        <v>0.0</v>
      </c>
    </row>
    <row r="2716">
      <c r="G2716" s="5"/>
      <c r="H2716" s="5"/>
      <c r="L2716" s="4" t="s">
        <v>13</v>
      </c>
      <c r="M2716" s="4" t="s">
        <v>13</v>
      </c>
      <c r="O2716" s="4">
        <v>0.0</v>
      </c>
      <c r="V2716" s="5"/>
      <c r="W2716" s="5"/>
      <c r="AA2716" s="4" t="s">
        <v>13</v>
      </c>
      <c r="AB2716" s="4" t="s">
        <v>13</v>
      </c>
      <c r="AD2716" s="4">
        <v>0.0</v>
      </c>
    </row>
    <row r="2717">
      <c r="G2717" s="5"/>
      <c r="H2717" s="5"/>
      <c r="L2717" s="4" t="s">
        <v>13</v>
      </c>
      <c r="M2717" s="4" t="s">
        <v>13</v>
      </c>
      <c r="O2717" s="4">
        <v>0.0</v>
      </c>
      <c r="V2717" s="5"/>
      <c r="W2717" s="5"/>
      <c r="AA2717" s="4" t="s">
        <v>13</v>
      </c>
      <c r="AB2717" s="4" t="s">
        <v>13</v>
      </c>
      <c r="AD2717" s="4">
        <v>0.0</v>
      </c>
    </row>
    <row r="2718">
      <c r="G2718" s="5"/>
      <c r="H2718" s="5"/>
      <c r="L2718" s="4" t="s">
        <v>13</v>
      </c>
      <c r="M2718" s="4" t="s">
        <v>13</v>
      </c>
      <c r="O2718" s="4">
        <v>0.0</v>
      </c>
      <c r="V2718" s="5"/>
      <c r="W2718" s="5"/>
      <c r="AA2718" s="4" t="s">
        <v>13</v>
      </c>
      <c r="AB2718" s="4" t="s">
        <v>13</v>
      </c>
      <c r="AD2718" s="4">
        <v>0.0</v>
      </c>
    </row>
    <row r="2719">
      <c r="G2719" s="5"/>
      <c r="H2719" s="5"/>
      <c r="L2719" s="4" t="s">
        <v>13</v>
      </c>
      <c r="M2719" s="4" t="s">
        <v>13</v>
      </c>
      <c r="O2719" s="4">
        <v>0.0</v>
      </c>
      <c r="V2719" s="5"/>
      <c r="W2719" s="5"/>
      <c r="AA2719" s="4" t="s">
        <v>13</v>
      </c>
      <c r="AB2719" s="4" t="s">
        <v>13</v>
      </c>
      <c r="AD2719" s="4">
        <v>0.0</v>
      </c>
    </row>
    <row r="2720">
      <c r="G2720" s="5"/>
      <c r="H2720" s="5"/>
      <c r="L2720" s="4" t="s">
        <v>13</v>
      </c>
      <c r="M2720" s="4" t="s">
        <v>13</v>
      </c>
      <c r="O2720" s="4">
        <v>0.0</v>
      </c>
      <c r="V2720" s="5"/>
      <c r="W2720" s="5"/>
      <c r="AA2720" s="4" t="s">
        <v>13</v>
      </c>
      <c r="AB2720" s="4" t="s">
        <v>13</v>
      </c>
      <c r="AD2720" s="4">
        <v>0.0</v>
      </c>
    </row>
    <row r="2721">
      <c r="G2721" s="5"/>
      <c r="H2721" s="5"/>
      <c r="L2721" s="4" t="s">
        <v>13</v>
      </c>
      <c r="M2721" s="4" t="s">
        <v>13</v>
      </c>
      <c r="O2721" s="4">
        <v>0.0</v>
      </c>
      <c r="V2721" s="5"/>
      <c r="W2721" s="5"/>
      <c r="AA2721" s="4" t="s">
        <v>13</v>
      </c>
      <c r="AB2721" s="4" t="s">
        <v>13</v>
      </c>
      <c r="AD2721" s="4">
        <v>0.0</v>
      </c>
    </row>
    <row r="2722">
      <c r="G2722" s="5"/>
      <c r="H2722" s="5"/>
      <c r="L2722" s="4" t="s">
        <v>13</v>
      </c>
      <c r="M2722" s="4" t="s">
        <v>13</v>
      </c>
      <c r="O2722" s="4">
        <v>0.0</v>
      </c>
      <c r="V2722" s="5"/>
      <c r="W2722" s="5"/>
      <c r="AA2722" s="4" t="s">
        <v>13</v>
      </c>
      <c r="AB2722" s="4" t="s">
        <v>13</v>
      </c>
      <c r="AD2722" s="4">
        <v>0.0</v>
      </c>
    </row>
    <row r="2723">
      <c r="G2723" s="5"/>
      <c r="H2723" s="5"/>
      <c r="L2723" s="4" t="s">
        <v>13</v>
      </c>
      <c r="M2723" s="4" t="s">
        <v>13</v>
      </c>
      <c r="O2723" s="4">
        <v>0.0</v>
      </c>
      <c r="V2723" s="5"/>
      <c r="W2723" s="5"/>
      <c r="AA2723" s="4" t="s">
        <v>13</v>
      </c>
      <c r="AB2723" s="4" t="s">
        <v>13</v>
      </c>
      <c r="AD2723" s="4">
        <v>0.0</v>
      </c>
    </row>
    <row r="2724">
      <c r="G2724" s="5"/>
      <c r="H2724" s="5"/>
      <c r="L2724" s="4" t="s">
        <v>13</v>
      </c>
      <c r="M2724" s="4" t="s">
        <v>13</v>
      </c>
      <c r="O2724" s="4">
        <v>0.0</v>
      </c>
      <c r="V2724" s="5"/>
      <c r="W2724" s="5"/>
      <c r="AA2724" s="4" t="s">
        <v>13</v>
      </c>
      <c r="AB2724" s="4" t="s">
        <v>13</v>
      </c>
      <c r="AD2724" s="4">
        <v>0.0</v>
      </c>
    </row>
    <row r="2725">
      <c r="G2725" s="5"/>
      <c r="H2725" s="5"/>
      <c r="L2725" s="4" t="s">
        <v>13</v>
      </c>
      <c r="M2725" s="4" t="s">
        <v>13</v>
      </c>
      <c r="O2725" s="4">
        <v>0.0</v>
      </c>
      <c r="V2725" s="5"/>
      <c r="W2725" s="5"/>
      <c r="AA2725" s="4" t="s">
        <v>13</v>
      </c>
      <c r="AB2725" s="4" t="s">
        <v>13</v>
      </c>
      <c r="AD2725" s="4">
        <v>0.0</v>
      </c>
    </row>
    <row r="2726">
      <c r="G2726" s="5"/>
      <c r="H2726" s="5"/>
      <c r="L2726" s="4" t="s">
        <v>13</v>
      </c>
      <c r="M2726" s="4" t="s">
        <v>13</v>
      </c>
      <c r="O2726" s="4">
        <v>0.0</v>
      </c>
      <c r="V2726" s="5"/>
      <c r="W2726" s="5"/>
      <c r="AA2726" s="4" t="s">
        <v>13</v>
      </c>
      <c r="AB2726" s="4" t="s">
        <v>13</v>
      </c>
      <c r="AD2726" s="4">
        <v>0.0</v>
      </c>
    </row>
    <row r="2727">
      <c r="G2727" s="5"/>
      <c r="H2727" s="5"/>
      <c r="L2727" s="4" t="s">
        <v>13</v>
      </c>
      <c r="M2727" s="4" t="s">
        <v>13</v>
      </c>
      <c r="O2727" s="4">
        <v>0.0</v>
      </c>
      <c r="V2727" s="5"/>
      <c r="W2727" s="5"/>
      <c r="AA2727" s="4" t="s">
        <v>13</v>
      </c>
      <c r="AB2727" s="4" t="s">
        <v>13</v>
      </c>
      <c r="AD2727" s="4">
        <v>0.0</v>
      </c>
    </row>
    <row r="2728">
      <c r="G2728" s="5"/>
      <c r="H2728" s="5"/>
      <c r="L2728" s="4" t="s">
        <v>13</v>
      </c>
      <c r="M2728" s="4" t="s">
        <v>13</v>
      </c>
      <c r="O2728" s="4">
        <v>0.0</v>
      </c>
      <c r="V2728" s="5"/>
      <c r="W2728" s="5"/>
      <c r="AA2728" s="4" t="s">
        <v>13</v>
      </c>
      <c r="AB2728" s="4" t="s">
        <v>13</v>
      </c>
      <c r="AD2728" s="4">
        <v>0.0</v>
      </c>
    </row>
    <row r="2729">
      <c r="G2729" s="5"/>
      <c r="H2729" s="5"/>
      <c r="L2729" s="4" t="s">
        <v>13</v>
      </c>
      <c r="M2729" s="4" t="s">
        <v>13</v>
      </c>
      <c r="O2729" s="4">
        <v>0.0</v>
      </c>
      <c r="V2729" s="5"/>
      <c r="W2729" s="5"/>
      <c r="AA2729" s="4" t="s">
        <v>13</v>
      </c>
      <c r="AB2729" s="4" t="s">
        <v>13</v>
      </c>
      <c r="AD2729" s="4">
        <v>0.0</v>
      </c>
    </row>
    <row r="2730">
      <c r="G2730" s="5"/>
      <c r="H2730" s="5"/>
      <c r="L2730" s="4" t="s">
        <v>13</v>
      </c>
      <c r="M2730" s="4" t="s">
        <v>13</v>
      </c>
      <c r="O2730" s="4">
        <v>0.0</v>
      </c>
      <c r="V2730" s="5"/>
      <c r="W2730" s="5"/>
      <c r="AA2730" s="4" t="s">
        <v>13</v>
      </c>
      <c r="AB2730" s="4" t="s">
        <v>13</v>
      </c>
      <c r="AD2730" s="4">
        <v>0.0</v>
      </c>
    </row>
    <row r="2731">
      <c r="G2731" s="5"/>
      <c r="H2731" s="5"/>
      <c r="L2731" s="4" t="s">
        <v>13</v>
      </c>
      <c r="M2731" s="4" t="s">
        <v>13</v>
      </c>
      <c r="O2731" s="4">
        <v>0.0</v>
      </c>
      <c r="V2731" s="5"/>
      <c r="W2731" s="5"/>
      <c r="AA2731" s="4" t="s">
        <v>13</v>
      </c>
      <c r="AB2731" s="4" t="s">
        <v>13</v>
      </c>
      <c r="AD2731" s="4">
        <v>0.0</v>
      </c>
    </row>
    <row r="2732">
      <c r="G2732" s="5"/>
      <c r="H2732" s="5"/>
      <c r="L2732" s="4" t="s">
        <v>13</v>
      </c>
      <c r="M2732" s="4" t="s">
        <v>13</v>
      </c>
      <c r="O2732" s="4">
        <v>0.0</v>
      </c>
      <c r="V2732" s="5"/>
      <c r="W2732" s="5"/>
      <c r="AA2732" s="4" t="s">
        <v>13</v>
      </c>
      <c r="AB2732" s="4" t="s">
        <v>13</v>
      </c>
      <c r="AD2732" s="4">
        <v>0.0</v>
      </c>
    </row>
    <row r="2733">
      <c r="G2733" s="5"/>
      <c r="H2733" s="5"/>
      <c r="L2733" s="4" t="s">
        <v>13</v>
      </c>
      <c r="M2733" s="4" t="s">
        <v>13</v>
      </c>
      <c r="O2733" s="4">
        <v>0.0</v>
      </c>
      <c r="V2733" s="5"/>
      <c r="W2733" s="5"/>
      <c r="AA2733" s="4" t="s">
        <v>13</v>
      </c>
      <c r="AB2733" s="4" t="s">
        <v>13</v>
      </c>
      <c r="AD2733" s="4">
        <v>0.0</v>
      </c>
    </row>
    <row r="2734">
      <c r="G2734" s="5"/>
      <c r="H2734" s="5"/>
      <c r="L2734" s="4" t="s">
        <v>13</v>
      </c>
      <c r="M2734" s="4" t="s">
        <v>13</v>
      </c>
      <c r="O2734" s="4">
        <v>0.0</v>
      </c>
      <c r="V2734" s="5"/>
      <c r="W2734" s="5"/>
      <c r="AA2734" s="4" t="s">
        <v>13</v>
      </c>
      <c r="AB2734" s="4" t="s">
        <v>13</v>
      </c>
      <c r="AD2734" s="4">
        <v>0.0</v>
      </c>
    </row>
    <row r="2735">
      <c r="G2735" s="5"/>
      <c r="H2735" s="5"/>
      <c r="L2735" s="4" t="s">
        <v>13</v>
      </c>
      <c r="M2735" s="4" t="s">
        <v>13</v>
      </c>
      <c r="O2735" s="4">
        <v>0.0</v>
      </c>
      <c r="V2735" s="5"/>
      <c r="W2735" s="5"/>
      <c r="AA2735" s="4" t="s">
        <v>13</v>
      </c>
      <c r="AB2735" s="4" t="s">
        <v>13</v>
      </c>
      <c r="AD2735" s="4">
        <v>0.0</v>
      </c>
    </row>
    <row r="2736">
      <c r="G2736" s="5"/>
      <c r="H2736" s="5"/>
      <c r="L2736" s="4" t="s">
        <v>13</v>
      </c>
      <c r="M2736" s="4" t="s">
        <v>13</v>
      </c>
      <c r="O2736" s="4">
        <v>0.0</v>
      </c>
      <c r="V2736" s="5"/>
      <c r="W2736" s="5"/>
      <c r="AA2736" s="4" t="s">
        <v>13</v>
      </c>
      <c r="AB2736" s="4" t="s">
        <v>13</v>
      </c>
      <c r="AD2736" s="4">
        <v>0.0</v>
      </c>
    </row>
    <row r="2737">
      <c r="G2737" s="5"/>
      <c r="H2737" s="5"/>
      <c r="L2737" s="4" t="s">
        <v>13</v>
      </c>
      <c r="M2737" s="4" t="s">
        <v>13</v>
      </c>
      <c r="O2737" s="4">
        <v>0.0</v>
      </c>
      <c r="V2737" s="5"/>
      <c r="W2737" s="5"/>
      <c r="AA2737" s="4" t="s">
        <v>13</v>
      </c>
      <c r="AB2737" s="4" t="s">
        <v>13</v>
      </c>
      <c r="AD2737" s="4">
        <v>0.0</v>
      </c>
    </row>
    <row r="2738">
      <c r="G2738" s="5"/>
      <c r="H2738" s="5"/>
      <c r="L2738" s="4" t="s">
        <v>13</v>
      </c>
      <c r="M2738" s="4" t="s">
        <v>13</v>
      </c>
      <c r="O2738" s="4">
        <v>0.0</v>
      </c>
      <c r="V2738" s="5"/>
      <c r="W2738" s="5"/>
      <c r="AA2738" s="4" t="s">
        <v>13</v>
      </c>
      <c r="AB2738" s="4" t="s">
        <v>13</v>
      </c>
      <c r="AD2738" s="4">
        <v>0.0</v>
      </c>
    </row>
    <row r="2739">
      <c r="G2739" s="5"/>
      <c r="H2739" s="5"/>
      <c r="L2739" s="4" t="s">
        <v>13</v>
      </c>
      <c r="M2739" s="4" t="s">
        <v>13</v>
      </c>
      <c r="O2739" s="4">
        <v>0.0</v>
      </c>
      <c r="V2739" s="5"/>
      <c r="W2739" s="5"/>
      <c r="AA2739" s="4" t="s">
        <v>13</v>
      </c>
      <c r="AB2739" s="4" t="s">
        <v>13</v>
      </c>
      <c r="AD2739" s="4">
        <v>0.0</v>
      </c>
    </row>
    <row r="2740">
      <c r="G2740" s="5"/>
      <c r="H2740" s="5"/>
      <c r="L2740" s="4" t="s">
        <v>13</v>
      </c>
      <c r="M2740" s="4" t="s">
        <v>13</v>
      </c>
      <c r="O2740" s="4">
        <v>0.0</v>
      </c>
      <c r="V2740" s="5"/>
      <c r="W2740" s="5"/>
      <c r="AA2740" s="4" t="s">
        <v>13</v>
      </c>
      <c r="AB2740" s="4" t="s">
        <v>13</v>
      </c>
      <c r="AD2740" s="4">
        <v>0.0</v>
      </c>
    </row>
    <row r="2741">
      <c r="G2741" s="5"/>
      <c r="H2741" s="5"/>
      <c r="L2741" s="4" t="s">
        <v>13</v>
      </c>
      <c r="M2741" s="4" t="s">
        <v>13</v>
      </c>
      <c r="O2741" s="4">
        <v>0.0</v>
      </c>
      <c r="V2741" s="5"/>
      <c r="W2741" s="5"/>
      <c r="AA2741" s="4" t="s">
        <v>13</v>
      </c>
      <c r="AB2741" s="4" t="s">
        <v>13</v>
      </c>
      <c r="AD2741" s="4">
        <v>0.0</v>
      </c>
    </row>
    <row r="2742">
      <c r="G2742" s="5"/>
      <c r="H2742" s="5"/>
      <c r="L2742" s="4" t="s">
        <v>13</v>
      </c>
      <c r="M2742" s="4" t="s">
        <v>13</v>
      </c>
      <c r="O2742" s="4">
        <v>0.0</v>
      </c>
      <c r="V2742" s="5"/>
      <c r="W2742" s="5"/>
      <c r="AA2742" s="4" t="s">
        <v>13</v>
      </c>
      <c r="AB2742" s="4" t="s">
        <v>13</v>
      </c>
      <c r="AD2742" s="4">
        <v>0.0</v>
      </c>
    </row>
    <row r="2743">
      <c r="G2743" s="5"/>
      <c r="H2743" s="5"/>
      <c r="L2743" s="4" t="s">
        <v>13</v>
      </c>
      <c r="M2743" s="4" t="s">
        <v>13</v>
      </c>
      <c r="O2743" s="4">
        <v>0.0</v>
      </c>
      <c r="V2743" s="5"/>
      <c r="W2743" s="5"/>
      <c r="AA2743" s="4" t="s">
        <v>13</v>
      </c>
      <c r="AB2743" s="4" t="s">
        <v>13</v>
      </c>
      <c r="AD2743" s="4">
        <v>0.0</v>
      </c>
    </row>
    <row r="2744">
      <c r="G2744" s="5"/>
      <c r="H2744" s="5"/>
      <c r="L2744" s="4" t="s">
        <v>13</v>
      </c>
      <c r="M2744" s="4" t="s">
        <v>13</v>
      </c>
      <c r="O2744" s="4">
        <v>0.0</v>
      </c>
      <c r="V2744" s="5"/>
      <c r="W2744" s="5"/>
      <c r="AA2744" s="4" t="s">
        <v>13</v>
      </c>
      <c r="AB2744" s="4" t="s">
        <v>13</v>
      </c>
      <c r="AD2744" s="4">
        <v>0.0</v>
      </c>
    </row>
    <row r="2745">
      <c r="G2745" s="5"/>
      <c r="H2745" s="5"/>
      <c r="L2745" s="4" t="s">
        <v>13</v>
      </c>
      <c r="M2745" s="4" t="s">
        <v>13</v>
      </c>
      <c r="O2745" s="4">
        <v>0.0</v>
      </c>
      <c r="V2745" s="5"/>
      <c r="W2745" s="5"/>
      <c r="AA2745" s="4" t="s">
        <v>13</v>
      </c>
      <c r="AB2745" s="4" t="s">
        <v>13</v>
      </c>
      <c r="AD2745" s="4">
        <v>0.0</v>
      </c>
    </row>
    <row r="2746">
      <c r="G2746" s="5"/>
      <c r="H2746" s="5"/>
      <c r="L2746" s="4" t="s">
        <v>13</v>
      </c>
      <c r="M2746" s="4" t="s">
        <v>13</v>
      </c>
      <c r="O2746" s="4">
        <v>0.0</v>
      </c>
      <c r="V2746" s="5"/>
      <c r="W2746" s="5"/>
      <c r="AA2746" s="4" t="s">
        <v>13</v>
      </c>
      <c r="AB2746" s="4" t="s">
        <v>13</v>
      </c>
      <c r="AD2746" s="4">
        <v>0.0</v>
      </c>
    </row>
    <row r="2747">
      <c r="G2747" s="5"/>
      <c r="H2747" s="5"/>
      <c r="L2747" s="4" t="s">
        <v>13</v>
      </c>
      <c r="M2747" s="4" t="s">
        <v>13</v>
      </c>
      <c r="O2747" s="4">
        <v>0.0</v>
      </c>
      <c r="V2747" s="5"/>
      <c r="W2747" s="5"/>
      <c r="AA2747" s="4" t="s">
        <v>13</v>
      </c>
      <c r="AB2747" s="4" t="s">
        <v>13</v>
      </c>
      <c r="AD2747" s="4">
        <v>0.0</v>
      </c>
    </row>
    <row r="2748">
      <c r="G2748" s="5"/>
      <c r="H2748" s="5"/>
      <c r="L2748" s="4" t="s">
        <v>13</v>
      </c>
      <c r="M2748" s="4" t="s">
        <v>13</v>
      </c>
      <c r="O2748" s="4">
        <v>0.0</v>
      </c>
      <c r="V2748" s="5"/>
      <c r="W2748" s="5"/>
      <c r="AA2748" s="4" t="s">
        <v>13</v>
      </c>
      <c r="AB2748" s="4" t="s">
        <v>13</v>
      </c>
      <c r="AD2748" s="4">
        <v>0.0</v>
      </c>
    </row>
    <row r="2749">
      <c r="G2749" s="5"/>
      <c r="H2749" s="5"/>
      <c r="L2749" s="4" t="s">
        <v>13</v>
      </c>
      <c r="M2749" s="4" t="s">
        <v>13</v>
      </c>
      <c r="O2749" s="4">
        <v>0.0</v>
      </c>
      <c r="V2749" s="5"/>
      <c r="W2749" s="5"/>
      <c r="AA2749" s="4" t="s">
        <v>13</v>
      </c>
      <c r="AB2749" s="4" t="s">
        <v>13</v>
      </c>
      <c r="AD2749" s="4">
        <v>0.0</v>
      </c>
    </row>
    <row r="2750">
      <c r="G2750" s="5"/>
      <c r="H2750" s="5"/>
      <c r="L2750" s="4" t="s">
        <v>13</v>
      </c>
      <c r="M2750" s="4" t="s">
        <v>13</v>
      </c>
      <c r="O2750" s="4">
        <v>0.0</v>
      </c>
      <c r="V2750" s="5"/>
      <c r="W2750" s="5"/>
      <c r="AA2750" s="4" t="s">
        <v>13</v>
      </c>
      <c r="AB2750" s="4" t="s">
        <v>13</v>
      </c>
      <c r="AD2750" s="4">
        <v>0.0</v>
      </c>
    </row>
    <row r="2751">
      <c r="G2751" s="5"/>
      <c r="H2751" s="5"/>
      <c r="L2751" s="4" t="s">
        <v>13</v>
      </c>
      <c r="M2751" s="4" t="s">
        <v>13</v>
      </c>
      <c r="O2751" s="4">
        <v>0.0</v>
      </c>
      <c r="V2751" s="5"/>
      <c r="W2751" s="5"/>
      <c r="AA2751" s="4" t="s">
        <v>13</v>
      </c>
      <c r="AB2751" s="4" t="s">
        <v>13</v>
      </c>
      <c r="AD2751" s="4">
        <v>0.0</v>
      </c>
    </row>
    <row r="2752">
      <c r="G2752" s="5"/>
      <c r="H2752" s="5"/>
      <c r="L2752" s="4" t="s">
        <v>13</v>
      </c>
      <c r="M2752" s="4" t="s">
        <v>13</v>
      </c>
      <c r="O2752" s="4">
        <v>0.0</v>
      </c>
      <c r="V2752" s="5"/>
      <c r="W2752" s="5"/>
      <c r="AA2752" s="4" t="s">
        <v>13</v>
      </c>
      <c r="AB2752" s="4" t="s">
        <v>13</v>
      </c>
      <c r="AD2752" s="4">
        <v>0.0</v>
      </c>
    </row>
    <row r="2753">
      <c r="G2753" s="5"/>
      <c r="H2753" s="5"/>
      <c r="L2753" s="4" t="s">
        <v>13</v>
      </c>
      <c r="M2753" s="4" t="s">
        <v>13</v>
      </c>
      <c r="O2753" s="4">
        <v>0.0</v>
      </c>
      <c r="V2753" s="5"/>
      <c r="W2753" s="5"/>
      <c r="AA2753" s="4" t="s">
        <v>13</v>
      </c>
      <c r="AB2753" s="4" t="s">
        <v>13</v>
      </c>
      <c r="AD2753" s="4">
        <v>0.0</v>
      </c>
    </row>
    <row r="2754">
      <c r="G2754" s="5"/>
      <c r="H2754" s="5"/>
      <c r="L2754" s="4" t="s">
        <v>13</v>
      </c>
      <c r="M2754" s="4" t="s">
        <v>13</v>
      </c>
      <c r="O2754" s="4">
        <v>0.0</v>
      </c>
      <c r="V2754" s="5"/>
      <c r="W2754" s="5"/>
      <c r="AA2754" s="4" t="s">
        <v>13</v>
      </c>
      <c r="AB2754" s="4" t="s">
        <v>13</v>
      </c>
      <c r="AD2754" s="4">
        <v>0.0</v>
      </c>
    </row>
    <row r="2755">
      <c r="G2755" s="5"/>
      <c r="H2755" s="5"/>
      <c r="L2755" s="4" t="s">
        <v>13</v>
      </c>
      <c r="M2755" s="4" t="s">
        <v>13</v>
      </c>
      <c r="O2755" s="4">
        <v>0.0</v>
      </c>
      <c r="V2755" s="5"/>
      <c r="W2755" s="5"/>
      <c r="AA2755" s="4" t="s">
        <v>13</v>
      </c>
      <c r="AB2755" s="4" t="s">
        <v>13</v>
      </c>
      <c r="AD2755" s="4">
        <v>0.0</v>
      </c>
    </row>
    <row r="2756">
      <c r="G2756" s="5"/>
      <c r="H2756" s="5"/>
      <c r="L2756" s="4" t="s">
        <v>13</v>
      </c>
      <c r="M2756" s="4" t="s">
        <v>13</v>
      </c>
      <c r="O2756" s="4">
        <v>0.0</v>
      </c>
      <c r="V2756" s="5"/>
      <c r="W2756" s="5"/>
      <c r="AA2756" s="4" t="s">
        <v>13</v>
      </c>
      <c r="AB2756" s="4" t="s">
        <v>13</v>
      </c>
      <c r="AD2756" s="4">
        <v>0.0</v>
      </c>
    </row>
    <row r="2757">
      <c r="G2757" s="5"/>
      <c r="H2757" s="5"/>
      <c r="L2757" s="4" t="s">
        <v>13</v>
      </c>
      <c r="M2757" s="4" t="s">
        <v>13</v>
      </c>
      <c r="O2757" s="4">
        <v>0.0</v>
      </c>
      <c r="V2757" s="5"/>
      <c r="W2757" s="5"/>
      <c r="AA2757" s="4" t="s">
        <v>13</v>
      </c>
      <c r="AB2757" s="4" t="s">
        <v>13</v>
      </c>
      <c r="AD2757" s="4">
        <v>0.0</v>
      </c>
    </row>
    <row r="2758">
      <c r="G2758" s="5"/>
      <c r="H2758" s="5"/>
      <c r="L2758" s="4" t="s">
        <v>13</v>
      </c>
      <c r="M2758" s="4" t="s">
        <v>13</v>
      </c>
      <c r="O2758" s="4">
        <v>0.0</v>
      </c>
      <c r="V2758" s="5"/>
      <c r="W2758" s="5"/>
      <c r="AA2758" s="4" t="s">
        <v>13</v>
      </c>
      <c r="AB2758" s="4" t="s">
        <v>13</v>
      </c>
      <c r="AD2758" s="4">
        <v>0.0</v>
      </c>
    </row>
    <row r="2759">
      <c r="G2759" s="5"/>
      <c r="H2759" s="5"/>
      <c r="L2759" s="4" t="s">
        <v>13</v>
      </c>
      <c r="M2759" s="4" t="s">
        <v>13</v>
      </c>
      <c r="O2759" s="4">
        <v>0.0</v>
      </c>
      <c r="V2759" s="5"/>
      <c r="W2759" s="5"/>
      <c r="AA2759" s="4" t="s">
        <v>13</v>
      </c>
      <c r="AB2759" s="4" t="s">
        <v>13</v>
      </c>
      <c r="AD2759" s="4">
        <v>0.0</v>
      </c>
    </row>
    <row r="2760">
      <c r="G2760" s="5"/>
      <c r="H2760" s="5"/>
      <c r="L2760" s="4" t="s">
        <v>13</v>
      </c>
      <c r="M2760" s="4" t="s">
        <v>13</v>
      </c>
      <c r="O2760" s="4">
        <v>0.0</v>
      </c>
      <c r="V2760" s="5"/>
      <c r="W2760" s="5"/>
      <c r="AA2760" s="4" t="s">
        <v>13</v>
      </c>
      <c r="AB2760" s="4" t="s">
        <v>13</v>
      </c>
      <c r="AD2760" s="4">
        <v>0.0</v>
      </c>
    </row>
    <row r="2761">
      <c r="G2761" s="5"/>
      <c r="H2761" s="5"/>
      <c r="L2761" s="4" t="s">
        <v>13</v>
      </c>
      <c r="M2761" s="4" t="s">
        <v>13</v>
      </c>
      <c r="O2761" s="4">
        <v>0.0</v>
      </c>
      <c r="V2761" s="5"/>
      <c r="W2761" s="5"/>
      <c r="AA2761" s="4" t="s">
        <v>13</v>
      </c>
      <c r="AB2761" s="4" t="s">
        <v>13</v>
      </c>
      <c r="AD2761" s="4">
        <v>0.0</v>
      </c>
    </row>
    <row r="2762">
      <c r="G2762" s="5"/>
      <c r="H2762" s="5"/>
      <c r="L2762" s="4" t="s">
        <v>13</v>
      </c>
      <c r="M2762" s="4" t="s">
        <v>13</v>
      </c>
      <c r="O2762" s="4">
        <v>0.0</v>
      </c>
      <c r="V2762" s="5"/>
      <c r="W2762" s="5"/>
      <c r="AA2762" s="4" t="s">
        <v>13</v>
      </c>
      <c r="AB2762" s="4" t="s">
        <v>13</v>
      </c>
      <c r="AD2762" s="4">
        <v>0.0</v>
      </c>
    </row>
    <row r="2763">
      <c r="G2763" s="5"/>
      <c r="H2763" s="5"/>
      <c r="L2763" s="4" t="s">
        <v>13</v>
      </c>
      <c r="M2763" s="4" t="s">
        <v>13</v>
      </c>
      <c r="O2763" s="4">
        <v>0.0</v>
      </c>
      <c r="V2763" s="5"/>
      <c r="W2763" s="5"/>
      <c r="AA2763" s="4" t="s">
        <v>13</v>
      </c>
      <c r="AB2763" s="4" t="s">
        <v>13</v>
      </c>
      <c r="AD2763" s="4">
        <v>0.0</v>
      </c>
    </row>
    <row r="2764">
      <c r="G2764" s="5"/>
      <c r="H2764" s="5"/>
      <c r="L2764" s="4" t="s">
        <v>13</v>
      </c>
      <c r="M2764" s="4" t="s">
        <v>13</v>
      </c>
      <c r="O2764" s="4">
        <v>0.0</v>
      </c>
      <c r="V2764" s="5"/>
      <c r="W2764" s="5"/>
      <c r="AA2764" s="4" t="s">
        <v>13</v>
      </c>
      <c r="AB2764" s="4" t="s">
        <v>13</v>
      </c>
      <c r="AD2764" s="4">
        <v>0.0</v>
      </c>
    </row>
    <row r="2765">
      <c r="G2765" s="5"/>
      <c r="H2765" s="5"/>
      <c r="L2765" s="4" t="s">
        <v>13</v>
      </c>
      <c r="M2765" s="4" t="s">
        <v>13</v>
      </c>
      <c r="O2765" s="4">
        <v>0.0</v>
      </c>
      <c r="V2765" s="5"/>
      <c r="W2765" s="5"/>
      <c r="AA2765" s="4" t="s">
        <v>13</v>
      </c>
      <c r="AB2765" s="4" t="s">
        <v>13</v>
      </c>
      <c r="AD2765" s="4">
        <v>0.0</v>
      </c>
    </row>
    <row r="2766">
      <c r="G2766" s="5"/>
      <c r="H2766" s="5"/>
      <c r="L2766" s="4" t="s">
        <v>13</v>
      </c>
      <c r="M2766" s="4" t="s">
        <v>13</v>
      </c>
      <c r="O2766" s="4">
        <v>0.0</v>
      </c>
      <c r="V2766" s="5"/>
      <c r="W2766" s="5"/>
      <c r="AA2766" s="4" t="s">
        <v>13</v>
      </c>
      <c r="AB2766" s="4" t="s">
        <v>13</v>
      </c>
      <c r="AD2766" s="4">
        <v>0.0</v>
      </c>
    </row>
    <row r="2767">
      <c r="G2767" s="5"/>
      <c r="H2767" s="5"/>
      <c r="L2767" s="4" t="s">
        <v>13</v>
      </c>
      <c r="M2767" s="4" t="s">
        <v>13</v>
      </c>
      <c r="O2767" s="4">
        <v>0.0</v>
      </c>
      <c r="V2767" s="5"/>
      <c r="W2767" s="5"/>
      <c r="AA2767" s="4" t="s">
        <v>13</v>
      </c>
      <c r="AB2767" s="4" t="s">
        <v>13</v>
      </c>
      <c r="AD2767" s="4">
        <v>0.0</v>
      </c>
    </row>
    <row r="2768">
      <c r="G2768" s="5"/>
      <c r="H2768" s="5"/>
      <c r="L2768" s="4" t="s">
        <v>13</v>
      </c>
      <c r="M2768" s="4" t="s">
        <v>13</v>
      </c>
      <c r="O2768" s="4">
        <v>0.0</v>
      </c>
      <c r="V2768" s="5"/>
      <c r="W2768" s="5"/>
      <c r="AA2768" s="4" t="s">
        <v>13</v>
      </c>
      <c r="AB2768" s="4" t="s">
        <v>13</v>
      </c>
      <c r="AD2768" s="4">
        <v>0.0</v>
      </c>
    </row>
    <row r="2769">
      <c r="G2769" s="5"/>
      <c r="H2769" s="5"/>
      <c r="L2769" s="4" t="s">
        <v>13</v>
      </c>
      <c r="M2769" s="4" t="s">
        <v>13</v>
      </c>
      <c r="O2769" s="4">
        <v>0.0</v>
      </c>
      <c r="V2769" s="5"/>
      <c r="W2769" s="5"/>
      <c r="AA2769" s="4" t="s">
        <v>13</v>
      </c>
      <c r="AB2769" s="4" t="s">
        <v>13</v>
      </c>
      <c r="AD2769" s="4">
        <v>0.0</v>
      </c>
    </row>
    <row r="2770">
      <c r="G2770" s="5"/>
      <c r="H2770" s="5"/>
      <c r="L2770" s="4" t="s">
        <v>13</v>
      </c>
      <c r="M2770" s="4" t="s">
        <v>13</v>
      </c>
      <c r="O2770" s="4">
        <v>0.0</v>
      </c>
      <c r="V2770" s="5"/>
      <c r="W2770" s="5"/>
      <c r="AA2770" s="4" t="s">
        <v>13</v>
      </c>
      <c r="AB2770" s="4" t="s">
        <v>13</v>
      </c>
      <c r="AD2770" s="4">
        <v>0.0</v>
      </c>
    </row>
    <row r="2771">
      <c r="G2771" s="5"/>
      <c r="H2771" s="5"/>
      <c r="L2771" s="4" t="s">
        <v>13</v>
      </c>
      <c r="M2771" s="4" t="s">
        <v>13</v>
      </c>
      <c r="O2771" s="4">
        <v>0.0</v>
      </c>
      <c r="V2771" s="5"/>
      <c r="W2771" s="5"/>
      <c r="AA2771" s="4" t="s">
        <v>13</v>
      </c>
      <c r="AB2771" s="4" t="s">
        <v>13</v>
      </c>
      <c r="AD2771" s="4">
        <v>0.0</v>
      </c>
    </row>
    <row r="2772">
      <c r="G2772" s="5"/>
      <c r="H2772" s="5"/>
      <c r="L2772" s="4" t="s">
        <v>13</v>
      </c>
      <c r="M2772" s="4" t="s">
        <v>13</v>
      </c>
      <c r="O2772" s="4">
        <v>0.0</v>
      </c>
      <c r="V2772" s="5"/>
      <c r="W2772" s="5"/>
      <c r="AA2772" s="4" t="s">
        <v>13</v>
      </c>
      <c r="AB2772" s="4" t="s">
        <v>13</v>
      </c>
      <c r="AD2772" s="4">
        <v>0.0</v>
      </c>
    </row>
    <row r="2773">
      <c r="G2773" s="5"/>
      <c r="H2773" s="5"/>
      <c r="L2773" s="4" t="s">
        <v>13</v>
      </c>
      <c r="M2773" s="4" t="s">
        <v>13</v>
      </c>
      <c r="O2773" s="4">
        <v>0.0</v>
      </c>
      <c r="V2773" s="5"/>
      <c r="W2773" s="5"/>
      <c r="AA2773" s="4" t="s">
        <v>13</v>
      </c>
      <c r="AB2773" s="4" t="s">
        <v>13</v>
      </c>
      <c r="AD2773" s="4">
        <v>0.0</v>
      </c>
    </row>
    <row r="2774">
      <c r="G2774" s="5"/>
      <c r="H2774" s="5"/>
      <c r="L2774" s="4" t="s">
        <v>13</v>
      </c>
      <c r="M2774" s="4" t="s">
        <v>13</v>
      </c>
      <c r="O2774" s="4">
        <v>0.0</v>
      </c>
      <c r="V2774" s="5"/>
      <c r="W2774" s="5"/>
      <c r="AA2774" s="4" t="s">
        <v>13</v>
      </c>
      <c r="AB2774" s="4" t="s">
        <v>13</v>
      </c>
      <c r="AD2774" s="4">
        <v>0.0</v>
      </c>
    </row>
    <row r="2775">
      <c r="G2775" s="5"/>
      <c r="H2775" s="5"/>
      <c r="L2775" s="4" t="s">
        <v>13</v>
      </c>
      <c r="M2775" s="4" t="s">
        <v>13</v>
      </c>
      <c r="O2775" s="4">
        <v>0.0</v>
      </c>
      <c r="V2775" s="5"/>
      <c r="W2775" s="5"/>
      <c r="AA2775" s="4" t="s">
        <v>13</v>
      </c>
      <c r="AB2775" s="4" t="s">
        <v>13</v>
      </c>
      <c r="AD2775" s="4">
        <v>0.0</v>
      </c>
    </row>
    <row r="2776">
      <c r="G2776" s="5"/>
      <c r="H2776" s="5"/>
      <c r="L2776" s="4" t="s">
        <v>13</v>
      </c>
      <c r="M2776" s="4" t="s">
        <v>13</v>
      </c>
      <c r="O2776" s="4">
        <v>0.0</v>
      </c>
      <c r="V2776" s="5"/>
      <c r="W2776" s="5"/>
      <c r="AA2776" s="4" t="s">
        <v>13</v>
      </c>
      <c r="AB2776" s="4" t="s">
        <v>13</v>
      </c>
      <c r="AD2776" s="4">
        <v>0.0</v>
      </c>
    </row>
    <row r="2777">
      <c r="G2777" s="5"/>
      <c r="H2777" s="5"/>
      <c r="L2777" s="4" t="s">
        <v>13</v>
      </c>
      <c r="M2777" s="4" t="s">
        <v>13</v>
      </c>
      <c r="O2777" s="4">
        <v>0.0</v>
      </c>
      <c r="V2777" s="5"/>
      <c r="W2777" s="5"/>
      <c r="AA2777" s="4" t="s">
        <v>13</v>
      </c>
      <c r="AB2777" s="4" t="s">
        <v>13</v>
      </c>
      <c r="AD2777" s="4">
        <v>0.0</v>
      </c>
    </row>
    <row r="2778">
      <c r="G2778" s="5"/>
      <c r="H2778" s="5"/>
      <c r="L2778" s="4" t="s">
        <v>13</v>
      </c>
      <c r="M2778" s="4" t="s">
        <v>13</v>
      </c>
      <c r="O2778" s="4">
        <v>0.0</v>
      </c>
      <c r="V2778" s="5"/>
      <c r="W2778" s="5"/>
      <c r="AA2778" s="4" t="s">
        <v>13</v>
      </c>
      <c r="AB2778" s="4" t="s">
        <v>13</v>
      </c>
      <c r="AD2778" s="4">
        <v>0.0</v>
      </c>
    </row>
    <row r="2779">
      <c r="G2779" s="5"/>
      <c r="H2779" s="5"/>
      <c r="L2779" s="4" t="s">
        <v>13</v>
      </c>
      <c r="M2779" s="4" t="s">
        <v>13</v>
      </c>
      <c r="O2779" s="4">
        <v>0.0</v>
      </c>
      <c r="V2779" s="5"/>
      <c r="W2779" s="5"/>
      <c r="AA2779" s="4" t="s">
        <v>13</v>
      </c>
      <c r="AB2779" s="4" t="s">
        <v>13</v>
      </c>
      <c r="AD2779" s="4">
        <v>0.0</v>
      </c>
    </row>
    <row r="2780">
      <c r="G2780" s="5"/>
      <c r="H2780" s="5"/>
      <c r="L2780" s="4" t="s">
        <v>13</v>
      </c>
      <c r="M2780" s="4" t="s">
        <v>13</v>
      </c>
      <c r="O2780" s="4">
        <v>0.0</v>
      </c>
      <c r="V2780" s="5"/>
      <c r="W2780" s="5"/>
      <c r="AA2780" s="4" t="s">
        <v>13</v>
      </c>
      <c r="AB2780" s="4" t="s">
        <v>13</v>
      </c>
      <c r="AD2780" s="4">
        <v>0.0</v>
      </c>
    </row>
    <row r="2781">
      <c r="G2781" s="5"/>
      <c r="H2781" s="5"/>
      <c r="L2781" s="4" t="s">
        <v>13</v>
      </c>
      <c r="M2781" s="4" t="s">
        <v>13</v>
      </c>
      <c r="O2781" s="4">
        <v>0.0</v>
      </c>
      <c r="V2781" s="5"/>
      <c r="W2781" s="5"/>
      <c r="AA2781" s="4" t="s">
        <v>13</v>
      </c>
      <c r="AB2781" s="4" t="s">
        <v>13</v>
      </c>
      <c r="AD2781" s="4">
        <v>0.0</v>
      </c>
    </row>
    <row r="2782">
      <c r="G2782" s="5"/>
      <c r="H2782" s="5"/>
      <c r="L2782" s="4" t="s">
        <v>13</v>
      </c>
      <c r="M2782" s="4" t="s">
        <v>13</v>
      </c>
      <c r="O2782" s="4">
        <v>0.0</v>
      </c>
      <c r="V2782" s="5"/>
      <c r="W2782" s="5"/>
      <c r="AA2782" s="4" t="s">
        <v>13</v>
      </c>
      <c r="AB2782" s="4" t="s">
        <v>13</v>
      </c>
      <c r="AD2782" s="4">
        <v>0.0</v>
      </c>
    </row>
    <row r="2783">
      <c r="G2783" s="5"/>
      <c r="H2783" s="5"/>
      <c r="L2783" s="4" t="s">
        <v>13</v>
      </c>
      <c r="M2783" s="4" t="s">
        <v>13</v>
      </c>
      <c r="O2783" s="4">
        <v>0.0</v>
      </c>
      <c r="V2783" s="5"/>
      <c r="W2783" s="5"/>
      <c r="AA2783" s="4" t="s">
        <v>13</v>
      </c>
      <c r="AB2783" s="4" t="s">
        <v>13</v>
      </c>
      <c r="AD2783" s="4">
        <v>0.0</v>
      </c>
    </row>
    <row r="2784">
      <c r="G2784" s="5"/>
      <c r="H2784" s="5"/>
      <c r="L2784" s="4" t="s">
        <v>13</v>
      </c>
      <c r="M2784" s="4" t="s">
        <v>13</v>
      </c>
      <c r="O2784" s="4">
        <v>0.0</v>
      </c>
      <c r="V2784" s="5"/>
      <c r="W2784" s="5"/>
      <c r="AA2784" s="4" t="s">
        <v>13</v>
      </c>
      <c r="AB2784" s="4" t="s">
        <v>13</v>
      </c>
      <c r="AD2784" s="4">
        <v>0.0</v>
      </c>
    </row>
    <row r="2785">
      <c r="G2785" s="5"/>
      <c r="H2785" s="5"/>
      <c r="L2785" s="4" t="s">
        <v>13</v>
      </c>
      <c r="M2785" s="4" t="s">
        <v>13</v>
      </c>
      <c r="O2785" s="4">
        <v>0.0</v>
      </c>
      <c r="V2785" s="5"/>
      <c r="W2785" s="5"/>
      <c r="AA2785" s="4" t="s">
        <v>13</v>
      </c>
      <c r="AB2785" s="4" t="s">
        <v>13</v>
      </c>
      <c r="AD2785" s="4">
        <v>0.0</v>
      </c>
    </row>
    <row r="2786">
      <c r="G2786" s="5"/>
      <c r="H2786" s="5"/>
      <c r="L2786" s="4" t="s">
        <v>13</v>
      </c>
      <c r="M2786" s="4" t="s">
        <v>13</v>
      </c>
      <c r="O2786" s="4">
        <v>0.0</v>
      </c>
      <c r="V2786" s="5"/>
      <c r="W2786" s="5"/>
      <c r="AA2786" s="4" t="s">
        <v>13</v>
      </c>
      <c r="AB2786" s="4" t="s">
        <v>13</v>
      </c>
      <c r="AD2786" s="4">
        <v>0.0</v>
      </c>
    </row>
    <row r="2787">
      <c r="G2787" s="5"/>
      <c r="H2787" s="5"/>
      <c r="L2787" s="4" t="s">
        <v>13</v>
      </c>
      <c r="M2787" s="4" t="s">
        <v>13</v>
      </c>
      <c r="O2787" s="4">
        <v>0.0</v>
      </c>
      <c r="V2787" s="5"/>
      <c r="W2787" s="5"/>
      <c r="AA2787" s="4" t="s">
        <v>13</v>
      </c>
      <c r="AB2787" s="4" t="s">
        <v>13</v>
      </c>
      <c r="AD2787" s="4">
        <v>0.0</v>
      </c>
    </row>
    <row r="2788">
      <c r="G2788" s="5"/>
      <c r="H2788" s="5"/>
      <c r="L2788" s="4" t="s">
        <v>13</v>
      </c>
      <c r="M2788" s="4" t="s">
        <v>13</v>
      </c>
      <c r="O2788" s="4">
        <v>0.0</v>
      </c>
      <c r="V2788" s="5"/>
      <c r="W2788" s="5"/>
      <c r="AA2788" s="4" t="s">
        <v>13</v>
      </c>
      <c r="AB2788" s="4" t="s">
        <v>13</v>
      </c>
      <c r="AD2788" s="4">
        <v>0.0</v>
      </c>
    </row>
    <row r="2789">
      <c r="G2789" s="5"/>
      <c r="H2789" s="5"/>
      <c r="L2789" s="4" t="s">
        <v>13</v>
      </c>
      <c r="M2789" s="4" t="s">
        <v>13</v>
      </c>
      <c r="O2789" s="4">
        <v>0.0</v>
      </c>
      <c r="V2789" s="5"/>
      <c r="W2789" s="5"/>
      <c r="AA2789" s="4" t="s">
        <v>13</v>
      </c>
      <c r="AB2789" s="4" t="s">
        <v>13</v>
      </c>
      <c r="AD2789" s="4">
        <v>0.0</v>
      </c>
    </row>
    <row r="2790">
      <c r="G2790" s="5"/>
      <c r="H2790" s="5"/>
      <c r="L2790" s="4" t="s">
        <v>13</v>
      </c>
      <c r="M2790" s="4" t="s">
        <v>13</v>
      </c>
      <c r="O2790" s="4">
        <v>0.0</v>
      </c>
      <c r="V2790" s="5"/>
      <c r="W2790" s="5"/>
      <c r="AA2790" s="4" t="s">
        <v>13</v>
      </c>
      <c r="AB2790" s="4" t="s">
        <v>13</v>
      </c>
      <c r="AD2790" s="4">
        <v>0.0</v>
      </c>
    </row>
    <row r="2791">
      <c r="G2791" s="5"/>
      <c r="H2791" s="5"/>
      <c r="L2791" s="4" t="s">
        <v>13</v>
      </c>
      <c r="M2791" s="4" t="s">
        <v>13</v>
      </c>
      <c r="O2791" s="4">
        <v>0.0</v>
      </c>
      <c r="V2791" s="5"/>
      <c r="W2791" s="5"/>
      <c r="AA2791" s="4" t="s">
        <v>13</v>
      </c>
      <c r="AB2791" s="4" t="s">
        <v>13</v>
      </c>
      <c r="AD2791" s="4">
        <v>0.0</v>
      </c>
    </row>
    <row r="2792">
      <c r="G2792" s="5"/>
      <c r="H2792" s="5"/>
      <c r="L2792" s="4" t="s">
        <v>13</v>
      </c>
      <c r="M2792" s="4" t="s">
        <v>13</v>
      </c>
      <c r="O2792" s="4">
        <v>0.0</v>
      </c>
      <c r="V2792" s="5"/>
      <c r="W2792" s="5"/>
      <c r="AA2792" s="4" t="s">
        <v>13</v>
      </c>
      <c r="AB2792" s="4" t="s">
        <v>13</v>
      </c>
      <c r="AD2792" s="4">
        <v>0.0</v>
      </c>
    </row>
    <row r="2793">
      <c r="G2793" s="5"/>
      <c r="H2793" s="5"/>
      <c r="L2793" s="4" t="s">
        <v>13</v>
      </c>
      <c r="M2793" s="4" t="s">
        <v>13</v>
      </c>
      <c r="O2793" s="4">
        <v>0.0</v>
      </c>
      <c r="V2793" s="5"/>
      <c r="W2793" s="5"/>
      <c r="AA2793" s="4" t="s">
        <v>13</v>
      </c>
      <c r="AB2793" s="4" t="s">
        <v>13</v>
      </c>
      <c r="AD2793" s="4">
        <v>0.0</v>
      </c>
    </row>
    <row r="2794">
      <c r="G2794" s="5"/>
      <c r="H2794" s="5"/>
      <c r="L2794" s="4" t="s">
        <v>13</v>
      </c>
      <c r="M2794" s="4" t="s">
        <v>13</v>
      </c>
      <c r="O2794" s="4">
        <v>0.0</v>
      </c>
      <c r="V2794" s="5"/>
      <c r="W2794" s="5"/>
      <c r="AA2794" s="4" t="s">
        <v>13</v>
      </c>
      <c r="AB2794" s="4" t="s">
        <v>13</v>
      </c>
      <c r="AD2794" s="4">
        <v>0.0</v>
      </c>
    </row>
    <row r="2795">
      <c r="G2795" s="5"/>
      <c r="H2795" s="5"/>
      <c r="L2795" s="4" t="s">
        <v>13</v>
      </c>
      <c r="M2795" s="4" t="s">
        <v>13</v>
      </c>
      <c r="O2795" s="4">
        <v>0.0</v>
      </c>
      <c r="V2795" s="5"/>
      <c r="W2795" s="5"/>
      <c r="AA2795" s="4" t="s">
        <v>13</v>
      </c>
      <c r="AB2795" s="4" t="s">
        <v>13</v>
      </c>
      <c r="AD2795" s="4">
        <v>0.0</v>
      </c>
    </row>
    <row r="2796">
      <c r="G2796" s="5"/>
      <c r="H2796" s="5"/>
      <c r="L2796" s="4" t="s">
        <v>13</v>
      </c>
      <c r="M2796" s="4" t="s">
        <v>13</v>
      </c>
      <c r="O2796" s="4">
        <v>0.0</v>
      </c>
      <c r="V2796" s="5"/>
      <c r="W2796" s="5"/>
      <c r="AA2796" s="4" t="s">
        <v>13</v>
      </c>
      <c r="AB2796" s="4" t="s">
        <v>13</v>
      </c>
      <c r="AD2796" s="4">
        <v>0.0</v>
      </c>
    </row>
    <row r="2797">
      <c r="G2797" s="5"/>
      <c r="H2797" s="5"/>
      <c r="L2797" s="4" t="s">
        <v>13</v>
      </c>
      <c r="M2797" s="4" t="s">
        <v>13</v>
      </c>
      <c r="O2797" s="4">
        <v>0.0</v>
      </c>
      <c r="V2797" s="5"/>
      <c r="W2797" s="5"/>
      <c r="AA2797" s="4" t="s">
        <v>13</v>
      </c>
      <c r="AB2797" s="4" t="s">
        <v>13</v>
      </c>
      <c r="AD2797" s="4">
        <v>0.0</v>
      </c>
    </row>
    <row r="2798">
      <c r="G2798" s="5"/>
      <c r="H2798" s="5"/>
      <c r="L2798" s="4" t="s">
        <v>13</v>
      </c>
      <c r="M2798" s="4" t="s">
        <v>13</v>
      </c>
      <c r="O2798" s="4">
        <v>0.0</v>
      </c>
      <c r="V2798" s="5"/>
      <c r="W2798" s="5"/>
      <c r="AA2798" s="4" t="s">
        <v>13</v>
      </c>
      <c r="AB2798" s="4" t="s">
        <v>13</v>
      </c>
      <c r="AD2798" s="4">
        <v>0.0</v>
      </c>
    </row>
    <row r="2799">
      <c r="G2799" s="5"/>
      <c r="H2799" s="5"/>
      <c r="L2799" s="4" t="s">
        <v>13</v>
      </c>
      <c r="M2799" s="4" t="s">
        <v>13</v>
      </c>
      <c r="O2799" s="4">
        <v>0.0</v>
      </c>
      <c r="V2799" s="5"/>
      <c r="W2799" s="5"/>
      <c r="AA2799" s="4" t="s">
        <v>13</v>
      </c>
      <c r="AB2799" s="4" t="s">
        <v>13</v>
      </c>
      <c r="AD2799" s="4">
        <v>0.0</v>
      </c>
    </row>
    <row r="2800">
      <c r="G2800" s="5"/>
      <c r="H2800" s="5"/>
      <c r="L2800" s="4" t="s">
        <v>13</v>
      </c>
      <c r="M2800" s="4" t="s">
        <v>13</v>
      </c>
      <c r="O2800" s="4">
        <v>0.0</v>
      </c>
      <c r="V2800" s="5"/>
      <c r="W2800" s="5"/>
      <c r="AA2800" s="4" t="s">
        <v>13</v>
      </c>
      <c r="AB2800" s="4" t="s">
        <v>13</v>
      </c>
      <c r="AD2800" s="4">
        <v>0.0</v>
      </c>
    </row>
    <row r="2801">
      <c r="G2801" s="5"/>
      <c r="H2801" s="5"/>
      <c r="L2801" s="4" t="s">
        <v>13</v>
      </c>
      <c r="M2801" s="4" t="s">
        <v>13</v>
      </c>
      <c r="O2801" s="4">
        <v>0.0</v>
      </c>
      <c r="V2801" s="5"/>
      <c r="W2801" s="5"/>
      <c r="AA2801" s="4" t="s">
        <v>13</v>
      </c>
      <c r="AB2801" s="4" t="s">
        <v>13</v>
      </c>
      <c r="AD2801" s="4">
        <v>0.0</v>
      </c>
    </row>
    <row r="2802">
      <c r="G2802" s="5"/>
      <c r="H2802" s="5"/>
      <c r="L2802" s="4" t="s">
        <v>13</v>
      </c>
      <c r="M2802" s="4" t="s">
        <v>13</v>
      </c>
      <c r="O2802" s="4">
        <v>0.0</v>
      </c>
      <c r="V2802" s="5"/>
      <c r="W2802" s="5"/>
      <c r="AA2802" s="4" t="s">
        <v>13</v>
      </c>
      <c r="AB2802" s="4" t="s">
        <v>13</v>
      </c>
      <c r="AD2802" s="4">
        <v>0.0</v>
      </c>
    </row>
    <row r="2803">
      <c r="G2803" s="5"/>
      <c r="H2803" s="5"/>
      <c r="L2803" s="4" t="s">
        <v>13</v>
      </c>
      <c r="M2803" s="4" t="s">
        <v>13</v>
      </c>
      <c r="O2803" s="4">
        <v>0.0</v>
      </c>
      <c r="V2803" s="5"/>
      <c r="W2803" s="5"/>
      <c r="AA2803" s="4" t="s">
        <v>13</v>
      </c>
      <c r="AB2803" s="4" t="s">
        <v>13</v>
      </c>
      <c r="AD2803" s="4">
        <v>0.0</v>
      </c>
    </row>
    <row r="2804">
      <c r="G2804" s="5"/>
      <c r="H2804" s="5"/>
      <c r="L2804" s="4" t="s">
        <v>13</v>
      </c>
      <c r="M2804" s="4" t="s">
        <v>13</v>
      </c>
      <c r="O2804" s="4">
        <v>0.0</v>
      </c>
      <c r="V2804" s="5"/>
      <c r="W2804" s="5"/>
      <c r="AA2804" s="4" t="s">
        <v>13</v>
      </c>
      <c r="AB2804" s="4" t="s">
        <v>13</v>
      </c>
      <c r="AD2804" s="4">
        <v>0.0</v>
      </c>
    </row>
    <row r="2805">
      <c r="G2805" s="5"/>
      <c r="H2805" s="5"/>
      <c r="L2805" s="4" t="s">
        <v>13</v>
      </c>
      <c r="M2805" s="4" t="s">
        <v>13</v>
      </c>
      <c r="O2805" s="4">
        <v>0.0</v>
      </c>
      <c r="V2805" s="5"/>
      <c r="W2805" s="5"/>
      <c r="AA2805" s="4" t="s">
        <v>13</v>
      </c>
      <c r="AB2805" s="4" t="s">
        <v>13</v>
      </c>
      <c r="AD2805" s="4">
        <v>0.0</v>
      </c>
    </row>
    <row r="2806">
      <c r="G2806" s="5"/>
      <c r="H2806" s="5"/>
      <c r="L2806" s="4" t="s">
        <v>13</v>
      </c>
      <c r="M2806" s="4" t="s">
        <v>13</v>
      </c>
      <c r="O2806" s="4">
        <v>0.0</v>
      </c>
      <c r="V2806" s="5"/>
      <c r="W2806" s="5"/>
      <c r="AA2806" s="4" t="s">
        <v>13</v>
      </c>
      <c r="AB2806" s="4" t="s">
        <v>13</v>
      </c>
      <c r="AD2806" s="4">
        <v>0.0</v>
      </c>
    </row>
    <row r="2807">
      <c r="G2807" s="5"/>
      <c r="H2807" s="5"/>
      <c r="L2807" s="4" t="s">
        <v>13</v>
      </c>
      <c r="M2807" s="4" t="s">
        <v>13</v>
      </c>
      <c r="O2807" s="4">
        <v>0.0</v>
      </c>
      <c r="V2807" s="5"/>
      <c r="W2807" s="5"/>
      <c r="AA2807" s="4" t="s">
        <v>13</v>
      </c>
      <c r="AB2807" s="4" t="s">
        <v>13</v>
      </c>
      <c r="AD2807" s="4">
        <v>0.0</v>
      </c>
    </row>
    <row r="2808">
      <c r="G2808" s="5"/>
      <c r="H2808" s="5"/>
      <c r="L2808" s="4" t="s">
        <v>13</v>
      </c>
      <c r="M2808" s="4" t="s">
        <v>13</v>
      </c>
      <c r="O2808" s="4">
        <v>0.0</v>
      </c>
      <c r="V2808" s="5"/>
      <c r="W2808" s="5"/>
      <c r="AA2808" s="4" t="s">
        <v>13</v>
      </c>
      <c r="AB2808" s="4" t="s">
        <v>13</v>
      </c>
      <c r="AD2808" s="4">
        <v>0.0</v>
      </c>
    </row>
    <row r="2809">
      <c r="G2809" s="5"/>
      <c r="H2809" s="5"/>
      <c r="L2809" s="4" t="s">
        <v>13</v>
      </c>
      <c r="M2809" s="4" t="s">
        <v>13</v>
      </c>
      <c r="O2809" s="4">
        <v>0.0</v>
      </c>
      <c r="V2809" s="5"/>
      <c r="W2809" s="5"/>
      <c r="AA2809" s="4" t="s">
        <v>13</v>
      </c>
      <c r="AB2809" s="4" t="s">
        <v>13</v>
      </c>
      <c r="AD2809" s="4">
        <v>0.0</v>
      </c>
    </row>
    <row r="2810">
      <c r="G2810" s="5"/>
      <c r="H2810" s="5"/>
      <c r="L2810" s="4" t="s">
        <v>13</v>
      </c>
      <c r="M2810" s="4" t="s">
        <v>13</v>
      </c>
      <c r="O2810" s="4">
        <v>0.0</v>
      </c>
      <c r="V2810" s="5"/>
      <c r="W2810" s="5"/>
      <c r="AA2810" s="4" t="s">
        <v>13</v>
      </c>
      <c r="AB2810" s="4" t="s">
        <v>13</v>
      </c>
      <c r="AD2810" s="4">
        <v>0.0</v>
      </c>
    </row>
    <row r="2811">
      <c r="G2811" s="5"/>
      <c r="H2811" s="5"/>
      <c r="L2811" s="4" t="s">
        <v>13</v>
      </c>
      <c r="M2811" s="4" t="s">
        <v>13</v>
      </c>
      <c r="O2811" s="4">
        <v>0.0</v>
      </c>
      <c r="V2811" s="5"/>
      <c r="W2811" s="5"/>
      <c r="AA2811" s="4" t="s">
        <v>13</v>
      </c>
      <c r="AB2811" s="4" t="s">
        <v>13</v>
      </c>
      <c r="AD2811" s="4">
        <v>0.0</v>
      </c>
    </row>
    <row r="2812">
      <c r="G2812" s="5"/>
      <c r="H2812" s="5"/>
      <c r="L2812" s="4" t="s">
        <v>13</v>
      </c>
      <c r="M2812" s="4" t="s">
        <v>13</v>
      </c>
      <c r="O2812" s="4">
        <v>0.0</v>
      </c>
      <c r="V2812" s="5"/>
      <c r="W2812" s="5"/>
      <c r="AA2812" s="4" t="s">
        <v>13</v>
      </c>
      <c r="AB2812" s="4" t="s">
        <v>13</v>
      </c>
      <c r="AD2812" s="4">
        <v>0.0</v>
      </c>
    </row>
    <row r="2813">
      <c r="G2813" s="5"/>
      <c r="H2813" s="5"/>
      <c r="L2813" s="4" t="s">
        <v>13</v>
      </c>
      <c r="M2813" s="4" t="s">
        <v>13</v>
      </c>
      <c r="O2813" s="4">
        <v>0.0</v>
      </c>
      <c r="V2813" s="5"/>
      <c r="W2813" s="5"/>
      <c r="AA2813" s="4" t="s">
        <v>13</v>
      </c>
      <c r="AB2813" s="4" t="s">
        <v>13</v>
      </c>
      <c r="AD2813" s="4">
        <v>0.0</v>
      </c>
    </row>
    <row r="2814">
      <c r="G2814" s="5"/>
      <c r="H2814" s="5"/>
      <c r="L2814" s="4" t="s">
        <v>13</v>
      </c>
      <c r="M2814" s="4" t="s">
        <v>13</v>
      </c>
      <c r="O2814" s="4">
        <v>0.0</v>
      </c>
      <c r="V2814" s="5"/>
      <c r="W2814" s="5"/>
      <c r="AA2814" s="4" t="s">
        <v>13</v>
      </c>
      <c r="AB2814" s="4" t="s">
        <v>13</v>
      </c>
      <c r="AD2814" s="4">
        <v>0.0</v>
      </c>
    </row>
    <row r="2815">
      <c r="G2815" s="5"/>
      <c r="H2815" s="5"/>
      <c r="L2815" s="4" t="s">
        <v>13</v>
      </c>
      <c r="M2815" s="4" t="s">
        <v>13</v>
      </c>
      <c r="O2815" s="4">
        <v>0.0</v>
      </c>
      <c r="V2815" s="5"/>
      <c r="W2815" s="5"/>
      <c r="AA2815" s="4" t="s">
        <v>13</v>
      </c>
      <c r="AB2815" s="4" t="s">
        <v>13</v>
      </c>
      <c r="AD2815" s="4">
        <v>0.0</v>
      </c>
    </row>
    <row r="2816">
      <c r="G2816" s="5"/>
      <c r="H2816" s="5"/>
      <c r="L2816" s="4" t="s">
        <v>13</v>
      </c>
      <c r="M2816" s="4" t="s">
        <v>13</v>
      </c>
      <c r="O2816" s="4">
        <v>0.0</v>
      </c>
      <c r="V2816" s="5"/>
      <c r="W2816" s="5"/>
      <c r="AA2816" s="4" t="s">
        <v>13</v>
      </c>
      <c r="AB2816" s="4" t="s">
        <v>13</v>
      </c>
      <c r="AD2816" s="4">
        <v>0.0</v>
      </c>
    </row>
    <row r="2817">
      <c r="G2817" s="5"/>
      <c r="H2817" s="5"/>
      <c r="L2817" s="4" t="s">
        <v>13</v>
      </c>
      <c r="M2817" s="4" t="s">
        <v>13</v>
      </c>
      <c r="O2817" s="4">
        <v>0.0</v>
      </c>
      <c r="V2817" s="5"/>
      <c r="W2817" s="5"/>
      <c r="AA2817" s="4" t="s">
        <v>13</v>
      </c>
      <c r="AB2817" s="4" t="s">
        <v>13</v>
      </c>
      <c r="AD2817" s="4">
        <v>0.0</v>
      </c>
    </row>
    <row r="2818">
      <c r="G2818" s="5"/>
      <c r="H2818" s="5"/>
      <c r="L2818" s="4" t="s">
        <v>13</v>
      </c>
      <c r="M2818" s="4" t="s">
        <v>13</v>
      </c>
      <c r="O2818" s="4">
        <v>0.0</v>
      </c>
      <c r="V2818" s="5"/>
      <c r="W2818" s="5"/>
      <c r="AA2818" s="4" t="s">
        <v>13</v>
      </c>
      <c r="AB2818" s="4" t="s">
        <v>13</v>
      </c>
      <c r="AD2818" s="4">
        <v>0.0</v>
      </c>
    </row>
    <row r="2819">
      <c r="G2819" s="5"/>
      <c r="H2819" s="5"/>
      <c r="L2819" s="4" t="s">
        <v>13</v>
      </c>
      <c r="M2819" s="4" t="s">
        <v>13</v>
      </c>
      <c r="O2819" s="4">
        <v>0.0</v>
      </c>
      <c r="V2819" s="5"/>
      <c r="W2819" s="5"/>
      <c r="AA2819" s="4" t="s">
        <v>13</v>
      </c>
      <c r="AB2819" s="4" t="s">
        <v>13</v>
      </c>
      <c r="AD2819" s="4">
        <v>0.0</v>
      </c>
    </row>
    <row r="2820">
      <c r="G2820" s="5"/>
      <c r="H2820" s="5"/>
      <c r="L2820" s="4" t="s">
        <v>13</v>
      </c>
      <c r="M2820" s="4" t="s">
        <v>13</v>
      </c>
      <c r="O2820" s="4">
        <v>0.0</v>
      </c>
      <c r="V2820" s="5"/>
      <c r="W2820" s="5"/>
      <c r="AA2820" s="4" t="s">
        <v>13</v>
      </c>
      <c r="AB2820" s="4" t="s">
        <v>13</v>
      </c>
      <c r="AD2820" s="4">
        <v>0.0</v>
      </c>
    </row>
    <row r="2821">
      <c r="G2821" s="5"/>
      <c r="H2821" s="5"/>
      <c r="L2821" s="4" t="s">
        <v>13</v>
      </c>
      <c r="M2821" s="4" t="s">
        <v>13</v>
      </c>
      <c r="O2821" s="4">
        <v>0.0</v>
      </c>
      <c r="V2821" s="5"/>
      <c r="W2821" s="5"/>
      <c r="AA2821" s="4" t="s">
        <v>13</v>
      </c>
      <c r="AB2821" s="4" t="s">
        <v>13</v>
      </c>
      <c r="AD2821" s="4">
        <v>0.0</v>
      </c>
    </row>
    <row r="2822">
      <c r="G2822" s="5"/>
      <c r="H2822" s="5"/>
      <c r="L2822" s="4" t="s">
        <v>13</v>
      </c>
      <c r="M2822" s="4" t="s">
        <v>13</v>
      </c>
      <c r="O2822" s="4">
        <v>0.0</v>
      </c>
      <c r="V2822" s="5"/>
      <c r="W2822" s="5"/>
      <c r="AA2822" s="4" t="s">
        <v>13</v>
      </c>
      <c r="AB2822" s="4" t="s">
        <v>13</v>
      </c>
      <c r="AD2822" s="4">
        <v>0.0</v>
      </c>
    </row>
    <row r="2823">
      <c r="G2823" s="5"/>
      <c r="H2823" s="5"/>
      <c r="L2823" s="4" t="s">
        <v>13</v>
      </c>
      <c r="M2823" s="4" t="s">
        <v>13</v>
      </c>
      <c r="O2823" s="4">
        <v>0.0</v>
      </c>
      <c r="V2823" s="5"/>
      <c r="W2823" s="5"/>
      <c r="AA2823" s="4" t="s">
        <v>13</v>
      </c>
      <c r="AB2823" s="4" t="s">
        <v>13</v>
      </c>
      <c r="AD2823" s="4">
        <v>0.0</v>
      </c>
    </row>
    <row r="2824">
      <c r="G2824" s="5"/>
      <c r="H2824" s="5"/>
      <c r="L2824" s="4" t="s">
        <v>13</v>
      </c>
      <c r="M2824" s="4" t="s">
        <v>13</v>
      </c>
      <c r="O2824" s="4">
        <v>0.0</v>
      </c>
      <c r="V2824" s="5"/>
      <c r="W2824" s="5"/>
      <c r="AA2824" s="4" t="s">
        <v>13</v>
      </c>
      <c r="AB2824" s="4" t="s">
        <v>13</v>
      </c>
      <c r="AD2824" s="4">
        <v>0.0</v>
      </c>
    </row>
    <row r="2825">
      <c r="G2825" s="5"/>
      <c r="H2825" s="5"/>
      <c r="L2825" s="4" t="s">
        <v>13</v>
      </c>
      <c r="M2825" s="4" t="s">
        <v>13</v>
      </c>
      <c r="O2825" s="4">
        <v>0.0</v>
      </c>
      <c r="V2825" s="5"/>
      <c r="W2825" s="5"/>
      <c r="AA2825" s="4" t="s">
        <v>13</v>
      </c>
      <c r="AB2825" s="4" t="s">
        <v>13</v>
      </c>
      <c r="AD2825" s="4">
        <v>0.0</v>
      </c>
    </row>
    <row r="2826">
      <c r="G2826" s="5"/>
      <c r="H2826" s="5"/>
      <c r="L2826" s="4" t="s">
        <v>13</v>
      </c>
      <c r="M2826" s="4" t="s">
        <v>13</v>
      </c>
      <c r="O2826" s="4">
        <v>0.0</v>
      </c>
      <c r="V2826" s="5"/>
      <c r="W2826" s="5"/>
      <c r="AA2826" s="4" t="s">
        <v>13</v>
      </c>
      <c r="AB2826" s="4" t="s">
        <v>13</v>
      </c>
      <c r="AD2826" s="4">
        <v>0.0</v>
      </c>
    </row>
    <row r="2827">
      <c r="G2827" s="5"/>
      <c r="H2827" s="5"/>
      <c r="L2827" s="4" t="s">
        <v>13</v>
      </c>
      <c r="M2827" s="4" t="s">
        <v>13</v>
      </c>
      <c r="O2827" s="4">
        <v>0.0</v>
      </c>
      <c r="V2827" s="5"/>
      <c r="W2827" s="5"/>
      <c r="AA2827" s="4" t="s">
        <v>13</v>
      </c>
      <c r="AB2827" s="4" t="s">
        <v>13</v>
      </c>
      <c r="AD2827" s="4">
        <v>0.0</v>
      </c>
    </row>
    <row r="2828">
      <c r="G2828" s="5"/>
      <c r="H2828" s="5"/>
      <c r="L2828" s="4" t="s">
        <v>13</v>
      </c>
      <c r="M2828" s="4" t="s">
        <v>13</v>
      </c>
      <c r="O2828" s="4">
        <v>0.0</v>
      </c>
      <c r="V2828" s="5"/>
      <c r="W2828" s="5"/>
      <c r="AA2828" s="4" t="s">
        <v>13</v>
      </c>
      <c r="AB2828" s="4" t="s">
        <v>13</v>
      </c>
      <c r="AD2828" s="4">
        <v>0.0</v>
      </c>
    </row>
    <row r="2829">
      <c r="G2829" s="5"/>
      <c r="H2829" s="5"/>
      <c r="L2829" s="4" t="s">
        <v>13</v>
      </c>
      <c r="M2829" s="4" t="s">
        <v>13</v>
      </c>
      <c r="O2829" s="4">
        <v>0.0</v>
      </c>
      <c r="V2829" s="5"/>
      <c r="W2829" s="5"/>
      <c r="AA2829" s="4" t="s">
        <v>13</v>
      </c>
      <c r="AB2829" s="4" t="s">
        <v>13</v>
      </c>
      <c r="AD2829" s="4">
        <v>0.0</v>
      </c>
    </row>
    <row r="2830">
      <c r="G2830" s="5"/>
      <c r="H2830" s="5"/>
      <c r="L2830" s="4" t="s">
        <v>13</v>
      </c>
      <c r="M2830" s="4" t="s">
        <v>13</v>
      </c>
      <c r="O2830" s="4">
        <v>0.0</v>
      </c>
      <c r="V2830" s="5"/>
      <c r="W2830" s="5"/>
      <c r="AA2830" s="4" t="s">
        <v>13</v>
      </c>
      <c r="AB2830" s="4" t="s">
        <v>13</v>
      </c>
      <c r="AD2830" s="4">
        <v>0.0</v>
      </c>
    </row>
    <row r="2831">
      <c r="G2831" s="5"/>
      <c r="H2831" s="5"/>
      <c r="L2831" s="4" t="s">
        <v>13</v>
      </c>
      <c r="M2831" s="4" t="s">
        <v>13</v>
      </c>
      <c r="O2831" s="4">
        <v>0.0</v>
      </c>
      <c r="V2831" s="5"/>
      <c r="W2831" s="5"/>
      <c r="AA2831" s="4" t="s">
        <v>13</v>
      </c>
      <c r="AB2831" s="4" t="s">
        <v>13</v>
      </c>
      <c r="AD2831" s="4">
        <v>0.0</v>
      </c>
    </row>
    <row r="2832">
      <c r="G2832" s="5"/>
      <c r="H2832" s="5"/>
      <c r="L2832" s="4" t="s">
        <v>13</v>
      </c>
      <c r="M2832" s="4" t="s">
        <v>13</v>
      </c>
      <c r="O2832" s="4">
        <v>0.0</v>
      </c>
      <c r="V2832" s="5"/>
      <c r="W2832" s="5"/>
      <c r="AA2832" s="4" t="s">
        <v>13</v>
      </c>
      <c r="AB2832" s="4" t="s">
        <v>13</v>
      </c>
      <c r="AD2832" s="4">
        <v>0.0</v>
      </c>
    </row>
    <row r="2833">
      <c r="G2833" s="5"/>
      <c r="H2833" s="5"/>
      <c r="L2833" s="4" t="s">
        <v>13</v>
      </c>
      <c r="M2833" s="4" t="s">
        <v>13</v>
      </c>
      <c r="O2833" s="4">
        <v>0.0</v>
      </c>
      <c r="V2833" s="5"/>
      <c r="W2833" s="5"/>
      <c r="AA2833" s="4" t="s">
        <v>13</v>
      </c>
      <c r="AB2833" s="4" t="s">
        <v>13</v>
      </c>
      <c r="AD2833" s="4">
        <v>0.0</v>
      </c>
    </row>
    <row r="2834">
      <c r="G2834" s="5"/>
      <c r="H2834" s="5"/>
      <c r="L2834" s="4" t="s">
        <v>13</v>
      </c>
      <c r="M2834" s="4" t="s">
        <v>13</v>
      </c>
      <c r="O2834" s="4">
        <v>0.0</v>
      </c>
      <c r="V2834" s="5"/>
      <c r="W2834" s="5"/>
      <c r="AA2834" s="4" t="s">
        <v>13</v>
      </c>
      <c r="AB2834" s="4" t="s">
        <v>13</v>
      </c>
      <c r="AD2834" s="4">
        <v>0.0</v>
      </c>
    </row>
    <row r="2835">
      <c r="G2835" s="5"/>
      <c r="H2835" s="5"/>
      <c r="L2835" s="4" t="s">
        <v>13</v>
      </c>
      <c r="M2835" s="4" t="s">
        <v>13</v>
      </c>
      <c r="O2835" s="4">
        <v>0.0</v>
      </c>
      <c r="V2835" s="5"/>
      <c r="W2835" s="5"/>
      <c r="AA2835" s="4" t="s">
        <v>13</v>
      </c>
      <c r="AB2835" s="4" t="s">
        <v>13</v>
      </c>
      <c r="AD2835" s="4">
        <v>0.0</v>
      </c>
    </row>
    <row r="2836">
      <c r="G2836" s="5"/>
      <c r="H2836" s="5"/>
      <c r="L2836" s="4" t="s">
        <v>13</v>
      </c>
      <c r="M2836" s="4" t="s">
        <v>13</v>
      </c>
      <c r="O2836" s="4">
        <v>0.0</v>
      </c>
      <c r="V2836" s="5"/>
      <c r="W2836" s="5"/>
      <c r="AA2836" s="4" t="s">
        <v>13</v>
      </c>
      <c r="AB2836" s="4" t="s">
        <v>13</v>
      </c>
      <c r="AD2836" s="4">
        <v>0.0</v>
      </c>
    </row>
    <row r="2837">
      <c r="G2837" s="5"/>
      <c r="H2837" s="5"/>
      <c r="L2837" s="4" t="s">
        <v>13</v>
      </c>
      <c r="M2837" s="4" t="s">
        <v>13</v>
      </c>
      <c r="O2837" s="4">
        <v>0.0</v>
      </c>
      <c r="V2837" s="5"/>
      <c r="W2837" s="5"/>
      <c r="AA2837" s="4" t="s">
        <v>13</v>
      </c>
      <c r="AB2837" s="4" t="s">
        <v>13</v>
      </c>
      <c r="AD2837" s="4">
        <v>0.0</v>
      </c>
    </row>
    <row r="2838">
      <c r="G2838" s="5"/>
      <c r="H2838" s="5"/>
      <c r="L2838" s="4" t="s">
        <v>13</v>
      </c>
      <c r="M2838" s="4" t="s">
        <v>13</v>
      </c>
      <c r="O2838" s="4">
        <v>0.0</v>
      </c>
      <c r="V2838" s="5"/>
      <c r="W2838" s="5"/>
      <c r="AA2838" s="4" t="s">
        <v>13</v>
      </c>
      <c r="AB2838" s="4" t="s">
        <v>13</v>
      </c>
      <c r="AD2838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9.25"/>
    <col customWidth="1" min="29" max="29" width="13.38"/>
    <col customWidth="1" min="30" max="30" width="19.13"/>
    <col customWidth="1" min="31" max="31" width="16.63"/>
  </cols>
  <sheetData>
    <row r="1">
      <c r="C1" s="1" t="s">
        <v>16</v>
      </c>
      <c r="D1" s="1"/>
      <c r="G1" s="1" t="s">
        <v>17</v>
      </c>
      <c r="H1" s="1" t="s">
        <v>2</v>
      </c>
      <c r="I1" s="2" t="s">
        <v>18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R1" s="1" t="s">
        <v>19</v>
      </c>
      <c r="V1" s="1" t="s">
        <v>20</v>
      </c>
      <c r="W1" s="1" t="s">
        <v>2</v>
      </c>
      <c r="X1" s="1" t="s">
        <v>21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/>
    </row>
    <row r="2">
      <c r="G2" s="8">
        <v>7.24684</v>
      </c>
      <c r="H2" s="6">
        <v>0.005</v>
      </c>
      <c r="I2" s="1">
        <v>6.08741292958751</v>
      </c>
      <c r="J2" s="1">
        <v>0.0</v>
      </c>
      <c r="K2" s="4">
        <f>IFERROR(__xludf.DUMMYFUNCTION("SORT(UNIQUE(FLATTEN(H2:H2281, J2:J2281)))"),0.0)</f>
        <v>0</v>
      </c>
      <c r="L2" s="4" t="str">
        <f t="array" ref="L2:L2281">IF(K2:K2281="", "", IFERROR(VLOOKUP(K2:K2281, {H2:H2281, G2:G2281}, 2, FALSE), ""))</f>
        <v/>
      </c>
      <c r="M2" s="4">
        <f t="array" ref="M2:M2281">IF(K2:K2281="", "", IFERROR(VLOOKUP(K2:K2281, {J2:J2281, I2:I2281}, 2, FALSE), ""))</f>
        <v>6.08741293</v>
      </c>
      <c r="N2" s="1">
        <v>6.01349619229763</v>
      </c>
      <c r="O2" s="4">
        <f t="array" ref="O2:O2281">G2:G2281 - N2:N2281</f>
        <v>1.233343808</v>
      </c>
      <c r="V2" s="5">
        <v>-0.460216</v>
      </c>
      <c r="W2" s="6">
        <v>0.005</v>
      </c>
      <c r="X2" s="1">
        <v>7.39867886767467</v>
      </c>
      <c r="Y2" s="1">
        <v>0.0</v>
      </c>
      <c r="Z2" s="4">
        <f>IFERROR(__xludf.DUMMYFUNCTION("SORT(UNIQUE(FLATTEN(W2:W2281, Y2:Y2281)))"),0.0)</f>
        <v>0</v>
      </c>
      <c r="AA2" s="4" t="str">
        <f t="array" ref="AA2:AA2281">IF(Z2:Z2281="", "", IFERROR(VLOOKUP(Z2:Z2281, {W2:W2281, V2:V2281}, 2, FALSE), ""))</f>
        <v/>
      </c>
      <c r="AB2" s="4">
        <f t="array" ref="AB2:AB2281">IF(Z2:Z2281="", "", IFERROR(VLOOKUP(Z2:Z2281, {Y2:Y2281, X2:X2281}, 2, FALSE), ""))</f>
        <v>7.398678868</v>
      </c>
      <c r="AC2" s="1">
        <v>7.37057490052893</v>
      </c>
      <c r="AD2" s="4">
        <f t="array" ref="AD2:AD2281">V2:V2281 - AC2:AC2281</f>
        <v>-7.830790901</v>
      </c>
    </row>
    <row r="3">
      <c r="G3" s="5">
        <v>7.24768</v>
      </c>
      <c r="H3" s="6">
        <v>0.01</v>
      </c>
      <c r="I3" s="1">
        <v>4.69198150411617</v>
      </c>
      <c r="J3" s="1">
        <v>0.116695404</v>
      </c>
      <c r="K3" s="4">
        <f>IFERROR(__xludf.DUMMYFUNCTION("""COMPUTED_VALUE"""),0.005)</f>
        <v>0.005</v>
      </c>
      <c r="L3" s="4">
        <v>7.24684</v>
      </c>
      <c r="M3" s="4" t="s">
        <v>13</v>
      </c>
      <c r="N3" s="1">
        <v>5.94047696101985</v>
      </c>
      <c r="O3" s="4">
        <v>1.3072030389801501</v>
      </c>
      <c r="V3" s="5">
        <v>-0.452445</v>
      </c>
      <c r="W3" s="6">
        <v>0.01</v>
      </c>
      <c r="X3" s="1">
        <v>6.65310834531266</v>
      </c>
      <c r="Y3" s="1">
        <v>0.116695404</v>
      </c>
      <c r="Z3" s="4">
        <f>IFERROR(__xludf.DUMMYFUNCTION("""COMPUTED_VALUE"""),0.005)</f>
        <v>0.005</v>
      </c>
      <c r="AA3" s="4">
        <v>-0.460216</v>
      </c>
      <c r="AB3" s="4" t="s">
        <v>13</v>
      </c>
      <c r="AC3" s="1">
        <v>7.34209163438507</v>
      </c>
      <c r="AD3" s="4">
        <v>-7.79453663438507</v>
      </c>
    </row>
    <row r="4">
      <c r="G4" s="5">
        <v>7.24842</v>
      </c>
      <c r="H4" s="6">
        <v>0.015</v>
      </c>
      <c r="I4" s="1">
        <v>3.97606672776515</v>
      </c>
      <c r="J4" s="1">
        <v>0.233409882</v>
      </c>
      <c r="K4" s="4">
        <f>IFERROR(__xludf.DUMMYFUNCTION("""COMPUTED_VALUE"""),0.01)</f>
        <v>0.01</v>
      </c>
      <c r="L4" s="4">
        <v>7.24768</v>
      </c>
      <c r="M4" s="4" t="s">
        <v>13</v>
      </c>
      <c r="N4" s="1">
        <v>5.86840687324612</v>
      </c>
      <c r="O4" s="4">
        <v>1.3800131267538802</v>
      </c>
      <c r="V4" s="5">
        <v>-0.445007</v>
      </c>
      <c r="W4" s="6">
        <v>0.015</v>
      </c>
      <c r="X4" s="1">
        <v>5.71914037584861</v>
      </c>
      <c r="Y4" s="1">
        <v>0.233409882</v>
      </c>
      <c r="Z4" s="4">
        <f>IFERROR(__xludf.DUMMYFUNCTION("""COMPUTED_VALUE"""),0.01)</f>
        <v>0.01</v>
      </c>
      <c r="AA4" s="4">
        <v>-0.452445</v>
      </c>
      <c r="AB4" s="4" t="s">
        <v>13</v>
      </c>
      <c r="AC4" s="1">
        <v>7.31323404640178</v>
      </c>
      <c r="AD4" s="4">
        <v>-7.75824104640178</v>
      </c>
    </row>
    <row r="5">
      <c r="G5" s="5">
        <v>7.24914</v>
      </c>
      <c r="H5" s="6">
        <v>0.02</v>
      </c>
      <c r="I5" s="1">
        <v>4.09151265874476</v>
      </c>
      <c r="J5" s="1">
        <v>0.400138855</v>
      </c>
      <c r="K5" s="4">
        <f>IFERROR(__xludf.DUMMYFUNCTION("""COMPUTED_VALUE"""),0.015)</f>
        <v>0.015</v>
      </c>
      <c r="L5" s="4">
        <v>7.24842</v>
      </c>
      <c r="M5" s="4" t="s">
        <v>13</v>
      </c>
      <c r="N5" s="1">
        <v>5.79733756605588</v>
      </c>
      <c r="O5" s="4">
        <v>1.4518024339441196</v>
      </c>
      <c r="V5" s="5">
        <v>-0.437728</v>
      </c>
      <c r="W5" s="6">
        <v>0.02</v>
      </c>
      <c r="X5" s="1">
        <v>5.98093683882083</v>
      </c>
      <c r="Y5" s="1">
        <v>0.400138855</v>
      </c>
      <c r="Z5" s="4">
        <f>IFERROR(__xludf.DUMMYFUNCTION("""COMPUTED_VALUE"""),0.015)</f>
        <v>0.015</v>
      </c>
      <c r="AA5" s="4">
        <v>-0.445007</v>
      </c>
      <c r="AB5" s="4" t="s">
        <v>13</v>
      </c>
      <c r="AC5" s="1">
        <v>7.28400711341242</v>
      </c>
      <c r="AD5" s="4">
        <v>-7.72173511341242</v>
      </c>
    </row>
    <row r="6">
      <c r="G6" s="5">
        <v>7.24975</v>
      </c>
      <c r="H6" s="6">
        <v>0.025</v>
      </c>
      <c r="I6" s="1">
        <v>3.52613186606552</v>
      </c>
      <c r="J6" s="1">
        <v>0.716903686</v>
      </c>
      <c r="K6" s="4">
        <f>IFERROR(__xludf.DUMMYFUNCTION("""COMPUTED_VALUE"""),0.02)</f>
        <v>0.02</v>
      </c>
      <c r="L6" s="4">
        <v>7.24914</v>
      </c>
      <c r="M6" s="4" t="s">
        <v>13</v>
      </c>
      <c r="N6" s="1">
        <v>5.7273206765286</v>
      </c>
      <c r="O6" s="4">
        <v>1.5224293234713997</v>
      </c>
      <c r="V6" s="5">
        <v>-0.430818</v>
      </c>
      <c r="W6" s="6">
        <v>0.025</v>
      </c>
      <c r="X6" s="1">
        <v>5.55970404604474</v>
      </c>
      <c r="Y6" s="1">
        <v>0.716903686</v>
      </c>
      <c r="Z6" s="4">
        <f>IFERROR(__xludf.DUMMYFUNCTION("""COMPUTED_VALUE"""),0.02)</f>
        <v>0.02</v>
      </c>
      <c r="AA6" s="4">
        <v>-0.437728</v>
      </c>
      <c r="AB6" s="4" t="s">
        <v>13</v>
      </c>
      <c r="AC6" s="1">
        <v>7.25441581225034</v>
      </c>
      <c r="AD6" s="4">
        <v>-7.68523381225034</v>
      </c>
    </row>
    <row r="7">
      <c r="G7" s="5">
        <v>7.2503</v>
      </c>
      <c r="H7" s="6">
        <v>0.03</v>
      </c>
      <c r="I7" s="1">
        <v>2.65154440616416</v>
      </c>
      <c r="J7" s="1">
        <v>0.833602905</v>
      </c>
      <c r="K7" s="4">
        <f>IFERROR(__xludf.DUMMYFUNCTION("""COMPUTED_VALUE"""),0.025)</f>
        <v>0.025</v>
      </c>
      <c r="L7" s="4">
        <v>7.24975</v>
      </c>
      <c r="M7" s="4" t="s">
        <v>13</v>
      </c>
      <c r="N7" s="1">
        <v>5.65840784174371</v>
      </c>
      <c r="O7" s="4">
        <v>1.5918921582562904</v>
      </c>
      <c r="V7" s="5">
        <v>-0.424122</v>
      </c>
      <c r="W7" s="6">
        <v>0.03</v>
      </c>
      <c r="X7" s="1">
        <v>5.71843004752466</v>
      </c>
      <c r="Y7" s="1">
        <v>0.833602905</v>
      </c>
      <c r="Z7" s="4">
        <f>IFERROR(__xludf.DUMMYFUNCTION("""COMPUTED_VALUE"""),0.025)</f>
        <v>0.025</v>
      </c>
      <c r="AA7" s="4">
        <v>-0.430818</v>
      </c>
      <c r="AB7" s="4" t="s">
        <v>13</v>
      </c>
      <c r="AC7" s="1">
        <v>7.22446511974891</v>
      </c>
      <c r="AD7" s="4">
        <v>-7.6485871197489095</v>
      </c>
    </row>
    <row r="8">
      <c r="G8" s="5">
        <v>7.25082</v>
      </c>
      <c r="H8" s="6">
        <v>0.035</v>
      </c>
      <c r="I8" s="1">
        <v>0.964414259204716</v>
      </c>
      <c r="J8" s="1">
        <v>1.017032623</v>
      </c>
      <c r="K8" s="4">
        <f>IFERROR(__xludf.DUMMYFUNCTION("""COMPUTED_VALUE"""),0.03)</f>
        <v>0.03</v>
      </c>
      <c r="L8" s="4">
        <v>7.2503</v>
      </c>
      <c r="M8" s="4" t="s">
        <v>13</v>
      </c>
      <c r="N8" s="1">
        <v>5.59065069878069</v>
      </c>
      <c r="O8" s="4">
        <v>1.6601693012193097</v>
      </c>
      <c r="V8" s="5">
        <v>-0.417675</v>
      </c>
      <c r="W8" s="6">
        <v>0.035</v>
      </c>
      <c r="X8" s="1">
        <v>14.4168510365472</v>
      </c>
      <c r="Y8" s="1">
        <v>1.017032623</v>
      </c>
      <c r="Z8" s="4">
        <f>IFERROR(__xludf.DUMMYFUNCTION("""COMPUTED_VALUE"""),0.03)</f>
        <v>0.03</v>
      </c>
      <c r="AA8" s="4">
        <v>-0.424122</v>
      </c>
      <c r="AB8" s="4" t="s">
        <v>13</v>
      </c>
      <c r="AC8" s="1">
        <v>7.19416001274148</v>
      </c>
      <c r="AD8" s="4">
        <v>-7.61183501274148</v>
      </c>
    </row>
    <row r="9">
      <c r="G9" s="5">
        <v>7.2512</v>
      </c>
      <c r="H9" s="6">
        <v>0.04</v>
      </c>
      <c r="I9" s="1">
        <v>11.1177121683064</v>
      </c>
      <c r="J9" s="1">
        <v>1.150405884</v>
      </c>
      <c r="K9" s="4">
        <f>IFERROR(__xludf.DUMMYFUNCTION("""COMPUTED_VALUE"""),0.035)</f>
        <v>0.035</v>
      </c>
      <c r="L9" s="4">
        <v>7.25082</v>
      </c>
      <c r="M9" s="4" t="s">
        <v>13</v>
      </c>
      <c r="N9" s="1">
        <v>5.52410088471898</v>
      </c>
      <c r="O9" s="4">
        <v>1.7270991152810202</v>
      </c>
      <c r="V9" s="5">
        <v>-0.411559</v>
      </c>
      <c r="W9" s="6">
        <v>0.04</v>
      </c>
      <c r="X9" s="1">
        <v>86.1121717876514</v>
      </c>
      <c r="Y9" s="1">
        <v>1.150405884</v>
      </c>
      <c r="Z9" s="4">
        <f>IFERROR(__xludf.DUMMYFUNCTION("""COMPUTED_VALUE"""),0.035)</f>
        <v>0.035</v>
      </c>
      <c r="AA9" s="4">
        <v>-0.417675</v>
      </c>
      <c r="AB9" s="4" t="s">
        <v>13</v>
      </c>
      <c r="AC9" s="1">
        <v>7.16350546806141</v>
      </c>
      <c r="AD9" s="4">
        <v>-7.575064468061409</v>
      </c>
    </row>
    <row r="10">
      <c r="G10" s="5">
        <v>7.25155</v>
      </c>
      <c r="H10" s="6">
        <v>0.045</v>
      </c>
      <c r="I10" s="1">
        <v>17.0778156023469</v>
      </c>
      <c r="J10" s="1">
        <v>1.333877563</v>
      </c>
      <c r="K10" s="4">
        <f>IFERROR(__xludf.DUMMYFUNCTION("""COMPUTED_VALUE"""),0.04)</f>
        <v>0.04</v>
      </c>
      <c r="L10" s="4">
        <v>7.2512</v>
      </c>
      <c r="M10" s="4" t="s">
        <v>13</v>
      </c>
      <c r="N10" s="1">
        <v>5.45881003663803</v>
      </c>
      <c r="O10" s="4">
        <v>1.7927399633619698</v>
      </c>
      <c r="V10" s="5">
        <v>-0.405671</v>
      </c>
      <c r="W10" s="6">
        <v>0.045</v>
      </c>
      <c r="X10" s="1">
        <v>106.042205237185</v>
      </c>
      <c r="Y10" s="1">
        <v>1.333877563</v>
      </c>
      <c r="Z10" s="4">
        <f>IFERROR(__xludf.DUMMYFUNCTION("""COMPUTED_VALUE"""),0.04)</f>
        <v>0.04</v>
      </c>
      <c r="AA10" s="4">
        <v>-0.411559</v>
      </c>
      <c r="AB10" s="4" t="s">
        <v>13</v>
      </c>
      <c r="AC10" s="1">
        <v>7.13250646254207</v>
      </c>
      <c r="AD10" s="4">
        <v>-7.53817746254207</v>
      </c>
    </row>
    <row r="11">
      <c r="G11" s="5">
        <v>7.25183</v>
      </c>
      <c r="H11" s="6">
        <v>0.05</v>
      </c>
      <c r="I11" s="1">
        <v>29.206170140029</v>
      </c>
      <c r="J11" s="1">
        <v>1.533946991</v>
      </c>
      <c r="K11" s="4">
        <f>IFERROR(__xludf.DUMMYFUNCTION("""COMPUTED_VALUE"""),0.045)</f>
        <v>0.045</v>
      </c>
      <c r="L11" s="4">
        <v>7.25155</v>
      </c>
      <c r="M11" s="4" t="s">
        <v>13</v>
      </c>
      <c r="N11" s="1">
        <v>5.3948297916173</v>
      </c>
      <c r="O11" s="4">
        <v>1.8570002083826997</v>
      </c>
      <c r="V11" s="5">
        <v>-0.400034</v>
      </c>
      <c r="W11" s="6">
        <v>0.05</v>
      </c>
      <c r="X11" s="1">
        <v>129.42088907384</v>
      </c>
      <c r="Y11" s="1">
        <v>1.533946991</v>
      </c>
      <c r="Z11" s="4">
        <f>IFERROR(__xludf.DUMMYFUNCTION("""COMPUTED_VALUE"""),0.045)</f>
        <v>0.045</v>
      </c>
      <c r="AA11" s="4">
        <v>-0.405671</v>
      </c>
      <c r="AB11" s="4" t="s">
        <v>13</v>
      </c>
      <c r="AC11" s="1">
        <v>7.10116797301681</v>
      </c>
      <c r="AD11" s="4">
        <v>-7.501201973016809</v>
      </c>
    </row>
    <row r="12">
      <c r="G12" s="5">
        <v>7.252</v>
      </c>
      <c r="H12" s="6">
        <v>0.055</v>
      </c>
      <c r="I12" s="1">
        <v>24.8539799661338</v>
      </c>
      <c r="J12" s="1">
        <v>1.65065383899999</v>
      </c>
      <c r="K12" s="4">
        <f>IFERROR(__xludf.DUMMYFUNCTION("""COMPUTED_VALUE"""),0.05)</f>
        <v>0.05</v>
      </c>
      <c r="L12" s="4">
        <v>7.25183</v>
      </c>
      <c r="M12" s="4" t="s">
        <v>13</v>
      </c>
      <c r="N12" s="1">
        <v>5.33221178673625</v>
      </c>
      <c r="O12" s="4">
        <v>1.9197882132637494</v>
      </c>
      <c r="V12" s="5">
        <v>-0.394748</v>
      </c>
      <c r="W12" s="6">
        <v>0.055</v>
      </c>
      <c r="X12" s="1">
        <v>117.016335283109</v>
      </c>
      <c r="Y12" s="1">
        <v>1.65065383899999</v>
      </c>
      <c r="Z12" s="4">
        <f>IFERROR(__xludf.DUMMYFUNCTION("""COMPUTED_VALUE"""),0.05)</f>
        <v>0.05</v>
      </c>
      <c r="AA12" s="4">
        <v>-0.400034</v>
      </c>
      <c r="AB12" s="4" t="s">
        <v>13</v>
      </c>
      <c r="AC12" s="1">
        <v>7.06949497631899</v>
      </c>
      <c r="AD12" s="4">
        <v>-7.46424297631899</v>
      </c>
    </row>
    <row r="13">
      <c r="G13" s="5">
        <v>7.25215</v>
      </c>
      <c r="H13" s="6">
        <v>0.06</v>
      </c>
      <c r="I13" s="1">
        <v>25.5920153156915</v>
      </c>
      <c r="J13" s="1">
        <v>1.834049225</v>
      </c>
      <c r="K13" s="4">
        <f>IFERROR(__xludf.DUMMYFUNCTION("""COMPUTED_VALUE"""),0.055)</f>
        <v>0.055</v>
      </c>
      <c r="L13" s="4">
        <v>7.252</v>
      </c>
      <c r="M13" s="4" t="s">
        <v>13</v>
      </c>
      <c r="N13" s="1">
        <v>5.27100765907433</v>
      </c>
      <c r="O13" s="4">
        <v>1.98114234092567</v>
      </c>
      <c r="V13" s="5">
        <v>-0.389661</v>
      </c>
      <c r="W13" s="6">
        <v>0.06</v>
      </c>
      <c r="X13" s="1">
        <v>115.094139355255</v>
      </c>
      <c r="Y13" s="1">
        <v>1.834049225</v>
      </c>
      <c r="Z13" s="4">
        <f>IFERROR(__xludf.DUMMYFUNCTION("""COMPUTED_VALUE"""),0.055)</f>
        <v>0.055</v>
      </c>
      <c r="AA13" s="4">
        <v>-0.394748</v>
      </c>
      <c r="AB13" s="4" t="s">
        <v>13</v>
      </c>
      <c r="AC13" s="1">
        <v>7.03749244928197</v>
      </c>
      <c r="AD13" s="4">
        <v>-7.42715344928197</v>
      </c>
    </row>
    <row r="14">
      <c r="G14" s="5">
        <v>7.25219</v>
      </c>
      <c r="H14" s="6">
        <v>0.065</v>
      </c>
      <c r="I14" s="1">
        <v>23.1118275952524</v>
      </c>
      <c r="J14" s="1">
        <v>1.9674263</v>
      </c>
      <c r="K14" s="4">
        <f>IFERROR(__xludf.DUMMYFUNCTION("""COMPUTED_VALUE"""),0.06)</f>
        <v>0.06</v>
      </c>
      <c r="L14" s="4">
        <v>7.25215</v>
      </c>
      <c r="M14" s="4" t="s">
        <v>13</v>
      </c>
      <c r="N14" s="1">
        <v>5.21126904571098</v>
      </c>
      <c r="O14" s="4">
        <v>2.04092095428902</v>
      </c>
      <c r="V14" s="5">
        <v>-0.384862</v>
      </c>
      <c r="W14" s="6">
        <v>0.065</v>
      </c>
      <c r="X14" s="1">
        <v>106.557183261643</v>
      </c>
      <c r="Y14" s="1">
        <v>1.9674263</v>
      </c>
      <c r="Z14" s="4">
        <f>IFERROR(__xludf.DUMMYFUNCTION("""COMPUTED_VALUE"""),0.06)</f>
        <v>0.06</v>
      </c>
      <c r="AA14" s="4">
        <v>-0.389661</v>
      </c>
      <c r="AB14" s="4" t="s">
        <v>13</v>
      </c>
      <c r="AC14" s="1">
        <v>7.00516536873912</v>
      </c>
      <c r="AD14" s="4">
        <v>-7.39002736873912</v>
      </c>
    </row>
    <row r="15">
      <c r="G15" s="5">
        <v>7.25219</v>
      </c>
      <c r="H15" s="6">
        <v>0.07</v>
      </c>
      <c r="I15" s="1">
        <v>22.2933659702</v>
      </c>
      <c r="J15" s="1">
        <v>2.150852203</v>
      </c>
      <c r="K15" s="4">
        <f>IFERROR(__xludf.DUMMYFUNCTION("""COMPUTED_VALUE"""),0.065)</f>
        <v>0.065</v>
      </c>
      <c r="L15" s="4">
        <v>7.25219</v>
      </c>
      <c r="M15" s="4" t="s">
        <v>13</v>
      </c>
      <c r="N15" s="1">
        <v>5.15304758372567</v>
      </c>
      <c r="O15" s="4">
        <v>2.0991424162743293</v>
      </c>
      <c r="V15" s="5">
        <v>-0.380351</v>
      </c>
      <c r="W15" s="6">
        <v>0.07</v>
      </c>
      <c r="X15" s="1">
        <v>108.565269641688</v>
      </c>
      <c r="Y15" s="1">
        <v>2.150852203</v>
      </c>
      <c r="Z15" s="4">
        <f>IFERROR(__xludf.DUMMYFUNCTION("""COMPUTED_VALUE"""),0.065)</f>
        <v>0.065</v>
      </c>
      <c r="AA15" s="4">
        <v>-0.384862</v>
      </c>
      <c r="AB15" s="4" t="s">
        <v>13</v>
      </c>
      <c r="AC15" s="1">
        <v>6.97251871152378</v>
      </c>
      <c r="AD15" s="4">
        <v>-7.35286971152378</v>
      </c>
    </row>
    <row r="16">
      <c r="G16" s="5">
        <v>7.2521</v>
      </c>
      <c r="H16" s="6">
        <v>0.075</v>
      </c>
      <c r="I16" s="1">
        <v>21.5398539252453</v>
      </c>
      <c r="J16" s="1">
        <v>2.267559051</v>
      </c>
      <c r="K16" s="4">
        <f>IFERROR(__xludf.DUMMYFUNCTION("""COMPUTED_VALUE"""),0.07)</f>
        <v>0.07</v>
      </c>
      <c r="L16" s="4">
        <v>7.25219</v>
      </c>
      <c r="M16" s="4" t="s">
        <v>13</v>
      </c>
      <c r="N16" s="1">
        <v>5.09639491019785</v>
      </c>
      <c r="O16" s="4">
        <v>2.155705089802151</v>
      </c>
      <c r="V16" s="5">
        <v>-0.37614</v>
      </c>
      <c r="W16" s="6">
        <v>0.075</v>
      </c>
      <c r="X16" s="1">
        <v>106.142247063515</v>
      </c>
      <c r="Y16" s="1">
        <v>2.267559051</v>
      </c>
      <c r="Z16" s="4">
        <f>IFERROR(__xludf.DUMMYFUNCTION("""COMPUTED_VALUE"""),0.07)</f>
        <v>0.07</v>
      </c>
      <c r="AA16" s="4">
        <v>-0.380351</v>
      </c>
      <c r="AB16" s="4" t="s">
        <v>13</v>
      </c>
      <c r="AC16" s="1">
        <v>6.93955745446932</v>
      </c>
      <c r="AD16" s="4">
        <v>-7.31569745446932</v>
      </c>
    </row>
    <row r="17">
      <c r="G17" s="5">
        <v>7.25194</v>
      </c>
      <c r="H17" s="6">
        <v>0.08</v>
      </c>
      <c r="I17" s="1">
        <v>21.0789309697515</v>
      </c>
      <c r="J17" s="1">
        <v>2.45099258399999</v>
      </c>
      <c r="K17" s="4">
        <f>IFERROR(__xludf.DUMMYFUNCTION("""COMPUTED_VALUE"""),0.075)</f>
        <v>0.075</v>
      </c>
      <c r="L17" s="4">
        <v>7.2521</v>
      </c>
      <c r="M17" s="4" t="s">
        <v>13</v>
      </c>
      <c r="N17" s="1">
        <v>5.04136266220697</v>
      </c>
      <c r="O17" s="4">
        <v>2.2105773377930307</v>
      </c>
      <c r="V17" s="5">
        <v>-0.372184</v>
      </c>
      <c r="W17" s="6">
        <v>0.08</v>
      </c>
      <c r="X17" s="1">
        <v>109.429172671628</v>
      </c>
      <c r="Y17" s="1">
        <v>2.45099258399999</v>
      </c>
      <c r="Z17" s="4">
        <f>IFERROR(__xludf.DUMMYFUNCTION("""COMPUTED_VALUE"""),0.075)</f>
        <v>0.075</v>
      </c>
      <c r="AA17" s="4">
        <v>-0.37614</v>
      </c>
      <c r="AB17" s="4" t="s">
        <v>13</v>
      </c>
      <c r="AC17" s="1">
        <v>6.9062865744091</v>
      </c>
      <c r="AD17" s="4">
        <v>-7.2784705744091</v>
      </c>
    </row>
    <row r="18">
      <c r="G18" s="5">
        <v>7.25172</v>
      </c>
      <c r="H18" s="6">
        <v>0.085</v>
      </c>
      <c r="I18" s="1">
        <v>20.59593333498</v>
      </c>
      <c r="J18" s="1">
        <v>2.551029205</v>
      </c>
      <c r="K18" s="4">
        <f>IFERROR(__xludf.DUMMYFUNCTION("""COMPUTED_VALUE"""),0.08)</f>
        <v>0.08</v>
      </c>
      <c r="L18" s="4">
        <v>7.25194</v>
      </c>
      <c r="M18" s="4" t="s">
        <v>13</v>
      </c>
      <c r="N18" s="1">
        <v>4.98800247683249</v>
      </c>
      <c r="O18" s="4">
        <v>2.26371752316751</v>
      </c>
      <c r="V18" s="5">
        <v>-0.368506</v>
      </c>
      <c r="W18" s="6">
        <v>0.085</v>
      </c>
      <c r="X18" s="1">
        <v>110.743183705228</v>
      </c>
      <c r="Y18" s="1">
        <v>2.551029205</v>
      </c>
      <c r="Z18" s="4">
        <f>IFERROR(__xludf.DUMMYFUNCTION("""COMPUTED_VALUE"""),0.08)</f>
        <v>0.08</v>
      </c>
      <c r="AA18" s="4">
        <v>-0.372184</v>
      </c>
      <c r="AB18" s="4" t="s">
        <v>13</v>
      </c>
      <c r="AC18" s="1">
        <v>6.87271104817647</v>
      </c>
      <c r="AD18" s="4">
        <v>-7.24121704817647</v>
      </c>
    </row>
    <row r="19">
      <c r="G19" s="5">
        <v>7.2514</v>
      </c>
      <c r="H19" s="6">
        <v>0.09</v>
      </c>
      <c r="I19" s="1">
        <v>20.0569318190564</v>
      </c>
      <c r="J19" s="1">
        <v>2.684436798</v>
      </c>
      <c r="K19" s="4">
        <f>IFERROR(__xludf.DUMMYFUNCTION("""COMPUTED_VALUE"""),0.085)</f>
        <v>0.085</v>
      </c>
      <c r="L19" s="4">
        <v>7.25172</v>
      </c>
      <c r="M19" s="4" t="s">
        <v>13</v>
      </c>
      <c r="N19" s="1">
        <v>4.93636599115385</v>
      </c>
      <c r="O19" s="4">
        <v>2.3150340088461503</v>
      </c>
      <c r="V19" s="5">
        <v>-0.365131</v>
      </c>
      <c r="W19" s="6">
        <v>0.09</v>
      </c>
      <c r="X19" s="1">
        <v>104.555495634758</v>
      </c>
      <c r="Y19" s="1">
        <v>2.684436798</v>
      </c>
      <c r="Z19" s="4">
        <f>IFERROR(__xludf.DUMMYFUNCTION("""COMPUTED_VALUE"""),0.085)</f>
        <v>0.085</v>
      </c>
      <c r="AA19" s="4">
        <v>-0.368506</v>
      </c>
      <c r="AB19" s="4" t="s">
        <v>13</v>
      </c>
      <c r="AC19" s="1">
        <v>6.8388358526048</v>
      </c>
      <c r="AD19" s="4">
        <v>-7.2039668526047995</v>
      </c>
    </row>
    <row r="20">
      <c r="G20" s="5">
        <v>7.25109</v>
      </c>
      <c r="H20" s="6">
        <v>0.095</v>
      </c>
      <c r="I20" s="1">
        <v>19.417298637988</v>
      </c>
      <c r="J20" s="1">
        <v>2.96788406399999</v>
      </c>
      <c r="K20" s="4">
        <f>IFERROR(__xludf.DUMMYFUNCTION("""COMPUTED_VALUE"""),0.09)</f>
        <v>0.09</v>
      </c>
      <c r="L20" s="4">
        <v>7.2514</v>
      </c>
      <c r="M20" s="4" t="s">
        <v>13</v>
      </c>
      <c r="N20" s="1">
        <v>4.88650484225052</v>
      </c>
      <c r="O20" s="4">
        <v>2.364585157749479</v>
      </c>
      <c r="V20" s="5">
        <v>-0.36196</v>
      </c>
      <c r="W20" s="6">
        <v>0.095</v>
      </c>
      <c r="X20" s="1">
        <v>105.628419174009</v>
      </c>
      <c r="Y20" s="1">
        <v>2.96788406399999</v>
      </c>
      <c r="Z20" s="4">
        <f>IFERROR(__xludf.DUMMYFUNCTION("""COMPUTED_VALUE"""),0.09)</f>
        <v>0.09</v>
      </c>
      <c r="AA20" s="4">
        <v>-0.365131</v>
      </c>
      <c r="AB20" s="4" t="s">
        <v>13</v>
      </c>
      <c r="AC20" s="1">
        <v>6.80466596452745</v>
      </c>
      <c r="AD20" s="4">
        <v>-7.16662596452745</v>
      </c>
    </row>
    <row r="21">
      <c r="G21" s="5">
        <v>7.25065</v>
      </c>
      <c r="H21" s="6">
        <v>0.1</v>
      </c>
      <c r="I21" s="1">
        <v>20.8578921677173</v>
      </c>
      <c r="J21" s="1">
        <v>3.084598541</v>
      </c>
      <c r="K21" s="4">
        <f>IFERROR(__xludf.DUMMYFUNCTION("""COMPUTED_VALUE"""),0.095)</f>
        <v>0.095</v>
      </c>
      <c r="L21" s="4">
        <v>7.25109</v>
      </c>
      <c r="M21" s="4" t="s">
        <v>13</v>
      </c>
      <c r="N21" s="1">
        <v>4.83847066720195</v>
      </c>
      <c r="O21" s="4">
        <v>2.4121793327980505</v>
      </c>
      <c r="V21" s="5">
        <v>-0.359148</v>
      </c>
      <c r="W21" s="6">
        <v>0.1</v>
      </c>
      <c r="X21" s="1">
        <v>97.8885143877499</v>
      </c>
      <c r="Y21" s="1">
        <v>3.084598541</v>
      </c>
      <c r="Z21" s="4">
        <f>IFERROR(__xludf.DUMMYFUNCTION("""COMPUTED_VALUE"""),0.095)</f>
        <v>0.095</v>
      </c>
      <c r="AA21" s="4">
        <v>-0.36196</v>
      </c>
      <c r="AB21" s="4" t="s">
        <v>13</v>
      </c>
      <c r="AC21" s="1">
        <v>6.77020636077777</v>
      </c>
      <c r="AD21" s="4">
        <v>-7.1293543607777705</v>
      </c>
    </row>
    <row r="22">
      <c r="G22" s="5">
        <v>7.25017</v>
      </c>
      <c r="H22" s="6">
        <v>0.105</v>
      </c>
      <c r="I22" s="1">
        <v>20.771457320832</v>
      </c>
      <c r="J22" s="1">
        <v>3.167972565</v>
      </c>
      <c r="K22" s="4">
        <f>IFERROR(__xludf.DUMMYFUNCTION("""COMPUTED_VALUE"""),0.1)</f>
        <v>0.1</v>
      </c>
      <c r="L22" s="4">
        <v>7.25065</v>
      </c>
      <c r="M22" s="4" t="s">
        <v>13</v>
      </c>
      <c r="N22" s="1">
        <v>4.79231510308759</v>
      </c>
      <c r="O22" s="4">
        <v>2.4578548969124094</v>
      </c>
      <c r="V22" s="5">
        <v>-0.356567</v>
      </c>
      <c r="W22" s="6">
        <v>0.105</v>
      </c>
      <c r="X22" s="1">
        <v>81.5788206191317</v>
      </c>
      <c r="Y22" s="1">
        <v>3.167972565</v>
      </c>
      <c r="Z22" s="4">
        <f>IFERROR(__xludf.DUMMYFUNCTION("""COMPUTED_VALUE"""),0.1)</f>
        <v>0.1</v>
      </c>
      <c r="AA22" s="4">
        <v>-0.359148</v>
      </c>
      <c r="AB22" s="4" t="s">
        <v>13</v>
      </c>
      <c r="AC22" s="1">
        <v>6.73546201818912</v>
      </c>
      <c r="AD22" s="4">
        <v>-7.09202901818912</v>
      </c>
    </row>
    <row r="23">
      <c r="G23" s="5">
        <v>7.2496</v>
      </c>
      <c r="H23" s="6">
        <v>0.11</v>
      </c>
      <c r="I23" s="1">
        <v>9.23272927613226</v>
      </c>
      <c r="J23" s="1">
        <v>3.251354217</v>
      </c>
      <c r="K23" s="4">
        <f>IFERROR(__xludf.DUMMYFUNCTION("""COMPUTED_VALUE"""),0.105)</f>
        <v>0.105</v>
      </c>
      <c r="L23" s="4">
        <v>7.25017</v>
      </c>
      <c r="M23" s="4" t="s">
        <v>13</v>
      </c>
      <c r="N23" s="1">
        <v>4.7480897869869</v>
      </c>
      <c r="O23" s="4">
        <v>2.5015102130131</v>
      </c>
      <c r="V23" s="5">
        <v>-0.354311</v>
      </c>
      <c r="W23" s="6">
        <v>0.11</v>
      </c>
      <c r="X23" s="1">
        <v>28.5928199986834</v>
      </c>
      <c r="Y23" s="1">
        <v>3.251354217</v>
      </c>
      <c r="Z23" s="4">
        <f>IFERROR(__xludf.DUMMYFUNCTION("""COMPUTED_VALUE"""),0.105)</f>
        <v>0.105</v>
      </c>
      <c r="AA23" s="4">
        <v>-0.356567</v>
      </c>
      <c r="AB23" s="4" t="s">
        <v>13</v>
      </c>
      <c r="AC23" s="1">
        <v>6.70043791359487</v>
      </c>
      <c r="AD23" s="4">
        <v>-7.05474891359487</v>
      </c>
    </row>
    <row r="24">
      <c r="G24" s="5">
        <v>7.249</v>
      </c>
      <c r="H24" s="6">
        <v>0.115</v>
      </c>
      <c r="I24" s="1">
        <v>5.40941197689673</v>
      </c>
      <c r="J24" s="1">
        <v>3.368068695</v>
      </c>
      <c r="K24" s="4">
        <f>IFERROR(__xludf.DUMMYFUNCTION("""COMPUTED_VALUE"""),0.11)</f>
        <v>0.11</v>
      </c>
      <c r="L24" s="4">
        <v>7.2496</v>
      </c>
      <c r="M24" s="4" t="s">
        <v>13</v>
      </c>
      <c r="N24" s="1">
        <v>4.70584635597932</v>
      </c>
      <c r="O24" s="4">
        <v>2.5431536440206797</v>
      </c>
      <c r="V24" s="5">
        <v>-0.352269</v>
      </c>
      <c r="W24" s="6">
        <v>0.115</v>
      </c>
      <c r="X24" s="1">
        <v>13.6559217068273</v>
      </c>
      <c r="Y24" s="1">
        <v>3.368068695</v>
      </c>
      <c r="Z24" s="4">
        <f>IFERROR(__xludf.DUMMYFUNCTION("""COMPUTED_VALUE"""),0.11)</f>
        <v>0.11</v>
      </c>
      <c r="AA24" s="4">
        <v>-0.354311</v>
      </c>
      <c r="AB24" s="4" t="s">
        <v>13</v>
      </c>
      <c r="AC24" s="1">
        <v>6.66513902382837</v>
      </c>
      <c r="AD24" s="4">
        <v>-7.01740802382837</v>
      </c>
    </row>
    <row r="25">
      <c r="G25" s="5">
        <v>7.24825</v>
      </c>
      <c r="H25" s="6">
        <v>0.12</v>
      </c>
      <c r="I25" s="1">
        <v>4.06546670557139</v>
      </c>
      <c r="J25" s="1">
        <v>3.451450348</v>
      </c>
      <c r="K25" s="4">
        <f>IFERROR(__xludf.DUMMYFUNCTION("""COMPUTED_VALUE"""),0.115)</f>
        <v>0.115</v>
      </c>
      <c r="L25" s="4">
        <v>7.249</v>
      </c>
      <c r="M25" s="4" t="s">
        <v>13</v>
      </c>
      <c r="N25" s="1">
        <v>4.66499262123677</v>
      </c>
      <c r="O25" s="4">
        <v>2.5832573787632294</v>
      </c>
      <c r="V25" s="5">
        <v>-0.350636</v>
      </c>
      <c r="W25" s="6">
        <v>0.12</v>
      </c>
      <c r="X25" s="1">
        <v>8.46603660959368</v>
      </c>
      <c r="Y25" s="1">
        <v>3.451450348</v>
      </c>
      <c r="Z25" s="4">
        <f>IFERROR(__xludf.DUMMYFUNCTION("""COMPUTED_VALUE"""),0.115)</f>
        <v>0.115</v>
      </c>
      <c r="AA25" s="4">
        <v>-0.352269</v>
      </c>
      <c r="AB25" s="4" t="s">
        <v>13</v>
      </c>
      <c r="AC25" s="1">
        <v>6.62873564695266</v>
      </c>
      <c r="AD25" s="4">
        <v>-6.97937164695266</v>
      </c>
    </row>
    <row r="26">
      <c r="G26" s="5">
        <v>7.24752</v>
      </c>
      <c r="H26" s="6">
        <v>0.125</v>
      </c>
      <c r="I26" s="1">
        <v>4.06546670557139</v>
      </c>
      <c r="J26" s="1">
        <v>3.55146408099999</v>
      </c>
      <c r="K26" s="4">
        <f>IFERROR(__xludf.DUMMYFUNCTION("""COMPUTED_VALUE"""),0.116695404)</f>
        <v>0.116695404</v>
      </c>
      <c r="L26" s="4" t="s">
        <v>13</v>
      </c>
      <c r="M26" s="4">
        <v>4.69198150411617</v>
      </c>
      <c r="N26" s="1">
        <v>4.62352722973353</v>
      </c>
      <c r="O26" s="4">
        <v>2.6239927702664696</v>
      </c>
      <c r="V26" s="5">
        <v>-0.349172</v>
      </c>
      <c r="W26" s="6">
        <v>0.125</v>
      </c>
      <c r="X26" s="1">
        <v>8.46603660959368</v>
      </c>
      <c r="Y26" s="1">
        <v>3.55146408099999</v>
      </c>
      <c r="Z26" s="4">
        <f>IFERROR(__xludf.DUMMYFUNCTION("""COMPUTED_VALUE"""),0.116695404)</f>
        <v>0.116695404</v>
      </c>
      <c r="AA26" s="4" t="s">
        <v>13</v>
      </c>
      <c r="AB26" s="4">
        <v>6.65310834531266</v>
      </c>
      <c r="AC26" s="1">
        <v>6.58868845629059</v>
      </c>
      <c r="AD26" s="4">
        <v>-6.93786045629059</v>
      </c>
    </row>
    <row r="27">
      <c r="G27" s="5">
        <v>7.24673</v>
      </c>
      <c r="H27" s="6">
        <v>0.13</v>
      </c>
      <c r="I27" s="1">
        <v>3.11171701725666</v>
      </c>
      <c r="J27" s="1">
        <v>3.70151138299999</v>
      </c>
      <c r="K27" s="4">
        <f>IFERROR(__xludf.DUMMYFUNCTION("""COMPUTED_VALUE"""),0.12)</f>
        <v>0.12</v>
      </c>
      <c r="L27" s="4">
        <v>7.24825</v>
      </c>
      <c r="M27" s="4" t="s">
        <v>13</v>
      </c>
      <c r="N27" s="1">
        <v>4.58150631353071</v>
      </c>
      <c r="O27" s="4">
        <v>2.6652236864692904</v>
      </c>
      <c r="V27" s="5">
        <v>-0.347964</v>
      </c>
      <c r="W27" s="6">
        <v>0.13</v>
      </c>
      <c r="X27" s="1">
        <v>6.30144526111683</v>
      </c>
      <c r="Y27" s="1">
        <v>3.70151138299999</v>
      </c>
      <c r="Z27" s="4">
        <f>IFERROR(__xludf.DUMMYFUNCTION("""COMPUTED_VALUE"""),0.12)</f>
        <v>0.12</v>
      </c>
      <c r="AA27" s="4">
        <v>-0.350636</v>
      </c>
      <c r="AB27" s="4" t="s">
        <v>13</v>
      </c>
      <c r="AC27" s="1">
        <v>6.54525841879519</v>
      </c>
      <c r="AD27" s="4">
        <v>-6.89322241879519</v>
      </c>
    </row>
    <row r="28">
      <c r="G28" s="5">
        <v>7.24586</v>
      </c>
      <c r="H28" s="6">
        <v>0.135</v>
      </c>
      <c r="I28" s="1">
        <v>2.03032985131326</v>
      </c>
      <c r="J28" s="1">
        <v>3.801548004</v>
      </c>
      <c r="K28" s="4">
        <f>IFERROR(__xludf.DUMMYFUNCTION("""COMPUTED_VALUE"""),0.125)</f>
        <v>0.125</v>
      </c>
      <c r="L28" s="4">
        <v>7.24752</v>
      </c>
      <c r="M28" s="4" t="s">
        <v>13</v>
      </c>
      <c r="N28" s="1">
        <v>4.53915886758941</v>
      </c>
      <c r="O28" s="4">
        <v>2.7067011324105907</v>
      </c>
      <c r="V28" s="5">
        <v>-0.347061</v>
      </c>
      <c r="W28" s="6">
        <v>0.135</v>
      </c>
      <c r="X28" s="1">
        <v>4.66140420326158</v>
      </c>
      <c r="Y28" s="1">
        <v>3.801548004</v>
      </c>
      <c r="Z28" s="4">
        <f>IFERROR(__xludf.DUMMYFUNCTION("""COMPUTED_VALUE"""),0.125)</f>
        <v>0.125</v>
      </c>
      <c r="AA28" s="4">
        <v>-0.349172</v>
      </c>
      <c r="AB28" s="4" t="s">
        <v>13</v>
      </c>
      <c r="AC28" s="1">
        <v>6.49893549445281</v>
      </c>
      <c r="AD28" s="4">
        <v>-6.84599649445281</v>
      </c>
    </row>
    <row r="29">
      <c r="G29" s="5">
        <v>7.24492</v>
      </c>
      <c r="H29" s="6">
        <v>0.14</v>
      </c>
      <c r="I29" s="1">
        <v>1.40064473139568</v>
      </c>
      <c r="J29" s="1">
        <v>3.90156173699999</v>
      </c>
      <c r="K29" s="4">
        <f>IFERROR(__xludf.DUMMYFUNCTION("""COMPUTED_VALUE"""),0.13)</f>
        <v>0.13</v>
      </c>
      <c r="L29" s="4">
        <v>7.24673</v>
      </c>
      <c r="M29" s="4" t="s">
        <v>13</v>
      </c>
      <c r="N29" s="1">
        <v>4.49671388687073</v>
      </c>
      <c r="O29" s="4">
        <v>2.748206113129269</v>
      </c>
      <c r="V29" s="5">
        <v>-0.346437</v>
      </c>
      <c r="W29" s="6">
        <v>0.14</v>
      </c>
      <c r="X29" s="1">
        <v>3.42538264261722</v>
      </c>
      <c r="Y29" s="1">
        <v>3.90156173699999</v>
      </c>
      <c r="Z29" s="4">
        <f>IFERROR(__xludf.DUMMYFUNCTION("""COMPUTED_VALUE"""),0.13)</f>
        <v>0.13</v>
      </c>
      <c r="AA29" s="4">
        <v>-0.347964</v>
      </c>
      <c r="AB29" s="4" t="s">
        <v>13</v>
      </c>
      <c r="AC29" s="1">
        <v>6.45020964324983</v>
      </c>
      <c r="AD29" s="4">
        <v>-6.79664664324983</v>
      </c>
    </row>
    <row r="30">
      <c r="G30" s="5">
        <v>7.24392</v>
      </c>
      <c r="H30" s="6">
        <v>0.145</v>
      </c>
      <c r="I30" s="1">
        <v>0.817140005099787</v>
      </c>
      <c r="J30" s="1">
        <v>3.98493576</v>
      </c>
      <c r="K30" s="4">
        <f>IFERROR(__xludf.DUMMYFUNCTION("""COMPUTED_VALUE"""),0.135)</f>
        <v>0.135</v>
      </c>
      <c r="L30" s="4">
        <v>7.24586</v>
      </c>
      <c r="M30" s="4" t="s">
        <v>13</v>
      </c>
      <c r="N30" s="1">
        <v>4.45440036633577</v>
      </c>
      <c r="O30" s="4">
        <v>2.78951963366423</v>
      </c>
      <c r="V30" s="5">
        <v>-0.346104</v>
      </c>
      <c r="W30" s="6">
        <v>0.145</v>
      </c>
      <c r="X30" s="1">
        <v>3.10206748868762</v>
      </c>
      <c r="Y30" s="1">
        <v>3.98493576</v>
      </c>
      <c r="Z30" s="4">
        <f>IFERROR(__xludf.DUMMYFUNCTION("""COMPUTED_VALUE"""),0.135)</f>
        <v>0.135</v>
      </c>
      <c r="AA30" s="4">
        <v>-0.347061</v>
      </c>
      <c r="AB30" s="4" t="s">
        <v>13</v>
      </c>
      <c r="AC30" s="1">
        <v>6.39957082517259</v>
      </c>
      <c r="AD30" s="4">
        <v>-6.74567482517259</v>
      </c>
    </row>
    <row r="31">
      <c r="G31" s="5">
        <v>7.24285</v>
      </c>
      <c r="H31" s="6">
        <v>0.15</v>
      </c>
      <c r="I31" s="1">
        <v>0.817140005099787</v>
      </c>
      <c r="J31" s="1">
        <v>4.068294525</v>
      </c>
      <c r="K31" s="4">
        <f>IFERROR(__xludf.DUMMYFUNCTION("""COMPUTED_VALUE"""),0.14)</f>
        <v>0.14</v>
      </c>
      <c r="L31" s="4">
        <v>7.24492</v>
      </c>
      <c r="M31" s="4" t="s">
        <v>13</v>
      </c>
      <c r="N31" s="1">
        <v>4.41244730094562</v>
      </c>
      <c r="O31" s="4">
        <v>2.83040269905438</v>
      </c>
      <c r="V31" s="5">
        <v>-0.346004</v>
      </c>
      <c r="W31" s="6">
        <v>0.15</v>
      </c>
      <c r="X31" s="1">
        <v>3.10206748868762</v>
      </c>
      <c r="Y31" s="1">
        <v>4.068294525</v>
      </c>
      <c r="Z31" s="4">
        <f>IFERROR(__xludf.DUMMYFUNCTION("""COMPUTED_VALUE"""),0.14)</f>
        <v>0.14</v>
      </c>
      <c r="AA31" s="4">
        <v>-0.346437</v>
      </c>
      <c r="AB31" s="4" t="s">
        <v>13</v>
      </c>
      <c r="AC31" s="1">
        <v>6.34750900020746</v>
      </c>
      <c r="AD31" s="4">
        <v>-6.69351300020746</v>
      </c>
    </row>
    <row r="32">
      <c r="G32" s="5">
        <v>7.24172</v>
      </c>
      <c r="H32" s="6">
        <v>0.155</v>
      </c>
      <c r="I32" s="1">
        <v>1.46628561390528</v>
      </c>
      <c r="J32" s="1">
        <v>4.201633453</v>
      </c>
      <c r="K32" s="4">
        <f>IFERROR(__xludf.DUMMYFUNCTION("""COMPUTED_VALUE"""),0.145)</f>
        <v>0.145</v>
      </c>
      <c r="L32" s="4">
        <v>7.24392</v>
      </c>
      <c r="M32" s="4" t="s">
        <v>13</v>
      </c>
      <c r="N32" s="1">
        <v>4.37108368566139</v>
      </c>
      <c r="O32" s="4">
        <v>2.8706363143386096</v>
      </c>
      <c r="V32" s="5">
        <v>-0.346189</v>
      </c>
      <c r="W32" s="6">
        <v>0.155</v>
      </c>
      <c r="X32" s="1">
        <v>3.33585321478256</v>
      </c>
      <c r="Y32" s="1">
        <v>4.201633453</v>
      </c>
      <c r="Z32" s="4">
        <f>IFERROR(__xludf.DUMMYFUNCTION("""COMPUTED_VALUE"""),0.145)</f>
        <v>0.145</v>
      </c>
      <c r="AA32" s="4">
        <v>-0.346104</v>
      </c>
      <c r="AB32" s="4" t="s">
        <v>13</v>
      </c>
      <c r="AC32" s="1">
        <v>6.2945141283408</v>
      </c>
      <c r="AD32" s="4">
        <v>-6.6407031283408</v>
      </c>
    </row>
    <row r="33">
      <c r="G33" s="5">
        <v>7.24051</v>
      </c>
      <c r="H33" s="6">
        <v>0.16</v>
      </c>
      <c r="I33" s="1">
        <v>1.79087379092581</v>
      </c>
      <c r="J33" s="1">
        <v>4.401660919</v>
      </c>
      <c r="K33" s="4">
        <f>IFERROR(__xludf.DUMMYFUNCTION("""COMPUTED_VALUE"""),0.15)</f>
        <v>0.15</v>
      </c>
      <c r="L33" s="4">
        <v>7.24285</v>
      </c>
      <c r="M33" s="4" t="s">
        <v>13</v>
      </c>
      <c r="N33" s="1">
        <v>4.33053851544418</v>
      </c>
      <c r="O33" s="4">
        <v>2.90997148455582</v>
      </c>
      <c r="V33" s="5">
        <v>-0.346671</v>
      </c>
      <c r="W33" s="6">
        <v>0.16</v>
      </c>
      <c r="X33" s="1">
        <v>3.78268417587779</v>
      </c>
      <c r="Y33" s="1">
        <v>4.401660919</v>
      </c>
      <c r="Z33" s="4">
        <f>IFERROR(__xludf.DUMMYFUNCTION("""COMPUTED_VALUE"""),0.15)</f>
        <v>0.15</v>
      </c>
      <c r="AA33" s="4">
        <v>-0.346004</v>
      </c>
      <c r="AB33" s="4" t="s">
        <v>13</v>
      </c>
      <c r="AC33" s="1">
        <v>6.24107616955898</v>
      </c>
      <c r="AD33" s="4">
        <v>-6.5877471695589795</v>
      </c>
    </row>
    <row r="34">
      <c r="G34" s="5">
        <v>7.23925</v>
      </c>
      <c r="H34" s="6">
        <v>0.165</v>
      </c>
      <c r="I34" s="1">
        <v>1.60085691131337</v>
      </c>
      <c r="J34" s="1">
        <v>4.518360138</v>
      </c>
      <c r="K34" s="4">
        <f>IFERROR(__xludf.DUMMYFUNCTION("""COMPUTED_VALUE"""),0.155)</f>
        <v>0.155</v>
      </c>
      <c r="L34" s="4">
        <v>7.24172</v>
      </c>
      <c r="M34" s="4" t="s">
        <v>13</v>
      </c>
      <c r="N34" s="1">
        <v>4.29104078525507</v>
      </c>
      <c r="O34" s="4">
        <v>2.9482092147449306</v>
      </c>
      <c r="V34" s="5">
        <v>-0.347368</v>
      </c>
      <c r="W34" s="6">
        <v>0.165</v>
      </c>
      <c r="X34" s="1">
        <v>3.89375234335747</v>
      </c>
      <c r="Y34" s="1">
        <v>4.518360138</v>
      </c>
      <c r="Z34" s="4">
        <f>IFERROR(__xludf.DUMMYFUNCTION("""COMPUTED_VALUE"""),0.155)</f>
        <v>0.155</v>
      </c>
      <c r="AA34" s="4">
        <v>-0.346189</v>
      </c>
      <c r="AB34" s="4" t="s">
        <v>13</v>
      </c>
      <c r="AC34" s="1">
        <v>6.18768508384835</v>
      </c>
      <c r="AD34" s="4">
        <v>-6.53505308384835</v>
      </c>
    </row>
    <row r="35">
      <c r="G35" s="5">
        <v>7.23795</v>
      </c>
      <c r="H35" s="6">
        <v>0.17</v>
      </c>
      <c r="I35" s="1">
        <v>1.48591118461698</v>
      </c>
      <c r="J35" s="1">
        <v>4.618366241</v>
      </c>
      <c r="K35" s="4">
        <f>IFERROR(__xludf.DUMMYFUNCTION("""COMPUTED_VALUE"""),0.16)</f>
        <v>0.16</v>
      </c>
      <c r="L35" s="4">
        <v>7.24051</v>
      </c>
      <c r="M35" s="4" t="s">
        <v>13</v>
      </c>
      <c r="N35" s="1">
        <v>4.25281949005518</v>
      </c>
      <c r="O35" s="4">
        <v>2.9851305099448195</v>
      </c>
      <c r="V35" s="5">
        <v>-0.348316</v>
      </c>
      <c r="W35" s="6">
        <v>0.17</v>
      </c>
      <c r="X35" s="1">
        <v>4.1931923293381</v>
      </c>
      <c r="Y35" s="1">
        <v>4.618366241</v>
      </c>
      <c r="Z35" s="4">
        <f>IFERROR(__xludf.DUMMYFUNCTION("""COMPUTED_VALUE"""),0.16)</f>
        <v>0.16</v>
      </c>
      <c r="AA35" s="4">
        <v>-0.346671</v>
      </c>
      <c r="AB35" s="4" t="s">
        <v>13</v>
      </c>
      <c r="AC35" s="1">
        <v>6.13483083119527</v>
      </c>
      <c r="AD35" s="4">
        <v>-6.48314683119527</v>
      </c>
    </row>
    <row r="36">
      <c r="G36" s="5">
        <v>7.23649</v>
      </c>
      <c r="H36" s="6">
        <v>0.175</v>
      </c>
      <c r="I36" s="1">
        <v>2.58141220691774</v>
      </c>
      <c r="J36" s="1">
        <v>4.818370819</v>
      </c>
      <c r="K36" s="4">
        <f>IFERROR(__xludf.DUMMYFUNCTION("""COMPUTED_VALUE"""),0.165)</f>
        <v>0.165</v>
      </c>
      <c r="L36" s="4">
        <v>7.23925</v>
      </c>
      <c r="M36" s="4" t="s">
        <v>13</v>
      </c>
      <c r="N36" s="1">
        <v>4.21610362480561</v>
      </c>
      <c r="O36" s="4">
        <v>3.0203863751943896</v>
      </c>
      <c r="V36" s="5">
        <v>-0.349658</v>
      </c>
      <c r="W36" s="6">
        <v>0.175</v>
      </c>
      <c r="X36" s="1">
        <v>3.73117506263059</v>
      </c>
      <c r="Y36" s="1">
        <v>4.818370819</v>
      </c>
      <c r="Z36" s="4">
        <f>IFERROR(__xludf.DUMMYFUNCTION("""COMPUTED_VALUE"""),0.165)</f>
        <v>0.165</v>
      </c>
      <c r="AA36" s="4">
        <v>-0.347368</v>
      </c>
      <c r="AB36" s="4" t="s">
        <v>13</v>
      </c>
      <c r="AC36" s="1">
        <v>6.08300337158612</v>
      </c>
      <c r="AD36" s="4">
        <v>-6.43266137158612</v>
      </c>
    </row>
    <row r="37">
      <c r="G37" s="5">
        <v>7.235</v>
      </c>
      <c r="H37" s="6">
        <v>0.18</v>
      </c>
      <c r="I37" s="1">
        <v>1.6950450387695</v>
      </c>
      <c r="J37" s="1">
        <v>4.935070038</v>
      </c>
      <c r="K37" s="4">
        <f>IFERROR(__xludf.DUMMYFUNCTION("""COMPUTED_VALUE"""),0.17)</f>
        <v>0.17</v>
      </c>
      <c r="L37" s="4">
        <v>7.23795</v>
      </c>
      <c r="M37" s="4" t="s">
        <v>13</v>
      </c>
      <c r="N37" s="1">
        <v>4.18112218446744</v>
      </c>
      <c r="O37" s="4">
        <v>3.0538778155325605</v>
      </c>
      <c r="V37" s="5">
        <v>-0.351171</v>
      </c>
      <c r="W37" s="6">
        <v>0.18</v>
      </c>
      <c r="X37" s="1">
        <v>6.29018900843357</v>
      </c>
      <c r="Y37" s="1">
        <v>4.935070038</v>
      </c>
      <c r="Z37" s="4">
        <f>IFERROR(__xludf.DUMMYFUNCTION("""COMPUTED_VALUE"""),0.17)</f>
        <v>0.17</v>
      </c>
      <c r="AA37" s="4">
        <v>-0.348316</v>
      </c>
      <c r="AB37" s="4" t="s">
        <v>13</v>
      </c>
      <c r="AC37" s="1">
        <v>6.03269266500724</v>
      </c>
      <c r="AD37" s="4">
        <v>-6.38386366500724</v>
      </c>
    </row>
    <row r="38">
      <c r="G38" s="5">
        <v>7.23342</v>
      </c>
      <c r="H38" s="6">
        <v>0.185</v>
      </c>
      <c r="I38" s="1">
        <v>5.5183553388299</v>
      </c>
      <c r="J38" s="1">
        <v>5.235111236</v>
      </c>
      <c r="K38" s="4">
        <f>IFERROR(__xludf.DUMMYFUNCTION("""COMPUTED_VALUE"""),0.175)</f>
        <v>0.175</v>
      </c>
      <c r="L38" s="4">
        <v>7.23649</v>
      </c>
      <c r="M38" s="4" t="s">
        <v>13</v>
      </c>
      <c r="N38" s="1">
        <v>4.14810416400179</v>
      </c>
      <c r="O38" s="4">
        <v>3.08531583599821</v>
      </c>
      <c r="V38" s="5">
        <v>-0.352987</v>
      </c>
      <c r="W38" s="6">
        <v>0.185</v>
      </c>
      <c r="X38" s="1">
        <v>27.1155009165514</v>
      </c>
      <c r="Y38" s="1">
        <v>5.235111236</v>
      </c>
      <c r="Z38" s="4">
        <f>IFERROR(__xludf.DUMMYFUNCTION("""COMPUTED_VALUE"""),0.175)</f>
        <v>0.175</v>
      </c>
      <c r="AA38" s="4">
        <v>-0.349658</v>
      </c>
      <c r="AB38" s="4" t="s">
        <v>13</v>
      </c>
      <c r="AC38" s="1">
        <v>5.984388671445</v>
      </c>
      <c r="AD38" s="4">
        <v>-6.337375671445</v>
      </c>
    </row>
    <row r="39">
      <c r="G39" s="5">
        <v>7.23178</v>
      </c>
      <c r="H39" s="6">
        <v>0.19</v>
      </c>
      <c r="I39" s="1">
        <v>11.7718430458197</v>
      </c>
      <c r="J39" s="1">
        <v>5.435153961</v>
      </c>
      <c r="K39" s="4">
        <f>IFERROR(__xludf.DUMMYFUNCTION("""COMPUTED_VALUE"""),0.18)</f>
        <v>0.18</v>
      </c>
      <c r="L39" s="4">
        <v>7.235</v>
      </c>
      <c r="M39" s="4" t="s">
        <v>13</v>
      </c>
      <c r="N39" s="1">
        <v>4.11727855836974</v>
      </c>
      <c r="O39" s="4">
        <v>3.114501441630259</v>
      </c>
      <c r="V39" s="5">
        <v>-0.355019</v>
      </c>
      <c r="W39" s="6">
        <v>0.19</v>
      </c>
      <c r="X39" s="1">
        <v>37.1491680067973</v>
      </c>
      <c r="Y39" s="1">
        <v>5.435153961</v>
      </c>
      <c r="Z39" s="4">
        <f>IFERROR(__xludf.DUMMYFUNCTION("""COMPUTED_VALUE"""),0.18)</f>
        <v>0.18</v>
      </c>
      <c r="AA39" s="4">
        <v>-0.351171</v>
      </c>
      <c r="AB39" s="4" t="s">
        <v>13</v>
      </c>
      <c r="AC39" s="1">
        <v>5.93858135088576</v>
      </c>
      <c r="AD39" s="4">
        <v>-6.293600350885759</v>
      </c>
    </row>
    <row r="40">
      <c r="G40" s="5">
        <v>7.23002</v>
      </c>
      <c r="H40" s="6">
        <v>0.195</v>
      </c>
      <c r="I40" s="1">
        <v>3.57970423333173</v>
      </c>
      <c r="J40" s="1">
        <v>5.635219574</v>
      </c>
      <c r="K40" s="4">
        <f>IFERROR(__xludf.DUMMYFUNCTION("""COMPUTED_VALUE"""),0.185)</f>
        <v>0.185</v>
      </c>
      <c r="L40" s="4">
        <v>7.23342</v>
      </c>
      <c r="M40" s="4" t="s">
        <v>13</v>
      </c>
      <c r="N40" s="1">
        <v>4.0888743625324</v>
      </c>
      <c r="O40" s="4">
        <v>3.1411456374675994</v>
      </c>
      <c r="V40" s="5">
        <v>-0.357374</v>
      </c>
      <c r="W40" s="6">
        <v>0.195</v>
      </c>
      <c r="X40" s="1">
        <v>17.4641839816289</v>
      </c>
      <c r="Y40" s="1">
        <v>5.635219574</v>
      </c>
      <c r="Z40" s="4">
        <f>IFERROR(__xludf.DUMMYFUNCTION("""COMPUTED_VALUE"""),0.185)</f>
        <v>0.185</v>
      </c>
      <c r="AA40" s="4">
        <v>-0.352987</v>
      </c>
      <c r="AB40" s="4" t="s">
        <v>13</v>
      </c>
      <c r="AC40" s="1">
        <v>5.89576066331588</v>
      </c>
      <c r="AD40" s="4">
        <v>-6.25313466331588</v>
      </c>
    </row>
    <row r="41">
      <c r="G41" s="5">
        <v>7.22817</v>
      </c>
      <c r="H41" s="6">
        <v>0.2</v>
      </c>
      <c r="I41" s="1">
        <v>4.75861890761459</v>
      </c>
      <c r="J41" s="1">
        <v>5.768611908</v>
      </c>
      <c r="K41" s="4">
        <f>IFERROR(__xludf.DUMMYFUNCTION("""COMPUTED_VALUE"""),0.19)</f>
        <v>0.19</v>
      </c>
      <c r="L41" s="4">
        <v>7.23178</v>
      </c>
      <c r="M41" s="4" t="s">
        <v>13</v>
      </c>
      <c r="N41" s="1">
        <v>4.06312057145086</v>
      </c>
      <c r="O41" s="4">
        <v>3.165049428549141</v>
      </c>
      <c r="V41" s="5">
        <v>-0.359977</v>
      </c>
      <c r="W41" s="6">
        <v>0.2</v>
      </c>
      <c r="X41" s="1">
        <v>14.5138018686111</v>
      </c>
      <c r="Y41" s="1">
        <v>5.768611908</v>
      </c>
      <c r="Z41" s="4">
        <f>IFERROR(__xludf.DUMMYFUNCTION("""COMPUTED_VALUE"""),0.19)</f>
        <v>0.19</v>
      </c>
      <c r="AA41" s="4">
        <v>-0.355019</v>
      </c>
      <c r="AB41" s="4" t="s">
        <v>13</v>
      </c>
      <c r="AC41" s="1">
        <v>5.85641656872173</v>
      </c>
      <c r="AD41" s="4">
        <v>-6.21639356872173</v>
      </c>
    </row>
    <row r="42">
      <c r="G42" s="5">
        <v>7.22625</v>
      </c>
      <c r="H42" s="6">
        <v>0.205</v>
      </c>
      <c r="I42" s="1">
        <v>4.26935750431817</v>
      </c>
      <c r="J42" s="1">
        <v>5.935352325</v>
      </c>
      <c r="K42" s="4">
        <f>IFERROR(__xludf.DUMMYFUNCTION("""COMPUTED_VALUE"""),0.195)</f>
        <v>0.195</v>
      </c>
      <c r="L42" s="4">
        <v>7.23002</v>
      </c>
      <c r="M42" s="4" t="s">
        <v>13</v>
      </c>
      <c r="N42" s="1">
        <v>4.04024618008624</v>
      </c>
      <c r="O42" s="4">
        <v>3.1860038199137604</v>
      </c>
      <c r="V42" s="5">
        <v>-0.362812</v>
      </c>
      <c r="W42" s="6">
        <v>0.205</v>
      </c>
      <c r="X42" s="1">
        <v>13.5171070470514</v>
      </c>
      <c r="Y42" s="1">
        <v>5.935352325</v>
      </c>
      <c r="Z42" s="4">
        <f>IFERROR(__xludf.DUMMYFUNCTION("""COMPUTED_VALUE"""),0.195)</f>
        <v>0.195</v>
      </c>
      <c r="AA42" s="4">
        <v>-0.357374</v>
      </c>
      <c r="AB42" s="4" t="s">
        <v>13</v>
      </c>
      <c r="AC42" s="1">
        <v>5.82103902708966</v>
      </c>
      <c r="AD42" s="4">
        <v>-6.18385102708966</v>
      </c>
    </row>
    <row r="43">
      <c r="G43" s="5">
        <v>7.22422</v>
      </c>
      <c r="H43" s="6">
        <v>0.21</v>
      </c>
      <c r="I43" s="1">
        <v>3.68442867449334</v>
      </c>
      <c r="J43" s="1">
        <v>6.135417938</v>
      </c>
      <c r="K43" s="4">
        <f>IFERROR(__xludf.DUMMYFUNCTION("""COMPUTED_VALUE"""),0.2)</f>
        <v>0.2</v>
      </c>
      <c r="L43" s="4">
        <v>7.22817</v>
      </c>
      <c r="M43" s="4" t="s">
        <v>13</v>
      </c>
      <c r="N43" s="1">
        <v>4.02048018339961</v>
      </c>
      <c r="O43" s="4">
        <v>3.2037398166003896</v>
      </c>
      <c r="V43" s="5">
        <v>-0.365917</v>
      </c>
      <c r="W43" s="6">
        <v>0.21</v>
      </c>
      <c r="X43" s="1">
        <v>14.4368744442962</v>
      </c>
      <c r="Y43" s="1">
        <v>6.135417938</v>
      </c>
      <c r="Z43" s="4">
        <f>IFERROR(__xludf.DUMMYFUNCTION("""COMPUTED_VALUE"""),0.2)</f>
        <v>0.2</v>
      </c>
      <c r="AA43" s="4">
        <v>-0.359977</v>
      </c>
      <c r="AB43" s="4" t="s">
        <v>13</v>
      </c>
      <c r="AC43" s="1">
        <v>5.79011799840604</v>
      </c>
      <c r="AD43" s="4">
        <v>-6.15603499840604</v>
      </c>
    </row>
    <row r="44">
      <c r="G44" s="5">
        <v>7.2221</v>
      </c>
      <c r="H44" s="6">
        <v>0.215</v>
      </c>
      <c r="I44" s="1">
        <v>2.64981309763547</v>
      </c>
      <c r="J44" s="1">
        <v>6.352146149</v>
      </c>
      <c r="K44" s="4">
        <f>IFERROR(__xludf.DUMMYFUNCTION("""COMPUTED_VALUE"""),0.205)</f>
        <v>0.205</v>
      </c>
      <c r="L44" s="4">
        <v>7.22625</v>
      </c>
      <c r="M44" s="4" t="s">
        <v>13</v>
      </c>
      <c r="N44" s="1">
        <v>4.00405157635209</v>
      </c>
      <c r="O44" s="4">
        <v>3.21804842364791</v>
      </c>
      <c r="V44" s="5">
        <v>-0.369265</v>
      </c>
      <c r="W44" s="6">
        <v>0.215</v>
      </c>
      <c r="X44" s="1">
        <v>13.2120568562049</v>
      </c>
      <c r="Y44" s="1">
        <v>6.352146149</v>
      </c>
      <c r="Z44" s="4">
        <f>IFERROR(__xludf.DUMMYFUNCTION("""COMPUTED_VALUE"""),0.205)</f>
        <v>0.205</v>
      </c>
      <c r="AA44" s="4">
        <v>-0.362812</v>
      </c>
      <c r="AB44" s="4" t="s">
        <v>13</v>
      </c>
      <c r="AC44" s="1">
        <v>5.76414344265722</v>
      </c>
      <c r="AD44" s="4">
        <v>-6.13340844265722</v>
      </c>
    </row>
    <row r="45">
      <c r="G45" s="5">
        <v>7.21987</v>
      </c>
      <c r="H45" s="6">
        <v>0.22</v>
      </c>
      <c r="I45" s="1">
        <v>1.9472269138393</v>
      </c>
      <c r="J45" s="1">
        <v>6.652187347</v>
      </c>
      <c r="K45" s="4">
        <f>IFERROR(__xludf.DUMMYFUNCTION("""COMPUTED_VALUE"""),0.21)</f>
        <v>0.21</v>
      </c>
      <c r="L45" s="4">
        <v>7.22422</v>
      </c>
      <c r="M45" s="4" t="s">
        <v>13</v>
      </c>
      <c r="N45" s="1">
        <v>3.99118935390478</v>
      </c>
      <c r="O45" s="4">
        <v>3.22868064609522</v>
      </c>
      <c r="V45" s="5">
        <v>-0.372865</v>
      </c>
      <c r="W45" s="6">
        <v>0.22</v>
      </c>
      <c r="X45" s="1">
        <v>14.0006490742552</v>
      </c>
      <c r="Y45" s="1">
        <v>6.652187347</v>
      </c>
      <c r="Z45" s="4">
        <f>IFERROR(__xludf.DUMMYFUNCTION("""COMPUTED_VALUE"""),0.21)</f>
        <v>0.21</v>
      </c>
      <c r="AA45" s="4">
        <v>-0.365917</v>
      </c>
      <c r="AB45" s="4" t="s">
        <v>13</v>
      </c>
      <c r="AC45" s="1">
        <v>5.74360531982957</v>
      </c>
      <c r="AD45" s="4">
        <v>-6.11647031982957</v>
      </c>
    </row>
    <row r="46">
      <c r="G46" s="5">
        <v>7.21752</v>
      </c>
      <c r="H46" s="6">
        <v>0.225</v>
      </c>
      <c r="I46" s="1">
        <v>-0.683910222607465</v>
      </c>
      <c r="J46" s="1">
        <v>6.868900299</v>
      </c>
      <c r="K46" s="4">
        <f>IFERROR(__xludf.DUMMYFUNCTION("""COMPUTED_VALUE"""),0.215)</f>
        <v>0.215</v>
      </c>
      <c r="L46" s="4">
        <v>7.2221</v>
      </c>
      <c r="M46" s="4" t="s">
        <v>13</v>
      </c>
      <c r="N46" s="1">
        <v>3.98212251101876</v>
      </c>
      <c r="O46" s="4">
        <v>3.2353974889812402</v>
      </c>
      <c r="V46" s="5">
        <v>-0.376694</v>
      </c>
      <c r="W46" s="6">
        <v>0.225</v>
      </c>
      <c r="X46" s="1">
        <v>19.1156980424139</v>
      </c>
      <c r="Y46" s="1">
        <v>6.868900299</v>
      </c>
      <c r="Z46" s="4">
        <f>IFERROR(__xludf.DUMMYFUNCTION("""COMPUTED_VALUE"""),0.215)</f>
        <v>0.215</v>
      </c>
      <c r="AA46" s="4">
        <v>-0.369265</v>
      </c>
      <c r="AB46" s="4" t="s">
        <v>13</v>
      </c>
      <c r="AC46" s="1">
        <v>5.72899358990945</v>
      </c>
      <c r="AD46" s="4">
        <v>-6.10568758990945</v>
      </c>
    </row>
    <row r="47">
      <c r="G47" s="5">
        <v>7.21508</v>
      </c>
      <c r="H47" s="6">
        <v>0.23</v>
      </c>
      <c r="I47" s="1">
        <v>0.948260980764615</v>
      </c>
      <c r="J47" s="1">
        <v>7.202236175</v>
      </c>
      <c r="K47" s="4">
        <f>IFERROR(__xludf.DUMMYFUNCTION("""COMPUTED_VALUE"""),0.22)</f>
        <v>0.22</v>
      </c>
      <c r="L47" s="4">
        <v>7.21987</v>
      </c>
      <c r="M47" s="4" t="s">
        <v>13</v>
      </c>
      <c r="N47" s="1">
        <v>3.97708004265515</v>
      </c>
      <c r="O47" s="4">
        <v>3.2379999573448504</v>
      </c>
      <c r="V47" s="5">
        <v>-0.380787</v>
      </c>
      <c r="W47" s="6">
        <v>0.23</v>
      </c>
      <c r="X47" s="1">
        <v>19.1285033930286</v>
      </c>
      <c r="Y47" s="1">
        <v>7.202236175</v>
      </c>
      <c r="Z47" s="4">
        <f>IFERROR(__xludf.DUMMYFUNCTION("""COMPUTED_VALUE"""),0.22)</f>
        <v>0.22</v>
      </c>
      <c r="AA47" s="4">
        <v>-0.372865</v>
      </c>
      <c r="AB47" s="4" t="s">
        <v>13</v>
      </c>
      <c r="AC47" s="1">
        <v>5.72079821288322</v>
      </c>
      <c r="AD47" s="4">
        <v>-6.1015852128832195</v>
      </c>
    </row>
    <row r="48">
      <c r="G48" s="5">
        <v>7.21254</v>
      </c>
      <c r="H48" s="6">
        <v>0.235</v>
      </c>
      <c r="I48" s="1">
        <v>1.22123479722048</v>
      </c>
      <c r="J48" s="1">
        <v>7.53556442299999</v>
      </c>
      <c r="K48" s="4">
        <f>IFERROR(__xludf.DUMMYFUNCTION("""COMPUTED_VALUE"""),0.225)</f>
        <v>0.225</v>
      </c>
      <c r="L48" s="4">
        <v>7.21752</v>
      </c>
      <c r="M48" s="4" t="s">
        <v>13</v>
      </c>
      <c r="N48" s="1">
        <v>3.97609802958587</v>
      </c>
      <c r="O48" s="4">
        <v>3.2364419704141296</v>
      </c>
      <c r="V48" s="5">
        <v>-0.385071</v>
      </c>
      <c r="W48" s="6">
        <v>0.235</v>
      </c>
      <c r="X48" s="1">
        <v>15.0152269133564</v>
      </c>
      <c r="Y48" s="1">
        <v>7.53556442299999</v>
      </c>
      <c r="Z48" s="4">
        <f>IFERROR(__xludf.DUMMYFUNCTION("""COMPUTED_VALUE"""),0.225)</f>
        <v>0.225</v>
      </c>
      <c r="AA48" s="4">
        <v>-0.376694</v>
      </c>
      <c r="AB48" s="4" t="s">
        <v>13</v>
      </c>
      <c r="AC48" s="1">
        <v>5.71921135853179</v>
      </c>
      <c r="AD48" s="4">
        <v>-6.10428235853179</v>
      </c>
    </row>
    <row r="49">
      <c r="G49" s="5">
        <v>7.20989</v>
      </c>
      <c r="H49" s="6">
        <v>0.24</v>
      </c>
      <c r="I49" s="1">
        <v>1.92481370304315</v>
      </c>
      <c r="J49" s="1">
        <v>7.702274322</v>
      </c>
      <c r="K49" s="4">
        <f>IFERROR(__xludf.DUMMYFUNCTION("""COMPUTED_VALUE"""),0.23)</f>
        <v>0.23</v>
      </c>
      <c r="L49" s="4">
        <v>7.21508</v>
      </c>
      <c r="M49" s="4" t="s">
        <v>13</v>
      </c>
      <c r="N49" s="1">
        <v>3.97659355340303</v>
      </c>
      <c r="O49" s="4">
        <v>3.23329644659697</v>
      </c>
      <c r="V49" s="5">
        <v>-0.389594</v>
      </c>
      <c r="W49" s="6">
        <v>0.24</v>
      </c>
      <c r="X49" s="1">
        <v>13.8954093602255</v>
      </c>
      <c r="Y49" s="1">
        <v>7.702274322</v>
      </c>
      <c r="Z49" s="4">
        <f>IFERROR(__xludf.DUMMYFUNCTION("""COMPUTED_VALUE"""),0.23)</f>
        <v>0.23</v>
      </c>
      <c r="AA49" s="4">
        <v>-0.380787</v>
      </c>
      <c r="AB49" s="4" t="s">
        <v>13</v>
      </c>
      <c r="AC49" s="1">
        <v>5.72033505671276</v>
      </c>
      <c r="AD49" s="4">
        <v>-6.10992905671276</v>
      </c>
    </row>
    <row r="50">
      <c r="G50" s="5">
        <v>7.20712</v>
      </c>
      <c r="H50" s="6">
        <v>0.245</v>
      </c>
      <c r="I50" s="1">
        <v>7.71024916648991</v>
      </c>
      <c r="J50" s="1">
        <v>7.818950653</v>
      </c>
      <c r="K50" s="4">
        <f>IFERROR(__xludf.DUMMYFUNCTION("""COMPUTED_VALUE"""),0.233409882)</f>
        <v>0.233409882</v>
      </c>
      <c r="L50" s="4" t="s">
        <v>13</v>
      </c>
      <c r="M50" s="4">
        <v>3.97606672776515</v>
      </c>
      <c r="N50" s="1">
        <v>3.97766277466138</v>
      </c>
      <c r="O50" s="4">
        <v>3.22945722533862</v>
      </c>
      <c r="V50" s="5">
        <v>-0.394303</v>
      </c>
      <c r="W50" s="6">
        <v>0.245</v>
      </c>
      <c r="X50" s="1">
        <v>12.3877165130959</v>
      </c>
      <c r="Y50" s="1">
        <v>7.818950653</v>
      </c>
      <c r="Z50" s="4">
        <f>IFERROR(__xludf.DUMMYFUNCTION("""COMPUTED_VALUE"""),0.233409882)</f>
        <v>0.233409882</v>
      </c>
      <c r="AA50" s="4" t="s">
        <v>13</v>
      </c>
      <c r="AB50" s="4">
        <v>5.71914037584861</v>
      </c>
      <c r="AC50" s="1">
        <v>5.72275972721587</v>
      </c>
      <c r="AD50" s="4">
        <v>-6.1170627272158695</v>
      </c>
    </row>
    <row r="51">
      <c r="G51" s="5">
        <v>7.20428</v>
      </c>
      <c r="H51" s="6">
        <v>0.25</v>
      </c>
      <c r="I51" s="1">
        <v>5.50756992030548</v>
      </c>
      <c r="J51" s="1">
        <v>8.01913070699999</v>
      </c>
      <c r="K51" s="4">
        <f>IFERROR(__xludf.DUMMYFUNCTION("""COMPUTED_VALUE"""),0.235)</f>
        <v>0.235</v>
      </c>
      <c r="L51" s="4">
        <v>7.21254</v>
      </c>
      <c r="M51" s="4" t="s">
        <v>13</v>
      </c>
      <c r="N51" s="1">
        <v>3.97926833079757</v>
      </c>
      <c r="O51" s="4">
        <v>3.2250116692024298</v>
      </c>
      <c r="V51" s="5">
        <v>-0.399167</v>
      </c>
      <c r="W51" s="6">
        <v>0.25</v>
      </c>
      <c r="X51" s="1">
        <v>3.95515980233798</v>
      </c>
      <c r="Y51" s="1">
        <v>8.01913070699999</v>
      </c>
      <c r="Z51" s="4">
        <f>IFERROR(__xludf.DUMMYFUNCTION("""COMPUTED_VALUE"""),0.235)</f>
        <v>0.235</v>
      </c>
      <c r="AA51" s="4">
        <v>-0.385071</v>
      </c>
      <c r="AB51" s="4" t="s">
        <v>13</v>
      </c>
      <c r="AC51" s="1">
        <v>5.72640064304515</v>
      </c>
      <c r="AD51" s="4">
        <v>-6.125567643045151</v>
      </c>
    </row>
    <row r="52">
      <c r="G52" s="5">
        <v>7.20131</v>
      </c>
      <c r="H52" s="6">
        <v>0.255</v>
      </c>
      <c r="I52" s="1">
        <v>5.41775263594041</v>
      </c>
      <c r="J52" s="1">
        <v>8.102481842</v>
      </c>
      <c r="K52" s="4">
        <f>IFERROR(__xludf.DUMMYFUNCTION("""COMPUTED_VALUE"""),0.24)</f>
        <v>0.24</v>
      </c>
      <c r="L52" s="4">
        <v>7.20989</v>
      </c>
      <c r="M52" s="4" t="s">
        <v>13</v>
      </c>
      <c r="N52" s="1">
        <v>3.98137285924827</v>
      </c>
      <c r="O52" s="4">
        <v>3.2199371407517305</v>
      </c>
      <c r="V52" s="5">
        <v>-0.404255</v>
      </c>
      <c r="W52" s="6">
        <v>0.255</v>
      </c>
      <c r="X52" s="1">
        <v>3.77213789974868</v>
      </c>
      <c r="Y52" s="1">
        <v>8.102481842</v>
      </c>
      <c r="Z52" s="4">
        <f>IFERROR(__xludf.DUMMYFUNCTION("""COMPUTED_VALUE"""),0.24)</f>
        <v>0.24</v>
      </c>
      <c r="AA52" s="4">
        <v>-0.389594</v>
      </c>
      <c r="AB52" s="4" t="s">
        <v>13</v>
      </c>
      <c r="AC52" s="1">
        <v>5.73117307720462</v>
      </c>
      <c r="AD52" s="4">
        <v>-6.13542807720462</v>
      </c>
    </row>
    <row r="53">
      <c r="G53" s="5">
        <v>7.19828</v>
      </c>
      <c r="H53" s="6">
        <v>0.26</v>
      </c>
      <c r="I53" s="1">
        <v>4.71870190270857</v>
      </c>
      <c r="J53" s="1">
        <v>8.16918563799999</v>
      </c>
      <c r="K53" s="4">
        <f>IFERROR(__xludf.DUMMYFUNCTION("""COMPUTED_VALUE"""),0.245)</f>
        <v>0.245</v>
      </c>
      <c r="L53" s="4">
        <v>7.20712</v>
      </c>
      <c r="M53" s="4" t="s">
        <v>13</v>
      </c>
      <c r="N53" s="1">
        <v>3.98393899745014</v>
      </c>
      <c r="O53" s="4">
        <v>3.2143410025498595</v>
      </c>
      <c r="V53" s="5">
        <v>-0.409458</v>
      </c>
      <c r="W53" s="6">
        <v>0.26</v>
      </c>
      <c r="X53" s="1">
        <v>4.27029461338392</v>
      </c>
      <c r="Y53" s="1">
        <v>8.16918563799999</v>
      </c>
      <c r="Z53" s="4">
        <f>IFERROR(__xludf.DUMMYFUNCTION("""COMPUTED_VALUE"""),0.245)</f>
        <v>0.245</v>
      </c>
      <c r="AA53" s="4">
        <v>-0.394303</v>
      </c>
      <c r="AB53" s="4" t="s">
        <v>13</v>
      </c>
      <c r="AC53" s="1">
        <v>5.7369923026983</v>
      </c>
      <c r="AD53" s="4">
        <v>-6.1464503026983</v>
      </c>
    </row>
    <row r="54">
      <c r="G54" s="5">
        <v>7.19517</v>
      </c>
      <c r="H54" s="6">
        <v>0.265</v>
      </c>
      <c r="I54" s="1">
        <v>4.71870190270857</v>
      </c>
      <c r="J54" s="1">
        <v>8.319255833</v>
      </c>
      <c r="K54" s="4">
        <f>IFERROR(__xludf.DUMMYFUNCTION("""COMPUTED_VALUE"""),0.25)</f>
        <v>0.25</v>
      </c>
      <c r="L54" s="4">
        <v>7.20428</v>
      </c>
      <c r="M54" s="4" t="s">
        <v>13</v>
      </c>
      <c r="N54" s="1">
        <v>3.98692938283983</v>
      </c>
      <c r="O54" s="4">
        <v>3.20824061716017</v>
      </c>
      <c r="V54" s="5">
        <v>-0.414773</v>
      </c>
      <c r="W54" s="6">
        <v>0.265</v>
      </c>
      <c r="X54" s="1">
        <v>4.27029461338392</v>
      </c>
      <c r="Y54" s="1">
        <v>8.319255833</v>
      </c>
      <c r="Z54" s="4">
        <f>IFERROR(__xludf.DUMMYFUNCTION("""COMPUTED_VALUE"""),0.25)</f>
        <v>0.25</v>
      </c>
      <c r="AA54" s="4">
        <v>-0.399167</v>
      </c>
      <c r="AB54" s="4" t="s">
        <v>13</v>
      </c>
      <c r="AC54" s="1">
        <v>5.74377359253023</v>
      </c>
      <c r="AD54" s="4">
        <v>-6.1585465925302305</v>
      </c>
    </row>
    <row r="55">
      <c r="G55" s="5">
        <v>7.192</v>
      </c>
      <c r="H55" s="6">
        <v>0.27</v>
      </c>
      <c r="I55" s="1">
        <v>4.22244913045503</v>
      </c>
      <c r="J55" s="1">
        <v>8.419284823</v>
      </c>
      <c r="K55" s="4">
        <f>IFERROR(__xludf.DUMMYFUNCTION("""COMPUTED_VALUE"""),0.255)</f>
        <v>0.255</v>
      </c>
      <c r="L55" s="4">
        <v>7.20131</v>
      </c>
      <c r="M55" s="4" t="s">
        <v>13</v>
      </c>
      <c r="N55" s="1">
        <v>3.99030665285401</v>
      </c>
      <c r="O55" s="4">
        <v>3.2016933471459903</v>
      </c>
      <c r="V55" s="5">
        <v>-0.420189</v>
      </c>
      <c r="W55" s="6">
        <v>0.27</v>
      </c>
      <c r="X55" s="1">
        <v>3.30814429124677</v>
      </c>
      <c r="Y55" s="1">
        <v>8.419284823</v>
      </c>
      <c r="Z55" s="4">
        <f>IFERROR(__xludf.DUMMYFUNCTION("""COMPUTED_VALUE"""),0.255)</f>
        <v>0.255</v>
      </c>
      <c r="AA55" s="4">
        <v>-0.404255</v>
      </c>
      <c r="AB55" s="4" t="s">
        <v>13</v>
      </c>
      <c r="AC55" s="1">
        <v>5.75143221970444</v>
      </c>
      <c r="AD55" s="4">
        <v>-6.1716212197044396</v>
      </c>
    </row>
    <row r="56">
      <c r="G56" s="5">
        <v>7.18874</v>
      </c>
      <c r="H56" s="6">
        <v>0.275</v>
      </c>
      <c r="I56" s="1">
        <v>4.58364793147171</v>
      </c>
      <c r="J56" s="1">
        <v>8.51932144299999</v>
      </c>
      <c r="K56" s="4">
        <f>IFERROR(__xludf.DUMMYFUNCTION("""COMPUTED_VALUE"""),0.26)</f>
        <v>0.26</v>
      </c>
      <c r="L56" s="4">
        <v>7.19828</v>
      </c>
      <c r="M56" s="4" t="s">
        <v>13</v>
      </c>
      <c r="N56" s="1">
        <v>3.99403344492934</v>
      </c>
      <c r="O56" s="4">
        <v>3.19470655507066</v>
      </c>
      <c r="V56" s="5">
        <v>-0.425731</v>
      </c>
      <c r="W56" s="6">
        <v>0.275</v>
      </c>
      <c r="X56" s="1">
        <v>3.3469538741759</v>
      </c>
      <c r="Y56" s="1">
        <v>8.51932144299999</v>
      </c>
      <c r="Z56" s="4">
        <f>IFERROR(__xludf.DUMMYFUNCTION("""COMPUTED_VALUE"""),0.26)</f>
        <v>0.26</v>
      </c>
      <c r="AA56" s="4">
        <v>-0.409458</v>
      </c>
      <c r="AB56" s="4" t="s">
        <v>13</v>
      </c>
      <c r="AC56" s="1">
        <v>5.75988345722495</v>
      </c>
      <c r="AD56" s="4">
        <v>-6.18561445722495</v>
      </c>
    </row>
    <row r="57">
      <c r="G57" s="5">
        <v>7.18541</v>
      </c>
      <c r="H57" s="6">
        <v>0.28</v>
      </c>
      <c r="I57" s="1">
        <v>4.07793473150152</v>
      </c>
      <c r="J57" s="1">
        <v>8.602672573</v>
      </c>
      <c r="K57" s="4">
        <f>IFERROR(__xludf.DUMMYFUNCTION("""COMPUTED_VALUE"""),0.265)</f>
        <v>0.265</v>
      </c>
      <c r="L57" s="4">
        <v>7.19517</v>
      </c>
      <c r="M57" s="4" t="s">
        <v>13</v>
      </c>
      <c r="N57" s="1">
        <v>3.99807239650247</v>
      </c>
      <c r="O57" s="4">
        <v>3.18733760349753</v>
      </c>
      <c r="V57" s="5">
        <v>-0.431326</v>
      </c>
      <c r="W57" s="6">
        <v>0.28</v>
      </c>
      <c r="X57" s="1">
        <v>3.13883010438837</v>
      </c>
      <c r="Y57" s="1">
        <v>8.602672573</v>
      </c>
      <c r="Z57" s="4">
        <f>IFERROR(__xludf.DUMMYFUNCTION("""COMPUTED_VALUE"""),0.265)</f>
        <v>0.265</v>
      </c>
      <c r="AA57" s="4">
        <v>-0.414773</v>
      </c>
      <c r="AB57" s="4" t="s">
        <v>13</v>
      </c>
      <c r="AC57" s="1">
        <v>5.76904257809579</v>
      </c>
      <c r="AD57" s="4">
        <v>-6.20036857809579</v>
      </c>
    </row>
    <row r="58">
      <c r="G58" s="5">
        <v>7.1821</v>
      </c>
      <c r="H58" s="6">
        <v>0.285</v>
      </c>
      <c r="I58" s="1">
        <v>4.07793473150152</v>
      </c>
      <c r="J58" s="1">
        <v>8.70270157299999</v>
      </c>
      <c r="K58" s="4">
        <f>IFERROR(__xludf.DUMMYFUNCTION("""COMPUTED_VALUE"""),0.27)</f>
        <v>0.27</v>
      </c>
      <c r="L58" s="4">
        <v>7.192</v>
      </c>
      <c r="M58" s="4" t="s">
        <v>13</v>
      </c>
      <c r="N58" s="1">
        <v>4.00238614501008</v>
      </c>
      <c r="O58" s="4">
        <v>3.17971385498992</v>
      </c>
      <c r="V58" s="5">
        <v>-0.436868</v>
      </c>
      <c r="W58" s="6">
        <v>0.285</v>
      </c>
      <c r="X58" s="1">
        <v>3.13883010438837</v>
      </c>
      <c r="Y58" s="1">
        <v>8.70270157299999</v>
      </c>
      <c r="Z58" s="4">
        <f>IFERROR(__xludf.DUMMYFUNCTION("""COMPUTED_VALUE"""),0.27)</f>
        <v>0.27</v>
      </c>
      <c r="AA58" s="4">
        <v>-0.420189</v>
      </c>
      <c r="AB58" s="4" t="s">
        <v>13</v>
      </c>
      <c r="AC58" s="1">
        <v>5.77882485532099</v>
      </c>
      <c r="AD58" s="4">
        <v>-6.21569285532099</v>
      </c>
    </row>
    <row r="59">
      <c r="G59" s="5">
        <v>7.17875</v>
      </c>
      <c r="H59" s="6">
        <v>0.29</v>
      </c>
      <c r="I59" s="1">
        <v>4.40777262453931</v>
      </c>
      <c r="J59" s="1">
        <v>8.786060333</v>
      </c>
      <c r="K59" s="4">
        <f>IFERROR(__xludf.DUMMYFUNCTION("""COMPUTED_VALUE"""),0.275)</f>
        <v>0.275</v>
      </c>
      <c r="L59" s="4">
        <v>7.18874</v>
      </c>
      <c r="M59" s="4" t="s">
        <v>13</v>
      </c>
      <c r="N59" s="1">
        <v>4.00693732788882</v>
      </c>
      <c r="O59" s="4">
        <v>3.17181267211118</v>
      </c>
      <c r="V59" s="5">
        <v>-0.442427</v>
      </c>
      <c r="W59" s="6">
        <v>0.29</v>
      </c>
      <c r="X59" s="1">
        <v>2.49925526295902</v>
      </c>
      <c r="Y59" s="1">
        <v>8.786060333</v>
      </c>
      <c r="Z59" s="4">
        <f>IFERROR(__xludf.DUMMYFUNCTION("""COMPUTED_VALUE"""),0.275)</f>
        <v>0.275</v>
      </c>
      <c r="AA59" s="4">
        <v>-0.425731</v>
      </c>
      <c r="AB59" s="4" t="s">
        <v>13</v>
      </c>
      <c r="AC59" s="1">
        <v>5.78914556190457</v>
      </c>
      <c r="AD59" s="4">
        <v>-6.231572561904571</v>
      </c>
    </row>
    <row r="60">
      <c r="G60" s="5">
        <v>7.17539</v>
      </c>
      <c r="H60" s="6">
        <v>0.295</v>
      </c>
      <c r="I60" s="1">
        <v>4.40139267476399</v>
      </c>
      <c r="J60" s="1">
        <v>8.93610763299999</v>
      </c>
      <c r="K60" s="4">
        <f>IFERROR(__xludf.DUMMYFUNCTION("""COMPUTED_VALUE"""),0.28)</f>
        <v>0.28</v>
      </c>
      <c r="L60" s="4">
        <v>7.18541</v>
      </c>
      <c r="M60" s="4" t="s">
        <v>13</v>
      </c>
      <c r="N60" s="1">
        <v>4.01168858257534</v>
      </c>
      <c r="O60" s="4">
        <v>3.16370141742466</v>
      </c>
      <c r="V60" s="5">
        <v>-0.447925</v>
      </c>
      <c r="W60" s="6">
        <v>0.295</v>
      </c>
      <c r="X60" s="1">
        <v>2.72857402951336</v>
      </c>
      <c r="Y60" s="1">
        <v>8.93610763299999</v>
      </c>
      <c r="Z60" s="4">
        <f>IFERROR(__xludf.DUMMYFUNCTION("""COMPUTED_VALUE"""),0.28)</f>
        <v>0.28</v>
      </c>
      <c r="AA60" s="4">
        <v>-0.431326</v>
      </c>
      <c r="AB60" s="4" t="s">
        <v>13</v>
      </c>
      <c r="AC60" s="1">
        <v>5.79991997085056</v>
      </c>
      <c r="AD60" s="4">
        <v>-6.24784497085056</v>
      </c>
    </row>
    <row r="61">
      <c r="G61" s="5">
        <v>7.17203</v>
      </c>
      <c r="H61" s="6">
        <v>0.3</v>
      </c>
      <c r="I61" s="1">
        <v>4.60534142229451</v>
      </c>
      <c r="J61" s="1">
        <v>9.019466403</v>
      </c>
      <c r="K61" s="4">
        <f>IFERROR(__xludf.DUMMYFUNCTION("""COMPUTED_VALUE"""),0.285)</f>
        <v>0.285</v>
      </c>
      <c r="L61" s="4">
        <v>7.1821</v>
      </c>
      <c r="M61" s="4" t="s">
        <v>13</v>
      </c>
      <c r="N61" s="1">
        <v>4.01660254650632</v>
      </c>
      <c r="O61" s="4">
        <v>3.1554274534936804</v>
      </c>
      <c r="V61" s="5">
        <v>-0.453408</v>
      </c>
      <c r="W61" s="6">
        <v>0.3</v>
      </c>
      <c r="X61" s="1">
        <v>2.71907112055839</v>
      </c>
      <c r="Y61" s="1">
        <v>9.019466403</v>
      </c>
      <c r="Z61" s="4">
        <f>IFERROR(__xludf.DUMMYFUNCTION("""COMPUTED_VALUE"""),0.285)</f>
        <v>0.285</v>
      </c>
      <c r="AA61" s="4">
        <v>-0.436868</v>
      </c>
      <c r="AB61" s="4" t="s">
        <v>13</v>
      </c>
      <c r="AC61" s="1">
        <v>5.811063355163</v>
      </c>
      <c r="AD61" s="4">
        <v>-6.264471355163</v>
      </c>
    </row>
    <row r="62">
      <c r="G62" s="5">
        <v>7.16871</v>
      </c>
      <c r="H62" s="6">
        <v>0.305</v>
      </c>
      <c r="I62" s="1">
        <v>4.74226194432935</v>
      </c>
      <c r="J62" s="1">
        <v>9.119503023</v>
      </c>
      <c r="K62" s="4">
        <f>IFERROR(__xludf.DUMMYFUNCTION("""COMPUTED_VALUE"""),0.29)</f>
        <v>0.29</v>
      </c>
      <c r="L62" s="4">
        <v>7.17875</v>
      </c>
      <c r="M62" s="4" t="s">
        <v>13</v>
      </c>
      <c r="N62" s="1">
        <v>4.02164185711841</v>
      </c>
      <c r="O62" s="4">
        <v>3.14706814288159</v>
      </c>
      <c r="V62" s="5">
        <v>-0.458692</v>
      </c>
      <c r="W62" s="6">
        <v>0.305</v>
      </c>
      <c r="X62" s="1">
        <v>2.95963225230769</v>
      </c>
      <c r="Y62" s="1">
        <v>9.119503023</v>
      </c>
      <c r="Z62" s="4">
        <f>IFERROR(__xludf.DUMMYFUNCTION("""COMPUTED_VALUE"""),0.29)</f>
        <v>0.29</v>
      </c>
      <c r="AA62" s="4">
        <v>-0.442427</v>
      </c>
      <c r="AB62" s="4" t="s">
        <v>13</v>
      </c>
      <c r="AC62" s="1">
        <v>5.8224909878459</v>
      </c>
      <c r="AD62" s="4">
        <v>-6.2811829878459005</v>
      </c>
    </row>
    <row r="63">
      <c r="G63" s="5">
        <v>7.16544</v>
      </c>
      <c r="H63" s="6">
        <v>0.31</v>
      </c>
      <c r="I63" s="1">
        <v>4.92219545136239</v>
      </c>
      <c r="J63" s="1">
        <v>9.286235813</v>
      </c>
      <c r="K63" s="4">
        <f>IFERROR(__xludf.DUMMYFUNCTION("""COMPUTED_VALUE"""),0.295)</f>
        <v>0.295</v>
      </c>
      <c r="L63" s="4">
        <v>7.17539</v>
      </c>
      <c r="M63" s="4" t="s">
        <v>13</v>
      </c>
      <c r="N63" s="1">
        <v>4.02676915184827</v>
      </c>
      <c r="O63" s="4">
        <v>3.1386708481517305</v>
      </c>
      <c r="V63" s="5">
        <v>-0.463854</v>
      </c>
      <c r="W63" s="6">
        <v>0.31</v>
      </c>
      <c r="X63" s="1">
        <v>3.13449485664776</v>
      </c>
      <c r="Y63" s="1">
        <v>9.286235813</v>
      </c>
      <c r="Z63" s="4">
        <f>IFERROR(__xludf.DUMMYFUNCTION("""COMPUTED_VALUE"""),0.295)</f>
        <v>0.295</v>
      </c>
      <c r="AA63" s="4">
        <v>-0.447925</v>
      </c>
      <c r="AB63" s="4" t="s">
        <v>13</v>
      </c>
      <c r="AC63" s="1">
        <v>5.83411814190329</v>
      </c>
      <c r="AD63" s="4">
        <v>-6.297972141903291</v>
      </c>
    </row>
    <row r="64">
      <c r="G64" s="5">
        <v>7.16222</v>
      </c>
      <c r="H64" s="6">
        <v>0.315</v>
      </c>
      <c r="I64" s="1">
        <v>5.11307804679185</v>
      </c>
      <c r="J64" s="1">
        <v>9.469638823</v>
      </c>
      <c r="K64" s="4">
        <f>IFERROR(__xludf.DUMMYFUNCTION("""COMPUTED_VALUE"""),0.3)</f>
        <v>0.3</v>
      </c>
      <c r="L64" s="4">
        <v>7.17203</v>
      </c>
      <c r="M64" s="4" t="s">
        <v>13</v>
      </c>
      <c r="N64" s="1">
        <v>4.03194706813257</v>
      </c>
      <c r="O64" s="4">
        <v>3.130272931867429</v>
      </c>
      <c r="V64" s="5">
        <v>-0.468811</v>
      </c>
      <c r="W64" s="6">
        <v>0.315</v>
      </c>
      <c r="X64" s="1">
        <v>3.21893476174699</v>
      </c>
      <c r="Y64" s="1">
        <v>9.469638823</v>
      </c>
      <c r="Z64" s="4">
        <f>IFERROR(__xludf.DUMMYFUNCTION("""COMPUTED_VALUE"""),0.3)</f>
        <v>0.3</v>
      </c>
      <c r="AA64" s="4">
        <v>-0.453408</v>
      </c>
      <c r="AB64" s="4" t="s">
        <v>13</v>
      </c>
      <c r="AC64" s="1">
        <v>5.84586009033921</v>
      </c>
      <c r="AD64" s="4">
        <v>-6.31467109033921</v>
      </c>
    </row>
    <row r="65">
      <c r="G65" s="5">
        <v>7.15911</v>
      </c>
      <c r="H65" s="6">
        <v>0.32</v>
      </c>
      <c r="I65" s="1">
        <v>5.28656925288669</v>
      </c>
      <c r="J65" s="1">
        <v>9.569675443</v>
      </c>
      <c r="K65" s="4">
        <f>IFERROR(__xludf.DUMMYFUNCTION("""COMPUTED_VALUE"""),0.305)</f>
        <v>0.305</v>
      </c>
      <c r="L65" s="4">
        <v>7.16871</v>
      </c>
      <c r="M65" s="4" t="s">
        <v>13</v>
      </c>
      <c r="N65" s="1">
        <v>4.03713824340796</v>
      </c>
      <c r="O65" s="4">
        <v>3.12197175659204</v>
      </c>
      <c r="V65" s="5">
        <v>-0.47353</v>
      </c>
      <c r="W65" s="6">
        <v>0.32</v>
      </c>
      <c r="X65" s="1">
        <v>3.39448955150501</v>
      </c>
      <c r="Y65" s="1">
        <v>9.569675443</v>
      </c>
      <c r="Z65" s="4">
        <f>IFERROR(__xludf.DUMMYFUNCTION("""COMPUTED_VALUE"""),0.305)</f>
        <v>0.305</v>
      </c>
      <c r="AA65" s="4">
        <v>-0.458692</v>
      </c>
      <c r="AB65" s="4" t="s">
        <v>13</v>
      </c>
      <c r="AC65" s="1">
        <v>5.85763210615768</v>
      </c>
      <c r="AD65" s="4">
        <v>-6.33116210615768</v>
      </c>
    </row>
    <row r="66">
      <c r="G66" s="5">
        <v>7.15604</v>
      </c>
      <c r="H66" s="6">
        <v>0.325</v>
      </c>
      <c r="I66" s="1">
        <v>5.45604540451159</v>
      </c>
      <c r="J66" s="1">
        <v>9.68637466299999</v>
      </c>
      <c r="K66" s="4">
        <f>IFERROR(__xludf.DUMMYFUNCTION("""COMPUTED_VALUE"""),0.31)</f>
        <v>0.31</v>
      </c>
      <c r="L66" s="4">
        <v>7.16544</v>
      </c>
      <c r="M66" s="4" t="s">
        <v>13</v>
      </c>
      <c r="N66" s="1">
        <v>4.0423053151111</v>
      </c>
      <c r="O66" s="4">
        <v>3.1137346848889003</v>
      </c>
      <c r="V66" s="5">
        <v>-0.478049</v>
      </c>
      <c r="W66" s="6">
        <v>0.325</v>
      </c>
      <c r="X66" s="1">
        <v>3.52607447808574</v>
      </c>
      <c r="Y66" s="1">
        <v>9.68637466299999</v>
      </c>
      <c r="Z66" s="4">
        <f>IFERROR(__xludf.DUMMYFUNCTION("""COMPUTED_VALUE"""),0.31)</f>
        <v>0.31</v>
      </c>
      <c r="AA66" s="4">
        <v>-0.463854</v>
      </c>
      <c r="AB66" s="4" t="s">
        <v>13</v>
      </c>
      <c r="AC66" s="1">
        <v>5.86934946236273</v>
      </c>
      <c r="AD66" s="4">
        <v>-6.34739846236273</v>
      </c>
    </row>
    <row r="67">
      <c r="G67" s="5">
        <v>7.15315</v>
      </c>
      <c r="H67" s="6">
        <v>0.33</v>
      </c>
      <c r="I67" s="1">
        <v>3.56951836982753</v>
      </c>
      <c r="J67" s="1">
        <v>9.78641891299999</v>
      </c>
      <c r="K67" s="4">
        <f>IFERROR(__xludf.DUMMYFUNCTION("""COMPUTED_VALUE"""),0.315)</f>
        <v>0.315</v>
      </c>
      <c r="L67" s="4">
        <v>7.16222</v>
      </c>
      <c r="M67" s="4" t="s">
        <v>13</v>
      </c>
      <c r="N67" s="1">
        <v>4.04741092067866</v>
      </c>
      <c r="O67" s="4">
        <v>3.1057390793213404</v>
      </c>
      <c r="V67" s="5">
        <v>-0.482172</v>
      </c>
      <c r="W67" s="6">
        <v>0.33</v>
      </c>
      <c r="X67" s="1">
        <v>4.35184624837032</v>
      </c>
      <c r="Y67" s="1">
        <v>9.78641891299999</v>
      </c>
      <c r="Z67" s="4">
        <f>IFERROR(__xludf.DUMMYFUNCTION("""COMPUTED_VALUE"""),0.315)</f>
        <v>0.315</v>
      </c>
      <c r="AA67" s="4">
        <v>-0.468811</v>
      </c>
      <c r="AB67" s="4" t="s">
        <v>13</v>
      </c>
      <c r="AC67" s="1">
        <v>5.88092743195839</v>
      </c>
      <c r="AD67" s="4">
        <v>-6.36309943195839</v>
      </c>
    </row>
    <row r="68">
      <c r="G68" s="5">
        <v>7.15037</v>
      </c>
      <c r="H68" s="6">
        <v>0.335</v>
      </c>
      <c r="I68" s="1">
        <v>3.47608532226041</v>
      </c>
      <c r="J68" s="1">
        <v>9.886447903</v>
      </c>
      <c r="K68" s="4">
        <f>IFERROR(__xludf.DUMMYFUNCTION("""COMPUTED_VALUE"""),0.32)</f>
        <v>0.32</v>
      </c>
      <c r="L68" s="4">
        <v>7.15911</v>
      </c>
      <c r="M68" s="4" t="s">
        <v>13</v>
      </c>
      <c r="N68" s="1">
        <v>4.0524176975473</v>
      </c>
      <c r="O68" s="4">
        <v>3.0979523024526996</v>
      </c>
      <c r="V68" s="5">
        <v>-0.486007</v>
      </c>
      <c r="W68" s="6">
        <v>0.335</v>
      </c>
      <c r="X68" s="1">
        <v>3.49849444220834</v>
      </c>
      <c r="Y68" s="1">
        <v>9.886447903</v>
      </c>
      <c r="Z68" s="4">
        <f>IFERROR(__xludf.DUMMYFUNCTION("""COMPUTED_VALUE"""),0.32)</f>
        <v>0.32</v>
      </c>
      <c r="AA68" s="4">
        <v>-0.47353</v>
      </c>
      <c r="AB68" s="4" t="s">
        <v>13</v>
      </c>
      <c r="AC68" s="1">
        <v>5.89228128794868</v>
      </c>
      <c r="AD68" s="4">
        <v>-6.3782882879486795</v>
      </c>
    </row>
    <row r="69">
      <c r="G69" s="5">
        <v>7.14771</v>
      </c>
      <c r="H69" s="6">
        <v>0.34</v>
      </c>
      <c r="I69" s="1">
        <v>3.59567505241011</v>
      </c>
      <c r="J69" s="1">
        <v>9.98646164299999</v>
      </c>
      <c r="K69" s="4">
        <f>IFERROR(__xludf.DUMMYFUNCTION("""COMPUTED_VALUE"""),0.325)</f>
        <v>0.325</v>
      </c>
      <c r="L69" s="4">
        <v>7.15604</v>
      </c>
      <c r="M69" s="4" t="s">
        <v>13</v>
      </c>
      <c r="N69" s="1">
        <v>4.05728828315367</v>
      </c>
      <c r="O69" s="4">
        <v>3.09042171684633</v>
      </c>
      <c r="V69" s="5">
        <v>-0.489507</v>
      </c>
      <c r="W69" s="6">
        <v>0.34</v>
      </c>
      <c r="X69" s="1">
        <v>2.48409218746485</v>
      </c>
      <c r="Y69" s="1">
        <v>9.98646164299999</v>
      </c>
      <c r="Z69" s="4">
        <f>IFERROR(__xludf.DUMMYFUNCTION("""COMPUTED_VALUE"""),0.325)</f>
        <v>0.325</v>
      </c>
      <c r="AA69" s="4">
        <v>-0.478049</v>
      </c>
      <c r="AB69" s="4" t="s">
        <v>13</v>
      </c>
      <c r="AC69" s="1">
        <v>5.90332630333763</v>
      </c>
      <c r="AD69" s="4">
        <v>-6.39283330333763</v>
      </c>
    </row>
    <row r="70">
      <c r="G70" s="5">
        <v>7.14521</v>
      </c>
      <c r="H70" s="6">
        <v>0.345</v>
      </c>
      <c r="I70" s="1">
        <v>4.15847241118876</v>
      </c>
      <c r="J70" s="1">
        <v>10.103145603</v>
      </c>
      <c r="K70" s="4">
        <f>IFERROR(__xludf.DUMMYFUNCTION("""COMPUTED_VALUE"""),0.33)</f>
        <v>0.33</v>
      </c>
      <c r="L70" s="4">
        <v>7.15315</v>
      </c>
      <c r="M70" s="4" t="s">
        <v>13</v>
      </c>
      <c r="N70" s="1">
        <v>4.06198531493444</v>
      </c>
      <c r="O70" s="4">
        <v>3.0832246850655594</v>
      </c>
      <c r="V70" s="5">
        <v>-0.492602</v>
      </c>
      <c r="W70" s="6">
        <v>0.345</v>
      </c>
      <c r="X70" s="1">
        <v>3.65930655812218</v>
      </c>
      <c r="Y70" s="1">
        <v>10.103145603</v>
      </c>
      <c r="Z70" s="4">
        <f>IFERROR(__xludf.DUMMYFUNCTION("""COMPUTED_VALUE"""),0.33)</f>
        <v>0.33</v>
      </c>
      <c r="AA70" s="4">
        <v>-0.482172</v>
      </c>
      <c r="AB70" s="4" t="s">
        <v>13</v>
      </c>
      <c r="AC70" s="1">
        <v>5.91397775112926</v>
      </c>
      <c r="AD70" s="4">
        <v>-6.40657975112926</v>
      </c>
    </row>
    <row r="71">
      <c r="G71" s="5">
        <v>7.14287</v>
      </c>
      <c r="H71" s="6">
        <v>0.35</v>
      </c>
      <c r="I71" s="1">
        <v>1.98052901423002</v>
      </c>
      <c r="J71" s="1">
        <v>10.2365303029999</v>
      </c>
      <c r="K71" s="4">
        <f>IFERROR(__xludf.DUMMYFUNCTION("""COMPUTED_VALUE"""),0.335)</f>
        <v>0.335</v>
      </c>
      <c r="L71" s="4">
        <v>7.15037</v>
      </c>
      <c r="M71" s="4" t="s">
        <v>13</v>
      </c>
      <c r="N71" s="1">
        <v>4.06647143032626</v>
      </c>
      <c r="O71" s="4">
        <v>3.0763985696737404</v>
      </c>
      <c r="V71" s="5">
        <v>-0.495327</v>
      </c>
      <c r="W71" s="6">
        <v>0.35</v>
      </c>
      <c r="X71" s="1">
        <v>3.10768277654958</v>
      </c>
      <c r="Y71" s="1">
        <v>10.2365303029999</v>
      </c>
      <c r="Z71" s="4">
        <f>IFERROR(__xludf.DUMMYFUNCTION("""COMPUTED_VALUE"""),0.335)</f>
        <v>0.335</v>
      </c>
      <c r="AA71" s="4">
        <v>-0.486007</v>
      </c>
      <c r="AB71" s="4" t="s">
        <v>13</v>
      </c>
      <c r="AC71" s="1">
        <v>5.92415090432762</v>
      </c>
      <c r="AD71" s="4">
        <v>-6.4194779043276196</v>
      </c>
    </row>
    <row r="72">
      <c r="G72" s="5">
        <v>7.1407</v>
      </c>
      <c r="H72" s="6">
        <v>0.355</v>
      </c>
      <c r="K72" s="4">
        <f>IFERROR(__xludf.DUMMYFUNCTION("""COMPUTED_VALUE"""),0.34)</f>
        <v>0.34</v>
      </c>
      <c r="L72" s="4">
        <v>7.14771</v>
      </c>
      <c r="M72" s="4" t="s">
        <v>13</v>
      </c>
      <c r="N72" s="1">
        <v>4.0707092667658</v>
      </c>
      <c r="O72" s="4">
        <v>3.0699907332342002</v>
      </c>
      <c r="V72" s="5">
        <v>-0.497653</v>
      </c>
      <c r="W72" s="6">
        <v>0.355</v>
      </c>
      <c r="Z72" s="4">
        <f>IFERROR(__xludf.DUMMYFUNCTION("""COMPUTED_VALUE"""),0.34)</f>
        <v>0.34</v>
      </c>
      <c r="AA72" s="4">
        <v>-0.489507</v>
      </c>
      <c r="AB72" s="4" t="s">
        <v>13</v>
      </c>
      <c r="AC72" s="1">
        <v>5.93376103593672</v>
      </c>
      <c r="AD72" s="4">
        <v>-6.43141403593672</v>
      </c>
    </row>
    <row r="73">
      <c r="G73" s="5">
        <v>7.13873</v>
      </c>
      <c r="H73" s="6">
        <v>0.36</v>
      </c>
      <c r="K73" s="4">
        <f>IFERROR(__xludf.DUMMYFUNCTION("""COMPUTED_VALUE"""),0.345)</f>
        <v>0.345</v>
      </c>
      <c r="L73" s="4">
        <v>7.14521</v>
      </c>
      <c r="M73" s="4" t="s">
        <v>13</v>
      </c>
      <c r="N73" s="1">
        <v>4.07466146168973</v>
      </c>
      <c r="O73" s="4">
        <v>3.06406853831027</v>
      </c>
      <c r="V73" s="5">
        <v>-0.499503</v>
      </c>
      <c r="W73" s="6">
        <v>0.36</v>
      </c>
      <c r="Z73" s="4">
        <f>IFERROR(__xludf.DUMMYFUNCTION("""COMPUTED_VALUE"""),0.345)</f>
        <v>0.345</v>
      </c>
      <c r="AA73" s="4">
        <v>-0.492602</v>
      </c>
      <c r="AB73" s="4" t="s">
        <v>13</v>
      </c>
      <c r="AC73" s="1">
        <v>5.94272341896059</v>
      </c>
      <c r="AD73" s="4">
        <v>-6.44222641896059</v>
      </c>
    </row>
    <row r="74">
      <c r="G74" s="5">
        <v>7.13692</v>
      </c>
      <c r="H74" s="6">
        <v>0.365</v>
      </c>
      <c r="K74" s="4">
        <f>IFERROR(__xludf.DUMMYFUNCTION("""COMPUTED_VALUE"""),0.35)</f>
        <v>0.35</v>
      </c>
      <c r="L74" s="4">
        <v>7.14287</v>
      </c>
      <c r="M74" s="4" t="s">
        <v>13</v>
      </c>
      <c r="N74" s="1">
        <v>4.07829065253469</v>
      </c>
      <c r="O74" s="4">
        <v>3.0586293474653097</v>
      </c>
      <c r="V74" s="5">
        <v>-0.500941</v>
      </c>
      <c r="W74" s="6">
        <v>0.365</v>
      </c>
      <c r="Z74" s="4">
        <f>IFERROR(__xludf.DUMMYFUNCTION("""COMPUTED_VALUE"""),0.35)</f>
        <v>0.35</v>
      </c>
      <c r="AA74" s="4">
        <v>-0.495327</v>
      </c>
      <c r="AB74" s="4" t="s">
        <v>13</v>
      </c>
      <c r="AC74" s="1">
        <v>5.95095332640325</v>
      </c>
      <c r="AD74" s="4">
        <v>-6.4518943264032504</v>
      </c>
    </row>
    <row r="75">
      <c r="G75" s="5">
        <v>7.13533</v>
      </c>
      <c r="H75" s="6">
        <v>0.37</v>
      </c>
      <c r="K75" s="4">
        <f>IFERROR(__xludf.DUMMYFUNCTION("""COMPUTED_VALUE"""),0.355)</f>
        <v>0.355</v>
      </c>
      <c r="L75" s="4">
        <v>7.1407</v>
      </c>
      <c r="M75" s="4" t="s">
        <v>13</v>
      </c>
      <c r="N75" s="1">
        <v>4.08155947673735</v>
      </c>
      <c r="O75" s="4">
        <v>3.0537705232626493</v>
      </c>
      <c r="V75" s="5">
        <v>-0.501925</v>
      </c>
      <c r="W75" s="6">
        <v>0.37</v>
      </c>
      <c r="Z75" s="4">
        <f>IFERROR(__xludf.DUMMYFUNCTION("""COMPUTED_VALUE"""),0.355)</f>
        <v>0.355</v>
      </c>
      <c r="AA75" s="4">
        <v>-0.497653</v>
      </c>
      <c r="AB75" s="4" t="s">
        <v>13</v>
      </c>
      <c r="AC75" s="1">
        <v>5.95836603126875</v>
      </c>
      <c r="AD75" s="4">
        <v>-6.46029103126875</v>
      </c>
    </row>
    <row r="76">
      <c r="G76" s="5">
        <v>7.13389</v>
      </c>
      <c r="H76" s="6">
        <v>0.375</v>
      </c>
      <c r="K76" s="4">
        <f>IFERROR(__xludf.DUMMYFUNCTION("""COMPUTED_VALUE"""),0.36)</f>
        <v>0.36</v>
      </c>
      <c r="L76" s="4">
        <v>7.13873</v>
      </c>
      <c r="M76" s="4" t="s">
        <v>13</v>
      </c>
      <c r="N76" s="1">
        <v>4.08443057173437</v>
      </c>
      <c r="O76" s="4">
        <v>3.0494594282656298</v>
      </c>
      <c r="V76" s="5">
        <v>-0.502474</v>
      </c>
      <c r="W76" s="6">
        <v>0.375</v>
      </c>
      <c r="Z76" s="4">
        <f>IFERROR(__xludf.DUMMYFUNCTION("""COMPUTED_VALUE"""),0.36)</f>
        <v>0.36</v>
      </c>
      <c r="AA76" s="4">
        <v>-0.499503</v>
      </c>
      <c r="AB76" s="4" t="s">
        <v>13</v>
      </c>
      <c r="AC76" s="1">
        <v>5.9648768065611</v>
      </c>
      <c r="AD76" s="4">
        <v>-6.4673508065611</v>
      </c>
    </row>
    <row r="77">
      <c r="G77" s="5">
        <v>7.13256</v>
      </c>
      <c r="H77" s="6">
        <v>0.38</v>
      </c>
      <c r="K77" s="4">
        <f>IFERROR(__xludf.DUMMYFUNCTION("""COMPUTED_VALUE"""),0.365)</f>
        <v>0.365</v>
      </c>
      <c r="L77" s="4">
        <v>7.13692</v>
      </c>
      <c r="M77" s="4" t="s">
        <v>13</v>
      </c>
      <c r="N77" s="1">
        <v>4.08686657496241</v>
      </c>
      <c r="O77" s="4">
        <v>3.04569342503759</v>
      </c>
      <c r="V77" s="5">
        <v>-0.502685</v>
      </c>
      <c r="W77" s="6">
        <v>0.38</v>
      </c>
      <c r="Z77" s="4">
        <f>IFERROR(__xludf.DUMMYFUNCTION("""COMPUTED_VALUE"""),0.365)</f>
        <v>0.365</v>
      </c>
      <c r="AA77" s="4">
        <v>-0.500941</v>
      </c>
      <c r="AB77" s="4" t="s">
        <v>13</v>
      </c>
      <c r="AC77" s="1">
        <v>5.97040092528433</v>
      </c>
      <c r="AD77" s="4">
        <v>-6.47308592528433</v>
      </c>
    </row>
    <row r="78">
      <c r="G78" s="5">
        <v>7.13144</v>
      </c>
      <c r="H78" s="6">
        <v>0.385</v>
      </c>
      <c r="K78" s="4">
        <f>IFERROR(__xludf.DUMMYFUNCTION("""COMPUTED_VALUE"""),0.37)</f>
        <v>0.37</v>
      </c>
      <c r="L78" s="4">
        <v>7.13533</v>
      </c>
      <c r="M78" s="4" t="s">
        <v>13</v>
      </c>
      <c r="N78" s="1">
        <v>4.08883012385813</v>
      </c>
      <c r="O78" s="4">
        <v>3.04260987614187</v>
      </c>
      <c r="V78" s="5">
        <v>-0.502457</v>
      </c>
      <c r="W78" s="6">
        <v>0.385</v>
      </c>
      <c r="Z78" s="4">
        <f>IFERROR(__xludf.DUMMYFUNCTION("""COMPUTED_VALUE"""),0.37)</f>
        <v>0.37</v>
      </c>
      <c r="AA78" s="4">
        <v>-0.501925</v>
      </c>
      <c r="AB78" s="4" t="s">
        <v>13</v>
      </c>
      <c r="AC78" s="1">
        <v>5.97485366044247</v>
      </c>
      <c r="AD78" s="4">
        <v>-6.47731066044247</v>
      </c>
    </row>
    <row r="79">
      <c r="G79" s="5">
        <v>7.13048</v>
      </c>
      <c r="H79" s="6">
        <v>0.39</v>
      </c>
      <c r="K79" s="4">
        <f>IFERROR(__xludf.DUMMYFUNCTION("""COMPUTED_VALUE"""),0.375)</f>
        <v>0.375</v>
      </c>
      <c r="L79" s="4">
        <v>7.13389</v>
      </c>
      <c r="M79" s="4" t="s">
        <v>13</v>
      </c>
      <c r="N79" s="1">
        <v>4.0902838558582</v>
      </c>
      <c r="O79" s="4">
        <v>3.0401961441418006</v>
      </c>
      <c r="V79" s="5">
        <v>-0.501803</v>
      </c>
      <c r="W79" s="6">
        <v>0.39</v>
      </c>
      <c r="Z79" s="4">
        <f>IFERROR(__xludf.DUMMYFUNCTION("""COMPUTED_VALUE"""),0.375)</f>
        <v>0.375</v>
      </c>
      <c r="AA79" s="4">
        <v>-0.502474</v>
      </c>
      <c r="AB79" s="4" t="s">
        <v>13</v>
      </c>
      <c r="AC79" s="1">
        <v>5.97815028503955</v>
      </c>
      <c r="AD79" s="4">
        <v>-6.479953285039549</v>
      </c>
    </row>
    <row r="80">
      <c r="G80" s="5">
        <v>7.12964</v>
      </c>
      <c r="H80" s="6">
        <v>0.395</v>
      </c>
      <c r="K80" s="4">
        <f>IFERROR(__xludf.DUMMYFUNCTION("""COMPUTED_VALUE"""),0.38)</f>
        <v>0.38</v>
      </c>
      <c r="L80" s="4">
        <v>7.13256</v>
      </c>
      <c r="M80" s="4" t="s">
        <v>13</v>
      </c>
      <c r="N80" s="1">
        <v>4.09119040839927</v>
      </c>
      <c r="O80" s="4">
        <v>3.03844959160073</v>
      </c>
      <c r="V80" s="5">
        <v>-0.500798</v>
      </c>
      <c r="W80" s="6">
        <v>0.395</v>
      </c>
      <c r="Z80" s="4">
        <f>IFERROR(__xludf.DUMMYFUNCTION("""COMPUTED_VALUE"""),0.38)</f>
        <v>0.38</v>
      </c>
      <c r="AA80" s="4">
        <v>-0.502685</v>
      </c>
      <c r="AB80" s="4" t="s">
        <v>13</v>
      </c>
      <c r="AC80" s="1">
        <v>5.98020607207959</v>
      </c>
      <c r="AD80" s="4">
        <v>-6.48100407207959</v>
      </c>
    </row>
    <row r="81">
      <c r="G81" s="5">
        <v>7.12888</v>
      </c>
      <c r="H81" s="6">
        <v>0.4</v>
      </c>
      <c r="K81" s="4">
        <f>IFERROR(__xludf.DUMMYFUNCTION("""COMPUTED_VALUE"""),0.385)</f>
        <v>0.385</v>
      </c>
      <c r="L81" s="4">
        <v>7.13144</v>
      </c>
      <c r="M81" s="4" t="s">
        <v>13</v>
      </c>
      <c r="N81" s="1">
        <v>4.091512418918</v>
      </c>
      <c r="O81" s="4">
        <v>3.037367581082</v>
      </c>
      <c r="V81" s="5">
        <v>-0.499522</v>
      </c>
      <c r="W81" s="6">
        <v>0.4</v>
      </c>
      <c r="Z81" s="4">
        <f>IFERROR(__xludf.DUMMYFUNCTION("""COMPUTED_VALUE"""),0.385)</f>
        <v>0.385</v>
      </c>
      <c r="AA81" s="4">
        <v>-0.502457</v>
      </c>
      <c r="AB81" s="4" t="s">
        <v>13</v>
      </c>
      <c r="AC81" s="1">
        <v>5.98093629456663</v>
      </c>
      <c r="AD81" s="4">
        <v>-6.480458294566629</v>
      </c>
    </row>
    <row r="82">
      <c r="G82" s="5">
        <v>7.12822</v>
      </c>
      <c r="H82" s="6">
        <v>0.405</v>
      </c>
      <c r="K82" s="4">
        <f>IFERROR(__xludf.DUMMYFUNCTION("""COMPUTED_VALUE"""),0.39)</f>
        <v>0.39</v>
      </c>
      <c r="L82" s="4">
        <v>7.13048</v>
      </c>
      <c r="M82" s="4" t="s">
        <v>13</v>
      </c>
      <c r="N82" s="1">
        <v>4.09135121499136</v>
      </c>
      <c r="O82" s="4">
        <v>3.0368687850086395</v>
      </c>
      <c r="V82" s="5">
        <v>-0.497894</v>
      </c>
      <c r="W82" s="6">
        <v>0.405</v>
      </c>
      <c r="Z82" s="4">
        <f>IFERROR(__xludf.DUMMYFUNCTION("""COMPUTED_VALUE"""),0.39)</f>
        <v>0.39</v>
      </c>
      <c r="AA82" s="4">
        <v>-0.501803</v>
      </c>
      <c r="AB82" s="4" t="s">
        <v>13</v>
      </c>
      <c r="AC82" s="1">
        <v>5.98064227437428</v>
      </c>
      <c r="AD82" s="4">
        <v>-6.47853627437428</v>
      </c>
    </row>
    <row r="83">
      <c r="G83" s="5">
        <v>7.12759</v>
      </c>
      <c r="H83" s="6">
        <v>0.41</v>
      </c>
      <c r="K83" s="4">
        <f>IFERROR(__xludf.DUMMYFUNCTION("""COMPUTED_VALUE"""),0.395)</f>
        <v>0.395</v>
      </c>
      <c r="L83" s="4">
        <v>7.12964</v>
      </c>
      <c r="M83" s="4" t="s">
        <v>13</v>
      </c>
      <c r="N83" s="1">
        <v>4.09085017153645</v>
      </c>
      <c r="O83" s="4">
        <v>3.03673982846355</v>
      </c>
      <c r="V83" s="5">
        <v>-0.496095</v>
      </c>
      <c r="W83" s="6">
        <v>0.41</v>
      </c>
      <c r="Z83" s="4">
        <f>IFERROR(__xludf.DUMMYFUNCTION("""COMPUTED_VALUE"""),0.395)</f>
        <v>0.395</v>
      </c>
      <c r="AA83" s="4">
        <v>-0.500798</v>
      </c>
      <c r="AB83" s="4" t="s">
        <v>13</v>
      </c>
      <c r="AC83" s="1">
        <v>5.97973757149724</v>
      </c>
      <c r="AD83" s="4">
        <v>-6.47583257149724</v>
      </c>
    </row>
    <row r="84">
      <c r="G84" s="5">
        <v>7.12701</v>
      </c>
      <c r="H84" s="6">
        <v>0.415</v>
      </c>
      <c r="K84" s="4">
        <f>IFERROR(__xludf.DUMMYFUNCTION("""COMPUTED_VALUE"""),0.4)</f>
        <v>0.4</v>
      </c>
      <c r="L84" s="4">
        <v>7.12888</v>
      </c>
      <c r="M84" s="4" t="s">
        <v>13</v>
      </c>
      <c r="N84" s="1">
        <v>4.09001227555199</v>
      </c>
      <c r="O84" s="4">
        <v>3.0369977244480104</v>
      </c>
      <c r="V84" s="5">
        <v>-0.49401</v>
      </c>
      <c r="W84" s="6">
        <v>0.415</v>
      </c>
      <c r="Z84" s="4">
        <f>IFERROR(__xludf.DUMMYFUNCTION("""COMPUTED_VALUE"""),0.4)</f>
        <v>0.4</v>
      </c>
      <c r="AA84" s="4">
        <v>-0.499522</v>
      </c>
      <c r="AB84" s="4" t="s">
        <v>13</v>
      </c>
      <c r="AC84" s="1">
        <v>5.97824236684074</v>
      </c>
      <c r="AD84" s="4">
        <v>-6.47225236684074</v>
      </c>
    </row>
    <row r="85">
      <c r="G85" s="5">
        <v>7.12638</v>
      </c>
      <c r="H85" s="6">
        <v>0.42</v>
      </c>
      <c r="K85" s="4">
        <f>IFERROR(__xludf.DUMMYFUNCTION("""COMPUTED_VALUE"""),0.400138855)</f>
        <v>0.400138855</v>
      </c>
      <c r="L85" s="4" t="s">
        <v>13</v>
      </c>
      <c r="M85" s="4">
        <v>4.09151265874476</v>
      </c>
      <c r="N85" s="1">
        <v>4.08884040604965</v>
      </c>
      <c r="O85" s="4">
        <v>3.03753959395035</v>
      </c>
      <c r="V85" s="5">
        <v>-0.491855</v>
      </c>
      <c r="W85" s="6">
        <v>0.42</v>
      </c>
      <c r="Z85" s="4">
        <f>IFERROR(__xludf.DUMMYFUNCTION("""COMPUTED_VALUE"""),0.400138855)</f>
        <v>0.400138855</v>
      </c>
      <c r="AA85" s="4" t="s">
        <v>13</v>
      </c>
      <c r="AB85" s="4">
        <v>5.98093683882083</v>
      </c>
      <c r="AC85" s="1">
        <v>5.97617653977214</v>
      </c>
      <c r="AD85" s="4">
        <v>-6.46803153977214</v>
      </c>
    </row>
    <row r="86">
      <c r="G86" s="5">
        <v>7.1257</v>
      </c>
      <c r="H86" s="6">
        <v>0.425</v>
      </c>
      <c r="K86" s="4">
        <f>IFERROR(__xludf.DUMMYFUNCTION("""COMPUTED_VALUE"""),0.405)</f>
        <v>0.405</v>
      </c>
      <c r="L86" s="4">
        <v>7.12822</v>
      </c>
      <c r="M86" s="4" t="s">
        <v>13</v>
      </c>
      <c r="N86" s="1">
        <v>4.08733744204112</v>
      </c>
      <c r="O86" s="4">
        <v>3.03836255795888</v>
      </c>
      <c r="V86" s="5">
        <v>-0.48961</v>
      </c>
      <c r="W86" s="6">
        <v>0.425</v>
      </c>
      <c r="Z86" s="4">
        <f>IFERROR(__xludf.DUMMYFUNCTION("""COMPUTED_VALUE"""),0.405)</f>
        <v>0.405</v>
      </c>
      <c r="AA86" s="4">
        <v>-0.497894</v>
      </c>
      <c r="AB86" s="4" t="s">
        <v>13</v>
      </c>
      <c r="AC86" s="1">
        <v>5.97355996965881</v>
      </c>
      <c r="AD86" s="4">
        <v>-6.46316996965881</v>
      </c>
    </row>
    <row r="87">
      <c r="G87" s="5">
        <v>7.12491</v>
      </c>
      <c r="H87" s="6">
        <v>0.43</v>
      </c>
      <c r="K87" s="4">
        <f>IFERROR(__xludf.DUMMYFUNCTION("""COMPUTED_VALUE"""),0.41)</f>
        <v>0.41</v>
      </c>
      <c r="L87" s="4">
        <v>7.12759</v>
      </c>
      <c r="M87" s="4" t="s">
        <v>13</v>
      </c>
      <c r="N87" s="1">
        <v>4.08550626253805</v>
      </c>
      <c r="O87" s="4">
        <v>3.0394037374619503</v>
      </c>
      <c r="V87" s="5">
        <v>-0.487357</v>
      </c>
      <c r="W87" s="6">
        <v>0.43</v>
      </c>
      <c r="Z87" s="4">
        <f>IFERROR(__xludf.DUMMYFUNCTION("""COMPUTED_VALUE"""),0.41)</f>
        <v>0.41</v>
      </c>
      <c r="AA87" s="4">
        <v>-0.496095</v>
      </c>
      <c r="AB87" s="4" t="s">
        <v>13</v>
      </c>
      <c r="AC87" s="1">
        <v>5.97041253586811</v>
      </c>
      <c r="AD87" s="4">
        <v>-6.457769535868111</v>
      </c>
    </row>
    <row r="88">
      <c r="G88" s="5">
        <v>7.12399</v>
      </c>
      <c r="H88" s="6">
        <v>0.435</v>
      </c>
      <c r="K88" s="4">
        <f>IFERROR(__xludf.DUMMYFUNCTION("""COMPUTED_VALUE"""),0.415)</f>
        <v>0.415</v>
      </c>
      <c r="L88" s="4">
        <v>7.12701</v>
      </c>
      <c r="M88" s="4" t="s">
        <v>13</v>
      </c>
      <c r="N88" s="1">
        <v>4.08334974655213</v>
      </c>
      <c r="O88" s="4">
        <v>3.0406402534478705</v>
      </c>
      <c r="V88" s="5">
        <v>-0.485113</v>
      </c>
      <c r="W88" s="6">
        <v>0.435</v>
      </c>
      <c r="Z88" s="4">
        <f>IFERROR(__xludf.DUMMYFUNCTION("""COMPUTED_VALUE"""),0.415)</f>
        <v>0.415</v>
      </c>
      <c r="AA88" s="4">
        <v>-0.49401</v>
      </c>
      <c r="AB88" s="4" t="s">
        <v>13</v>
      </c>
      <c r="AC88" s="1">
        <v>5.9667541177674</v>
      </c>
      <c r="AD88" s="4">
        <v>-6.4518671177674</v>
      </c>
    </row>
    <row r="89">
      <c r="G89" s="5">
        <v>7.12287</v>
      </c>
      <c r="H89" s="6">
        <v>0.44</v>
      </c>
      <c r="K89" s="4">
        <f>IFERROR(__xludf.DUMMYFUNCTION("""COMPUTED_VALUE"""),0.42)</f>
        <v>0.42</v>
      </c>
      <c r="L89" s="4">
        <v>7.12638</v>
      </c>
      <c r="M89" s="4" t="s">
        <v>13</v>
      </c>
      <c r="N89" s="1">
        <v>4.08087077309503</v>
      </c>
      <c r="O89" s="4">
        <v>3.04199922690497</v>
      </c>
      <c r="V89" s="5">
        <v>-0.482988</v>
      </c>
      <c r="W89" s="6">
        <v>0.44</v>
      </c>
      <c r="Z89" s="4">
        <f>IFERROR(__xludf.DUMMYFUNCTION("""COMPUTED_VALUE"""),0.42)</f>
        <v>0.42</v>
      </c>
      <c r="AA89" s="4">
        <v>-0.491855</v>
      </c>
      <c r="AB89" s="4" t="s">
        <v>13</v>
      </c>
      <c r="AC89" s="1">
        <v>5.96260459472404</v>
      </c>
      <c r="AD89" s="4">
        <v>-6.445592594724039</v>
      </c>
    </row>
    <row r="90">
      <c r="G90" s="5">
        <v>7.12154</v>
      </c>
      <c r="H90" s="6">
        <v>0.445</v>
      </c>
      <c r="K90" s="4">
        <f>IFERROR(__xludf.DUMMYFUNCTION("""COMPUTED_VALUE"""),0.425)</f>
        <v>0.425</v>
      </c>
      <c r="L90" s="4">
        <v>7.1257</v>
      </c>
      <c r="M90" s="4" t="s">
        <v>13</v>
      </c>
      <c r="N90" s="1">
        <v>4.07807222117841</v>
      </c>
      <c r="O90" s="4">
        <v>3.04346777882159</v>
      </c>
      <c r="V90" s="5">
        <v>-0.481007</v>
      </c>
      <c r="W90" s="6">
        <v>0.445</v>
      </c>
      <c r="Z90" s="4">
        <f>IFERROR(__xludf.DUMMYFUNCTION("""COMPUTED_VALUE"""),0.425)</f>
        <v>0.425</v>
      </c>
      <c r="AA90" s="4">
        <v>-0.48961</v>
      </c>
      <c r="AB90" s="4" t="s">
        <v>13</v>
      </c>
      <c r="AC90" s="1">
        <v>5.95798384610539</v>
      </c>
      <c r="AD90" s="4">
        <v>-6.43899084610539</v>
      </c>
    </row>
    <row r="91">
      <c r="G91" s="5">
        <v>7.11993</v>
      </c>
      <c r="H91" s="6">
        <v>0.45</v>
      </c>
      <c r="K91" s="4">
        <f>IFERROR(__xludf.DUMMYFUNCTION("""COMPUTED_VALUE"""),0.43)</f>
        <v>0.43</v>
      </c>
      <c r="L91" s="4">
        <v>7.12491</v>
      </c>
      <c r="M91" s="4" t="s">
        <v>13</v>
      </c>
      <c r="N91" s="1">
        <v>4.07495696981396</v>
      </c>
      <c r="O91" s="4">
        <v>3.04497303018604</v>
      </c>
      <c r="V91" s="5">
        <v>-0.479221</v>
      </c>
      <c r="W91" s="6">
        <v>0.45</v>
      </c>
      <c r="Z91" s="4">
        <f>IFERROR(__xludf.DUMMYFUNCTION("""COMPUTED_VALUE"""),0.43)</f>
        <v>0.43</v>
      </c>
      <c r="AA91" s="4">
        <v>-0.487357</v>
      </c>
      <c r="AB91" s="4" t="s">
        <v>13</v>
      </c>
      <c r="AC91" s="1">
        <v>5.95291175127882</v>
      </c>
      <c r="AD91" s="4">
        <v>-6.43213275127882</v>
      </c>
    </row>
    <row r="92">
      <c r="G92" s="5">
        <v>7.11795</v>
      </c>
      <c r="H92" s="6">
        <v>0.455</v>
      </c>
      <c r="K92" s="4">
        <f>IFERROR(__xludf.DUMMYFUNCTION("""COMPUTED_VALUE"""),0.435)</f>
        <v>0.435</v>
      </c>
      <c r="L92" s="4">
        <v>7.12399</v>
      </c>
      <c r="M92" s="4" t="s">
        <v>13</v>
      </c>
      <c r="N92" s="1">
        <v>4.07152789801334</v>
      </c>
      <c r="O92" s="4">
        <v>3.0464221019866606</v>
      </c>
      <c r="V92" s="5">
        <v>-0.477812</v>
      </c>
      <c r="W92" s="6">
        <v>0.455</v>
      </c>
      <c r="Z92" s="4">
        <f>IFERROR(__xludf.DUMMYFUNCTION("""COMPUTED_VALUE"""),0.435)</f>
        <v>0.435</v>
      </c>
      <c r="AA92" s="4">
        <v>-0.485113</v>
      </c>
      <c r="AB92" s="4" t="s">
        <v>13</v>
      </c>
      <c r="AC92" s="1">
        <v>5.94740818961169</v>
      </c>
      <c r="AD92" s="4">
        <v>-6.42522018961169</v>
      </c>
    </row>
    <row r="93">
      <c r="G93" s="5">
        <v>7.11565</v>
      </c>
      <c r="H93" s="6">
        <v>0.46</v>
      </c>
      <c r="K93" s="4">
        <f>IFERROR(__xludf.DUMMYFUNCTION("""COMPUTED_VALUE"""),0.44)</f>
        <v>0.44</v>
      </c>
      <c r="L93" s="4">
        <v>7.12287</v>
      </c>
      <c r="M93" s="4" t="s">
        <v>13</v>
      </c>
      <c r="N93" s="1">
        <v>4.06778788478823</v>
      </c>
      <c r="O93" s="4">
        <v>3.0478621152117693</v>
      </c>
      <c r="V93" s="5">
        <v>-0.476663</v>
      </c>
      <c r="W93" s="6">
        <v>0.46</v>
      </c>
      <c r="Z93" s="4">
        <f>IFERROR(__xludf.DUMMYFUNCTION("""COMPUTED_VALUE"""),0.44)</f>
        <v>0.44</v>
      </c>
      <c r="AA93" s="4">
        <v>-0.482988</v>
      </c>
      <c r="AB93" s="4" t="s">
        <v>13</v>
      </c>
      <c r="AC93" s="1">
        <v>5.94149304047135</v>
      </c>
      <c r="AD93" s="4">
        <v>-6.4181560404713505</v>
      </c>
    </row>
    <row r="94">
      <c r="G94" s="5">
        <v>7.11291</v>
      </c>
      <c r="H94" s="6">
        <v>0.465</v>
      </c>
      <c r="K94" s="4">
        <f>IFERROR(__xludf.DUMMYFUNCTION("""COMPUTED_VALUE"""),0.445)</f>
        <v>0.445</v>
      </c>
      <c r="L94" s="4">
        <v>7.12154</v>
      </c>
      <c r="M94" s="4" t="s">
        <v>13</v>
      </c>
      <c r="N94" s="1">
        <v>4.06373980915029</v>
      </c>
      <c r="O94" s="4">
        <v>3.0491701908497104</v>
      </c>
      <c r="V94" s="5">
        <v>-0.475898</v>
      </c>
      <c r="W94" s="6">
        <v>0.465</v>
      </c>
      <c r="Z94" s="4">
        <f>IFERROR(__xludf.DUMMYFUNCTION("""COMPUTED_VALUE"""),0.445)</f>
        <v>0.445</v>
      </c>
      <c r="AA94" s="4">
        <v>-0.481007</v>
      </c>
      <c r="AB94" s="4" t="s">
        <v>13</v>
      </c>
      <c r="AC94" s="1">
        <v>5.93518618322517</v>
      </c>
      <c r="AD94" s="4">
        <v>-6.41108418322517</v>
      </c>
    </row>
    <row r="95">
      <c r="G95" s="5">
        <v>7.10972</v>
      </c>
      <c r="H95" s="6">
        <v>0.47</v>
      </c>
      <c r="K95" s="4">
        <f>IFERROR(__xludf.DUMMYFUNCTION("""COMPUTED_VALUE"""),0.45)</f>
        <v>0.45</v>
      </c>
      <c r="L95" s="4">
        <v>7.11993</v>
      </c>
      <c r="M95" s="4" t="s">
        <v>13</v>
      </c>
      <c r="N95" s="1">
        <v>4.05938655011122</v>
      </c>
      <c r="O95" s="4">
        <v>3.0503334498887806</v>
      </c>
      <c r="V95" s="5">
        <v>-0.475596</v>
      </c>
      <c r="W95" s="6">
        <v>0.47</v>
      </c>
      <c r="Z95" s="4">
        <f>IFERROR(__xludf.DUMMYFUNCTION("""COMPUTED_VALUE"""),0.45)</f>
        <v>0.45</v>
      </c>
      <c r="AA95" s="4">
        <v>-0.479221</v>
      </c>
      <c r="AB95" s="4" t="s">
        <v>13</v>
      </c>
      <c r="AC95" s="1">
        <v>5.92850749724051</v>
      </c>
      <c r="AD95" s="4">
        <v>-6.40410349724051</v>
      </c>
    </row>
    <row r="96">
      <c r="G96" s="5">
        <v>7.10601</v>
      </c>
      <c r="H96" s="6">
        <v>0.475</v>
      </c>
      <c r="K96" s="4">
        <f>IFERROR(__xludf.DUMMYFUNCTION("""COMPUTED_VALUE"""),0.455)</f>
        <v>0.455</v>
      </c>
      <c r="L96" s="4">
        <v>7.11795</v>
      </c>
      <c r="M96" s="4" t="s">
        <v>13</v>
      </c>
      <c r="N96" s="1">
        <v>4.05473098668266</v>
      </c>
      <c r="O96" s="4">
        <v>3.05127901331734</v>
      </c>
      <c r="V96" s="5">
        <v>-0.475828</v>
      </c>
      <c r="W96" s="6">
        <v>0.475</v>
      </c>
      <c r="Z96" s="4">
        <f>IFERROR(__xludf.DUMMYFUNCTION("""COMPUTED_VALUE"""),0.455)</f>
        <v>0.455</v>
      </c>
      <c r="AA96" s="4">
        <v>-0.477812</v>
      </c>
      <c r="AB96" s="4" t="s">
        <v>13</v>
      </c>
      <c r="AC96" s="1">
        <v>5.92147686188473</v>
      </c>
      <c r="AD96" s="4">
        <v>-6.39730486188473</v>
      </c>
    </row>
    <row r="97">
      <c r="G97" s="5">
        <v>7.10177</v>
      </c>
      <c r="H97" s="6">
        <v>0.48</v>
      </c>
      <c r="K97" s="4">
        <f>IFERROR(__xludf.DUMMYFUNCTION("""COMPUTED_VALUE"""),0.46)</f>
        <v>0.46</v>
      </c>
      <c r="L97" s="4">
        <v>7.11565</v>
      </c>
      <c r="M97" s="4" t="s">
        <v>13</v>
      </c>
      <c r="N97" s="1">
        <v>4.04977599787631</v>
      </c>
      <c r="O97" s="4">
        <v>3.05199400212369</v>
      </c>
      <c r="V97" s="5">
        <v>-0.476543</v>
      </c>
      <c r="W97" s="6">
        <v>0.48</v>
      </c>
      <c r="Z97" s="4">
        <f>IFERROR(__xludf.DUMMYFUNCTION("""COMPUTED_VALUE"""),0.46)</f>
        <v>0.46</v>
      </c>
      <c r="AA97" s="4">
        <v>-0.476663</v>
      </c>
      <c r="AB97" s="4" t="s">
        <v>13</v>
      </c>
      <c r="AC97" s="1">
        <v>5.9141141565252</v>
      </c>
      <c r="AD97" s="4">
        <v>-6.3906571565252</v>
      </c>
    </row>
    <row r="98">
      <c r="G98" s="5">
        <v>7.09697</v>
      </c>
      <c r="H98" s="6">
        <v>0.485</v>
      </c>
      <c r="K98" s="4">
        <f>IFERROR(__xludf.DUMMYFUNCTION("""COMPUTED_VALUE"""),0.465)</f>
        <v>0.465</v>
      </c>
      <c r="L98" s="4">
        <v>7.11291</v>
      </c>
      <c r="M98" s="4" t="s">
        <v>13</v>
      </c>
      <c r="N98" s="1">
        <v>4.04452446270383</v>
      </c>
      <c r="O98" s="4">
        <v>3.05244553729617</v>
      </c>
      <c r="V98" s="5">
        <v>-0.477803</v>
      </c>
      <c r="W98" s="6">
        <v>0.485</v>
      </c>
      <c r="Z98" s="4">
        <f>IFERROR(__xludf.DUMMYFUNCTION("""COMPUTED_VALUE"""),0.465)</f>
        <v>0.465</v>
      </c>
      <c r="AA98" s="4">
        <v>-0.475898</v>
      </c>
      <c r="AB98" s="4" t="s">
        <v>13</v>
      </c>
      <c r="AC98" s="1">
        <v>5.90643926052927</v>
      </c>
      <c r="AD98" s="4">
        <v>-6.38424226052927</v>
      </c>
    </row>
    <row r="99">
      <c r="G99" s="5">
        <v>7.09152</v>
      </c>
      <c r="H99" s="6">
        <v>0.49</v>
      </c>
      <c r="K99" s="4">
        <f>IFERROR(__xludf.DUMMYFUNCTION("""COMPUTED_VALUE"""),0.47)</f>
        <v>0.47</v>
      </c>
      <c r="L99" s="4">
        <v>7.10972</v>
      </c>
      <c r="M99" s="4" t="s">
        <v>13</v>
      </c>
      <c r="N99" s="1">
        <v>4.03897926017689</v>
      </c>
      <c r="O99" s="4">
        <v>3.05254073982311</v>
      </c>
      <c r="V99" s="5">
        <v>-0.479708</v>
      </c>
      <c r="W99" s="6">
        <v>0.49</v>
      </c>
      <c r="Z99" s="4">
        <f>IFERROR(__xludf.DUMMYFUNCTION("""COMPUTED_VALUE"""),0.47)</f>
        <v>0.47</v>
      </c>
      <c r="AA99" s="4">
        <v>-0.475596</v>
      </c>
      <c r="AB99" s="4" t="s">
        <v>13</v>
      </c>
      <c r="AC99" s="1">
        <v>5.89847205326432</v>
      </c>
      <c r="AD99" s="4">
        <v>-6.37818005326432</v>
      </c>
    </row>
    <row r="100">
      <c r="G100" s="5">
        <v>7.08547</v>
      </c>
      <c r="H100" s="6">
        <v>0.495</v>
      </c>
      <c r="K100" s="4">
        <f>IFERROR(__xludf.DUMMYFUNCTION("""COMPUTED_VALUE"""),0.475)</f>
        <v>0.475</v>
      </c>
      <c r="L100" s="4">
        <v>7.10601</v>
      </c>
      <c r="M100" s="4" t="s">
        <v>13</v>
      </c>
      <c r="N100" s="1">
        <v>4.03314326930717</v>
      </c>
      <c r="O100" s="4">
        <v>3.0523267306928297</v>
      </c>
      <c r="V100" s="5">
        <v>-0.482163</v>
      </c>
      <c r="W100" s="6">
        <v>0.495</v>
      </c>
      <c r="Z100" s="4">
        <f>IFERROR(__xludf.DUMMYFUNCTION("""COMPUTED_VALUE"""),0.475)</f>
        <v>0.475</v>
      </c>
      <c r="AA100" s="4">
        <v>-0.475828</v>
      </c>
      <c r="AB100" s="4" t="s">
        <v>13</v>
      </c>
      <c r="AC100" s="1">
        <v>5.89023241409769</v>
      </c>
      <c r="AD100" s="4">
        <v>-6.3723954140976895</v>
      </c>
    </row>
    <row r="101">
      <c r="G101" s="5">
        <v>7.07873</v>
      </c>
      <c r="H101" s="6">
        <v>0.5</v>
      </c>
      <c r="K101" s="4">
        <f>IFERROR(__xludf.DUMMYFUNCTION("""COMPUTED_VALUE"""),0.48)</f>
        <v>0.48</v>
      </c>
      <c r="L101" s="4">
        <v>7.10177</v>
      </c>
      <c r="M101" s="4" t="s">
        <v>13</v>
      </c>
      <c r="N101" s="1">
        <v>4.02701936910634</v>
      </c>
      <c r="O101" s="4">
        <v>3.05171063089366</v>
      </c>
      <c r="V101" s="5">
        <v>-0.485252</v>
      </c>
      <c r="W101" s="6">
        <v>0.5</v>
      </c>
      <c r="Z101" s="4">
        <f>IFERROR(__xludf.DUMMYFUNCTION("""COMPUTED_VALUE"""),0.48)</f>
        <v>0.48</v>
      </c>
      <c r="AA101" s="4">
        <v>-0.476543</v>
      </c>
      <c r="AB101" s="4" t="s">
        <v>13</v>
      </c>
      <c r="AC101" s="1">
        <v>5.88174022239675</v>
      </c>
      <c r="AD101" s="4">
        <v>-6.36699222239675</v>
      </c>
    </row>
    <row r="102">
      <c r="G102" s="5">
        <v>7.0713</v>
      </c>
      <c r="H102" s="6">
        <v>0.505</v>
      </c>
      <c r="K102" s="4">
        <f>IFERROR(__xludf.DUMMYFUNCTION("""COMPUTED_VALUE"""),0.485)</f>
        <v>0.485</v>
      </c>
      <c r="L102" s="4">
        <v>7.09697</v>
      </c>
      <c r="M102" s="4" t="s">
        <v>13</v>
      </c>
      <c r="N102" s="1">
        <v>4.02061043858607</v>
      </c>
      <c r="O102" s="4">
        <v>3.0506895614139298</v>
      </c>
      <c r="V102" s="5">
        <v>-0.488994</v>
      </c>
      <c r="W102" s="6">
        <v>0.505</v>
      </c>
      <c r="Z102" s="4">
        <f>IFERROR(__xludf.DUMMYFUNCTION("""COMPUTED_VALUE"""),0.485)</f>
        <v>0.485</v>
      </c>
      <c r="AA102" s="4">
        <v>-0.477803</v>
      </c>
      <c r="AB102" s="4" t="s">
        <v>13</v>
      </c>
      <c r="AC102" s="1">
        <v>5.87301535752886</v>
      </c>
      <c r="AD102" s="4">
        <v>-6.36200935752886</v>
      </c>
    </row>
    <row r="103">
      <c r="G103" s="5">
        <v>7.06326</v>
      </c>
      <c r="H103" s="6">
        <v>0.51</v>
      </c>
      <c r="K103" s="4">
        <f>IFERROR(__xludf.DUMMYFUNCTION("""COMPUTED_VALUE"""),0.49)</f>
        <v>0.49</v>
      </c>
      <c r="L103" s="4">
        <v>7.09152</v>
      </c>
      <c r="M103" s="4" t="s">
        <v>13</v>
      </c>
      <c r="N103" s="1">
        <v>4.01391935675804</v>
      </c>
      <c r="O103" s="4">
        <v>3.04934064324196</v>
      </c>
      <c r="V103" s="5">
        <v>-0.493213</v>
      </c>
      <c r="W103" s="6">
        <v>0.51</v>
      </c>
      <c r="Z103" s="4">
        <f>IFERROR(__xludf.DUMMYFUNCTION("""COMPUTED_VALUE"""),0.49)</f>
        <v>0.49</v>
      </c>
      <c r="AA103" s="4">
        <v>-0.479708</v>
      </c>
      <c r="AB103" s="4" t="s">
        <v>13</v>
      </c>
      <c r="AC103" s="1">
        <v>5.86407769886139</v>
      </c>
      <c r="AD103" s="4">
        <v>-6.35729069886139</v>
      </c>
    </row>
    <row r="104">
      <c r="G104" s="5">
        <v>7.05441</v>
      </c>
      <c r="H104" s="6">
        <v>0.515</v>
      </c>
      <c r="K104" s="4">
        <f>IFERROR(__xludf.DUMMYFUNCTION("""COMPUTED_VALUE"""),0.495)</f>
        <v>0.495</v>
      </c>
      <c r="L104" s="4">
        <v>7.08547</v>
      </c>
      <c r="M104" s="4" t="s">
        <v>13</v>
      </c>
      <c r="N104" s="1">
        <v>4.00694900263391</v>
      </c>
      <c r="O104" s="4">
        <v>3.04746099736609</v>
      </c>
      <c r="V104" s="5">
        <v>-0.498139</v>
      </c>
      <c r="W104" s="6">
        <v>0.515</v>
      </c>
      <c r="Z104" s="4">
        <f>IFERROR(__xludf.DUMMYFUNCTION("""COMPUTED_VALUE"""),0.495)</f>
        <v>0.495</v>
      </c>
      <c r="AA104" s="4">
        <v>-0.482163</v>
      </c>
      <c r="AB104" s="4" t="s">
        <v>13</v>
      </c>
      <c r="AC104" s="1">
        <v>5.85494712576169</v>
      </c>
      <c r="AD104" s="4">
        <v>-6.35308612576169</v>
      </c>
    </row>
    <row r="105">
      <c r="G105" s="5">
        <v>7.04492</v>
      </c>
      <c r="H105" s="6">
        <v>0.52</v>
      </c>
      <c r="K105" s="4">
        <f>IFERROR(__xludf.DUMMYFUNCTION("""COMPUTED_VALUE"""),0.5)</f>
        <v>0.5</v>
      </c>
      <c r="L105" s="4">
        <v>7.07873</v>
      </c>
      <c r="M105" s="4" t="s">
        <v>13</v>
      </c>
      <c r="N105" s="1">
        <v>3.99970225522537</v>
      </c>
      <c r="O105" s="4">
        <v>3.0452177447746305</v>
      </c>
      <c r="V105" s="5">
        <v>-0.503492</v>
      </c>
      <c r="W105" s="6">
        <v>0.52</v>
      </c>
      <c r="Z105" s="4">
        <f>IFERROR(__xludf.DUMMYFUNCTION("""COMPUTED_VALUE"""),0.5)</f>
        <v>0.5</v>
      </c>
      <c r="AA105" s="4">
        <v>-0.485252</v>
      </c>
      <c r="AB105" s="4" t="s">
        <v>13</v>
      </c>
      <c r="AC105" s="1">
        <v>5.84564351759713</v>
      </c>
      <c r="AD105" s="4">
        <v>-6.34913551759713</v>
      </c>
    </row>
    <row r="106">
      <c r="G106" s="5">
        <v>7.03471</v>
      </c>
      <c r="H106" s="6">
        <v>0.525</v>
      </c>
      <c r="K106" s="4">
        <f>IFERROR(__xludf.DUMMYFUNCTION("""COMPUTED_VALUE"""),0.505)</f>
        <v>0.505</v>
      </c>
      <c r="L106" s="4">
        <v>7.0713</v>
      </c>
      <c r="M106" s="4" t="s">
        <v>13</v>
      </c>
      <c r="N106" s="1">
        <v>3.99218199354408</v>
      </c>
      <c r="O106" s="4">
        <v>3.0425280064559197</v>
      </c>
      <c r="V106" s="5">
        <v>-0.509456</v>
      </c>
      <c r="W106" s="6">
        <v>0.525</v>
      </c>
      <c r="Z106" s="4">
        <f>IFERROR(__xludf.DUMMYFUNCTION("""COMPUTED_VALUE"""),0.505)</f>
        <v>0.505</v>
      </c>
      <c r="AA106" s="4">
        <v>-0.488994</v>
      </c>
      <c r="AB106" s="4" t="s">
        <v>13</v>
      </c>
      <c r="AC106" s="1">
        <v>5.83618675373507</v>
      </c>
      <c r="AD106" s="4">
        <v>-6.34564275373507</v>
      </c>
    </row>
    <row r="107">
      <c r="G107" s="5">
        <v>7.02379</v>
      </c>
      <c r="H107" s="6">
        <v>0.53</v>
      </c>
      <c r="K107" s="4">
        <f>IFERROR(__xludf.DUMMYFUNCTION("""COMPUTED_VALUE"""),0.51)</f>
        <v>0.51</v>
      </c>
      <c r="L107" s="4">
        <v>7.06326</v>
      </c>
      <c r="M107" s="4" t="s">
        <v>13</v>
      </c>
      <c r="N107" s="1">
        <v>3.98439109660171</v>
      </c>
      <c r="O107" s="4">
        <v>3.0393989033982898</v>
      </c>
      <c r="V107" s="5">
        <v>-0.515873</v>
      </c>
      <c r="W107" s="6">
        <v>0.53</v>
      </c>
      <c r="Z107" s="4">
        <f>IFERROR(__xludf.DUMMYFUNCTION("""COMPUTED_VALUE"""),0.51)</f>
        <v>0.51</v>
      </c>
      <c r="AA107" s="4">
        <v>-0.493213</v>
      </c>
      <c r="AB107" s="4" t="s">
        <v>13</v>
      </c>
      <c r="AC107" s="1">
        <v>5.82659671354287</v>
      </c>
      <c r="AD107" s="4">
        <v>-6.34246971354287</v>
      </c>
    </row>
    <row r="108">
      <c r="G108" s="5">
        <v>7.01219</v>
      </c>
      <c r="H108" s="6">
        <v>0.535</v>
      </c>
      <c r="K108" s="4">
        <f>IFERROR(__xludf.DUMMYFUNCTION("""COMPUTED_VALUE"""),0.515)</f>
        <v>0.515</v>
      </c>
      <c r="L108" s="4">
        <v>7.05441</v>
      </c>
      <c r="M108" s="4" t="s">
        <v>13</v>
      </c>
      <c r="N108" s="1">
        <v>3.97633244340995</v>
      </c>
      <c r="O108" s="4">
        <v>3.0358575565900505</v>
      </c>
      <c r="V108" s="5">
        <v>-0.522701</v>
      </c>
      <c r="W108" s="6">
        <v>0.535</v>
      </c>
      <c r="Z108" s="4">
        <f>IFERROR(__xludf.DUMMYFUNCTION("""COMPUTED_VALUE"""),0.515)</f>
        <v>0.515</v>
      </c>
      <c r="AA108" s="4">
        <v>-0.498139</v>
      </c>
      <c r="AB108" s="4" t="s">
        <v>13</v>
      </c>
      <c r="AC108" s="1">
        <v>5.81689327638789</v>
      </c>
      <c r="AD108" s="4">
        <v>-6.339594276387889</v>
      </c>
    </row>
    <row r="109">
      <c r="G109" s="5">
        <v>6.99991</v>
      </c>
      <c r="H109" s="6">
        <v>0.54</v>
      </c>
      <c r="K109" s="4">
        <f>IFERROR(__xludf.DUMMYFUNCTION("""COMPUTED_VALUE"""),0.52)</f>
        <v>0.52</v>
      </c>
      <c r="L109" s="4">
        <v>7.04492</v>
      </c>
      <c r="M109" s="4" t="s">
        <v>13</v>
      </c>
      <c r="N109" s="1">
        <v>3.96800891298046</v>
      </c>
      <c r="O109" s="4">
        <v>3.03190108701954</v>
      </c>
      <c r="V109" s="5">
        <v>-0.529902</v>
      </c>
      <c r="W109" s="6">
        <v>0.54</v>
      </c>
      <c r="Z109" s="4">
        <f>IFERROR(__xludf.DUMMYFUNCTION("""COMPUTED_VALUE"""),0.52)</f>
        <v>0.52</v>
      </c>
      <c r="AA109" s="4">
        <v>-0.503492</v>
      </c>
      <c r="AB109" s="4" t="s">
        <v>13</v>
      </c>
      <c r="AC109" s="1">
        <v>5.80709632163749</v>
      </c>
      <c r="AD109" s="4">
        <v>-6.336998321637489</v>
      </c>
    </row>
    <row r="110">
      <c r="G110" s="5">
        <v>6.987</v>
      </c>
      <c r="H110" s="6">
        <v>0.545</v>
      </c>
      <c r="K110" s="4">
        <f>IFERROR(__xludf.DUMMYFUNCTION("""COMPUTED_VALUE"""),0.525)</f>
        <v>0.525</v>
      </c>
      <c r="L110" s="4">
        <v>7.03471</v>
      </c>
      <c r="M110" s="4" t="s">
        <v>13</v>
      </c>
      <c r="N110" s="1">
        <v>3.95942338432491</v>
      </c>
      <c r="O110" s="4">
        <v>3.0275766156750903</v>
      </c>
      <c r="V110" s="5">
        <v>-0.537412</v>
      </c>
      <c r="W110" s="6">
        <v>0.545</v>
      </c>
      <c r="Z110" s="4">
        <f>IFERROR(__xludf.DUMMYFUNCTION("""COMPUTED_VALUE"""),0.525)</f>
        <v>0.525</v>
      </c>
      <c r="AA110" s="4">
        <v>-0.509456</v>
      </c>
      <c r="AB110" s="4" t="s">
        <v>13</v>
      </c>
      <c r="AC110" s="1">
        <v>5.79722572865904</v>
      </c>
      <c r="AD110" s="4">
        <v>-6.33463772865904</v>
      </c>
    </row>
    <row r="111">
      <c r="G111" s="5">
        <v>6.97342</v>
      </c>
      <c r="H111" s="6">
        <v>0.55</v>
      </c>
      <c r="K111" s="4">
        <f>IFERROR(__xludf.DUMMYFUNCTION("""COMPUTED_VALUE"""),0.53)</f>
        <v>0.53</v>
      </c>
      <c r="L111" s="4">
        <v>7.02379</v>
      </c>
      <c r="M111" s="4" t="s">
        <v>13</v>
      </c>
      <c r="N111" s="1">
        <v>3.95057873645498</v>
      </c>
      <c r="O111" s="4">
        <v>3.02284126354502</v>
      </c>
      <c r="V111" s="5">
        <v>-0.545203</v>
      </c>
      <c r="W111" s="6">
        <v>0.55</v>
      </c>
      <c r="Z111" s="4">
        <f>IFERROR(__xludf.DUMMYFUNCTION("""COMPUTED_VALUE"""),0.53)</f>
        <v>0.53</v>
      </c>
      <c r="AA111" s="4">
        <v>-0.515873</v>
      </c>
      <c r="AB111" s="4" t="s">
        <v>13</v>
      </c>
      <c r="AC111" s="1">
        <v>5.7873013768199</v>
      </c>
      <c r="AD111" s="4">
        <v>-6.3325043768199</v>
      </c>
    </row>
    <row r="112">
      <c r="G112" s="5">
        <v>6.95926</v>
      </c>
      <c r="H112" s="6">
        <v>0.555</v>
      </c>
      <c r="K112" s="4">
        <f>IFERROR(__xludf.DUMMYFUNCTION("""COMPUTED_VALUE"""),0.535)</f>
        <v>0.535</v>
      </c>
      <c r="L112" s="4">
        <v>7.01219</v>
      </c>
      <c r="M112" s="4" t="s">
        <v>13</v>
      </c>
      <c r="N112" s="1">
        <v>3.94147784838234</v>
      </c>
      <c r="O112" s="4">
        <v>3.0177821516176597</v>
      </c>
      <c r="V112" s="5">
        <v>-0.55313</v>
      </c>
      <c r="W112" s="6">
        <v>0.555</v>
      </c>
      <c r="Z112" s="4">
        <f>IFERROR(__xludf.DUMMYFUNCTION("""COMPUTED_VALUE"""),0.535)</f>
        <v>0.535</v>
      </c>
      <c r="AA112" s="4">
        <v>-0.522701</v>
      </c>
      <c r="AB112" s="4" t="s">
        <v>13</v>
      </c>
      <c r="AC112" s="1">
        <v>5.77734314548742</v>
      </c>
      <c r="AD112" s="4">
        <v>-6.33047314548742</v>
      </c>
    </row>
    <row r="113">
      <c r="G113" s="5">
        <v>6.94458</v>
      </c>
      <c r="H113" s="6">
        <v>0.56</v>
      </c>
      <c r="K113" s="4">
        <f>IFERROR(__xludf.DUMMYFUNCTION("""COMPUTED_VALUE"""),0.54)</f>
        <v>0.54</v>
      </c>
      <c r="L113" s="4">
        <v>6.99991</v>
      </c>
      <c r="M113" s="4" t="s">
        <v>13</v>
      </c>
      <c r="N113" s="1">
        <v>3.93212359911866</v>
      </c>
      <c r="O113" s="4">
        <v>3.0124564008813404</v>
      </c>
      <c r="V113" s="5">
        <v>-0.561108</v>
      </c>
      <c r="W113" s="6">
        <v>0.56</v>
      </c>
      <c r="Z113" s="4">
        <f>IFERROR(__xludf.DUMMYFUNCTION("""COMPUTED_VALUE"""),0.54)</f>
        <v>0.54</v>
      </c>
      <c r="AA113" s="4">
        <v>-0.529902</v>
      </c>
      <c r="AB113" s="4" t="s">
        <v>13</v>
      </c>
      <c r="AC113" s="1">
        <v>5.76737091402898</v>
      </c>
      <c r="AD113" s="4">
        <v>-6.32847891402898</v>
      </c>
    </row>
    <row r="114">
      <c r="G114" s="5">
        <v>6.92936</v>
      </c>
      <c r="H114" s="6">
        <v>0.565</v>
      </c>
      <c r="K114" s="4">
        <f>IFERROR(__xludf.DUMMYFUNCTION("""COMPUTED_VALUE"""),0.545)</f>
        <v>0.545</v>
      </c>
      <c r="L114" s="4">
        <v>6.987</v>
      </c>
      <c r="M114" s="4" t="s">
        <v>13</v>
      </c>
      <c r="N114" s="1">
        <v>3.92251886767562</v>
      </c>
      <c r="O114" s="4">
        <v>3.00684113232438</v>
      </c>
      <c r="V114" s="5">
        <v>-0.569127</v>
      </c>
      <c r="W114" s="6">
        <v>0.565</v>
      </c>
      <c r="Z114" s="4">
        <f>IFERROR(__xludf.DUMMYFUNCTION("""COMPUTED_VALUE"""),0.545)</f>
        <v>0.545</v>
      </c>
      <c r="AA114" s="4">
        <v>-0.537412</v>
      </c>
      <c r="AB114" s="4" t="s">
        <v>13</v>
      </c>
      <c r="AC114" s="1">
        <v>5.75740456181193</v>
      </c>
      <c r="AD114" s="4">
        <v>-6.3265315618119295</v>
      </c>
    </row>
    <row r="115">
      <c r="G115" s="5">
        <v>6.91365</v>
      </c>
      <c r="H115" s="6">
        <v>0.57</v>
      </c>
      <c r="K115" s="4">
        <f>IFERROR(__xludf.DUMMYFUNCTION("""COMPUTED_VALUE"""),0.55)</f>
        <v>0.55</v>
      </c>
      <c r="L115" s="4">
        <v>6.97342</v>
      </c>
      <c r="M115" s="4" t="s">
        <v>13</v>
      </c>
      <c r="N115" s="1">
        <v>3.91266653306489</v>
      </c>
      <c r="O115" s="4">
        <v>3.0009834669351094</v>
      </c>
      <c r="V115" s="5">
        <v>-0.577088</v>
      </c>
      <c r="W115" s="6">
        <v>0.57</v>
      </c>
      <c r="Z115" s="4">
        <f>IFERROR(__xludf.DUMMYFUNCTION("""COMPUTED_VALUE"""),0.55)</f>
        <v>0.55</v>
      </c>
      <c r="AA115" s="4">
        <v>-0.545203</v>
      </c>
      <c r="AB115" s="4" t="s">
        <v>13</v>
      </c>
      <c r="AC115" s="1">
        <v>5.74746396820363</v>
      </c>
      <c r="AD115" s="4">
        <v>-6.32455196820363</v>
      </c>
    </row>
    <row r="116">
      <c r="G116" s="5">
        <v>6.89753</v>
      </c>
      <c r="H116" s="6">
        <v>0.575</v>
      </c>
      <c r="K116" s="4">
        <f>IFERROR(__xludf.DUMMYFUNCTION("""COMPUTED_VALUE"""),0.555)</f>
        <v>0.555</v>
      </c>
      <c r="L116" s="4">
        <v>6.95926</v>
      </c>
      <c r="M116" s="4" t="s">
        <v>13</v>
      </c>
      <c r="N116" s="1">
        <v>3.90256947429814</v>
      </c>
      <c r="O116" s="4">
        <v>2.9949605257018597</v>
      </c>
      <c r="V116" s="5">
        <v>-0.584849</v>
      </c>
      <c r="W116" s="6">
        <v>0.575</v>
      </c>
      <c r="Z116" s="4">
        <f>IFERROR(__xludf.DUMMYFUNCTION("""COMPUTED_VALUE"""),0.555)</f>
        <v>0.555</v>
      </c>
      <c r="AA116" s="4">
        <v>-0.55313</v>
      </c>
      <c r="AB116" s="4" t="s">
        <v>13</v>
      </c>
      <c r="AC116" s="1">
        <v>5.73756901257144</v>
      </c>
      <c r="AD116" s="4">
        <v>-6.32241801257144</v>
      </c>
    </row>
    <row r="117">
      <c r="G117" s="5">
        <v>6.88104</v>
      </c>
      <c r="H117" s="6">
        <v>0.58</v>
      </c>
      <c r="K117" s="4">
        <f>IFERROR(__xludf.DUMMYFUNCTION("""COMPUTED_VALUE"""),0.56)</f>
        <v>0.56</v>
      </c>
      <c r="L117" s="4">
        <v>6.94458</v>
      </c>
      <c r="M117" s="4" t="s">
        <v>13</v>
      </c>
      <c r="N117" s="1">
        <v>3.89223057038704</v>
      </c>
      <c r="O117" s="4">
        <v>2.9888094296129597</v>
      </c>
      <c r="V117" s="5">
        <v>-0.592367</v>
      </c>
      <c r="W117" s="6">
        <v>0.58</v>
      </c>
      <c r="Z117" s="4">
        <f>IFERROR(__xludf.DUMMYFUNCTION("""COMPUTED_VALUE"""),0.56)</f>
        <v>0.56</v>
      </c>
      <c r="AA117" s="4">
        <v>-0.561108</v>
      </c>
      <c r="AB117" s="4" t="s">
        <v>13</v>
      </c>
      <c r="AC117" s="1">
        <v>5.72773957428274</v>
      </c>
      <c r="AD117" s="4">
        <v>-6.3201065742827405</v>
      </c>
    </row>
    <row r="118">
      <c r="G118" s="5">
        <v>6.86422</v>
      </c>
      <c r="H118" s="6">
        <v>0.585</v>
      </c>
      <c r="K118" s="4">
        <f>IFERROR(__xludf.DUMMYFUNCTION("""COMPUTED_VALUE"""),0.565)</f>
        <v>0.565</v>
      </c>
      <c r="L118" s="4">
        <v>6.92936</v>
      </c>
      <c r="M118" s="4" t="s">
        <v>13</v>
      </c>
      <c r="N118" s="1">
        <v>3.88165270034327</v>
      </c>
      <c r="O118" s="4">
        <v>2.9825672996567305</v>
      </c>
      <c r="V118" s="5">
        <v>-0.599551</v>
      </c>
      <c r="W118" s="6">
        <v>0.585</v>
      </c>
      <c r="Z118" s="4">
        <f>IFERROR(__xludf.DUMMYFUNCTION("""COMPUTED_VALUE"""),0.565)</f>
        <v>0.565</v>
      </c>
      <c r="AA118" s="4">
        <v>-0.569127</v>
      </c>
      <c r="AB118" s="4" t="s">
        <v>13</v>
      </c>
      <c r="AC118" s="1">
        <v>5.71799553270487</v>
      </c>
      <c r="AD118" s="4">
        <v>-6.31754653270487</v>
      </c>
    </row>
    <row r="119">
      <c r="G119" s="5">
        <v>6.8471</v>
      </c>
      <c r="H119" s="6">
        <v>0.59</v>
      </c>
      <c r="K119" s="4">
        <f>IFERROR(__xludf.DUMMYFUNCTION("""COMPUTED_VALUE"""),0.57)</f>
        <v>0.57</v>
      </c>
      <c r="L119" s="4">
        <v>6.91365</v>
      </c>
      <c r="M119" s="4" t="s">
        <v>13</v>
      </c>
      <c r="N119" s="1">
        <v>3.87083874317851</v>
      </c>
      <c r="O119" s="4">
        <v>2.9762612568214903</v>
      </c>
      <c r="V119" s="5">
        <v>-0.606384</v>
      </c>
      <c r="W119" s="6">
        <v>0.59</v>
      </c>
      <c r="Z119" s="4">
        <f>IFERROR(__xludf.DUMMYFUNCTION("""COMPUTED_VALUE"""),0.57)</f>
        <v>0.57</v>
      </c>
      <c r="AA119" s="4">
        <v>-0.577088</v>
      </c>
      <c r="AB119" s="4" t="s">
        <v>13</v>
      </c>
      <c r="AC119" s="1">
        <v>5.7083567672052</v>
      </c>
      <c r="AD119" s="4">
        <v>-6.3147407672052</v>
      </c>
    </row>
    <row r="120">
      <c r="G120" s="5">
        <v>6.82985</v>
      </c>
      <c r="H120" s="6">
        <v>0.595</v>
      </c>
      <c r="K120" s="4">
        <f>IFERROR(__xludf.DUMMYFUNCTION("""COMPUTED_VALUE"""),0.575)</f>
        <v>0.575</v>
      </c>
      <c r="L120" s="4">
        <v>6.89753</v>
      </c>
      <c r="M120" s="4" t="s">
        <v>13</v>
      </c>
      <c r="N120" s="1">
        <v>3.85979157790441</v>
      </c>
      <c r="O120" s="4">
        <v>2.9700584220955903</v>
      </c>
      <c r="V120" s="5">
        <v>-0.612578</v>
      </c>
      <c r="W120" s="6">
        <v>0.595</v>
      </c>
      <c r="Z120" s="4">
        <f>IFERROR(__xludf.DUMMYFUNCTION("""COMPUTED_VALUE"""),0.575)</f>
        <v>0.575</v>
      </c>
      <c r="AA120" s="4">
        <v>-0.584849</v>
      </c>
      <c r="AB120" s="4" t="s">
        <v>13</v>
      </c>
      <c r="AC120" s="1">
        <v>5.69884315715109</v>
      </c>
      <c r="AD120" s="4">
        <v>-6.31142115715109</v>
      </c>
    </row>
    <row r="121">
      <c r="G121" s="5">
        <v>6.81235</v>
      </c>
      <c r="H121" s="6">
        <v>0.6</v>
      </c>
      <c r="K121" s="4">
        <f>IFERROR(__xludf.DUMMYFUNCTION("""COMPUTED_VALUE"""),0.58)</f>
        <v>0.58</v>
      </c>
      <c r="L121" s="4">
        <v>6.88104</v>
      </c>
      <c r="M121" s="4" t="s">
        <v>13</v>
      </c>
      <c r="N121" s="1">
        <v>3.84851408353266</v>
      </c>
      <c r="O121" s="4">
        <v>2.9638359164673402</v>
      </c>
      <c r="V121" s="5">
        <v>-0.618311</v>
      </c>
      <c r="W121" s="6">
        <v>0.6</v>
      </c>
      <c r="Z121" s="4">
        <f>IFERROR(__xludf.DUMMYFUNCTION("""COMPUTED_VALUE"""),0.58)</f>
        <v>0.58</v>
      </c>
      <c r="AA121" s="4">
        <v>-0.592367</v>
      </c>
      <c r="AB121" s="4" t="s">
        <v>13</v>
      </c>
      <c r="AC121" s="1">
        <v>5.68947458190991</v>
      </c>
      <c r="AD121" s="4">
        <v>-6.3077855819099105</v>
      </c>
    </row>
    <row r="122">
      <c r="G122" s="5">
        <v>6.79484</v>
      </c>
      <c r="H122" s="6">
        <v>0.605</v>
      </c>
      <c r="K122" s="4">
        <f>IFERROR(__xludf.DUMMYFUNCTION("""COMPUTED_VALUE"""),0.585)</f>
        <v>0.585</v>
      </c>
      <c r="L122" s="4">
        <v>6.86422</v>
      </c>
      <c r="M122" s="4" t="s">
        <v>13</v>
      </c>
      <c r="N122" s="1">
        <v>3.83700913907493</v>
      </c>
      <c r="O122" s="4">
        <v>2.95783086092507</v>
      </c>
      <c r="V122" s="5">
        <v>-0.623242</v>
      </c>
      <c r="W122" s="6">
        <v>0.605</v>
      </c>
      <c r="Z122" s="4">
        <f>IFERROR(__xludf.DUMMYFUNCTION("""COMPUTED_VALUE"""),0.585)</f>
        <v>0.585</v>
      </c>
      <c r="AA122" s="4">
        <v>-0.599551</v>
      </c>
      <c r="AB122" s="4" t="s">
        <v>13</v>
      </c>
      <c r="AC122" s="1">
        <v>5.68027092084901</v>
      </c>
      <c r="AD122" s="4">
        <v>-6.30351292084901</v>
      </c>
    </row>
    <row r="123">
      <c r="G123" s="5">
        <v>6.77731</v>
      </c>
      <c r="H123" s="6">
        <v>0.61</v>
      </c>
      <c r="K123" s="4">
        <f>IFERROR(__xludf.DUMMYFUNCTION("""COMPUTED_VALUE"""),0.59)</f>
        <v>0.59</v>
      </c>
      <c r="L123" s="4">
        <v>6.8471</v>
      </c>
      <c r="M123" s="4" t="s">
        <v>13</v>
      </c>
      <c r="N123" s="1">
        <v>3.82527962354289</v>
      </c>
      <c r="O123" s="4">
        <v>2.95203037645711</v>
      </c>
      <c r="V123" s="5">
        <v>-0.627411</v>
      </c>
      <c r="W123" s="6">
        <v>0.61</v>
      </c>
      <c r="Z123" s="4">
        <f>IFERROR(__xludf.DUMMYFUNCTION("""COMPUTED_VALUE"""),0.59)</f>
        <v>0.59</v>
      </c>
      <c r="AA123" s="4">
        <v>-0.606384</v>
      </c>
      <c r="AB123" s="4" t="s">
        <v>13</v>
      </c>
      <c r="AC123" s="1">
        <v>5.67125205333576</v>
      </c>
      <c r="AD123" s="4">
        <v>-6.29866305333576</v>
      </c>
    </row>
    <row r="124">
      <c r="G124" s="5">
        <v>6.75977</v>
      </c>
      <c r="H124" s="6">
        <v>0.615</v>
      </c>
      <c r="K124" s="4">
        <f>IFERROR(__xludf.DUMMYFUNCTION("""COMPUTED_VALUE"""),0.595)</f>
        <v>0.595</v>
      </c>
      <c r="L124" s="4">
        <v>6.82985</v>
      </c>
      <c r="M124" s="4" t="s">
        <v>13</v>
      </c>
      <c r="N124" s="1">
        <v>3.81332841594821</v>
      </c>
      <c r="O124" s="4">
        <v>2.9464415840517897</v>
      </c>
      <c r="V124" s="5">
        <v>-0.630787</v>
      </c>
      <c r="W124" s="6">
        <v>0.615</v>
      </c>
      <c r="Z124" s="4">
        <f>IFERROR(__xludf.DUMMYFUNCTION("""COMPUTED_VALUE"""),0.595)</f>
        <v>0.595</v>
      </c>
      <c r="AA124" s="4">
        <v>-0.612578</v>
      </c>
      <c r="AB124" s="4" t="s">
        <v>13</v>
      </c>
      <c r="AC124" s="1">
        <v>5.66243785873751</v>
      </c>
      <c r="AD124" s="4">
        <v>-6.29322485873751</v>
      </c>
    </row>
    <row r="125">
      <c r="G125" s="5">
        <v>6.74242</v>
      </c>
      <c r="H125" s="6">
        <v>0.62</v>
      </c>
      <c r="K125" s="4">
        <f>IFERROR(__xludf.DUMMYFUNCTION("""COMPUTED_VALUE"""),0.6)</f>
        <v>0.6</v>
      </c>
      <c r="L125" s="4">
        <v>6.81235</v>
      </c>
      <c r="M125" s="4" t="s">
        <v>13</v>
      </c>
      <c r="N125" s="1">
        <v>3.80115839530257</v>
      </c>
      <c r="O125" s="4">
        <v>2.9412616046974303</v>
      </c>
      <c r="V125" s="5">
        <v>-0.633126</v>
      </c>
      <c r="W125" s="6">
        <v>0.62</v>
      </c>
      <c r="Z125" s="4">
        <f>IFERROR(__xludf.DUMMYFUNCTION("""COMPUTED_VALUE"""),0.6)</f>
        <v>0.6</v>
      </c>
      <c r="AA125" s="4">
        <v>-0.618311</v>
      </c>
      <c r="AB125" s="4" t="s">
        <v>13</v>
      </c>
      <c r="AC125" s="1">
        <v>5.65384821642163</v>
      </c>
      <c r="AD125" s="4">
        <v>-6.28697421642163</v>
      </c>
    </row>
    <row r="126">
      <c r="G126" s="5">
        <v>6.72519</v>
      </c>
      <c r="H126" s="6">
        <v>0.625</v>
      </c>
      <c r="K126" s="4">
        <f>IFERROR(__xludf.DUMMYFUNCTION("""COMPUTED_VALUE"""),0.605)</f>
        <v>0.605</v>
      </c>
      <c r="L126" s="4">
        <v>6.79484</v>
      </c>
      <c r="M126" s="4" t="s">
        <v>13</v>
      </c>
      <c r="N126" s="1">
        <v>3.78877244061764</v>
      </c>
      <c r="O126" s="4">
        <v>2.9364175593823596</v>
      </c>
      <c r="V126" s="5">
        <v>-0.634492</v>
      </c>
      <c r="W126" s="6">
        <v>0.625</v>
      </c>
      <c r="Z126" s="4">
        <f>IFERROR(__xludf.DUMMYFUNCTION("""COMPUTED_VALUE"""),0.605)</f>
        <v>0.605</v>
      </c>
      <c r="AA126" s="4">
        <v>-0.623242</v>
      </c>
      <c r="AB126" s="4" t="s">
        <v>13</v>
      </c>
      <c r="AC126" s="1">
        <v>5.64550300575549</v>
      </c>
      <c r="AD126" s="4">
        <v>-6.27999500575549</v>
      </c>
    </row>
    <row r="127">
      <c r="G127" s="5">
        <v>6.70825</v>
      </c>
      <c r="H127" s="6">
        <v>0.63</v>
      </c>
      <c r="K127" s="4">
        <f>IFERROR(__xludf.DUMMYFUNCTION("""COMPUTED_VALUE"""),0.61)</f>
        <v>0.61</v>
      </c>
      <c r="L127" s="4">
        <v>6.77731</v>
      </c>
      <c r="M127" s="4" t="s">
        <v>13</v>
      </c>
      <c r="N127" s="1">
        <v>3.77617343090509</v>
      </c>
      <c r="O127" s="4">
        <v>2.9320765690949098</v>
      </c>
      <c r="V127" s="5">
        <v>-0.634674</v>
      </c>
      <c r="W127" s="6">
        <v>0.63</v>
      </c>
      <c r="Z127" s="4">
        <f>IFERROR(__xludf.DUMMYFUNCTION("""COMPUTED_VALUE"""),0.61)</f>
        <v>0.61</v>
      </c>
      <c r="AA127" s="4">
        <v>-0.627411</v>
      </c>
      <c r="AB127" s="4" t="s">
        <v>13</v>
      </c>
      <c r="AC127" s="1">
        <v>5.63742210610644</v>
      </c>
      <c r="AD127" s="4">
        <v>-6.27209610610644</v>
      </c>
    </row>
    <row r="128">
      <c r="G128" s="5">
        <v>6.69165</v>
      </c>
      <c r="H128" s="6">
        <v>0.635</v>
      </c>
      <c r="K128" s="4">
        <f>IFERROR(__xludf.DUMMYFUNCTION("""COMPUTED_VALUE"""),0.615)</f>
        <v>0.615</v>
      </c>
      <c r="L128" s="4">
        <v>6.75977</v>
      </c>
      <c r="M128" s="4" t="s">
        <v>13</v>
      </c>
      <c r="N128" s="1">
        <v>3.76336424517659</v>
      </c>
      <c r="O128" s="4">
        <v>2.9282857548234102</v>
      </c>
      <c r="V128" s="5">
        <v>-0.633613</v>
      </c>
      <c r="W128" s="6">
        <v>0.635</v>
      </c>
      <c r="Z128" s="4">
        <f>IFERROR(__xludf.DUMMYFUNCTION("""COMPUTED_VALUE"""),0.615)</f>
        <v>0.615</v>
      </c>
      <c r="AA128" s="4">
        <v>-0.630787</v>
      </c>
      <c r="AB128" s="4" t="s">
        <v>13</v>
      </c>
      <c r="AC128" s="1">
        <v>5.62962539684184</v>
      </c>
      <c r="AD128" s="4">
        <v>-6.263238396841841</v>
      </c>
    </row>
    <row r="129">
      <c r="G129" s="5">
        <v>6.67543</v>
      </c>
      <c r="H129" s="6">
        <v>0.64</v>
      </c>
      <c r="K129" s="4">
        <f>IFERROR(__xludf.DUMMYFUNCTION("""COMPUTED_VALUE"""),0.62)</f>
        <v>0.62</v>
      </c>
      <c r="L129" s="4">
        <v>6.74242</v>
      </c>
      <c r="M129" s="4" t="s">
        <v>13</v>
      </c>
      <c r="N129" s="1">
        <v>3.75034776244383</v>
      </c>
      <c r="O129" s="4">
        <v>2.9250822375561705</v>
      </c>
      <c r="V129" s="5">
        <v>-0.631274</v>
      </c>
      <c r="W129" s="6">
        <v>0.64</v>
      </c>
      <c r="Z129" s="4">
        <f>IFERROR(__xludf.DUMMYFUNCTION("""COMPUTED_VALUE"""),0.62)</f>
        <v>0.62</v>
      </c>
      <c r="AA129" s="4">
        <v>-0.633126</v>
      </c>
      <c r="AB129" s="4" t="s">
        <v>13</v>
      </c>
      <c r="AC129" s="1">
        <v>5.62213275732906</v>
      </c>
      <c r="AD129" s="4">
        <v>-6.25340675732906</v>
      </c>
    </row>
    <row r="130">
      <c r="G130" s="5">
        <v>6.65969</v>
      </c>
      <c r="H130" s="6">
        <v>0.645</v>
      </c>
      <c r="K130" s="4">
        <f>IFERROR(__xludf.DUMMYFUNCTION("""COMPUTED_VALUE"""),0.625)</f>
        <v>0.625</v>
      </c>
      <c r="L130" s="4">
        <v>6.72519</v>
      </c>
      <c r="M130" s="4" t="s">
        <v>13</v>
      </c>
      <c r="N130" s="1">
        <v>3.73712686171846</v>
      </c>
      <c r="O130" s="4">
        <v>2.9225631382815402</v>
      </c>
      <c r="V130" s="5">
        <v>-0.627517</v>
      </c>
      <c r="W130" s="6">
        <v>0.645</v>
      </c>
      <c r="Z130" s="4">
        <f>IFERROR(__xludf.DUMMYFUNCTION("""COMPUTED_VALUE"""),0.625)</f>
        <v>0.625</v>
      </c>
      <c r="AA130" s="4">
        <v>-0.634492</v>
      </c>
      <c r="AB130" s="4" t="s">
        <v>13</v>
      </c>
      <c r="AC130" s="1">
        <v>5.61496406693546</v>
      </c>
      <c r="AD130" s="4">
        <v>-6.2424810669354605</v>
      </c>
    </row>
    <row r="131">
      <c r="G131" s="5">
        <v>6.64452</v>
      </c>
      <c r="H131" s="6">
        <v>0.65</v>
      </c>
      <c r="K131" s="4">
        <f>IFERROR(__xludf.DUMMYFUNCTION("""COMPUTED_VALUE"""),0.63)</f>
        <v>0.63</v>
      </c>
      <c r="L131" s="4">
        <v>6.70825</v>
      </c>
      <c r="M131" s="4" t="s">
        <v>13</v>
      </c>
      <c r="N131" s="1">
        <v>3.72370442201217</v>
      </c>
      <c r="O131" s="4">
        <v>2.92081557798783</v>
      </c>
      <c r="V131" s="5">
        <v>-0.622238</v>
      </c>
      <c r="W131" s="6">
        <v>0.65</v>
      </c>
      <c r="Z131" s="4">
        <f>IFERROR(__xludf.DUMMYFUNCTION("""COMPUTED_VALUE"""),0.63)</f>
        <v>0.63</v>
      </c>
      <c r="AA131" s="4">
        <v>-0.634674</v>
      </c>
      <c r="AB131" s="4" t="s">
        <v>13</v>
      </c>
      <c r="AC131" s="1">
        <v>5.60813920502839</v>
      </c>
      <c r="AD131" s="4">
        <v>-6.2303772050283905</v>
      </c>
    </row>
    <row r="132">
      <c r="G132" s="5">
        <v>6.62995</v>
      </c>
      <c r="H132" s="6">
        <v>0.655</v>
      </c>
      <c r="K132" s="4">
        <f>IFERROR(__xludf.DUMMYFUNCTION("""COMPUTED_VALUE"""),0.635)</f>
        <v>0.635</v>
      </c>
      <c r="L132" s="4">
        <v>6.69165</v>
      </c>
      <c r="M132" s="4" t="s">
        <v>13</v>
      </c>
      <c r="N132" s="1">
        <v>3.71008332233662</v>
      </c>
      <c r="O132" s="4">
        <v>2.91986667766338</v>
      </c>
      <c r="V132" s="5">
        <v>-0.615393</v>
      </c>
      <c r="W132" s="6">
        <v>0.655</v>
      </c>
      <c r="Z132" s="4">
        <f>IFERROR(__xludf.DUMMYFUNCTION("""COMPUTED_VALUE"""),0.635)</f>
        <v>0.635</v>
      </c>
      <c r="AA132" s="4">
        <v>-0.633613</v>
      </c>
      <c r="AB132" s="4" t="s">
        <v>13</v>
      </c>
      <c r="AC132" s="1">
        <v>5.60167805097523</v>
      </c>
      <c r="AD132" s="4">
        <v>-6.21707105097523</v>
      </c>
    </row>
    <row r="133">
      <c r="G133" s="5">
        <v>6.61615</v>
      </c>
      <c r="H133" s="6">
        <v>0.66</v>
      </c>
      <c r="K133" s="4">
        <f>IFERROR(__xludf.DUMMYFUNCTION("""COMPUTED_VALUE"""),0.64)</f>
        <v>0.64</v>
      </c>
      <c r="L133" s="4">
        <v>6.67543</v>
      </c>
      <c r="M133" s="4" t="s">
        <v>13</v>
      </c>
      <c r="N133" s="1">
        <v>3.69626644170349</v>
      </c>
      <c r="O133" s="4">
        <v>2.9198835582965104</v>
      </c>
      <c r="V133" s="5">
        <v>-0.606806</v>
      </c>
      <c r="W133" s="6">
        <v>0.66</v>
      </c>
      <c r="Z133" s="4">
        <f>IFERROR(__xludf.DUMMYFUNCTION("""COMPUTED_VALUE"""),0.64)</f>
        <v>0.64</v>
      </c>
      <c r="AA133" s="4">
        <v>-0.631274</v>
      </c>
      <c r="AB133" s="4" t="s">
        <v>13</v>
      </c>
      <c r="AC133" s="1">
        <v>5.59560048414333</v>
      </c>
      <c r="AD133" s="4">
        <v>-6.20240648414333</v>
      </c>
    </row>
    <row r="134">
      <c r="G134" s="5">
        <v>6.60312</v>
      </c>
      <c r="H134" s="6">
        <v>0.665</v>
      </c>
      <c r="K134" s="4">
        <f>IFERROR(__xludf.DUMMYFUNCTION("""COMPUTED_VALUE"""),0.645)</f>
        <v>0.645</v>
      </c>
      <c r="L134" s="4">
        <v>6.65969</v>
      </c>
      <c r="M134" s="4" t="s">
        <v>13</v>
      </c>
      <c r="N134" s="1">
        <v>3.68225665912446</v>
      </c>
      <c r="O134" s="4">
        <v>2.9208633408755396</v>
      </c>
      <c r="V134" s="5">
        <v>-0.596469</v>
      </c>
      <c r="W134" s="6">
        <v>0.665</v>
      </c>
      <c r="Z134" s="4">
        <f>IFERROR(__xludf.DUMMYFUNCTION("""COMPUTED_VALUE"""),0.645)</f>
        <v>0.645</v>
      </c>
      <c r="AA134" s="4">
        <v>-0.627517</v>
      </c>
      <c r="AB134" s="4" t="s">
        <v>13</v>
      </c>
      <c r="AC134" s="1">
        <v>5.58992638390006</v>
      </c>
      <c r="AD134" s="4">
        <v>-6.18639538390006</v>
      </c>
    </row>
    <row r="135">
      <c r="G135" s="5">
        <v>6.59098</v>
      </c>
      <c r="H135" s="6">
        <v>0.67</v>
      </c>
      <c r="K135" s="4">
        <f>IFERROR(__xludf.DUMMYFUNCTION("""COMPUTED_VALUE"""),0.65)</f>
        <v>0.65</v>
      </c>
      <c r="L135" s="4">
        <v>6.64452</v>
      </c>
      <c r="M135" s="4" t="s">
        <v>13</v>
      </c>
      <c r="N135" s="1">
        <v>3.66805685361119</v>
      </c>
      <c r="O135" s="4">
        <v>2.92292314638881</v>
      </c>
      <c r="V135" s="5">
        <v>-0.584225</v>
      </c>
      <c r="W135" s="6">
        <v>0.67</v>
      </c>
      <c r="Z135" s="4">
        <f>IFERROR(__xludf.DUMMYFUNCTION("""COMPUTED_VALUE"""),0.65)</f>
        <v>0.65</v>
      </c>
      <c r="AA135" s="4">
        <v>-0.622238</v>
      </c>
      <c r="AB135" s="4" t="s">
        <v>13</v>
      </c>
      <c r="AC135" s="1">
        <v>5.58467562961277</v>
      </c>
      <c r="AD135" s="4">
        <v>-6.16890062961277</v>
      </c>
    </row>
    <row r="136">
      <c r="G136" s="5">
        <v>6.57979</v>
      </c>
      <c r="H136" s="6">
        <v>0.675</v>
      </c>
      <c r="K136" s="4">
        <f>IFERROR(__xludf.DUMMYFUNCTION("""COMPUTED_VALUE"""),0.655)</f>
        <v>0.655</v>
      </c>
      <c r="L136" s="4">
        <v>6.62995</v>
      </c>
      <c r="M136" s="4" t="s">
        <v>13</v>
      </c>
      <c r="N136" s="1">
        <v>3.65366990417535</v>
      </c>
      <c r="O136" s="4">
        <v>2.92612009582465</v>
      </c>
      <c r="V136" s="5">
        <v>-0.570014</v>
      </c>
      <c r="W136" s="6">
        <v>0.675</v>
      </c>
      <c r="Z136" s="4">
        <f>IFERROR(__xludf.DUMMYFUNCTION("""COMPUTED_VALUE"""),0.655)</f>
        <v>0.655</v>
      </c>
      <c r="AA136" s="4">
        <v>-0.615393</v>
      </c>
      <c r="AB136" s="4" t="s">
        <v>13</v>
      </c>
      <c r="AC136" s="1">
        <v>5.57986810064883</v>
      </c>
      <c r="AD136" s="4">
        <v>-6.14988210064883</v>
      </c>
    </row>
    <row r="137">
      <c r="G137" s="5">
        <v>6.56965</v>
      </c>
      <c r="H137" s="6">
        <v>0.68</v>
      </c>
      <c r="K137" s="4">
        <f>IFERROR(__xludf.DUMMYFUNCTION("""COMPUTED_VALUE"""),0.66)</f>
        <v>0.66</v>
      </c>
      <c r="L137" s="4">
        <v>6.61615</v>
      </c>
      <c r="M137" s="4" t="s">
        <v>13</v>
      </c>
      <c r="N137" s="1">
        <v>3.63909868982863</v>
      </c>
      <c r="O137" s="4">
        <v>2.9305513101713703</v>
      </c>
      <c r="V137" s="5">
        <v>-0.553728</v>
      </c>
      <c r="W137" s="6">
        <v>0.68</v>
      </c>
      <c r="Z137" s="4">
        <f>IFERROR(__xludf.DUMMYFUNCTION("""COMPUTED_VALUE"""),0.66)</f>
        <v>0.66</v>
      </c>
      <c r="AA137" s="4">
        <v>-0.606806</v>
      </c>
      <c r="AB137" s="4" t="s">
        <v>13</v>
      </c>
      <c r="AC137" s="1">
        <v>5.57552367637559</v>
      </c>
      <c r="AD137" s="4">
        <v>-6.12925167637559</v>
      </c>
    </row>
    <row r="138">
      <c r="G138" s="5">
        <v>6.56065</v>
      </c>
      <c r="H138" s="6">
        <v>0.685</v>
      </c>
      <c r="K138" s="4">
        <f>IFERROR(__xludf.DUMMYFUNCTION("""COMPUTED_VALUE"""),0.665)</f>
        <v>0.665</v>
      </c>
      <c r="L138" s="4">
        <v>6.60312</v>
      </c>
      <c r="M138" s="4" t="s">
        <v>13</v>
      </c>
      <c r="N138" s="1">
        <v>3.62434608958269</v>
      </c>
      <c r="O138" s="4">
        <v>2.93630391041731</v>
      </c>
      <c r="V138" s="5">
        <v>-0.535262</v>
      </c>
      <c r="W138" s="6">
        <v>0.685</v>
      </c>
      <c r="Z138" s="4">
        <f>IFERROR(__xludf.DUMMYFUNCTION("""COMPUTED_VALUE"""),0.665)</f>
        <v>0.665</v>
      </c>
      <c r="AA138" s="4">
        <v>-0.596469</v>
      </c>
      <c r="AB138" s="4" t="s">
        <v>13</v>
      </c>
      <c r="AC138" s="1">
        <v>5.57166223616043</v>
      </c>
      <c r="AD138" s="4">
        <v>-6.10692423616043</v>
      </c>
    </row>
    <row r="139">
      <c r="G139" s="5">
        <v>6.55281</v>
      </c>
      <c r="H139" s="6">
        <v>0.69</v>
      </c>
      <c r="K139" s="4">
        <f>IFERROR(__xludf.DUMMYFUNCTION("""COMPUTED_VALUE"""),0.67)</f>
        <v>0.67</v>
      </c>
      <c r="L139" s="4">
        <v>6.59098</v>
      </c>
      <c r="M139" s="4" t="s">
        <v>13</v>
      </c>
      <c r="N139" s="1">
        <v>3.6094149824492</v>
      </c>
      <c r="O139" s="4">
        <v>2.9433950175508</v>
      </c>
      <c r="V139" s="5">
        <v>-0.51459</v>
      </c>
      <c r="W139" s="6">
        <v>0.69</v>
      </c>
      <c r="Z139" s="4">
        <f>IFERROR(__xludf.DUMMYFUNCTION("""COMPUTED_VALUE"""),0.67)</f>
        <v>0.67</v>
      </c>
      <c r="AA139" s="4">
        <v>-0.584225</v>
      </c>
      <c r="AB139" s="4" t="s">
        <v>13</v>
      </c>
      <c r="AC139" s="1">
        <v>5.5683036593707</v>
      </c>
      <c r="AD139" s="4">
        <v>-6.0828936593707</v>
      </c>
    </row>
    <row r="140">
      <c r="G140" s="5">
        <v>6.54627</v>
      </c>
      <c r="H140" s="6">
        <v>0.695</v>
      </c>
      <c r="K140" s="4">
        <f>IFERROR(__xludf.DUMMYFUNCTION("""COMPUTED_VALUE"""),0.675)</f>
        <v>0.675</v>
      </c>
      <c r="L140" s="4">
        <v>6.57979</v>
      </c>
      <c r="M140" s="4" t="s">
        <v>13</v>
      </c>
      <c r="N140" s="1">
        <v>3.59430824743984</v>
      </c>
      <c r="O140" s="4">
        <v>2.95196175256016</v>
      </c>
      <c r="V140" s="5">
        <v>-0.491535</v>
      </c>
      <c r="W140" s="6">
        <v>0.695</v>
      </c>
      <c r="Z140" s="4">
        <f>IFERROR(__xludf.DUMMYFUNCTION("""COMPUTED_VALUE"""),0.675)</f>
        <v>0.675</v>
      </c>
      <c r="AA140" s="4">
        <v>-0.570014</v>
      </c>
      <c r="AB140" s="4" t="s">
        <v>13</v>
      </c>
      <c r="AC140" s="1">
        <v>5.56546782537377</v>
      </c>
      <c r="AD140" s="4">
        <v>-6.05700282537377</v>
      </c>
    </row>
    <row r="141">
      <c r="G141" s="5">
        <v>6.54104</v>
      </c>
      <c r="H141" s="6">
        <v>0.7</v>
      </c>
      <c r="K141" s="4">
        <f>IFERROR(__xludf.DUMMYFUNCTION("""COMPUTED_VALUE"""),0.68)</f>
        <v>0.68</v>
      </c>
      <c r="L141" s="4">
        <v>6.56965</v>
      </c>
      <c r="M141" s="4" t="s">
        <v>13</v>
      </c>
      <c r="N141" s="1">
        <v>3.57902876356629</v>
      </c>
      <c r="O141" s="4">
        <v>2.96201123643371</v>
      </c>
      <c r="V141" s="5">
        <v>-0.466156</v>
      </c>
      <c r="W141" s="6">
        <v>0.7</v>
      </c>
      <c r="Z141" s="4">
        <f>IFERROR(__xludf.DUMMYFUNCTION("""COMPUTED_VALUE"""),0.68)</f>
        <v>0.68</v>
      </c>
      <c r="AA141" s="4">
        <v>-0.553728</v>
      </c>
      <c r="AB141" s="4" t="s">
        <v>13</v>
      </c>
      <c r="AC141" s="1">
        <v>5.56317461353699</v>
      </c>
      <c r="AD141" s="4">
        <v>-6.02933061353699</v>
      </c>
    </row>
    <row r="142">
      <c r="G142" s="5">
        <v>6.53727</v>
      </c>
      <c r="H142" s="6">
        <v>0.705</v>
      </c>
      <c r="K142" s="4">
        <f>IFERROR(__xludf.DUMMYFUNCTION("""COMPUTED_VALUE"""),0.685)</f>
        <v>0.685</v>
      </c>
      <c r="L142" s="4">
        <v>6.56065</v>
      </c>
      <c r="M142" s="4" t="s">
        <v>13</v>
      </c>
      <c r="N142" s="1">
        <v>3.56357940984021</v>
      </c>
      <c r="O142" s="4">
        <v>2.9736905901597903</v>
      </c>
      <c r="V142" s="5">
        <v>-0.438217</v>
      </c>
      <c r="W142" s="6">
        <v>0.705</v>
      </c>
      <c r="Z142" s="4">
        <f>IFERROR(__xludf.DUMMYFUNCTION("""COMPUTED_VALUE"""),0.685)</f>
        <v>0.685</v>
      </c>
      <c r="AA142" s="4">
        <v>-0.535262</v>
      </c>
      <c r="AB142" s="4" t="s">
        <v>13</v>
      </c>
      <c r="AC142" s="1">
        <v>5.56144390322772</v>
      </c>
      <c r="AD142" s="4">
        <v>-5.99966090322772</v>
      </c>
    </row>
    <row r="143">
      <c r="G143" s="5">
        <v>6.53495</v>
      </c>
      <c r="H143" s="6">
        <v>0.71</v>
      </c>
      <c r="K143" s="4">
        <f>IFERROR(__xludf.DUMMYFUNCTION("""COMPUTED_VALUE"""),0.69)</f>
        <v>0.69</v>
      </c>
      <c r="L143" s="4">
        <v>6.55281</v>
      </c>
      <c r="M143" s="4" t="s">
        <v>13</v>
      </c>
      <c r="N143" s="1">
        <v>3.54796306527327</v>
      </c>
      <c r="O143" s="4">
        <v>2.98698693472673</v>
      </c>
      <c r="V143" s="5">
        <v>-0.40775</v>
      </c>
      <c r="W143" s="6">
        <v>0.71</v>
      </c>
      <c r="Z143" s="4">
        <f>IFERROR(__xludf.DUMMYFUNCTION("""COMPUTED_VALUE"""),0.69)</f>
        <v>0.69</v>
      </c>
      <c r="AA143" s="4">
        <v>-0.51459</v>
      </c>
      <c r="AB143" s="4" t="s">
        <v>13</v>
      </c>
      <c r="AC143" s="1">
        <v>5.56029557381334</v>
      </c>
      <c r="AD143" s="4">
        <v>-5.96804557381334</v>
      </c>
    </row>
    <row r="144">
      <c r="G144" s="5">
        <v>6.53412</v>
      </c>
      <c r="H144" s="6">
        <v>0.715</v>
      </c>
      <c r="K144" s="4">
        <f>IFERROR(__xludf.DUMMYFUNCTION("""COMPUTED_VALUE"""),0.695)</f>
        <v>0.695</v>
      </c>
      <c r="L144" s="4">
        <v>6.54627</v>
      </c>
      <c r="M144" s="4" t="s">
        <v>13</v>
      </c>
      <c r="N144" s="1">
        <v>3.53218260887715</v>
      </c>
      <c r="O144" s="4">
        <v>3.0019373911228495</v>
      </c>
      <c r="V144" s="5">
        <v>-0.374714</v>
      </c>
      <c r="W144" s="6">
        <v>0.715</v>
      </c>
      <c r="Z144" s="4">
        <f>IFERROR(__xludf.DUMMYFUNCTION("""COMPUTED_VALUE"""),0.695)</f>
        <v>0.695</v>
      </c>
      <c r="AA144" s="4">
        <v>-0.491535</v>
      </c>
      <c r="AB144" s="4" t="s">
        <v>13</v>
      </c>
      <c r="AC144" s="1">
        <v>5.5597495046612</v>
      </c>
      <c r="AD144" s="4">
        <v>-5.9344635046612</v>
      </c>
    </row>
    <row r="145">
      <c r="G145" s="5">
        <v>6.53488</v>
      </c>
      <c r="H145" s="6">
        <v>0.72</v>
      </c>
      <c r="K145" s="4">
        <f>IFERROR(__xludf.DUMMYFUNCTION("""COMPUTED_VALUE"""),0.7)</f>
        <v>0.7</v>
      </c>
      <c r="L145" s="4">
        <v>6.54104</v>
      </c>
      <c r="M145" s="4" t="s">
        <v>13</v>
      </c>
      <c r="N145" s="1">
        <v>3.51562897876192</v>
      </c>
      <c r="O145" s="4">
        <v>3.0192510212380803</v>
      </c>
      <c r="V145" s="5">
        <v>-0.339088</v>
      </c>
      <c r="W145" s="6">
        <v>0.72</v>
      </c>
      <c r="Z145" s="4">
        <f>IFERROR(__xludf.DUMMYFUNCTION("""COMPUTED_VALUE"""),0.7)</f>
        <v>0.7</v>
      </c>
      <c r="AA145" s="4">
        <v>-0.466156</v>
      </c>
      <c r="AB145" s="4" t="s">
        <v>13</v>
      </c>
      <c r="AC145" s="1">
        <v>5.55983568163849</v>
      </c>
      <c r="AD145" s="4">
        <v>-5.8989236816384905</v>
      </c>
    </row>
    <row r="146">
      <c r="G146" s="5">
        <v>6.53729</v>
      </c>
      <c r="H146" s="6">
        <v>0.725</v>
      </c>
      <c r="K146" s="4">
        <f>IFERROR(__xludf.DUMMYFUNCTION("""COMPUTED_VALUE"""),0.705)</f>
        <v>0.705</v>
      </c>
      <c r="L146" s="4">
        <v>6.53727</v>
      </c>
      <c r="M146" s="4" t="s">
        <v>13</v>
      </c>
      <c r="N146" s="1">
        <v>3.49604240306423</v>
      </c>
      <c r="O146" s="4">
        <v>3.0412475969357695</v>
      </c>
      <c r="V146" s="5">
        <v>-0.300671</v>
      </c>
      <c r="W146" s="6">
        <v>0.725</v>
      </c>
      <c r="Z146" s="4">
        <f>IFERROR(__xludf.DUMMYFUNCTION("""COMPUTED_VALUE"""),0.705)</f>
        <v>0.705</v>
      </c>
      <c r="AA146" s="4">
        <v>-0.438217</v>
      </c>
      <c r="AB146" s="4" t="s">
        <v>13</v>
      </c>
      <c r="AC146" s="1">
        <v>5.56059809077583</v>
      </c>
      <c r="AD146" s="4">
        <v>-5.8612690907758305</v>
      </c>
    </row>
    <row r="147">
      <c r="G147" s="5">
        <v>6.54131</v>
      </c>
      <c r="H147" s="6">
        <v>0.73</v>
      </c>
      <c r="K147" s="4">
        <f>IFERROR(__xludf.DUMMYFUNCTION("""COMPUTED_VALUE"""),0.71)</f>
        <v>0.71</v>
      </c>
      <c r="L147" s="4">
        <v>6.53495</v>
      </c>
      <c r="M147" s="4" t="s">
        <v>13</v>
      </c>
      <c r="N147" s="1">
        <v>3.47338547951191</v>
      </c>
      <c r="O147" s="4">
        <v>3.06792452048809</v>
      </c>
      <c r="V147" s="5">
        <v>-0.259622</v>
      </c>
      <c r="W147" s="6">
        <v>0.73</v>
      </c>
      <c r="Z147" s="4">
        <f>IFERROR(__xludf.DUMMYFUNCTION("""COMPUTED_VALUE"""),0.71)</f>
        <v>0.71</v>
      </c>
      <c r="AA147" s="4">
        <v>-0.40775</v>
      </c>
      <c r="AB147" s="4" t="s">
        <v>13</v>
      </c>
      <c r="AC147" s="1">
        <v>5.56202766197745</v>
      </c>
      <c r="AD147" s="4">
        <v>-5.8216496619774505</v>
      </c>
    </row>
    <row r="148">
      <c r="G148" s="5">
        <v>6.54702</v>
      </c>
      <c r="H148" s="6">
        <v>0.735</v>
      </c>
      <c r="K148" s="4">
        <f>IFERROR(__xludf.DUMMYFUNCTION("""COMPUTED_VALUE"""),0.715)</f>
        <v>0.715</v>
      </c>
      <c r="L148" s="4">
        <v>6.53412</v>
      </c>
      <c r="M148" s="4" t="s">
        <v>13</v>
      </c>
      <c r="N148" s="1">
        <v>3.44785685395511</v>
      </c>
      <c r="O148" s="4">
        <v>3.09916314604489</v>
      </c>
      <c r="V148" s="5">
        <v>-0.215816</v>
      </c>
      <c r="W148" s="6">
        <v>0.735</v>
      </c>
      <c r="Z148" s="4">
        <f>IFERROR(__xludf.DUMMYFUNCTION("""COMPUTED_VALUE"""),0.715)</f>
        <v>0.715</v>
      </c>
      <c r="AA148" s="4">
        <v>-0.374714</v>
      </c>
      <c r="AB148" s="4" t="s">
        <v>13</v>
      </c>
      <c r="AC148" s="1">
        <v>5.5641106934884</v>
      </c>
      <c r="AD148" s="4">
        <v>-5.779926693488401</v>
      </c>
    </row>
    <row r="149">
      <c r="G149" s="5">
        <v>6.55447</v>
      </c>
      <c r="H149" s="6">
        <v>0.74</v>
      </c>
      <c r="K149" s="4">
        <f>IFERROR(__xludf.DUMMYFUNCTION("""COMPUTED_VALUE"""),0.716903686)</f>
        <v>0.716903686</v>
      </c>
      <c r="L149" s="4" t="s">
        <v>13</v>
      </c>
      <c r="M149" s="4">
        <v>3.52613186606552</v>
      </c>
      <c r="N149" s="1">
        <v>3.41965517224398</v>
      </c>
      <c r="O149" s="4">
        <v>3.13481482775602</v>
      </c>
      <c r="V149" s="5">
        <v>-0.169196</v>
      </c>
      <c r="W149" s="6">
        <v>0.74</v>
      </c>
      <c r="Z149" s="4">
        <f>IFERROR(__xludf.DUMMYFUNCTION("""COMPUTED_VALUE"""),0.716903686)</f>
        <v>0.716903686</v>
      </c>
      <c r="AA149" s="4" t="s">
        <v>13</v>
      </c>
      <c r="AB149" s="4">
        <v>5.55970404604474</v>
      </c>
      <c r="AC149" s="1">
        <v>5.56683348355373</v>
      </c>
      <c r="AD149" s="4">
        <v>-5.736029483553731</v>
      </c>
    </row>
    <row r="150">
      <c r="G150" s="5">
        <v>6.56364</v>
      </c>
      <c r="H150" s="6">
        <v>0.745</v>
      </c>
      <c r="K150" s="4">
        <f>IFERROR(__xludf.DUMMYFUNCTION("""COMPUTED_VALUE"""),0.72)</f>
        <v>0.72</v>
      </c>
      <c r="L150" s="4">
        <v>6.53488</v>
      </c>
      <c r="M150" s="4" t="s">
        <v>13</v>
      </c>
      <c r="N150" s="1">
        <v>3.38897908022866</v>
      </c>
      <c r="O150" s="4">
        <v>3.1746609197713402</v>
      </c>
      <c r="V150" s="5">
        <v>-0.119839</v>
      </c>
      <c r="W150" s="6">
        <v>0.745</v>
      </c>
      <c r="Z150" s="4">
        <f>IFERROR(__xludf.DUMMYFUNCTION("""COMPUTED_VALUE"""),0.72)</f>
        <v>0.72</v>
      </c>
      <c r="AA150" s="4">
        <v>-0.339088</v>
      </c>
      <c r="AB150" s="4" t="s">
        <v>13</v>
      </c>
      <c r="AC150" s="1">
        <v>5.57018233041851</v>
      </c>
      <c r="AD150" s="4">
        <v>-5.69002133041851</v>
      </c>
    </row>
    <row r="151">
      <c r="G151" s="5">
        <v>6.57452</v>
      </c>
      <c r="H151" s="6">
        <v>0.75</v>
      </c>
      <c r="K151" s="4">
        <f>IFERROR(__xludf.DUMMYFUNCTION("""COMPUTED_VALUE"""),0.725)</f>
        <v>0.725</v>
      </c>
      <c r="L151" s="4">
        <v>6.53729</v>
      </c>
      <c r="M151" s="4" t="s">
        <v>13</v>
      </c>
      <c r="N151" s="1">
        <v>3.35602722375929</v>
      </c>
      <c r="O151" s="4">
        <v>3.21849277624071</v>
      </c>
      <c r="V151" s="5">
        <v>-0.0677092</v>
      </c>
      <c r="W151" s="6">
        <v>0.75</v>
      </c>
      <c r="Z151" s="4">
        <f>IFERROR(__xludf.DUMMYFUNCTION("""COMPUTED_VALUE"""),0.725)</f>
        <v>0.725</v>
      </c>
      <c r="AA151" s="4">
        <v>-0.300671</v>
      </c>
      <c r="AB151" s="4" t="s">
        <v>13</v>
      </c>
      <c r="AC151" s="1">
        <v>5.57414353232777</v>
      </c>
      <c r="AD151" s="4">
        <v>-5.64185273232777</v>
      </c>
    </row>
    <row r="152">
      <c r="G152" s="5">
        <v>6.5871</v>
      </c>
      <c r="H152" s="6">
        <v>0.755</v>
      </c>
      <c r="K152" s="4">
        <f>IFERROR(__xludf.DUMMYFUNCTION("""COMPUTED_VALUE"""),0.73)</f>
        <v>0.73</v>
      </c>
      <c r="L152" s="4">
        <v>6.54131</v>
      </c>
      <c r="M152" s="4" t="s">
        <v>13</v>
      </c>
      <c r="N152" s="1">
        <v>3.32099824868603</v>
      </c>
      <c r="O152" s="4">
        <v>3.2661017513139705</v>
      </c>
      <c r="V152" s="5">
        <v>-0.0129419</v>
      </c>
      <c r="W152" s="6">
        <v>0.755</v>
      </c>
      <c r="Z152" s="4">
        <f>IFERROR(__xludf.DUMMYFUNCTION("""COMPUTED_VALUE"""),0.73)</f>
        <v>0.73</v>
      </c>
      <c r="AA152" s="4">
        <v>-0.259622</v>
      </c>
      <c r="AB152" s="4" t="s">
        <v>13</v>
      </c>
      <c r="AC152" s="1">
        <v>5.57870338752659</v>
      </c>
      <c r="AD152" s="4">
        <v>-5.591645287526591</v>
      </c>
    </row>
    <row r="153">
      <c r="G153" s="5">
        <v>6.60145</v>
      </c>
      <c r="H153" s="6">
        <v>0.76</v>
      </c>
      <c r="K153" s="4">
        <f>IFERROR(__xludf.DUMMYFUNCTION("""COMPUTED_VALUE"""),0.735)</f>
        <v>0.735</v>
      </c>
      <c r="L153" s="4">
        <v>6.54702</v>
      </c>
      <c r="M153" s="4" t="s">
        <v>13</v>
      </c>
      <c r="N153" s="1">
        <v>3.28409080085902</v>
      </c>
      <c r="O153" s="4">
        <v>3.31735919914098</v>
      </c>
      <c r="V153" s="5">
        <v>0.0446521</v>
      </c>
      <c r="W153" s="6">
        <v>0.76</v>
      </c>
      <c r="Z153" s="4">
        <f>IFERROR(__xludf.DUMMYFUNCTION("""COMPUTED_VALUE"""),0.735)</f>
        <v>0.735</v>
      </c>
      <c r="AA153" s="4">
        <v>-0.215816</v>
      </c>
      <c r="AB153" s="4" t="s">
        <v>13</v>
      </c>
      <c r="AC153" s="1">
        <v>5.58384819426002</v>
      </c>
      <c r="AD153" s="4">
        <v>-5.53919609426002</v>
      </c>
    </row>
    <row r="154">
      <c r="G154" s="5">
        <v>6.61753</v>
      </c>
      <c r="H154" s="6">
        <v>0.765</v>
      </c>
      <c r="K154" s="4">
        <f>IFERROR(__xludf.DUMMYFUNCTION("""COMPUTED_VALUE"""),0.74)</f>
        <v>0.74</v>
      </c>
      <c r="L154" s="4">
        <v>6.55447</v>
      </c>
      <c r="M154" s="4" t="s">
        <v>13</v>
      </c>
      <c r="N154" s="1">
        <v>3.24550352612839</v>
      </c>
      <c r="O154" s="4">
        <v>3.3720264738716104</v>
      </c>
      <c r="V154" s="5">
        <v>0.104929</v>
      </c>
      <c r="W154" s="6">
        <v>0.765</v>
      </c>
      <c r="Z154" s="4">
        <f>IFERROR(__xludf.DUMMYFUNCTION("""COMPUTED_VALUE"""),0.74)</f>
        <v>0.74</v>
      </c>
      <c r="AA154" s="4">
        <v>-0.169196</v>
      </c>
      <c r="AB154" s="4" t="s">
        <v>13</v>
      </c>
      <c r="AC154" s="1">
        <v>5.5895642507731</v>
      </c>
      <c r="AD154" s="4">
        <v>-5.4846352507731</v>
      </c>
    </row>
    <row r="155">
      <c r="G155" s="5">
        <v>6.63526</v>
      </c>
      <c r="H155" s="6">
        <v>0.77</v>
      </c>
      <c r="K155" s="4">
        <f>IFERROR(__xludf.DUMMYFUNCTION("""COMPUTED_VALUE"""),0.745)</f>
        <v>0.745</v>
      </c>
      <c r="L155" s="4">
        <v>6.56364</v>
      </c>
      <c r="M155" s="4" t="s">
        <v>13</v>
      </c>
      <c r="N155" s="1">
        <v>3.20543507034431</v>
      </c>
      <c r="O155" s="4">
        <v>3.4298249296556897</v>
      </c>
      <c r="V155" s="5">
        <v>0.167797</v>
      </c>
      <c r="W155" s="6">
        <v>0.77</v>
      </c>
      <c r="Z155" s="4">
        <f>IFERROR(__xludf.DUMMYFUNCTION("""COMPUTED_VALUE"""),0.745)</f>
        <v>0.745</v>
      </c>
      <c r="AA155" s="4">
        <v>-0.119839</v>
      </c>
      <c r="AB155" s="4" t="s">
        <v>13</v>
      </c>
      <c r="AC155" s="1">
        <v>5.5958378553109</v>
      </c>
      <c r="AD155" s="4">
        <v>-5.4280408553109</v>
      </c>
    </row>
    <row r="156">
      <c r="G156" s="5">
        <v>6.65469</v>
      </c>
      <c r="H156" s="6">
        <v>0.775</v>
      </c>
      <c r="K156" s="4">
        <f>IFERROR(__xludf.DUMMYFUNCTION("""COMPUTED_VALUE"""),0.75)</f>
        <v>0.75</v>
      </c>
      <c r="L156" s="4">
        <v>6.57452</v>
      </c>
      <c r="M156" s="4" t="s">
        <v>13</v>
      </c>
      <c r="N156" s="1">
        <v>3.1640840793569</v>
      </c>
      <c r="O156" s="4">
        <v>3.4906059206431004</v>
      </c>
      <c r="V156" s="5">
        <v>0.233324</v>
      </c>
      <c r="W156" s="6">
        <v>0.775</v>
      </c>
      <c r="Z156" s="4">
        <f>IFERROR(__xludf.DUMMYFUNCTION("""COMPUTED_VALUE"""),0.75)</f>
        <v>0.75</v>
      </c>
      <c r="AA156" s="4">
        <v>-0.0677092</v>
      </c>
      <c r="AB156" s="4" t="s">
        <v>13</v>
      </c>
      <c r="AC156" s="1">
        <v>5.60265530611846</v>
      </c>
      <c r="AD156" s="4">
        <v>-5.36933130611846</v>
      </c>
    </row>
    <row r="157">
      <c r="G157" s="5">
        <v>6.67573</v>
      </c>
      <c r="H157" s="6">
        <v>0.78</v>
      </c>
      <c r="K157" s="4">
        <f>IFERROR(__xludf.DUMMYFUNCTION("""COMPUTED_VALUE"""),0.755)</f>
        <v>0.755</v>
      </c>
      <c r="L157" s="4">
        <v>6.5871</v>
      </c>
      <c r="M157" s="4" t="s">
        <v>13</v>
      </c>
      <c r="N157" s="1">
        <v>3.12164919901632</v>
      </c>
      <c r="O157" s="4">
        <v>3.5540808009836797</v>
      </c>
      <c r="V157" s="5">
        <v>0.301368</v>
      </c>
      <c r="W157" s="6">
        <v>0.78</v>
      </c>
      <c r="Z157" s="4">
        <f>IFERROR(__xludf.DUMMYFUNCTION("""COMPUTED_VALUE"""),0.755)</f>
        <v>0.755</v>
      </c>
      <c r="AA157" s="4">
        <v>-0.0129419</v>
      </c>
      <c r="AB157" s="4" t="s">
        <v>13</v>
      </c>
      <c r="AC157" s="1">
        <v>5.61000290144085</v>
      </c>
      <c r="AD157" s="4">
        <v>-5.30863490144085</v>
      </c>
    </row>
    <row r="158">
      <c r="G158" s="5">
        <v>6.69843</v>
      </c>
      <c r="H158" s="6">
        <v>0.785</v>
      </c>
      <c r="K158" s="4">
        <f>IFERROR(__xludf.DUMMYFUNCTION("""COMPUTED_VALUE"""),0.76)</f>
        <v>0.76</v>
      </c>
      <c r="L158" s="4">
        <v>6.60145</v>
      </c>
      <c r="M158" s="4" t="s">
        <v>13</v>
      </c>
      <c r="N158" s="1">
        <v>3.07832907517272</v>
      </c>
      <c r="O158" s="4">
        <v>3.62010092482728</v>
      </c>
      <c r="V158" s="5">
        <v>0.371937</v>
      </c>
      <c r="W158" s="6">
        <v>0.785</v>
      </c>
      <c r="Z158" s="4">
        <f>IFERROR(__xludf.DUMMYFUNCTION("""COMPUTED_VALUE"""),0.76)</f>
        <v>0.76</v>
      </c>
      <c r="AA158" s="4">
        <v>0.0446521</v>
      </c>
      <c r="AB158" s="4" t="s">
        <v>13</v>
      </c>
      <c r="AC158" s="1">
        <v>5.61786693952311</v>
      </c>
      <c r="AD158" s="4">
        <v>-5.24592993952311</v>
      </c>
    </row>
    <row r="159">
      <c r="G159" s="5">
        <v>6.72269</v>
      </c>
      <c r="H159" s="6">
        <v>0.79</v>
      </c>
      <c r="K159" s="4">
        <f>IFERROR(__xludf.DUMMYFUNCTION("""COMPUTED_VALUE"""),0.765)</f>
        <v>0.765</v>
      </c>
      <c r="L159" s="4">
        <v>6.61753</v>
      </c>
      <c r="M159" s="4" t="s">
        <v>13</v>
      </c>
      <c r="N159" s="1">
        <v>3.03432235367623</v>
      </c>
      <c r="O159" s="4">
        <v>3.68836764632377</v>
      </c>
      <c r="V159" s="5">
        <v>0.444932</v>
      </c>
      <c r="W159" s="6">
        <v>0.79</v>
      </c>
      <c r="Z159" s="4">
        <f>IFERROR(__xludf.DUMMYFUNCTION("""COMPUTED_VALUE"""),0.765)</f>
        <v>0.765</v>
      </c>
      <c r="AA159" s="4">
        <v>0.104929</v>
      </c>
      <c r="AB159" s="4" t="s">
        <v>13</v>
      </c>
      <c r="AC159" s="1">
        <v>5.62623371861031</v>
      </c>
      <c r="AD159" s="4">
        <v>-5.18130171861031</v>
      </c>
    </row>
    <row r="160">
      <c r="G160" s="5">
        <v>6.74844</v>
      </c>
      <c r="H160" s="6">
        <v>0.795</v>
      </c>
      <c r="K160" s="4">
        <f>IFERROR(__xludf.DUMMYFUNCTION("""COMPUTED_VALUE"""),0.77)</f>
        <v>0.77</v>
      </c>
      <c r="L160" s="4">
        <v>6.63526</v>
      </c>
      <c r="M160" s="4" t="s">
        <v>13</v>
      </c>
      <c r="N160" s="1">
        <v>2.989827680377</v>
      </c>
      <c r="O160" s="4">
        <v>3.7586123196230004</v>
      </c>
      <c r="V160" s="5">
        <v>0.520247</v>
      </c>
      <c r="W160" s="6">
        <v>0.795</v>
      </c>
      <c r="Z160" s="4">
        <f>IFERROR(__xludf.DUMMYFUNCTION("""COMPUTED_VALUE"""),0.77)</f>
        <v>0.77</v>
      </c>
      <c r="AA160" s="4">
        <v>0.167797</v>
      </c>
      <c r="AB160" s="4" t="s">
        <v>13</v>
      </c>
      <c r="AC160" s="1">
        <v>5.6350895369475</v>
      </c>
      <c r="AD160" s="4">
        <v>-5.114842536947499</v>
      </c>
    </row>
    <row r="161">
      <c r="G161" s="5">
        <v>6.77568</v>
      </c>
      <c r="H161" s="6">
        <v>0.8</v>
      </c>
      <c r="K161" s="4">
        <f>IFERROR(__xludf.DUMMYFUNCTION("""COMPUTED_VALUE"""),0.775)</f>
        <v>0.775</v>
      </c>
      <c r="L161" s="4">
        <v>6.65469</v>
      </c>
      <c r="M161" s="4" t="s">
        <v>13</v>
      </c>
      <c r="N161" s="1">
        <v>2.94504370112518</v>
      </c>
      <c r="O161" s="4">
        <v>3.83063629887482</v>
      </c>
      <c r="V161" s="5">
        <v>0.597828</v>
      </c>
      <c r="W161" s="6">
        <v>0.8</v>
      </c>
      <c r="Z161" s="4">
        <f>IFERROR(__xludf.DUMMYFUNCTION("""COMPUTED_VALUE"""),0.775)</f>
        <v>0.775</v>
      </c>
      <c r="AA161" s="4">
        <v>0.233324</v>
      </c>
      <c r="AB161" s="4" t="s">
        <v>13</v>
      </c>
      <c r="AC161" s="1">
        <v>5.64442069277972</v>
      </c>
      <c r="AD161" s="4">
        <v>-5.04659269277972</v>
      </c>
    </row>
    <row r="162">
      <c r="G162" s="5">
        <v>6.80434</v>
      </c>
      <c r="H162" s="6">
        <v>0.805</v>
      </c>
      <c r="K162" s="4">
        <f>IFERROR(__xludf.DUMMYFUNCTION("""COMPUTED_VALUE"""),0.78)</f>
        <v>0.78</v>
      </c>
      <c r="L162" s="4">
        <v>6.67573</v>
      </c>
      <c r="M162" s="4" t="s">
        <v>13</v>
      </c>
      <c r="N162" s="1">
        <v>2.90016906177091</v>
      </c>
      <c r="O162" s="4">
        <v>3.9041709382290897</v>
      </c>
      <c r="V162" s="5">
        <v>0.677595</v>
      </c>
      <c r="W162" s="6">
        <v>0.805</v>
      </c>
      <c r="Z162" s="4">
        <f>IFERROR(__xludf.DUMMYFUNCTION("""COMPUTED_VALUE"""),0.78)</f>
        <v>0.78</v>
      </c>
      <c r="AA162" s="4">
        <v>0.301368</v>
      </c>
      <c r="AB162" s="4" t="s">
        <v>13</v>
      </c>
      <c r="AC162" s="1">
        <v>5.65421348435205</v>
      </c>
      <c r="AD162" s="4">
        <v>-4.97661848435205</v>
      </c>
    </row>
    <row r="163">
      <c r="G163" s="5">
        <v>6.8344</v>
      </c>
      <c r="H163" s="6">
        <v>0.81</v>
      </c>
      <c r="K163" s="4">
        <f>IFERROR(__xludf.DUMMYFUNCTION("""COMPUTED_VALUE"""),0.785)</f>
        <v>0.785</v>
      </c>
      <c r="L163" s="4">
        <v>6.69843</v>
      </c>
      <c r="M163" s="4" t="s">
        <v>13</v>
      </c>
      <c r="N163" s="1">
        <v>2.85540240816434</v>
      </c>
      <c r="O163" s="4">
        <v>3.9789975918356597</v>
      </c>
      <c r="V163" s="5">
        <v>0.759508</v>
      </c>
      <c r="W163" s="6">
        <v>0.81</v>
      </c>
      <c r="Z163" s="4">
        <f>IFERROR(__xludf.DUMMYFUNCTION("""COMPUTED_VALUE"""),0.785)</f>
        <v>0.785</v>
      </c>
      <c r="AA163" s="4">
        <v>0.371937</v>
      </c>
      <c r="AB163" s="4" t="s">
        <v>13</v>
      </c>
      <c r="AC163" s="1">
        <v>5.66445420990952</v>
      </c>
      <c r="AD163" s="4">
        <v>-4.90494620990952</v>
      </c>
    </row>
    <row r="164">
      <c r="G164" s="5">
        <v>6.86573</v>
      </c>
      <c r="H164" s="6">
        <v>0.815</v>
      </c>
      <c r="K164" s="4">
        <f>IFERROR(__xludf.DUMMYFUNCTION("""COMPUTED_VALUE"""),0.79)</f>
        <v>0.79</v>
      </c>
      <c r="L164" s="4">
        <v>6.72269</v>
      </c>
      <c r="M164" s="4" t="s">
        <v>13</v>
      </c>
      <c r="N164" s="1">
        <v>2.81094238615562</v>
      </c>
      <c r="O164" s="4">
        <v>4.05478761384438</v>
      </c>
      <c r="V164" s="5">
        <v>0.843394</v>
      </c>
      <c r="W164" s="6">
        <v>0.815</v>
      </c>
      <c r="Z164" s="4">
        <f>IFERROR(__xludf.DUMMYFUNCTION("""COMPUTED_VALUE"""),0.79)</f>
        <v>0.79</v>
      </c>
      <c r="AA164" s="4">
        <v>0.444932</v>
      </c>
      <c r="AB164" s="4" t="s">
        <v>13</v>
      </c>
      <c r="AC164" s="1">
        <v>5.6751291676972</v>
      </c>
      <c r="AD164" s="4">
        <v>-4.8317351676972</v>
      </c>
    </row>
    <row r="165">
      <c r="G165" s="5">
        <v>6.89835</v>
      </c>
      <c r="H165" s="6">
        <v>0.82</v>
      </c>
      <c r="K165" s="4">
        <f>IFERROR(__xludf.DUMMYFUNCTION("""COMPUTED_VALUE"""),0.795)</f>
        <v>0.795</v>
      </c>
      <c r="L165" s="4">
        <v>6.74844</v>
      </c>
      <c r="M165" s="4" t="s">
        <v>13</v>
      </c>
      <c r="N165" s="1">
        <v>2.76698764159488</v>
      </c>
      <c r="O165" s="4">
        <v>4.13136235840512</v>
      </c>
      <c r="V165" s="5">
        <v>0.929243</v>
      </c>
      <c r="W165" s="6">
        <v>0.82</v>
      </c>
      <c r="Z165" s="4">
        <f>IFERROR(__xludf.DUMMYFUNCTION("""COMPUTED_VALUE"""),0.795)</f>
        <v>0.795</v>
      </c>
      <c r="AA165" s="4">
        <v>0.520247</v>
      </c>
      <c r="AB165" s="4" t="s">
        <v>13</v>
      </c>
      <c r="AC165" s="1">
        <v>5.68622465596014</v>
      </c>
      <c r="AD165" s="4">
        <v>-4.756981655960139</v>
      </c>
    </row>
    <row r="166">
      <c r="G166" s="5">
        <v>6.93223</v>
      </c>
      <c r="H166" s="6">
        <v>0.825</v>
      </c>
      <c r="K166" s="4">
        <f>IFERROR(__xludf.DUMMYFUNCTION("""COMPUTED_VALUE"""),0.8)</f>
        <v>0.8</v>
      </c>
      <c r="L166" s="4">
        <v>6.77568</v>
      </c>
      <c r="M166" s="4" t="s">
        <v>13</v>
      </c>
      <c r="N166" s="1">
        <v>2.72373682033227</v>
      </c>
      <c r="O166" s="4">
        <v>4.20849317966773</v>
      </c>
      <c r="V166" s="5">
        <v>1.01701</v>
      </c>
      <c r="W166" s="6">
        <v>0.825</v>
      </c>
      <c r="Z166" s="4">
        <f>IFERROR(__xludf.DUMMYFUNCTION("""COMPUTED_VALUE"""),0.8)</f>
        <v>0.8</v>
      </c>
      <c r="AA166" s="4">
        <v>0.597828</v>
      </c>
      <c r="AB166" s="4" t="s">
        <v>13</v>
      </c>
      <c r="AC166" s="1">
        <v>5.69772697294339</v>
      </c>
      <c r="AD166" s="4">
        <v>-4.68071697294339</v>
      </c>
    </row>
    <row r="167">
      <c r="G167" s="5">
        <v>6.96724</v>
      </c>
      <c r="H167" s="6">
        <v>0.83</v>
      </c>
      <c r="K167" s="4">
        <f>IFERROR(__xludf.DUMMYFUNCTION("""COMPUTED_VALUE"""),0.805)</f>
        <v>0.805</v>
      </c>
      <c r="L167" s="4">
        <v>6.80434</v>
      </c>
      <c r="M167" s="4" t="s">
        <v>13</v>
      </c>
      <c r="N167" s="1">
        <v>2.68138856821794</v>
      </c>
      <c r="O167" s="4">
        <v>4.28585143178206</v>
      </c>
      <c r="V167" s="5">
        <v>1.10659</v>
      </c>
      <c r="W167" s="6">
        <v>0.83</v>
      </c>
      <c r="Z167" s="4">
        <f>IFERROR(__xludf.DUMMYFUNCTION("""COMPUTED_VALUE"""),0.805)</f>
        <v>0.805</v>
      </c>
      <c r="AA167" s="4">
        <v>0.677595</v>
      </c>
      <c r="AB167" s="4" t="s">
        <v>13</v>
      </c>
      <c r="AC167" s="1">
        <v>5.70962241689202</v>
      </c>
      <c r="AD167" s="4">
        <v>-4.60303241689202</v>
      </c>
    </row>
    <row r="168">
      <c r="G168" s="5">
        <v>7.00338</v>
      </c>
      <c r="H168" s="6">
        <v>0.835</v>
      </c>
      <c r="K168" s="4">
        <f>IFERROR(__xludf.DUMMYFUNCTION("""COMPUTED_VALUE"""),0.81)</f>
        <v>0.81</v>
      </c>
      <c r="L168" s="4">
        <v>6.8344</v>
      </c>
      <c r="M168" s="4" t="s">
        <v>13</v>
      </c>
      <c r="N168" s="1">
        <v>2.63997389238832</v>
      </c>
      <c r="O168" s="4">
        <v>4.36340610761168</v>
      </c>
      <c r="V168" s="5">
        <v>1.19792</v>
      </c>
      <c r="W168" s="6">
        <v>0.835</v>
      </c>
      <c r="Z168" s="4">
        <f>IFERROR(__xludf.DUMMYFUNCTION("""COMPUTED_VALUE"""),0.81)</f>
        <v>0.81</v>
      </c>
      <c r="AA168" s="4">
        <v>0.759508</v>
      </c>
      <c r="AB168" s="4" t="s">
        <v>13</v>
      </c>
      <c r="AC168" s="1">
        <v>5.72237381880987</v>
      </c>
      <c r="AD168" s="4">
        <v>-4.52445381880987</v>
      </c>
    </row>
    <row r="169">
      <c r="G169" s="5">
        <v>7.04066</v>
      </c>
      <c r="H169" s="6">
        <v>0.84</v>
      </c>
      <c r="K169" s="4">
        <f>IFERROR(__xludf.DUMMYFUNCTION("""COMPUTED_VALUE"""),0.815)</f>
        <v>0.815</v>
      </c>
      <c r="L169" s="4">
        <v>6.86573</v>
      </c>
      <c r="M169" s="4" t="s">
        <v>13</v>
      </c>
      <c r="N169" s="1">
        <v>2.59668748086697</v>
      </c>
      <c r="O169" s="4">
        <v>4.44397251913303</v>
      </c>
      <c r="V169" s="5">
        <v>1.291</v>
      </c>
      <c r="W169" s="6">
        <v>0.84</v>
      </c>
      <c r="Z169" s="4">
        <f>IFERROR(__xludf.DUMMYFUNCTION("""COMPUTED_VALUE"""),0.815)</f>
        <v>0.815</v>
      </c>
      <c r="AA169" s="4">
        <v>0.843394</v>
      </c>
      <c r="AB169" s="4" t="s">
        <v>13</v>
      </c>
      <c r="AC169" s="1">
        <v>5.74452530284346</v>
      </c>
      <c r="AD169" s="4">
        <v>-4.45352530284346</v>
      </c>
    </row>
    <row r="170">
      <c r="G170" s="5">
        <v>7.07897</v>
      </c>
      <c r="H170" s="6">
        <v>0.845</v>
      </c>
      <c r="K170" s="4">
        <f>IFERROR(__xludf.DUMMYFUNCTION("""COMPUTED_VALUE"""),0.82)</f>
        <v>0.82</v>
      </c>
      <c r="L170" s="4">
        <v>6.89835</v>
      </c>
      <c r="M170" s="4" t="s">
        <v>13</v>
      </c>
      <c r="N170" s="1">
        <v>2.550639297121</v>
      </c>
      <c r="O170" s="4">
        <v>4.528330702879</v>
      </c>
      <c r="V170" s="5">
        <v>1.38576</v>
      </c>
      <c r="W170" s="6">
        <v>0.845</v>
      </c>
      <c r="Z170" s="4">
        <f>IFERROR(__xludf.DUMMYFUNCTION("""COMPUTED_VALUE"""),0.82)</f>
        <v>0.82</v>
      </c>
      <c r="AA170" s="4">
        <v>0.929243</v>
      </c>
      <c r="AB170" s="4" t="s">
        <v>13</v>
      </c>
      <c r="AC170" s="1">
        <v>5.77922056220559</v>
      </c>
      <c r="AD170" s="4">
        <v>-4.39346056220559</v>
      </c>
    </row>
    <row r="171">
      <c r="G171" s="5">
        <v>7.11838</v>
      </c>
      <c r="H171" s="6">
        <v>0.85</v>
      </c>
      <c r="K171" s="4">
        <f>IFERROR(__xludf.DUMMYFUNCTION("""COMPUTED_VALUE"""),0.825)</f>
        <v>0.825</v>
      </c>
      <c r="L171" s="4">
        <v>6.93223</v>
      </c>
      <c r="M171" s="4" t="s">
        <v>13</v>
      </c>
      <c r="N171" s="1">
        <v>2.50205666636195</v>
      </c>
      <c r="O171" s="4">
        <v>4.61632333363805</v>
      </c>
      <c r="V171" s="5">
        <v>1.48227</v>
      </c>
      <c r="W171" s="6">
        <v>0.85</v>
      </c>
      <c r="Z171" s="4">
        <f>IFERROR(__xludf.DUMMYFUNCTION("""COMPUTED_VALUE"""),0.825)</f>
        <v>0.825</v>
      </c>
      <c r="AA171" s="4">
        <v>1.01701</v>
      </c>
      <c r="AB171" s="4" t="s">
        <v>13</v>
      </c>
      <c r="AC171" s="1">
        <v>5.82643299681462</v>
      </c>
      <c r="AD171" s="4">
        <v>-4.34416299681462</v>
      </c>
    </row>
    <row r="172">
      <c r="G172" s="5">
        <v>7.15878</v>
      </c>
      <c r="H172" s="6">
        <v>0.855</v>
      </c>
      <c r="K172" s="4">
        <f>IFERROR(__xludf.DUMMYFUNCTION("""COMPUTED_VALUE"""),0.83)</f>
        <v>0.83</v>
      </c>
      <c r="L172" s="4">
        <v>6.96724</v>
      </c>
      <c r="M172" s="4" t="s">
        <v>13</v>
      </c>
      <c r="N172" s="1">
        <v>2.45116691380135</v>
      </c>
      <c r="O172" s="4">
        <v>4.70761308619865</v>
      </c>
      <c r="V172" s="5">
        <v>1.58036</v>
      </c>
      <c r="W172" s="6">
        <v>0.855</v>
      </c>
      <c r="Z172" s="4">
        <f>IFERROR(__xludf.DUMMYFUNCTION("""COMPUTED_VALUE"""),0.83)</f>
        <v>0.83</v>
      </c>
      <c r="AA172" s="4">
        <v>1.10659</v>
      </c>
      <c r="AB172" s="4" t="s">
        <v>13</v>
      </c>
      <c r="AC172" s="1">
        <v>5.8861360065889</v>
      </c>
      <c r="AD172" s="4">
        <v>-4.3057760065889</v>
      </c>
    </row>
    <row r="173">
      <c r="G173" s="5">
        <v>7.20029</v>
      </c>
      <c r="H173" s="6">
        <v>0.86</v>
      </c>
      <c r="K173" s="4">
        <f>IFERROR(__xludf.DUMMYFUNCTION("""COMPUTED_VALUE"""),0.833602905)</f>
        <v>0.833602905</v>
      </c>
      <c r="L173" s="4" t="s">
        <v>13</v>
      </c>
      <c r="M173" s="4">
        <v>2.65154440616416</v>
      </c>
      <c r="N173" s="1">
        <v>2.39819736465075</v>
      </c>
      <c r="O173" s="4">
        <v>4.80209263534925</v>
      </c>
      <c r="V173" s="5">
        <v>1.68028</v>
      </c>
      <c r="W173" s="6">
        <v>0.86</v>
      </c>
      <c r="Z173" s="4">
        <f>IFERROR(__xludf.DUMMYFUNCTION("""COMPUTED_VALUE"""),0.833602905)</f>
        <v>0.833602905</v>
      </c>
      <c r="AA173" s="4" t="s">
        <v>13</v>
      </c>
      <c r="AB173" s="4">
        <v>5.71843004752466</v>
      </c>
      <c r="AC173" s="1">
        <v>5.95830299144676</v>
      </c>
      <c r="AD173" s="4">
        <v>-4.27802299144676</v>
      </c>
    </row>
    <row r="174">
      <c r="G174" s="5">
        <v>7.24284</v>
      </c>
      <c r="H174" s="6">
        <v>0.865</v>
      </c>
      <c r="K174" s="4">
        <f>IFERROR(__xludf.DUMMYFUNCTION("""COMPUTED_VALUE"""),0.835)</f>
        <v>0.835</v>
      </c>
      <c r="L174" s="4">
        <v>7.00338</v>
      </c>
      <c r="M174" s="4" t="s">
        <v>13</v>
      </c>
      <c r="N174" s="1">
        <v>2.34337534412167</v>
      </c>
      <c r="O174" s="4">
        <v>4.89946465587833</v>
      </c>
      <c r="V174" s="5">
        <v>1.78191</v>
      </c>
      <c r="W174" s="6">
        <v>0.865</v>
      </c>
      <c r="Z174" s="4">
        <f>IFERROR(__xludf.DUMMYFUNCTION("""COMPUTED_VALUE"""),0.835)</f>
        <v>0.835</v>
      </c>
      <c r="AA174" s="4">
        <v>1.19792</v>
      </c>
      <c r="AB174" s="4" t="s">
        <v>13</v>
      </c>
      <c r="AC174" s="1">
        <v>6.04290735130657</v>
      </c>
      <c r="AD174" s="4">
        <v>-4.26099735130657</v>
      </c>
    </row>
    <row r="175">
      <c r="G175" s="5">
        <v>7.28648</v>
      </c>
      <c r="H175" s="6">
        <v>0.87</v>
      </c>
      <c r="K175" s="4">
        <f>IFERROR(__xludf.DUMMYFUNCTION("""COMPUTED_VALUE"""),0.84)</f>
        <v>0.84</v>
      </c>
      <c r="L175" s="4">
        <v>7.04066</v>
      </c>
      <c r="M175" s="4" t="s">
        <v>13</v>
      </c>
      <c r="N175" s="1">
        <v>2.28692817742567</v>
      </c>
      <c r="O175" s="4">
        <v>4.999551822574331</v>
      </c>
      <c r="V175" s="5">
        <v>1.88532</v>
      </c>
      <c r="W175" s="6">
        <v>0.87</v>
      </c>
      <c r="Z175" s="4">
        <f>IFERROR(__xludf.DUMMYFUNCTION("""COMPUTED_VALUE"""),0.84)</f>
        <v>0.84</v>
      </c>
      <c r="AA175" s="4">
        <v>1.291</v>
      </c>
      <c r="AB175" s="4" t="s">
        <v>13</v>
      </c>
      <c r="AC175" s="1">
        <v>6.13992248608668</v>
      </c>
      <c r="AD175" s="4">
        <v>-4.25460248608668</v>
      </c>
    </row>
    <row r="176">
      <c r="G176" s="5">
        <v>7.33126</v>
      </c>
      <c r="H176" s="6">
        <v>0.875</v>
      </c>
      <c r="K176" s="4">
        <f>IFERROR(__xludf.DUMMYFUNCTION("""COMPUTED_VALUE"""),0.845)</f>
        <v>0.845</v>
      </c>
      <c r="L176" s="4">
        <v>7.07897</v>
      </c>
      <c r="M176" s="4" t="s">
        <v>13</v>
      </c>
      <c r="N176" s="1">
        <v>2.22908318977428</v>
      </c>
      <c r="O176" s="4">
        <v>5.10217681022572</v>
      </c>
      <c r="V176" s="5">
        <v>1.99064</v>
      </c>
      <c r="W176" s="6">
        <v>0.875</v>
      </c>
      <c r="Z176" s="4">
        <f>IFERROR(__xludf.DUMMYFUNCTION("""COMPUTED_VALUE"""),0.845)</f>
        <v>0.845</v>
      </c>
      <c r="AA176" s="4">
        <v>1.38576</v>
      </c>
      <c r="AB176" s="4" t="s">
        <v>13</v>
      </c>
      <c r="AC176" s="1">
        <v>6.24932179570542</v>
      </c>
      <c r="AD176" s="4">
        <v>-4.25868179570542</v>
      </c>
    </row>
    <row r="177">
      <c r="G177" s="5">
        <v>7.37718</v>
      </c>
      <c r="H177" s="6">
        <v>0.88</v>
      </c>
      <c r="K177" s="4">
        <f>IFERROR(__xludf.DUMMYFUNCTION("""COMPUTED_VALUE"""),0.85)</f>
        <v>0.85</v>
      </c>
      <c r="L177" s="4">
        <v>7.11838</v>
      </c>
      <c r="M177" s="4" t="s">
        <v>13</v>
      </c>
      <c r="N177" s="1">
        <v>2.17006770637903</v>
      </c>
      <c r="O177" s="4">
        <v>5.20711229362097</v>
      </c>
      <c r="V177" s="5">
        <v>2.09784</v>
      </c>
      <c r="W177" s="6">
        <v>0.88</v>
      </c>
      <c r="Z177" s="4">
        <f>IFERROR(__xludf.DUMMYFUNCTION("""COMPUTED_VALUE"""),0.85)</f>
        <v>0.85</v>
      </c>
      <c r="AA177" s="4">
        <v>1.48227</v>
      </c>
      <c r="AB177" s="4" t="s">
        <v>13</v>
      </c>
      <c r="AC177" s="1">
        <v>6.37107868008115</v>
      </c>
      <c r="AD177" s="4">
        <v>-4.27323868008115</v>
      </c>
    </row>
    <row r="178">
      <c r="G178" s="5">
        <v>7.42438</v>
      </c>
      <c r="H178" s="6">
        <v>0.885</v>
      </c>
      <c r="K178" s="4">
        <f>IFERROR(__xludf.DUMMYFUNCTION("""COMPUTED_VALUE"""),0.855)</f>
        <v>0.855</v>
      </c>
      <c r="L178" s="4">
        <v>7.15878</v>
      </c>
      <c r="M178" s="4" t="s">
        <v>13</v>
      </c>
      <c r="N178" s="1">
        <v>2.11010905245148</v>
      </c>
      <c r="O178" s="4">
        <v>5.31427094754852</v>
      </c>
      <c r="V178" s="5">
        <v>2.20719</v>
      </c>
      <c r="W178" s="6">
        <v>0.885</v>
      </c>
      <c r="Z178" s="4">
        <f>IFERROR(__xludf.DUMMYFUNCTION("""COMPUTED_VALUE"""),0.855)</f>
        <v>0.855</v>
      </c>
      <c r="AA178" s="4">
        <v>1.58036</v>
      </c>
      <c r="AB178" s="4" t="s">
        <v>13</v>
      </c>
      <c r="AC178" s="1">
        <v>6.50516653913222</v>
      </c>
      <c r="AD178" s="4">
        <v>-4.29797653913222</v>
      </c>
    </row>
    <row r="179">
      <c r="G179" s="5">
        <v>7.47294</v>
      </c>
      <c r="H179" s="6">
        <v>0.89</v>
      </c>
      <c r="K179" s="4">
        <f>IFERROR(__xludf.DUMMYFUNCTION("""COMPUTED_VALUE"""),0.86)</f>
        <v>0.86</v>
      </c>
      <c r="L179" s="4">
        <v>7.20029</v>
      </c>
      <c r="M179" s="4" t="s">
        <v>13</v>
      </c>
      <c r="N179" s="1">
        <v>2.04943455320314</v>
      </c>
      <c r="O179" s="4">
        <v>5.42350544679686</v>
      </c>
      <c r="V179" s="5">
        <v>2.31879</v>
      </c>
      <c r="W179" s="6">
        <v>0.89</v>
      </c>
      <c r="Z179" s="4">
        <f>IFERROR(__xludf.DUMMYFUNCTION("""COMPUTED_VALUE"""),0.86)</f>
        <v>0.86</v>
      </c>
      <c r="AA179" s="4">
        <v>1.68028</v>
      </c>
      <c r="AB179" s="4" t="s">
        <v>13</v>
      </c>
      <c r="AC179" s="1">
        <v>6.65155877277697</v>
      </c>
      <c r="AD179" s="4">
        <v>-4.33276877277697</v>
      </c>
    </row>
    <row r="180">
      <c r="G180" s="5">
        <v>7.52296</v>
      </c>
      <c r="H180" s="6">
        <v>0.895</v>
      </c>
      <c r="K180" s="4">
        <f>IFERROR(__xludf.DUMMYFUNCTION("""COMPUTED_VALUE"""),0.865)</f>
        <v>0.865</v>
      </c>
      <c r="L180" s="4">
        <v>7.24284</v>
      </c>
      <c r="M180" s="4" t="s">
        <v>13</v>
      </c>
      <c r="N180" s="1">
        <v>1.98827153384557</v>
      </c>
      <c r="O180" s="4">
        <v>5.53468846615443</v>
      </c>
      <c r="V180" s="5">
        <v>2.43285</v>
      </c>
      <c r="W180" s="6">
        <v>0.895</v>
      </c>
      <c r="Z180" s="4">
        <f>IFERROR(__xludf.DUMMYFUNCTION("""COMPUTED_VALUE"""),0.865)</f>
        <v>0.865</v>
      </c>
      <c r="AA180" s="4">
        <v>1.78191</v>
      </c>
      <c r="AB180" s="4" t="s">
        <v>13</v>
      </c>
      <c r="AC180" s="1">
        <v>6.81022878093376</v>
      </c>
      <c r="AD180" s="4">
        <v>-4.37737878093376</v>
      </c>
    </row>
    <row r="181">
      <c r="G181" s="5">
        <v>7.57456</v>
      </c>
      <c r="H181" s="6">
        <v>0.9</v>
      </c>
      <c r="K181" s="4">
        <f>IFERROR(__xludf.DUMMYFUNCTION("""COMPUTED_VALUE"""),0.87)</f>
        <v>0.87</v>
      </c>
      <c r="L181" s="4">
        <v>7.28648</v>
      </c>
      <c r="M181" s="4" t="s">
        <v>13</v>
      </c>
      <c r="N181" s="1">
        <v>1.92684731959031</v>
      </c>
      <c r="O181" s="4">
        <v>5.64771268040969</v>
      </c>
      <c r="V181" s="5">
        <v>2.54947</v>
      </c>
      <c r="W181" s="6">
        <v>0.9</v>
      </c>
      <c r="Z181" s="4">
        <f>IFERROR(__xludf.DUMMYFUNCTION("""COMPUTED_VALUE"""),0.87)</f>
        <v>0.87</v>
      </c>
      <c r="AA181" s="4">
        <v>1.88532</v>
      </c>
      <c r="AB181" s="4" t="s">
        <v>13</v>
      </c>
      <c r="AC181" s="1">
        <v>6.98114996352094</v>
      </c>
      <c r="AD181" s="4">
        <v>-4.43167996352094</v>
      </c>
    </row>
    <row r="182">
      <c r="G182" s="5">
        <v>7.62791</v>
      </c>
      <c r="H182" s="6">
        <v>0.905</v>
      </c>
      <c r="K182" s="4">
        <f>IFERROR(__xludf.DUMMYFUNCTION("""COMPUTED_VALUE"""),0.875)</f>
        <v>0.875</v>
      </c>
      <c r="L182" s="4">
        <v>7.33126</v>
      </c>
      <c r="M182" s="4" t="s">
        <v>13</v>
      </c>
      <c r="N182" s="1">
        <v>1.86538923564888</v>
      </c>
      <c r="O182" s="4">
        <v>5.76252076435112</v>
      </c>
      <c r="V182" s="5">
        <v>2.669</v>
      </c>
      <c r="W182" s="6">
        <v>0.905</v>
      </c>
      <c r="Z182" s="4">
        <f>IFERROR(__xludf.DUMMYFUNCTION("""COMPUTED_VALUE"""),0.875)</f>
        <v>0.875</v>
      </c>
      <c r="AA182" s="4">
        <v>1.99064</v>
      </c>
      <c r="AB182" s="4" t="s">
        <v>13</v>
      </c>
      <c r="AC182" s="1">
        <v>7.16429572045685</v>
      </c>
      <c r="AD182" s="4">
        <v>-4.49529572045685</v>
      </c>
    </row>
    <row r="183">
      <c r="G183" s="5">
        <v>7.68317</v>
      </c>
      <c r="H183" s="6">
        <v>0.91</v>
      </c>
      <c r="K183" s="4">
        <f>IFERROR(__xludf.DUMMYFUNCTION("""COMPUTED_VALUE"""),0.88)</f>
        <v>0.88</v>
      </c>
      <c r="L183" s="4">
        <v>7.37718</v>
      </c>
      <c r="M183" s="4" t="s">
        <v>13</v>
      </c>
      <c r="N183" s="1">
        <v>1.80412460723284</v>
      </c>
      <c r="O183" s="4">
        <v>5.87904539276716</v>
      </c>
      <c r="V183" s="5">
        <v>2.79163</v>
      </c>
      <c r="W183" s="6">
        <v>0.91</v>
      </c>
      <c r="Z183" s="4">
        <f>IFERROR(__xludf.DUMMYFUNCTION("""COMPUTED_VALUE"""),0.88)</f>
        <v>0.88</v>
      </c>
      <c r="AA183" s="4">
        <v>2.09784</v>
      </c>
      <c r="AB183" s="4" t="s">
        <v>13</v>
      </c>
      <c r="AC183" s="1">
        <v>7.35963945165984</v>
      </c>
      <c r="AD183" s="4">
        <v>-4.56800945165984</v>
      </c>
    </row>
    <row r="184">
      <c r="G184" s="5">
        <v>7.74048</v>
      </c>
      <c r="H184" s="6">
        <v>0.915</v>
      </c>
      <c r="K184" s="4">
        <f>IFERROR(__xludf.DUMMYFUNCTION("""COMPUTED_VALUE"""),0.885)</f>
        <v>0.885</v>
      </c>
      <c r="L184" s="4">
        <v>7.42438</v>
      </c>
      <c r="M184" s="4" t="s">
        <v>13</v>
      </c>
      <c r="N184" s="1">
        <v>1.74328075955371</v>
      </c>
      <c r="O184" s="4">
        <v>5.99719924044629</v>
      </c>
      <c r="V184" s="5">
        <v>2.91759</v>
      </c>
      <c r="W184" s="6">
        <v>0.915</v>
      </c>
      <c r="Z184" s="4">
        <f>IFERROR(__xludf.DUMMYFUNCTION("""COMPUTED_VALUE"""),0.885)</f>
        <v>0.885</v>
      </c>
      <c r="AA184" s="4">
        <v>2.20719</v>
      </c>
      <c r="AB184" s="4" t="s">
        <v>13</v>
      </c>
      <c r="AC184" s="1">
        <v>7.56715455704826</v>
      </c>
      <c r="AD184" s="4">
        <v>-4.64956455704826</v>
      </c>
    </row>
    <row r="185">
      <c r="G185" s="5">
        <v>7.80016</v>
      </c>
      <c r="H185" s="6">
        <v>0.92</v>
      </c>
      <c r="K185" s="4">
        <f>IFERROR(__xludf.DUMMYFUNCTION("""COMPUTED_VALUE"""),0.89)</f>
        <v>0.89</v>
      </c>
      <c r="L185" s="4">
        <v>7.47294</v>
      </c>
      <c r="M185" s="4" t="s">
        <v>13</v>
      </c>
      <c r="N185" s="1">
        <v>1.68308501782304</v>
      </c>
      <c r="O185" s="4">
        <v>6.11707498217696</v>
      </c>
      <c r="V185" s="5">
        <v>3.04734</v>
      </c>
      <c r="W185" s="6">
        <v>0.92</v>
      </c>
      <c r="Z185" s="4">
        <f>IFERROR(__xludf.DUMMYFUNCTION("""COMPUTED_VALUE"""),0.89)</f>
        <v>0.89</v>
      </c>
      <c r="AA185" s="4">
        <v>2.31879</v>
      </c>
      <c r="AB185" s="4" t="s">
        <v>13</v>
      </c>
      <c r="AC185" s="1">
        <v>7.78681443654046</v>
      </c>
      <c r="AD185" s="4">
        <v>-4.73947443654046</v>
      </c>
    </row>
    <row r="186">
      <c r="G186" s="5">
        <v>7.86234</v>
      </c>
      <c r="H186" s="6">
        <v>0.925</v>
      </c>
      <c r="K186" s="4">
        <f>IFERROR(__xludf.DUMMYFUNCTION("""COMPUTED_VALUE"""),0.895)</f>
        <v>0.895</v>
      </c>
      <c r="L186" s="4">
        <v>7.52296</v>
      </c>
      <c r="M186" s="4" t="s">
        <v>13</v>
      </c>
      <c r="N186" s="1">
        <v>1.62376470725236</v>
      </c>
      <c r="O186" s="4">
        <v>6.2385752927476394</v>
      </c>
      <c r="V186" s="5">
        <v>3.18114</v>
      </c>
      <c r="W186" s="6">
        <v>0.925</v>
      </c>
      <c r="Z186" s="4">
        <f>IFERROR(__xludf.DUMMYFUNCTION("""COMPUTED_VALUE"""),0.895)</f>
        <v>0.895</v>
      </c>
      <c r="AA186" s="4">
        <v>2.43285</v>
      </c>
      <c r="AB186" s="4" t="s">
        <v>13</v>
      </c>
      <c r="AC186" s="1">
        <v>8.01859249005479</v>
      </c>
      <c r="AD186" s="4">
        <v>-4.8374524900547895</v>
      </c>
    </row>
    <row r="187">
      <c r="G187" s="5">
        <v>7.9274</v>
      </c>
      <c r="H187" s="6">
        <v>0.93</v>
      </c>
      <c r="K187" s="4">
        <f>IFERROR(__xludf.DUMMYFUNCTION("""COMPUTED_VALUE"""),0.9)</f>
        <v>0.9</v>
      </c>
      <c r="L187" s="4">
        <v>7.57456</v>
      </c>
      <c r="M187" s="4" t="s">
        <v>13</v>
      </c>
      <c r="N187" s="1">
        <v>1.56554715305322</v>
      </c>
      <c r="O187" s="4">
        <v>6.36185284694678</v>
      </c>
      <c r="V187" s="5">
        <v>3.31946</v>
      </c>
      <c r="W187" s="6">
        <v>0.93</v>
      </c>
      <c r="Z187" s="4">
        <f>IFERROR(__xludf.DUMMYFUNCTION("""COMPUTED_VALUE"""),0.9)</f>
        <v>0.9</v>
      </c>
      <c r="AA187" s="4">
        <v>2.54947</v>
      </c>
      <c r="AB187" s="4" t="s">
        <v>13</v>
      </c>
      <c r="AC187" s="1">
        <v>8.2624621175096</v>
      </c>
      <c r="AD187" s="4">
        <v>-4.9430021175096</v>
      </c>
    </row>
    <row r="188">
      <c r="G188" s="5">
        <v>7.99548</v>
      </c>
      <c r="H188" s="6">
        <v>0.935</v>
      </c>
      <c r="K188" s="4">
        <f>IFERROR(__xludf.DUMMYFUNCTION("""COMPUTED_VALUE"""),0.905)</f>
        <v>0.905</v>
      </c>
      <c r="L188" s="4">
        <v>7.62791</v>
      </c>
      <c r="M188" s="4" t="s">
        <v>13</v>
      </c>
      <c r="N188" s="1">
        <v>1.50865968043716</v>
      </c>
      <c r="O188" s="4">
        <v>6.48682031956284</v>
      </c>
      <c r="V188" s="5">
        <v>3.4626</v>
      </c>
      <c r="W188" s="6">
        <v>0.935</v>
      </c>
      <c r="Z188" s="4">
        <f>IFERROR(__xludf.DUMMYFUNCTION("""COMPUTED_VALUE"""),0.905)</f>
        <v>0.905</v>
      </c>
      <c r="AA188" s="4">
        <v>2.669</v>
      </c>
      <c r="AB188" s="4" t="s">
        <v>13</v>
      </c>
      <c r="AC188" s="1">
        <v>8.51839671882323</v>
      </c>
      <c r="AD188" s="4">
        <v>-5.055796718823229</v>
      </c>
    </row>
    <row r="189">
      <c r="G189" s="5">
        <v>8.067</v>
      </c>
      <c r="H189" s="6">
        <v>0.94</v>
      </c>
      <c r="K189" s="4">
        <f>IFERROR(__xludf.DUMMYFUNCTION("""COMPUTED_VALUE"""),0.91)</f>
        <v>0.91</v>
      </c>
      <c r="L189" s="4">
        <v>7.68317</v>
      </c>
      <c r="M189" s="4" t="s">
        <v>13</v>
      </c>
      <c r="N189" s="1">
        <v>1.4533296146157</v>
      </c>
      <c r="O189" s="4">
        <v>6.6136703853843</v>
      </c>
      <c r="V189" s="5">
        <v>3.61116</v>
      </c>
      <c r="W189" s="6">
        <v>0.94</v>
      </c>
      <c r="Z189" s="4">
        <f>IFERROR(__xludf.DUMMYFUNCTION("""COMPUTED_VALUE"""),0.91)</f>
        <v>0.91</v>
      </c>
      <c r="AA189" s="4">
        <v>2.79163</v>
      </c>
      <c r="AB189" s="4" t="s">
        <v>13</v>
      </c>
      <c r="AC189" s="1">
        <v>8.78636969391404</v>
      </c>
      <c r="AD189" s="4">
        <v>-5.17520969391404</v>
      </c>
    </row>
    <row r="190">
      <c r="G190" s="5">
        <v>8.14224</v>
      </c>
      <c r="H190" s="6">
        <v>0.945</v>
      </c>
      <c r="K190" s="4">
        <f>IFERROR(__xludf.DUMMYFUNCTION("""COMPUTED_VALUE"""),0.915)</f>
        <v>0.915</v>
      </c>
      <c r="L190" s="4">
        <v>7.74048</v>
      </c>
      <c r="M190" s="4" t="s">
        <v>13</v>
      </c>
      <c r="N190" s="1">
        <v>1.3997842808004</v>
      </c>
      <c r="O190" s="4">
        <v>6.742455719199599</v>
      </c>
      <c r="V190" s="5">
        <v>3.76554</v>
      </c>
      <c r="W190" s="6">
        <v>0.945</v>
      </c>
      <c r="Z190" s="4">
        <f>IFERROR(__xludf.DUMMYFUNCTION("""COMPUTED_VALUE"""),0.915)</f>
        <v>0.915</v>
      </c>
      <c r="AA190" s="4">
        <v>2.91759</v>
      </c>
      <c r="AB190" s="4" t="s">
        <v>13</v>
      </c>
      <c r="AC190" s="1">
        <v>9.06635444270037</v>
      </c>
      <c r="AD190" s="4">
        <v>-5.30081444270037</v>
      </c>
    </row>
    <row r="191">
      <c r="G191" s="5">
        <v>8.22154</v>
      </c>
      <c r="H191" s="6">
        <v>0.95</v>
      </c>
      <c r="K191" s="4">
        <f>IFERROR(__xludf.DUMMYFUNCTION("""COMPUTED_VALUE"""),0.92)</f>
        <v>0.92</v>
      </c>
      <c r="L191" s="4">
        <v>7.80016</v>
      </c>
      <c r="M191" s="4" t="s">
        <v>13</v>
      </c>
      <c r="N191" s="1">
        <v>1.34825100420278</v>
      </c>
      <c r="O191" s="4">
        <v>6.873288995797219</v>
      </c>
      <c r="V191" s="5">
        <v>3.92635</v>
      </c>
      <c r="W191" s="6">
        <v>0.95</v>
      </c>
      <c r="Z191" s="4">
        <f>IFERROR(__xludf.DUMMYFUNCTION("""COMPUTED_VALUE"""),0.92)</f>
        <v>0.92</v>
      </c>
      <c r="AA191" s="4">
        <v>3.04734</v>
      </c>
      <c r="AB191" s="4" t="s">
        <v>13</v>
      </c>
      <c r="AC191" s="1">
        <v>9.35832436510058</v>
      </c>
      <c r="AD191" s="4">
        <v>-5.431974365100581</v>
      </c>
    </row>
    <row r="192">
      <c r="G192" s="5">
        <v>8.30525</v>
      </c>
      <c r="H192" s="6">
        <v>0.955</v>
      </c>
      <c r="K192" s="4">
        <f>IFERROR(__xludf.DUMMYFUNCTION("""COMPUTED_VALUE"""),0.925)</f>
        <v>0.925</v>
      </c>
      <c r="L192" s="4">
        <v>7.86234</v>
      </c>
      <c r="M192" s="4" t="s">
        <v>13</v>
      </c>
      <c r="N192" s="1">
        <v>1.29895711003439</v>
      </c>
      <c r="O192" s="4">
        <v>7.006292889965609</v>
      </c>
      <c r="V192" s="5">
        <v>4.09408</v>
      </c>
      <c r="W192" s="6">
        <v>0.955</v>
      </c>
      <c r="Z192" s="4">
        <f>IFERROR(__xludf.DUMMYFUNCTION("""COMPUTED_VALUE"""),0.925)</f>
        <v>0.925</v>
      </c>
      <c r="AA192" s="4">
        <v>3.18114</v>
      </c>
      <c r="AB192" s="4" t="s">
        <v>13</v>
      </c>
      <c r="AC192" s="1">
        <v>9.662252861033</v>
      </c>
      <c r="AD192" s="4">
        <v>-5.568172861033</v>
      </c>
    </row>
    <row r="193">
      <c r="G193" s="5">
        <v>8.39377</v>
      </c>
      <c r="H193" s="6">
        <v>0.96</v>
      </c>
      <c r="K193" s="4">
        <f>IFERROR(__xludf.DUMMYFUNCTION("""COMPUTED_VALUE"""),0.93)</f>
        <v>0.93</v>
      </c>
      <c r="L193" s="4">
        <v>7.9274</v>
      </c>
      <c r="M193" s="4" t="s">
        <v>13</v>
      </c>
      <c r="N193" s="1">
        <v>1.25212992350677</v>
      </c>
      <c r="O193" s="4">
        <v>7.14164007649323</v>
      </c>
      <c r="V193" s="5">
        <v>4.26931</v>
      </c>
      <c r="W193" s="6">
        <v>0.96</v>
      </c>
      <c r="Z193" s="4">
        <f>IFERROR(__xludf.DUMMYFUNCTION("""COMPUTED_VALUE"""),0.93)</f>
        <v>0.93</v>
      </c>
      <c r="AA193" s="4">
        <v>3.31946</v>
      </c>
      <c r="AB193" s="4" t="s">
        <v>13</v>
      </c>
      <c r="AC193" s="1">
        <v>9.978113330416</v>
      </c>
      <c r="AD193" s="4">
        <v>-5.708803330416001</v>
      </c>
    </row>
    <row r="194">
      <c r="G194" s="5">
        <v>8.48749</v>
      </c>
      <c r="H194" s="6">
        <v>0.965</v>
      </c>
      <c r="K194" s="4">
        <f>IFERROR(__xludf.DUMMYFUNCTION("""COMPUTED_VALUE"""),0.935)</f>
        <v>0.935</v>
      </c>
      <c r="L194" s="4">
        <v>7.99548</v>
      </c>
      <c r="M194" s="4" t="s">
        <v>13</v>
      </c>
      <c r="N194" s="1">
        <v>1.20799676983145</v>
      </c>
      <c r="O194" s="4">
        <v>7.2794932301685495</v>
      </c>
      <c r="V194" s="5">
        <v>4.45278</v>
      </c>
      <c r="W194" s="6">
        <v>0.965</v>
      </c>
      <c r="Z194" s="4">
        <f>IFERROR(__xludf.DUMMYFUNCTION("""COMPUTED_VALUE"""),0.935)</f>
        <v>0.935</v>
      </c>
      <c r="AA194" s="4">
        <v>3.4626</v>
      </c>
      <c r="AB194" s="4" t="s">
        <v>13</v>
      </c>
      <c r="AC194" s="1">
        <v>10.3058791731679</v>
      </c>
      <c r="AD194" s="4">
        <v>-5.853099173167901</v>
      </c>
    </row>
    <row r="195">
      <c r="G195" s="5">
        <v>8.58684</v>
      </c>
      <c r="H195" s="6">
        <v>0.97</v>
      </c>
      <c r="K195" s="4">
        <f>IFERROR(__xludf.DUMMYFUNCTION("""COMPUTED_VALUE"""),0.94)</f>
        <v>0.94</v>
      </c>
      <c r="L195" s="4">
        <v>8.067</v>
      </c>
      <c r="M195" s="4" t="s">
        <v>13</v>
      </c>
      <c r="N195" s="1">
        <v>1.16678497421998</v>
      </c>
      <c r="O195" s="4">
        <v>7.42005502578002</v>
      </c>
      <c r="V195" s="5">
        <v>4.64513</v>
      </c>
      <c r="W195" s="6">
        <v>0.97</v>
      </c>
      <c r="Z195" s="4">
        <f>IFERROR(__xludf.DUMMYFUNCTION("""COMPUTED_VALUE"""),0.94)</f>
        <v>0.94</v>
      </c>
      <c r="AA195" s="4">
        <v>3.61116</v>
      </c>
      <c r="AB195" s="4" t="s">
        <v>13</v>
      </c>
      <c r="AC195" s="1">
        <v>10.6455237892071</v>
      </c>
      <c r="AD195" s="4">
        <v>-6.0003937892071</v>
      </c>
    </row>
    <row r="196">
      <c r="G196" s="5">
        <v>8.69216</v>
      </c>
      <c r="H196" s="6">
        <v>0.975</v>
      </c>
      <c r="K196" s="4">
        <f>IFERROR(__xludf.DUMMYFUNCTION("""COMPUTED_VALUE"""),0.945)</f>
        <v>0.945</v>
      </c>
      <c r="L196" s="4">
        <v>8.14224</v>
      </c>
      <c r="M196" s="4" t="s">
        <v>13</v>
      </c>
      <c r="N196" s="1">
        <v>1.12872186188389</v>
      </c>
      <c r="O196" s="4">
        <v>7.563438138116109</v>
      </c>
      <c r="V196" s="5">
        <v>4.84694</v>
      </c>
      <c r="W196" s="6">
        <v>0.975</v>
      </c>
      <c r="Z196" s="4">
        <f>IFERROR(__xludf.DUMMYFUNCTION("""COMPUTED_VALUE"""),0.945)</f>
        <v>0.945</v>
      </c>
      <c r="AA196" s="4">
        <v>3.76554</v>
      </c>
      <c r="AB196" s="4" t="s">
        <v>13</v>
      </c>
      <c r="AC196" s="1">
        <v>10.9970205784519</v>
      </c>
      <c r="AD196" s="4">
        <v>-6.150080578451901</v>
      </c>
    </row>
    <row r="197">
      <c r="G197" s="5">
        <v>8.80397</v>
      </c>
      <c r="H197" s="6">
        <v>0.98</v>
      </c>
      <c r="K197" s="4">
        <f>IFERROR(__xludf.DUMMYFUNCTION("""COMPUTED_VALUE"""),0.95)</f>
        <v>0.95</v>
      </c>
      <c r="L197" s="4">
        <v>8.22154</v>
      </c>
      <c r="M197" s="4" t="s">
        <v>13</v>
      </c>
      <c r="N197" s="1">
        <v>1.09403475803472</v>
      </c>
      <c r="O197" s="4">
        <v>7.70993524196528</v>
      </c>
      <c r="V197" s="5">
        <v>5.05908</v>
      </c>
      <c r="W197" s="6">
        <v>0.98</v>
      </c>
      <c r="Z197" s="4">
        <f>IFERROR(__xludf.DUMMYFUNCTION("""COMPUTED_VALUE"""),0.95)</f>
        <v>0.95</v>
      </c>
      <c r="AA197" s="4">
        <v>3.92635</v>
      </c>
      <c r="AB197" s="4" t="s">
        <v>13</v>
      </c>
      <c r="AC197" s="1">
        <v>11.3603429408206</v>
      </c>
      <c r="AD197" s="4">
        <v>-6.3012629408206</v>
      </c>
    </row>
    <row r="198">
      <c r="G198" s="5">
        <v>8.92262</v>
      </c>
      <c r="H198" s="6">
        <v>0.985</v>
      </c>
      <c r="K198" s="4">
        <f>IFERROR(__xludf.DUMMYFUNCTION("""COMPUTED_VALUE"""),0.955)</f>
        <v>0.955</v>
      </c>
      <c r="L198" s="4">
        <v>8.30525</v>
      </c>
      <c r="M198" s="4" t="s">
        <v>13</v>
      </c>
      <c r="N198" s="1">
        <v>1.06295098788401</v>
      </c>
      <c r="O198" s="4">
        <v>7.85966901211599</v>
      </c>
      <c r="V198" s="5">
        <v>5.28221</v>
      </c>
      <c r="W198" s="6">
        <v>0.985</v>
      </c>
      <c r="Z198" s="4">
        <f>IFERROR(__xludf.DUMMYFUNCTION("""COMPUTED_VALUE"""),0.955)</f>
        <v>0.955</v>
      </c>
      <c r="AA198" s="4">
        <v>4.09408</v>
      </c>
      <c r="AB198" s="4" t="s">
        <v>13</v>
      </c>
      <c r="AC198" s="1">
        <v>11.7354642762317</v>
      </c>
      <c r="AD198" s="4">
        <v>-6.453254276231699</v>
      </c>
    </row>
    <row r="199">
      <c r="G199" s="5">
        <v>9.04857</v>
      </c>
      <c r="H199" s="6">
        <v>0.99</v>
      </c>
      <c r="K199" s="4">
        <f>IFERROR(__xludf.DUMMYFUNCTION("""COMPUTED_VALUE"""),0.96)</f>
        <v>0.96</v>
      </c>
      <c r="L199" s="4">
        <v>8.39377</v>
      </c>
      <c r="M199" s="4" t="s">
        <v>13</v>
      </c>
      <c r="N199" s="1">
        <v>1.0356978766433</v>
      </c>
      <c r="O199" s="4">
        <v>8.0128721233567</v>
      </c>
      <c r="V199" s="5">
        <v>5.51715</v>
      </c>
      <c r="W199" s="6">
        <v>0.99</v>
      </c>
      <c r="Z199" s="4">
        <f>IFERROR(__xludf.DUMMYFUNCTION("""COMPUTED_VALUE"""),0.96)</f>
        <v>0.96</v>
      </c>
      <c r="AA199" s="4">
        <v>4.26931</v>
      </c>
      <c r="AB199" s="4" t="s">
        <v>13</v>
      </c>
      <c r="AC199" s="1">
        <v>12.1223579846035</v>
      </c>
      <c r="AD199" s="4">
        <v>-6.6052079846035</v>
      </c>
    </row>
    <row r="200">
      <c r="G200" s="5">
        <v>9.18228</v>
      </c>
      <c r="H200" s="6">
        <v>0.995</v>
      </c>
      <c r="K200" s="4">
        <f>IFERROR(__xludf.DUMMYFUNCTION("""COMPUTED_VALUE"""),0.965)</f>
        <v>0.965</v>
      </c>
      <c r="L200" s="4">
        <v>8.48749</v>
      </c>
      <c r="M200" s="4" t="s">
        <v>13</v>
      </c>
      <c r="N200" s="1">
        <v>1.01250274952412</v>
      </c>
      <c r="O200" s="4">
        <v>8.16977725047588</v>
      </c>
      <c r="V200" s="5">
        <v>5.76473</v>
      </c>
      <c r="W200" s="6">
        <v>0.995</v>
      </c>
      <c r="Z200" s="4">
        <f>IFERROR(__xludf.DUMMYFUNCTION("""COMPUTED_VALUE"""),0.965)</f>
        <v>0.965</v>
      </c>
      <c r="AA200" s="4">
        <v>4.45278</v>
      </c>
      <c r="AB200" s="4" t="s">
        <v>13</v>
      </c>
      <c r="AC200" s="1">
        <v>12.5209974658543</v>
      </c>
      <c r="AD200" s="4">
        <v>-6.7562674658543</v>
      </c>
    </row>
    <row r="201">
      <c r="G201" s="5">
        <v>9.32412</v>
      </c>
      <c r="H201" s="6">
        <v>1.0</v>
      </c>
      <c r="K201" s="4">
        <f>IFERROR(__xludf.DUMMYFUNCTION("""COMPUTED_VALUE"""),0.97)</f>
        <v>0.97</v>
      </c>
      <c r="L201" s="4">
        <v>8.58684</v>
      </c>
      <c r="M201" s="4" t="s">
        <v>13</v>
      </c>
      <c r="N201" s="1">
        <v>0.993592931738023</v>
      </c>
      <c r="O201" s="4">
        <v>8.330527068261977</v>
      </c>
      <c r="V201" s="5">
        <v>6.02574</v>
      </c>
      <c r="W201" s="6">
        <v>1.0</v>
      </c>
      <c r="Z201" s="4">
        <f>IFERROR(__xludf.DUMMYFUNCTION("""COMPUTED_VALUE"""),0.97)</f>
        <v>0.97</v>
      </c>
      <c r="AA201" s="4">
        <v>4.64513</v>
      </c>
      <c r="AB201" s="4" t="s">
        <v>13</v>
      </c>
      <c r="AC201" s="1">
        <v>12.9313561199024</v>
      </c>
      <c r="AD201" s="4">
        <v>-6.9056161199024</v>
      </c>
    </row>
    <row r="202">
      <c r="G202" s="5">
        <v>9.47453</v>
      </c>
      <c r="H202" s="6">
        <v>1.005</v>
      </c>
      <c r="K202" s="4">
        <f>IFERROR(__xludf.DUMMYFUNCTION("""COMPUTED_VALUE"""),0.975)</f>
        <v>0.975</v>
      </c>
      <c r="L202" s="4">
        <v>8.69216</v>
      </c>
      <c r="M202" s="4" t="s">
        <v>13</v>
      </c>
      <c r="N202" s="1">
        <v>0.979195748496537</v>
      </c>
      <c r="O202" s="4">
        <v>8.495334251503463</v>
      </c>
      <c r="V202" s="5">
        <v>6.30105</v>
      </c>
      <c r="W202" s="6">
        <v>1.005</v>
      </c>
      <c r="Z202" s="4">
        <f>IFERROR(__xludf.DUMMYFUNCTION("""COMPUTED_VALUE"""),0.975)</f>
        <v>0.975</v>
      </c>
      <c r="AA202" s="4">
        <v>4.84694</v>
      </c>
      <c r="AB202" s="4" t="s">
        <v>13</v>
      </c>
      <c r="AC202" s="1">
        <v>13.3534073466662</v>
      </c>
      <c r="AD202" s="4">
        <v>-7.0523573466662</v>
      </c>
    </row>
    <row r="203">
      <c r="G203" s="5">
        <v>9.63392</v>
      </c>
      <c r="H203" s="6">
        <v>1.01</v>
      </c>
      <c r="K203" s="4">
        <f>IFERROR(__xludf.DUMMYFUNCTION("""COMPUTED_VALUE"""),0.98)</f>
        <v>0.98</v>
      </c>
      <c r="L203" s="4">
        <v>8.80397</v>
      </c>
      <c r="M203" s="4" t="s">
        <v>13</v>
      </c>
      <c r="N203" s="1">
        <v>0.969538525011203</v>
      </c>
      <c r="O203" s="4">
        <v>8.664381474988797</v>
      </c>
      <c r="V203" s="5">
        <v>6.59155</v>
      </c>
      <c r="W203" s="6">
        <v>1.01</v>
      </c>
      <c r="Z203" s="4">
        <f>IFERROR(__xludf.DUMMYFUNCTION("""COMPUTED_VALUE"""),0.98)</f>
        <v>0.98</v>
      </c>
      <c r="AA203" s="4">
        <v>5.05908</v>
      </c>
      <c r="AB203" s="4" t="s">
        <v>13</v>
      </c>
      <c r="AC203" s="1">
        <v>13.7871245460641</v>
      </c>
      <c r="AD203" s="4">
        <v>-7.195574546064099</v>
      </c>
    </row>
    <row r="204">
      <c r="G204" s="5">
        <v>9.80269</v>
      </c>
      <c r="H204" s="6">
        <v>1.015</v>
      </c>
      <c r="K204" s="4">
        <f>IFERROR(__xludf.DUMMYFUNCTION("""COMPUTED_VALUE"""),0.985)</f>
        <v>0.985</v>
      </c>
      <c r="L204" s="4">
        <v>8.92262</v>
      </c>
      <c r="M204" s="4" t="s">
        <v>13</v>
      </c>
      <c r="N204" s="1">
        <v>0.964848586493561</v>
      </c>
      <c r="O204" s="4">
        <v>8.837841413506439</v>
      </c>
      <c r="V204" s="5">
        <v>6.89811</v>
      </c>
      <c r="W204" s="6">
        <v>1.015</v>
      </c>
      <c r="Z204" s="4">
        <f>IFERROR(__xludf.DUMMYFUNCTION("""COMPUTED_VALUE"""),0.985)</f>
        <v>0.985</v>
      </c>
      <c r="AA204" s="4">
        <v>5.28221</v>
      </c>
      <c r="AB204" s="4" t="s">
        <v>13</v>
      </c>
      <c r="AC204" s="1">
        <v>14.2324811180144</v>
      </c>
      <c r="AD204" s="4">
        <v>-7.3343711180144</v>
      </c>
    </row>
    <row r="205">
      <c r="G205" s="5">
        <v>9.98117</v>
      </c>
      <c r="H205" s="6">
        <v>1.02</v>
      </c>
      <c r="K205" s="4">
        <f>IFERROR(__xludf.DUMMYFUNCTION("""COMPUTED_VALUE"""),0.99)</f>
        <v>0.99</v>
      </c>
      <c r="L205" s="4">
        <v>9.04857</v>
      </c>
      <c r="M205" s="4" t="s">
        <v>13</v>
      </c>
      <c r="N205" s="1">
        <v>0.976265216274216</v>
      </c>
      <c r="O205" s="4">
        <v>9.004904783725785</v>
      </c>
      <c r="V205" s="5">
        <v>7.22163</v>
      </c>
      <c r="W205" s="6">
        <v>1.02</v>
      </c>
      <c r="Z205" s="4">
        <f>IFERROR(__xludf.DUMMYFUNCTION("""COMPUTED_VALUE"""),0.99)</f>
        <v>0.99</v>
      </c>
      <c r="AA205" s="4">
        <v>5.51715</v>
      </c>
      <c r="AB205" s="4" t="s">
        <v>13</v>
      </c>
      <c r="AC205" s="1">
        <v>14.7683026106092</v>
      </c>
      <c r="AD205" s="4">
        <v>-7.546672610609201</v>
      </c>
    </row>
    <row r="206">
      <c r="G206" s="5">
        <v>10.1697</v>
      </c>
      <c r="H206" s="6">
        <v>1.025</v>
      </c>
      <c r="K206" s="4">
        <f>IFERROR(__xludf.DUMMYFUNCTION("""COMPUTED_VALUE"""),0.995)</f>
        <v>0.995</v>
      </c>
      <c r="L206" s="4">
        <v>9.18228</v>
      </c>
      <c r="M206" s="4" t="s">
        <v>13</v>
      </c>
      <c r="N206" s="1">
        <v>1.04796329748493</v>
      </c>
      <c r="O206" s="4">
        <v>9.12173670251507</v>
      </c>
      <c r="V206" s="5">
        <v>7.56302</v>
      </c>
      <c r="W206" s="6">
        <v>1.025</v>
      </c>
      <c r="Z206" s="4">
        <f>IFERROR(__xludf.DUMMYFUNCTION("""COMPUTED_VALUE"""),0.995)</f>
        <v>0.995</v>
      </c>
      <c r="AA206" s="4">
        <v>5.76473</v>
      </c>
      <c r="AB206" s="4" t="s">
        <v>13</v>
      </c>
      <c r="AC206" s="1">
        <v>15.7122614009565</v>
      </c>
      <c r="AD206" s="4">
        <v>-8.1492414009565</v>
      </c>
    </row>
    <row r="207">
      <c r="G207" s="5">
        <v>10.3687</v>
      </c>
      <c r="H207" s="6">
        <v>1.03</v>
      </c>
      <c r="K207" s="4">
        <f>IFERROR(__xludf.DUMMYFUNCTION("""COMPUTED_VALUE"""),1.0)</f>
        <v>1</v>
      </c>
      <c r="L207" s="4">
        <v>9.32412</v>
      </c>
      <c r="M207" s="4" t="s">
        <v>13</v>
      </c>
      <c r="N207" s="1">
        <v>1.18073405260294</v>
      </c>
      <c r="O207" s="4">
        <v>9.18796594739706</v>
      </c>
      <c r="V207" s="5">
        <v>7.9233</v>
      </c>
      <c r="W207" s="6">
        <v>1.03</v>
      </c>
      <c r="Z207" s="4">
        <f>IFERROR(__xludf.DUMMYFUNCTION("""COMPUTED_VALUE"""),1.0)</f>
        <v>1</v>
      </c>
      <c r="AA207" s="4">
        <v>6.02574</v>
      </c>
      <c r="AB207" s="4" t="s">
        <v>13</v>
      </c>
      <c r="AC207" s="1">
        <v>17.0686918293341</v>
      </c>
      <c r="AD207" s="4">
        <v>-9.145391829334098</v>
      </c>
    </row>
    <row r="208">
      <c r="G208" s="5">
        <v>10.5783</v>
      </c>
      <c r="H208" s="6">
        <v>1.035</v>
      </c>
      <c r="K208" s="4">
        <f>IFERROR(__xludf.DUMMYFUNCTION("""COMPUTED_VALUE"""),1.005)</f>
        <v>1.005</v>
      </c>
      <c r="L208" s="4">
        <v>9.47453</v>
      </c>
      <c r="M208" s="4" t="s">
        <v>13</v>
      </c>
      <c r="N208" s="1">
        <v>1.37011964622988</v>
      </c>
      <c r="O208" s="4">
        <v>9.208180353770121</v>
      </c>
      <c r="V208" s="5">
        <v>8.30323</v>
      </c>
      <c r="W208" s="6">
        <v>1.035</v>
      </c>
      <c r="Z208" s="4">
        <f>IFERROR(__xludf.DUMMYFUNCTION("""COMPUTED_VALUE"""),1.005)</f>
        <v>1.005</v>
      </c>
      <c r="AA208" s="4">
        <v>6.30105</v>
      </c>
      <c r="AB208" s="4" t="s">
        <v>13</v>
      </c>
      <c r="AC208" s="1">
        <v>18.8040055221517</v>
      </c>
      <c r="AD208" s="4">
        <v>-10.500775522151702</v>
      </c>
    </row>
    <row r="209">
      <c r="G209" s="5">
        <v>10.7988</v>
      </c>
      <c r="H209" s="6">
        <v>1.04</v>
      </c>
      <c r="K209" s="4">
        <f>IFERROR(__xludf.DUMMYFUNCTION("""COMPUTED_VALUE"""),1.01)</f>
        <v>1.01</v>
      </c>
      <c r="L209" s="4">
        <v>9.63392</v>
      </c>
      <c r="M209" s="4" t="s">
        <v>13</v>
      </c>
      <c r="N209" s="1">
        <v>1.61166224296743</v>
      </c>
      <c r="O209" s="4">
        <v>9.18713775703257</v>
      </c>
      <c r="V209" s="5">
        <v>8.70383</v>
      </c>
      <c r="W209" s="6">
        <v>1.04</v>
      </c>
      <c r="Z209" s="4">
        <f>IFERROR(__xludf.DUMMYFUNCTION("""COMPUTED_VALUE"""),1.01)</f>
        <v>1.01</v>
      </c>
      <c r="AA209" s="4">
        <v>6.59155</v>
      </c>
      <c r="AB209" s="4" t="s">
        <v>13</v>
      </c>
      <c r="AC209" s="1">
        <v>20.8846141058191</v>
      </c>
      <c r="AD209" s="4">
        <v>-12.1807841058191</v>
      </c>
    </row>
    <row r="210">
      <c r="G210" s="5">
        <v>11.0305</v>
      </c>
      <c r="H210" s="6">
        <v>1.045</v>
      </c>
      <c r="K210" s="4">
        <f>IFERROR(__xludf.DUMMYFUNCTION("""COMPUTED_VALUE"""),1.015)</f>
        <v>1.015</v>
      </c>
      <c r="L210" s="4">
        <v>9.80269</v>
      </c>
      <c r="M210" s="4" t="s">
        <v>13</v>
      </c>
      <c r="N210" s="1">
        <v>1.90090400741722</v>
      </c>
      <c r="O210" s="4">
        <v>9.12959599258278</v>
      </c>
      <c r="V210" s="5">
        <v>9.12606</v>
      </c>
      <c r="W210" s="6">
        <v>1.045</v>
      </c>
      <c r="Z210" s="4">
        <f>IFERROR(__xludf.DUMMYFUNCTION("""COMPUTED_VALUE"""),1.015)</f>
        <v>1.015</v>
      </c>
      <c r="AA210" s="4">
        <v>6.89811</v>
      </c>
      <c r="AB210" s="4" t="s">
        <v>13</v>
      </c>
      <c r="AC210" s="1">
        <v>23.2769292067459</v>
      </c>
      <c r="AD210" s="4">
        <v>-14.1508692067459</v>
      </c>
    </row>
    <row r="211">
      <c r="G211" s="5">
        <v>11.2735</v>
      </c>
      <c r="H211" s="6">
        <v>1.05</v>
      </c>
      <c r="K211" s="4">
        <f>IFERROR(__xludf.DUMMYFUNCTION("""COMPUTED_VALUE"""),1.017032623)</f>
        <v>1.017032623</v>
      </c>
      <c r="L211" s="4" t="s">
        <v>13</v>
      </c>
      <c r="M211" s="4">
        <v>0.964414259204716</v>
      </c>
      <c r="N211" s="1">
        <v>2.23338710418092</v>
      </c>
      <c r="O211" s="4">
        <v>9.04011289581908</v>
      </c>
      <c r="V211" s="5">
        <v>9.57083</v>
      </c>
      <c r="W211" s="6">
        <v>1.05</v>
      </c>
      <c r="Z211" s="4">
        <f>IFERROR(__xludf.DUMMYFUNCTION("""COMPUTED_VALUE"""),1.017032623)</f>
        <v>1.017032623</v>
      </c>
      <c r="AA211" s="4" t="s">
        <v>13</v>
      </c>
      <c r="AB211" s="4">
        <v>14.4168510365472</v>
      </c>
      <c r="AC211" s="1">
        <v>25.9473624513422</v>
      </c>
      <c r="AD211" s="4">
        <v>-16.3765324513422</v>
      </c>
    </row>
    <row r="212">
      <c r="G212" s="5">
        <v>11.5279</v>
      </c>
      <c r="H212" s="6">
        <v>1.055</v>
      </c>
      <c r="K212" s="4">
        <f>IFERROR(__xludf.DUMMYFUNCTION("""COMPUTED_VALUE"""),1.02)</f>
        <v>1.02</v>
      </c>
      <c r="L212" s="4">
        <v>9.98117</v>
      </c>
      <c r="M212" s="4" t="s">
        <v>13</v>
      </c>
      <c r="N212" s="1">
        <v>2.60465369786017</v>
      </c>
      <c r="O212" s="4">
        <v>8.92324630213983</v>
      </c>
      <c r="V212" s="5">
        <v>10.039</v>
      </c>
      <c r="W212" s="6">
        <v>1.055</v>
      </c>
      <c r="Z212" s="4">
        <f>IFERROR(__xludf.DUMMYFUNCTION("""COMPUTED_VALUE"""),1.02)</f>
        <v>1.02</v>
      </c>
      <c r="AA212" s="4">
        <v>7.22163</v>
      </c>
      <c r="AB212" s="4" t="s">
        <v>13</v>
      </c>
      <c r="AC212" s="1">
        <v>28.8623254660173</v>
      </c>
      <c r="AD212" s="4">
        <v>-18.8233254660173</v>
      </c>
    </row>
    <row r="213">
      <c r="G213" s="5">
        <v>11.7939</v>
      </c>
      <c r="H213" s="6">
        <v>1.06</v>
      </c>
      <c r="K213" s="4">
        <f>IFERROR(__xludf.DUMMYFUNCTION("""COMPUTED_VALUE"""),1.025)</f>
        <v>1.025</v>
      </c>
      <c r="L213" s="4">
        <v>10.1697</v>
      </c>
      <c r="M213" s="4" t="s">
        <v>13</v>
      </c>
      <c r="N213" s="1">
        <v>3.01024595305664</v>
      </c>
      <c r="O213" s="4">
        <v>8.783654046943361</v>
      </c>
      <c r="V213" s="5">
        <v>10.5315</v>
      </c>
      <c r="W213" s="6">
        <v>1.06</v>
      </c>
      <c r="Z213" s="4">
        <f>IFERROR(__xludf.DUMMYFUNCTION("""COMPUTED_VALUE"""),1.025)</f>
        <v>1.025</v>
      </c>
      <c r="AA213" s="4">
        <v>7.56302</v>
      </c>
      <c r="AB213" s="4" t="s">
        <v>13</v>
      </c>
      <c r="AC213" s="1">
        <v>31.9882298771815</v>
      </c>
      <c r="AD213" s="4">
        <v>-21.456729877181502</v>
      </c>
    </row>
    <row r="214">
      <c r="G214" s="5">
        <v>12.0714</v>
      </c>
      <c r="H214" s="6">
        <v>1.065</v>
      </c>
      <c r="K214" s="4">
        <f>IFERROR(__xludf.DUMMYFUNCTION("""COMPUTED_VALUE"""),1.03)</f>
        <v>1.03</v>
      </c>
      <c r="L214" s="4">
        <v>10.3687</v>
      </c>
      <c r="M214" s="4" t="s">
        <v>13</v>
      </c>
      <c r="N214" s="1">
        <v>3.44570603437196</v>
      </c>
      <c r="O214" s="4">
        <v>8.625693965628042</v>
      </c>
      <c r="V214" s="5">
        <v>11.0492</v>
      </c>
      <c r="W214" s="6">
        <v>1.065</v>
      </c>
      <c r="Z214" s="4">
        <f>IFERROR(__xludf.DUMMYFUNCTION("""COMPUTED_VALUE"""),1.03)</f>
        <v>1.03</v>
      </c>
      <c r="AA214" s="4">
        <v>7.9233</v>
      </c>
      <c r="AB214" s="4" t="s">
        <v>13</v>
      </c>
      <c r="AC214" s="1">
        <v>35.291487311244</v>
      </c>
      <c r="AD214" s="4">
        <v>-24.242287311244</v>
      </c>
    </row>
    <row r="215">
      <c r="G215" s="5">
        <v>12.3604</v>
      </c>
      <c r="H215" s="6">
        <v>1.07</v>
      </c>
      <c r="K215" s="4">
        <f>IFERROR(__xludf.DUMMYFUNCTION("""COMPUTED_VALUE"""),1.035)</f>
        <v>1.035</v>
      </c>
      <c r="L215" s="4">
        <v>10.5783</v>
      </c>
      <c r="M215" s="4" t="s">
        <v>13</v>
      </c>
      <c r="N215" s="1">
        <v>3.90657610640782</v>
      </c>
      <c r="O215" s="4">
        <v>8.45382389359218</v>
      </c>
      <c r="V215" s="5">
        <v>11.593</v>
      </c>
      <c r="W215" s="6">
        <v>1.07</v>
      </c>
      <c r="Z215" s="4">
        <f>IFERROR(__xludf.DUMMYFUNCTION("""COMPUTED_VALUE"""),1.035)</f>
        <v>1.035</v>
      </c>
      <c r="AA215" s="4">
        <v>8.30323</v>
      </c>
      <c r="AB215" s="4" t="s">
        <v>13</v>
      </c>
      <c r="AC215" s="1">
        <v>38.7385093946151</v>
      </c>
      <c r="AD215" s="4">
        <v>-27.1455093946151</v>
      </c>
    </row>
    <row r="216">
      <c r="G216" s="5">
        <v>12.6609</v>
      </c>
      <c r="H216" s="6">
        <v>1.075</v>
      </c>
      <c r="K216" s="4">
        <f>IFERROR(__xludf.DUMMYFUNCTION("""COMPUTED_VALUE"""),1.04)</f>
        <v>1.04</v>
      </c>
      <c r="L216" s="4">
        <v>10.7988</v>
      </c>
      <c r="M216" s="4" t="s">
        <v>13</v>
      </c>
      <c r="N216" s="1">
        <v>4.38839833376584</v>
      </c>
      <c r="O216" s="4">
        <v>8.27250166623416</v>
      </c>
      <c r="V216" s="5">
        <v>12.1636</v>
      </c>
      <c r="W216" s="6">
        <v>1.075</v>
      </c>
      <c r="Z216" s="4">
        <f>IFERROR(__xludf.DUMMYFUNCTION("""COMPUTED_VALUE"""),1.04)</f>
        <v>1.04</v>
      </c>
      <c r="AA216" s="4">
        <v>8.70383</v>
      </c>
      <c r="AB216" s="4" t="s">
        <v>13</v>
      </c>
      <c r="AC216" s="1">
        <v>42.2957077537041</v>
      </c>
      <c r="AD216" s="4">
        <v>-30.132107753704098</v>
      </c>
    </row>
    <row r="217">
      <c r="G217" s="5">
        <v>12.9726</v>
      </c>
      <c r="H217" s="6">
        <v>1.08</v>
      </c>
      <c r="K217" s="4">
        <f>IFERROR(__xludf.DUMMYFUNCTION("""COMPUTED_VALUE"""),1.045)</f>
        <v>1.045</v>
      </c>
      <c r="L217" s="4">
        <v>11.0305</v>
      </c>
      <c r="M217" s="4" t="s">
        <v>13</v>
      </c>
      <c r="N217" s="1">
        <v>4.8867148810477</v>
      </c>
      <c r="O217" s="4">
        <v>8.0858851189523</v>
      </c>
      <c r="V217" s="5">
        <v>12.7617</v>
      </c>
      <c r="W217" s="6">
        <v>1.08</v>
      </c>
      <c r="Z217" s="4">
        <f>IFERROR(__xludf.DUMMYFUNCTION("""COMPUTED_VALUE"""),1.045)</f>
        <v>1.045</v>
      </c>
      <c r="AA217" s="4">
        <v>9.12606</v>
      </c>
      <c r="AB217" s="4" t="s">
        <v>13</v>
      </c>
      <c r="AC217" s="1">
        <v>45.9294940149211</v>
      </c>
      <c r="AD217" s="4">
        <v>-33.1677940149211</v>
      </c>
    </row>
    <row r="218">
      <c r="G218" s="5">
        <v>13.2956</v>
      </c>
      <c r="H218" s="6">
        <v>1.085</v>
      </c>
      <c r="K218" s="4">
        <f>IFERROR(__xludf.DUMMYFUNCTION("""COMPUTED_VALUE"""),1.05)</f>
        <v>1.05</v>
      </c>
      <c r="L218" s="4">
        <v>11.2735</v>
      </c>
      <c r="M218" s="4" t="s">
        <v>13</v>
      </c>
      <c r="N218" s="1">
        <v>5.39706791285502</v>
      </c>
      <c r="O218" s="4">
        <v>7.8985320871449805</v>
      </c>
      <c r="V218" s="5">
        <v>13.3883</v>
      </c>
      <c r="W218" s="6">
        <v>1.085</v>
      </c>
      <c r="Z218" s="4">
        <f>IFERROR(__xludf.DUMMYFUNCTION("""COMPUTED_VALUE"""),1.05)</f>
        <v>1.05</v>
      </c>
      <c r="AA218" s="4">
        <v>9.57083</v>
      </c>
      <c r="AB218" s="4" t="s">
        <v>13</v>
      </c>
      <c r="AC218" s="1">
        <v>49.6062798046757</v>
      </c>
      <c r="AD218" s="4">
        <v>-36.2179798046757</v>
      </c>
    </row>
    <row r="219">
      <c r="G219" s="5">
        <v>13.6294</v>
      </c>
      <c r="H219" s="6">
        <v>1.09</v>
      </c>
      <c r="K219" s="4">
        <f>IFERROR(__xludf.DUMMYFUNCTION("""COMPUTED_VALUE"""),1.055)</f>
        <v>1.055</v>
      </c>
      <c r="L219" s="4">
        <v>11.5279</v>
      </c>
      <c r="M219" s="4" t="s">
        <v>13</v>
      </c>
      <c r="N219" s="1">
        <v>5.9149995937895</v>
      </c>
      <c r="O219" s="4">
        <v>7.7144004062105</v>
      </c>
      <c r="V219" s="5">
        <v>14.044</v>
      </c>
      <c r="W219" s="6">
        <v>1.09</v>
      </c>
      <c r="Z219" s="4">
        <f>IFERROR(__xludf.DUMMYFUNCTION("""COMPUTED_VALUE"""),1.055)</f>
        <v>1.055</v>
      </c>
      <c r="AA219" s="4">
        <v>10.039</v>
      </c>
      <c r="AB219" s="4" t="s">
        <v>13</v>
      </c>
      <c r="AC219" s="1">
        <v>53.2924767493778</v>
      </c>
      <c r="AD219" s="4">
        <v>-39.2484767493778</v>
      </c>
    </row>
    <row r="220">
      <c r="G220" s="5">
        <v>13.9739</v>
      </c>
      <c r="H220" s="6">
        <v>1.095</v>
      </c>
      <c r="K220" s="4">
        <f>IFERROR(__xludf.DUMMYFUNCTION("""COMPUTED_VALUE"""),1.06)</f>
        <v>1.06</v>
      </c>
      <c r="L220" s="4">
        <v>11.7939</v>
      </c>
      <c r="M220" s="4" t="s">
        <v>13</v>
      </c>
      <c r="N220" s="1">
        <v>6.43605208845274</v>
      </c>
      <c r="O220" s="4">
        <v>7.53784791154726</v>
      </c>
      <c r="V220" s="5">
        <v>14.7292</v>
      </c>
      <c r="W220" s="6">
        <v>1.095</v>
      </c>
      <c r="Z220" s="4">
        <f>IFERROR(__xludf.DUMMYFUNCTION("""COMPUTED_VALUE"""),1.06)</f>
        <v>1.06</v>
      </c>
      <c r="AA220" s="4">
        <v>10.5315</v>
      </c>
      <c r="AB220" s="4" t="s">
        <v>13</v>
      </c>
      <c r="AC220" s="1">
        <v>56.9544964754368</v>
      </c>
      <c r="AD220" s="4">
        <v>-42.2252964754368</v>
      </c>
    </row>
    <row r="221">
      <c r="G221" s="5">
        <v>14.3288</v>
      </c>
      <c r="H221" s="6">
        <v>1.1</v>
      </c>
      <c r="K221" s="4">
        <f>IFERROR(__xludf.DUMMYFUNCTION("""COMPUTED_VALUE"""),1.065)</f>
        <v>1.065</v>
      </c>
      <c r="L221" s="4">
        <v>12.0714</v>
      </c>
      <c r="M221" s="4" t="s">
        <v>13</v>
      </c>
      <c r="N221" s="1">
        <v>6.95576756144645</v>
      </c>
      <c r="O221" s="4">
        <v>7.373032438553549</v>
      </c>
      <c r="V221" s="5">
        <v>15.4449</v>
      </c>
      <c r="W221" s="6">
        <v>1.1</v>
      </c>
      <c r="Z221" s="4">
        <f>IFERROR(__xludf.DUMMYFUNCTION("""COMPUTED_VALUE"""),1.065)</f>
        <v>1.065</v>
      </c>
      <c r="AA221" s="4">
        <v>11.0492</v>
      </c>
      <c r="AB221" s="4" t="s">
        <v>13</v>
      </c>
      <c r="AC221" s="1">
        <v>60.558750609263</v>
      </c>
      <c r="AD221" s="4">
        <v>-45.113850609263</v>
      </c>
    </row>
    <row r="222">
      <c r="G222" s="5">
        <v>14.6935</v>
      </c>
      <c r="H222" s="6">
        <v>1.105</v>
      </c>
      <c r="K222" s="4">
        <f>IFERROR(__xludf.DUMMYFUNCTION("""COMPUTED_VALUE"""),1.07)</f>
        <v>1.07</v>
      </c>
      <c r="L222" s="4">
        <v>12.3604</v>
      </c>
      <c r="M222" s="4" t="s">
        <v>13</v>
      </c>
      <c r="N222" s="1">
        <v>7.46968817737223</v>
      </c>
      <c r="O222" s="4">
        <v>7.22381182262777</v>
      </c>
      <c r="V222" s="5">
        <v>16.1911</v>
      </c>
      <c r="W222" s="6">
        <v>1.105</v>
      </c>
      <c r="Z222" s="4">
        <f>IFERROR(__xludf.DUMMYFUNCTION("""COMPUTED_VALUE"""),1.07)</f>
        <v>1.07</v>
      </c>
      <c r="AA222" s="4">
        <v>11.593</v>
      </c>
      <c r="AB222" s="4" t="s">
        <v>13</v>
      </c>
      <c r="AC222" s="1">
        <v>64.0716507772657</v>
      </c>
      <c r="AD222" s="4">
        <v>-47.880550777265704</v>
      </c>
    </row>
    <row r="223">
      <c r="G223" s="5">
        <v>15.0679</v>
      </c>
      <c r="H223" s="6">
        <v>1.11</v>
      </c>
      <c r="K223" s="4">
        <f>IFERROR(__xludf.DUMMYFUNCTION("""COMPUTED_VALUE"""),1.075)</f>
        <v>1.075</v>
      </c>
      <c r="L223" s="4">
        <v>12.6609</v>
      </c>
      <c r="M223" s="4" t="s">
        <v>13</v>
      </c>
      <c r="N223" s="1">
        <v>7.97335610083179</v>
      </c>
      <c r="O223" s="4">
        <v>7.09454389916821</v>
      </c>
      <c r="V223" s="5">
        <v>16.9686</v>
      </c>
      <c r="W223" s="6">
        <v>1.11</v>
      </c>
      <c r="Z223" s="4">
        <f>IFERROR(__xludf.DUMMYFUNCTION("""COMPUTED_VALUE"""),1.075)</f>
        <v>1.075</v>
      </c>
      <c r="AA223" s="4">
        <v>12.1636</v>
      </c>
      <c r="AB223" s="4" t="s">
        <v>13</v>
      </c>
      <c r="AC223" s="1">
        <v>67.4596086058551</v>
      </c>
      <c r="AD223" s="4">
        <v>-50.4910086058551</v>
      </c>
    </row>
    <row r="224">
      <c r="G224" s="5">
        <v>15.4513</v>
      </c>
      <c r="H224" s="6">
        <v>1.115</v>
      </c>
      <c r="K224" s="4">
        <f>IFERROR(__xludf.DUMMYFUNCTION("""COMPUTED_VALUE"""),1.08)</f>
        <v>1.08</v>
      </c>
      <c r="L224" s="4">
        <v>12.9726</v>
      </c>
      <c r="M224" s="4" t="s">
        <v>13</v>
      </c>
      <c r="N224" s="1">
        <v>8.46231349642673</v>
      </c>
      <c r="O224" s="4">
        <v>6.988986503573269</v>
      </c>
      <c r="V224" s="5">
        <v>17.7777</v>
      </c>
      <c r="W224" s="6">
        <v>1.115</v>
      </c>
      <c r="Z224" s="4">
        <f>IFERROR(__xludf.DUMMYFUNCTION("""COMPUTED_VALUE"""),1.08)</f>
        <v>1.08</v>
      </c>
      <c r="AA224" s="4">
        <v>12.7617</v>
      </c>
      <c r="AB224" s="4" t="s">
        <v>13</v>
      </c>
      <c r="AC224" s="1">
        <v>70.6890357214404</v>
      </c>
      <c r="AD224" s="4">
        <v>-52.91133572144041</v>
      </c>
    </row>
    <row r="225">
      <c r="G225" s="5">
        <v>15.8433</v>
      </c>
      <c r="H225" s="6">
        <v>1.12</v>
      </c>
      <c r="K225" s="4">
        <f>IFERROR(__xludf.DUMMYFUNCTION("""COMPUTED_VALUE"""),1.085)</f>
        <v>1.085</v>
      </c>
      <c r="L225" s="4">
        <v>13.2956</v>
      </c>
      <c r="M225" s="4" t="s">
        <v>13</v>
      </c>
      <c r="N225" s="1">
        <v>8.93210252875875</v>
      </c>
      <c r="O225" s="4">
        <v>6.91119747124125</v>
      </c>
      <c r="V225" s="5">
        <v>18.6185</v>
      </c>
      <c r="W225" s="6">
        <v>1.12</v>
      </c>
      <c r="Z225" s="4">
        <f>IFERROR(__xludf.DUMMYFUNCTION("""COMPUTED_VALUE"""),1.085)</f>
        <v>1.085</v>
      </c>
      <c r="AA225" s="4">
        <v>13.3883</v>
      </c>
      <c r="AB225" s="4" t="s">
        <v>13</v>
      </c>
      <c r="AC225" s="1">
        <v>73.726343750432</v>
      </c>
      <c r="AD225" s="4">
        <v>-55.107843750432</v>
      </c>
    </row>
    <row r="226">
      <c r="G226" s="5">
        <v>16.2433</v>
      </c>
      <c r="H226" s="6">
        <v>1.125</v>
      </c>
      <c r="K226" s="4">
        <f>IFERROR(__xludf.DUMMYFUNCTION("""COMPUTED_VALUE"""),1.09)</f>
        <v>1.09</v>
      </c>
      <c r="L226" s="4">
        <v>13.6294</v>
      </c>
      <c r="M226" s="4" t="s">
        <v>13</v>
      </c>
      <c r="N226" s="1">
        <v>9.37826536242947</v>
      </c>
      <c r="O226" s="4">
        <v>6.865034637570531</v>
      </c>
      <c r="V226" s="5">
        <v>19.4912</v>
      </c>
      <c r="W226" s="6">
        <v>1.125</v>
      </c>
      <c r="Z226" s="4">
        <f>IFERROR(__xludf.DUMMYFUNCTION("""COMPUTED_VALUE"""),1.09)</f>
        <v>1.09</v>
      </c>
      <c r="AA226" s="4">
        <v>14.044</v>
      </c>
      <c r="AB226" s="4" t="s">
        <v>13</v>
      </c>
      <c r="AC226" s="1">
        <v>76.5379443192391</v>
      </c>
      <c r="AD226" s="4">
        <v>-57.0467443192391</v>
      </c>
    </row>
    <row r="227">
      <c r="G227" s="5">
        <v>16.6509</v>
      </c>
      <c r="H227" s="6">
        <v>1.13</v>
      </c>
      <c r="K227" s="4">
        <f>IFERROR(__xludf.DUMMYFUNCTION("""COMPUTED_VALUE"""),1.095)</f>
        <v>1.095</v>
      </c>
      <c r="L227" s="4">
        <v>13.9739</v>
      </c>
      <c r="M227" s="4" t="s">
        <v>13</v>
      </c>
      <c r="N227" s="1">
        <v>9.79634416204055</v>
      </c>
      <c r="O227" s="4">
        <v>6.854555837959451</v>
      </c>
      <c r="V227" s="5">
        <v>20.3959</v>
      </c>
      <c r="W227" s="6">
        <v>1.13</v>
      </c>
      <c r="Z227" s="4">
        <f>IFERROR(__xludf.DUMMYFUNCTION("""COMPUTED_VALUE"""),1.095)</f>
        <v>1.095</v>
      </c>
      <c r="AA227" s="4">
        <v>14.7292</v>
      </c>
      <c r="AB227" s="4" t="s">
        <v>13</v>
      </c>
      <c r="AC227" s="1">
        <v>79.0902490542718</v>
      </c>
      <c r="AD227" s="4">
        <v>-58.6943490542718</v>
      </c>
    </row>
    <row r="228">
      <c r="G228" s="5">
        <v>17.0653</v>
      </c>
      <c r="H228" s="6">
        <v>1.135</v>
      </c>
      <c r="K228" s="4">
        <f>IFERROR(__xludf.DUMMYFUNCTION("""COMPUTED_VALUE"""),1.1)</f>
        <v>1.1</v>
      </c>
      <c r="L228" s="4">
        <v>14.3288</v>
      </c>
      <c r="M228" s="4" t="s">
        <v>13</v>
      </c>
      <c r="N228" s="1">
        <v>10.1818810921936</v>
      </c>
      <c r="O228" s="4">
        <v>6.883418907806401</v>
      </c>
      <c r="V228" s="5">
        <v>21.3325</v>
      </c>
      <c r="W228" s="6">
        <v>1.135</v>
      </c>
      <c r="Z228" s="4">
        <f>IFERROR(__xludf.DUMMYFUNCTION("""COMPUTED_VALUE"""),1.1)</f>
        <v>1.1</v>
      </c>
      <c r="AA228" s="4">
        <v>15.4449</v>
      </c>
      <c r="AB228" s="4" t="s">
        <v>13</v>
      </c>
      <c r="AC228" s="1">
        <v>81.3496695819398</v>
      </c>
      <c r="AD228" s="4">
        <v>-60.01716958193981</v>
      </c>
    </row>
    <row r="229">
      <c r="G229" s="5">
        <v>17.486</v>
      </c>
      <c r="H229" s="6">
        <v>1.14</v>
      </c>
      <c r="K229" s="4">
        <f>IFERROR(__xludf.DUMMYFUNCTION("""COMPUTED_VALUE"""),1.105)</f>
        <v>1.105</v>
      </c>
      <c r="L229" s="4">
        <v>14.6935</v>
      </c>
      <c r="M229" s="4" t="s">
        <v>13</v>
      </c>
      <c r="N229" s="1">
        <v>10.5304183174904</v>
      </c>
      <c r="O229" s="4">
        <v>6.955581682509601</v>
      </c>
      <c r="V229" s="5">
        <v>22.3008</v>
      </c>
      <c r="W229" s="6">
        <v>1.14</v>
      </c>
      <c r="Z229" s="4">
        <f>IFERROR(__xludf.DUMMYFUNCTION("""COMPUTED_VALUE"""),1.105)</f>
        <v>1.105</v>
      </c>
      <c r="AA229" s="4">
        <v>16.1911</v>
      </c>
      <c r="AB229" s="4" t="s">
        <v>13</v>
      </c>
      <c r="AC229" s="1">
        <v>83.2826175286528</v>
      </c>
      <c r="AD229" s="4">
        <v>-60.98181752865281</v>
      </c>
    </row>
    <row r="230">
      <c r="G230" s="5">
        <v>17.9123</v>
      </c>
      <c r="H230" s="6">
        <v>1.145</v>
      </c>
      <c r="K230" s="4">
        <f>IFERROR(__xludf.DUMMYFUNCTION("""COMPUTED_VALUE"""),1.11)</f>
        <v>1.11</v>
      </c>
      <c r="L230" s="4">
        <v>15.0679</v>
      </c>
      <c r="M230" s="4" t="s">
        <v>13</v>
      </c>
      <c r="N230" s="1">
        <v>10.8374980025325</v>
      </c>
      <c r="O230" s="4">
        <v>7.074801997467498</v>
      </c>
      <c r="V230" s="5">
        <v>23.3005</v>
      </c>
      <c r="W230" s="6">
        <v>1.145</v>
      </c>
      <c r="Z230" s="4">
        <f>IFERROR(__xludf.DUMMYFUNCTION("""COMPUTED_VALUE"""),1.11)</f>
        <v>1.11</v>
      </c>
      <c r="AA230" s="4">
        <v>16.9686</v>
      </c>
      <c r="AB230" s="4" t="s">
        <v>13</v>
      </c>
      <c r="AC230" s="1">
        <v>84.8555045208207</v>
      </c>
      <c r="AD230" s="4">
        <v>-61.5550045208207</v>
      </c>
    </row>
    <row r="231">
      <c r="G231" s="5">
        <v>18.3436</v>
      </c>
      <c r="H231" s="6">
        <v>1.15</v>
      </c>
      <c r="K231" s="4">
        <f>IFERROR(__xludf.DUMMYFUNCTION("""COMPUTED_VALUE"""),1.115)</f>
        <v>1.115</v>
      </c>
      <c r="L231" s="4">
        <v>15.4513</v>
      </c>
      <c r="M231" s="4" t="s">
        <v>13</v>
      </c>
      <c r="N231" s="1">
        <v>11.0986623119216</v>
      </c>
      <c r="O231" s="4">
        <v>7.244937688078398</v>
      </c>
      <c r="V231" s="5">
        <v>24.3312</v>
      </c>
      <c r="W231" s="6">
        <v>1.15</v>
      </c>
      <c r="Z231" s="4">
        <f>IFERROR(__xludf.DUMMYFUNCTION("""COMPUTED_VALUE"""),1.115)</f>
        <v>1.115</v>
      </c>
      <c r="AA231" s="4">
        <v>17.7777</v>
      </c>
      <c r="AB231" s="4" t="s">
        <v>13</v>
      </c>
      <c r="AC231" s="1">
        <v>86.0347421848531</v>
      </c>
      <c r="AD231" s="4">
        <v>-61.703542184853106</v>
      </c>
    </row>
    <row r="232">
      <c r="G232" s="5">
        <v>18.7791</v>
      </c>
      <c r="H232" s="6">
        <v>1.155</v>
      </c>
      <c r="K232" s="4">
        <f>IFERROR(__xludf.DUMMYFUNCTION("""COMPUTED_VALUE"""),1.12)</f>
        <v>1.12</v>
      </c>
      <c r="L232" s="4">
        <v>15.8433</v>
      </c>
      <c r="M232" s="4" t="s">
        <v>13</v>
      </c>
      <c r="N232" s="1">
        <v>11.327176152533</v>
      </c>
      <c r="O232" s="4">
        <v>7.451923847467</v>
      </c>
      <c r="V232" s="5">
        <v>25.3923</v>
      </c>
      <c r="W232" s="6">
        <v>1.155</v>
      </c>
      <c r="Z232" s="4">
        <f>IFERROR(__xludf.DUMMYFUNCTION("""COMPUTED_VALUE"""),1.12)</f>
        <v>1.12</v>
      </c>
      <c r="AA232" s="4">
        <v>18.6185</v>
      </c>
      <c r="AB232" s="4" t="s">
        <v>13</v>
      </c>
      <c r="AC232" s="1">
        <v>86.9542720869538</v>
      </c>
      <c r="AD232" s="4">
        <v>-61.561972086953794</v>
      </c>
    </row>
    <row r="233">
      <c r="G233" s="5">
        <v>19.2183</v>
      </c>
      <c r="H233" s="6">
        <v>1.16</v>
      </c>
      <c r="K233" s="4">
        <f>IFERROR(__xludf.DUMMYFUNCTION("""COMPUTED_VALUE"""),1.125)</f>
        <v>1.125</v>
      </c>
      <c r="L233" s="4">
        <v>16.2433</v>
      </c>
      <c r="M233" s="4" t="s">
        <v>13</v>
      </c>
      <c r="N233" s="1">
        <v>11.5457650669748</v>
      </c>
      <c r="O233" s="4">
        <v>7.672534933025199</v>
      </c>
      <c r="V233" s="5">
        <v>26.483</v>
      </c>
      <c r="W233" s="6">
        <v>1.16</v>
      </c>
      <c r="Z233" s="4">
        <f>IFERROR(__xludf.DUMMYFUNCTION("""COMPUTED_VALUE"""),1.125)</f>
        <v>1.125</v>
      </c>
      <c r="AA233" s="4">
        <v>19.4912</v>
      </c>
      <c r="AB233" s="4" t="s">
        <v>13</v>
      </c>
      <c r="AC233" s="1">
        <v>87.8302878380897</v>
      </c>
      <c r="AD233" s="4">
        <v>-61.3472878380897</v>
      </c>
    </row>
    <row r="234">
      <c r="G234" s="5">
        <v>19.6603</v>
      </c>
      <c r="H234" s="6">
        <v>1.165</v>
      </c>
      <c r="K234" s="4">
        <f>IFERROR(__xludf.DUMMYFUNCTION("""COMPUTED_VALUE"""),1.13)</f>
        <v>1.13</v>
      </c>
      <c r="L234" s="4">
        <v>16.6509</v>
      </c>
      <c r="M234" s="4" t="s">
        <v>13</v>
      </c>
      <c r="N234" s="1">
        <v>11.7550893207652</v>
      </c>
      <c r="O234" s="4">
        <v>7.9052106792348</v>
      </c>
      <c r="V234" s="5">
        <v>27.6027</v>
      </c>
      <c r="W234" s="6">
        <v>1.165</v>
      </c>
      <c r="Z234" s="4">
        <f>IFERROR(__xludf.DUMMYFUNCTION("""COMPUTED_VALUE"""),1.13)</f>
        <v>1.13</v>
      </c>
      <c r="AA234" s="4">
        <v>20.3959</v>
      </c>
      <c r="AB234" s="4" t="s">
        <v>13</v>
      </c>
      <c r="AC234" s="1">
        <v>88.6658976765652</v>
      </c>
      <c r="AD234" s="4">
        <v>-61.063197676565196</v>
      </c>
    </row>
    <row r="235">
      <c r="G235" s="5">
        <v>20.1045</v>
      </c>
      <c r="H235" s="6">
        <v>1.17</v>
      </c>
      <c r="K235" s="4">
        <f>IFERROR(__xludf.DUMMYFUNCTION("""COMPUTED_VALUE"""),1.135)</f>
        <v>1.135</v>
      </c>
      <c r="L235" s="4">
        <v>17.0653</v>
      </c>
      <c r="M235" s="4" t="s">
        <v>13</v>
      </c>
      <c r="N235" s="1">
        <v>11.9556763199906</v>
      </c>
      <c r="O235" s="4">
        <v>8.148823680009402</v>
      </c>
      <c r="V235" s="5">
        <v>28.7504</v>
      </c>
      <c r="W235" s="6">
        <v>1.17</v>
      </c>
      <c r="Z235" s="4">
        <f>IFERROR(__xludf.DUMMYFUNCTION("""COMPUTED_VALUE"""),1.135)</f>
        <v>1.135</v>
      </c>
      <c r="AA235" s="4">
        <v>21.3325</v>
      </c>
      <c r="AB235" s="4" t="s">
        <v>13</v>
      </c>
      <c r="AC235" s="1">
        <v>89.4629410977607</v>
      </c>
      <c r="AD235" s="4">
        <v>-60.712541097760706</v>
      </c>
    </row>
    <row r="236">
      <c r="G236" s="5">
        <v>20.5501</v>
      </c>
      <c r="H236" s="6">
        <v>1.175</v>
      </c>
      <c r="K236" s="4">
        <f>IFERROR(__xludf.DUMMYFUNCTION("""COMPUTED_VALUE"""),1.14)</f>
        <v>1.14</v>
      </c>
      <c r="L236" s="4">
        <v>17.486</v>
      </c>
      <c r="M236" s="4" t="s">
        <v>13</v>
      </c>
      <c r="N236" s="1">
        <v>12.1480534707373</v>
      </c>
      <c r="O236" s="4">
        <v>8.4020465292627</v>
      </c>
      <c r="V236" s="5">
        <v>29.925</v>
      </c>
      <c r="W236" s="6">
        <v>1.175</v>
      </c>
      <c r="Z236" s="4">
        <f>IFERROR(__xludf.DUMMYFUNCTION("""COMPUTED_VALUE"""),1.14)</f>
        <v>1.14</v>
      </c>
      <c r="AA236" s="4">
        <v>22.3008</v>
      </c>
      <c r="AB236" s="4" t="s">
        <v>13</v>
      </c>
      <c r="AC236" s="1">
        <v>90.2232575970568</v>
      </c>
      <c r="AD236" s="4">
        <v>-60.2982575970568</v>
      </c>
    </row>
    <row r="237">
      <c r="G237" s="5">
        <v>20.9965</v>
      </c>
      <c r="H237" s="6">
        <v>1.18</v>
      </c>
      <c r="K237" s="4">
        <f>IFERROR(__xludf.DUMMYFUNCTION("""COMPUTED_VALUE"""),1.145)</f>
        <v>1.145</v>
      </c>
      <c r="L237" s="4">
        <v>17.9123</v>
      </c>
      <c r="M237" s="4" t="s">
        <v>13</v>
      </c>
      <c r="N237" s="1">
        <v>12.3327481790917</v>
      </c>
      <c r="O237" s="4">
        <v>8.6637518209083</v>
      </c>
      <c r="V237" s="5">
        <v>31.1253</v>
      </c>
      <c r="W237" s="6">
        <v>1.18</v>
      </c>
      <c r="Z237" s="4">
        <f>IFERROR(__xludf.DUMMYFUNCTION("""COMPUTED_VALUE"""),1.145)</f>
        <v>1.145</v>
      </c>
      <c r="AA237" s="4">
        <v>23.3005</v>
      </c>
      <c r="AB237" s="4" t="s">
        <v>13</v>
      </c>
      <c r="AC237" s="1">
        <v>90.9486866698338</v>
      </c>
      <c r="AD237" s="4">
        <v>-59.82338666983381</v>
      </c>
    </row>
    <row r="238">
      <c r="G238" s="5">
        <v>21.4429</v>
      </c>
      <c r="H238" s="6">
        <v>1.185</v>
      </c>
      <c r="K238" s="4">
        <f>IFERROR(__xludf.DUMMYFUNCTION("""COMPUTED_VALUE"""),1.15)</f>
        <v>1.15</v>
      </c>
      <c r="L238" s="4">
        <v>18.3436</v>
      </c>
      <c r="M238" s="4" t="s">
        <v>13</v>
      </c>
      <c r="N238" s="1">
        <v>12.5102878511403</v>
      </c>
      <c r="O238" s="4">
        <v>8.932612148859702</v>
      </c>
      <c r="V238" s="5">
        <v>32.3503</v>
      </c>
      <c r="W238" s="6">
        <v>1.185</v>
      </c>
      <c r="Z238" s="4">
        <f>IFERROR(__xludf.DUMMYFUNCTION("""COMPUTED_VALUE"""),1.15)</f>
        <v>1.15</v>
      </c>
      <c r="AA238" s="4">
        <v>24.3312</v>
      </c>
      <c r="AB238" s="4" t="s">
        <v>13</v>
      </c>
      <c r="AC238" s="1">
        <v>91.6410678114722</v>
      </c>
      <c r="AD238" s="4">
        <v>-59.2907678114722</v>
      </c>
    </row>
    <row r="239">
      <c r="G239" s="5">
        <v>21.8888</v>
      </c>
      <c r="H239" s="6">
        <v>1.19</v>
      </c>
      <c r="K239" s="4">
        <f>IFERROR(__xludf.DUMMYFUNCTION("""COMPUTED_VALUE"""),1.150405884)</f>
        <v>1.150405884</v>
      </c>
      <c r="L239" s="4" t="s">
        <v>13</v>
      </c>
      <c r="M239" s="4">
        <v>11.1177121683064</v>
      </c>
      <c r="N239" s="1">
        <v>12.6811998929692</v>
      </c>
      <c r="O239" s="4">
        <v>9.2076001070308</v>
      </c>
      <c r="V239" s="5">
        <v>33.5987</v>
      </c>
      <c r="W239" s="6">
        <v>1.19</v>
      </c>
      <c r="Z239" s="4">
        <f>IFERROR(__xludf.DUMMYFUNCTION("""COMPUTED_VALUE"""),1.150405884)</f>
        <v>1.150405884</v>
      </c>
      <c r="AA239" s="4" t="s">
        <v>13</v>
      </c>
      <c r="AB239" s="4">
        <v>86.1121717876514</v>
      </c>
      <c r="AC239" s="1">
        <v>92.3022405173524</v>
      </c>
      <c r="AD239" s="4">
        <v>-58.7035405173524</v>
      </c>
    </row>
    <row r="240">
      <c r="G240" s="5">
        <v>22.3333</v>
      </c>
      <c r="H240" s="6">
        <v>1.195</v>
      </c>
      <c r="K240" s="4">
        <f>IFERROR(__xludf.DUMMYFUNCTION("""COMPUTED_VALUE"""),1.155)</f>
        <v>1.155</v>
      </c>
      <c r="L240" s="4">
        <v>18.7791</v>
      </c>
      <c r="M240" s="4" t="s">
        <v>13</v>
      </c>
      <c r="N240" s="1">
        <v>12.846011710665</v>
      </c>
      <c r="O240" s="4">
        <v>9.487288289335002</v>
      </c>
      <c r="V240" s="5">
        <v>34.869</v>
      </c>
      <c r="W240" s="6">
        <v>1.195</v>
      </c>
      <c r="Z240" s="4">
        <f>IFERROR(__xludf.DUMMYFUNCTION("""COMPUTED_VALUE"""),1.155)</f>
        <v>1.155</v>
      </c>
      <c r="AA240" s="4">
        <v>25.3923</v>
      </c>
      <c r="AB240" s="4" t="s">
        <v>13</v>
      </c>
      <c r="AC240" s="1">
        <v>92.9340442828549</v>
      </c>
      <c r="AD240" s="4">
        <v>-58.0650442828549</v>
      </c>
    </row>
    <row r="241">
      <c r="G241" s="5">
        <v>22.7759</v>
      </c>
      <c r="H241" s="6">
        <v>1.2</v>
      </c>
      <c r="K241" s="4">
        <f>IFERROR(__xludf.DUMMYFUNCTION("""COMPUTED_VALUE"""),1.16)</f>
        <v>1.16</v>
      </c>
      <c r="L241" s="4">
        <v>19.2183</v>
      </c>
      <c r="M241" s="4" t="s">
        <v>13</v>
      </c>
      <c r="N241" s="1">
        <v>13.0052507103139</v>
      </c>
      <c r="O241" s="4">
        <v>9.7706492896861</v>
      </c>
      <c r="V241" s="5">
        <v>36.1598</v>
      </c>
      <c r="W241" s="6">
        <v>1.2</v>
      </c>
      <c r="Z241" s="4">
        <f>IFERROR(__xludf.DUMMYFUNCTION("""COMPUTED_VALUE"""),1.16)</f>
        <v>1.16</v>
      </c>
      <c r="AA241" s="4">
        <v>26.483</v>
      </c>
      <c r="AB241" s="4" t="s">
        <v>13</v>
      </c>
      <c r="AC241" s="1">
        <v>93.53831860336</v>
      </c>
      <c r="AD241" s="4">
        <v>-57.37851860336</v>
      </c>
    </row>
    <row r="242">
      <c r="G242" s="5">
        <v>23.2159</v>
      </c>
      <c r="H242" s="6">
        <v>1.205</v>
      </c>
      <c r="K242" s="4">
        <f>IFERROR(__xludf.DUMMYFUNCTION("""COMPUTED_VALUE"""),1.165)</f>
        <v>1.165</v>
      </c>
      <c r="L242" s="4">
        <v>19.6603</v>
      </c>
      <c r="M242" s="4" t="s">
        <v>13</v>
      </c>
      <c r="N242" s="1">
        <v>13.1594442980024</v>
      </c>
      <c r="O242" s="4">
        <v>10.056455701997601</v>
      </c>
      <c r="V242" s="5">
        <v>37.4697</v>
      </c>
      <c r="W242" s="6">
        <v>1.205</v>
      </c>
      <c r="Z242" s="4">
        <f>IFERROR(__xludf.DUMMYFUNCTION("""COMPUTED_VALUE"""),1.165)</f>
        <v>1.165</v>
      </c>
      <c r="AA242" s="4">
        <v>27.6027</v>
      </c>
      <c r="AB242" s="4" t="s">
        <v>13</v>
      </c>
      <c r="AC242" s="1">
        <v>94.1169029742483</v>
      </c>
      <c r="AD242" s="4">
        <v>-56.6472029742483</v>
      </c>
    </row>
    <row r="243">
      <c r="G243" s="5">
        <v>23.6528</v>
      </c>
      <c r="H243" s="6">
        <v>1.21</v>
      </c>
      <c r="K243" s="4">
        <f>IFERROR(__xludf.DUMMYFUNCTION("""COMPUTED_VALUE"""),1.17)</f>
        <v>1.17</v>
      </c>
      <c r="L243" s="4">
        <v>20.1045</v>
      </c>
      <c r="M243" s="4" t="s">
        <v>13</v>
      </c>
      <c r="N243" s="1">
        <v>13.3091198798168</v>
      </c>
      <c r="O243" s="4">
        <v>10.3436801201832</v>
      </c>
      <c r="V243" s="5">
        <v>38.7973</v>
      </c>
      <c r="W243" s="6">
        <v>1.21</v>
      </c>
      <c r="Z243" s="4">
        <f>IFERROR(__xludf.DUMMYFUNCTION("""COMPUTED_VALUE"""),1.17)</f>
        <v>1.17</v>
      </c>
      <c r="AA243" s="4">
        <v>28.7504</v>
      </c>
      <c r="AB243" s="4" t="s">
        <v>13</v>
      </c>
      <c r="AC243" s="1">
        <v>94.6716368909002</v>
      </c>
      <c r="AD243" s="4">
        <v>-55.8743368909002</v>
      </c>
    </row>
    <row r="244">
      <c r="G244" s="5">
        <v>24.0859</v>
      </c>
      <c r="H244" s="6">
        <v>1.215</v>
      </c>
      <c r="K244" s="4">
        <f>IFERROR(__xludf.DUMMYFUNCTION("""COMPUTED_VALUE"""),1.175)</f>
        <v>1.175</v>
      </c>
      <c r="L244" s="4">
        <v>20.5501</v>
      </c>
      <c r="M244" s="4" t="s">
        <v>13</v>
      </c>
      <c r="N244" s="1">
        <v>13.4548048618435</v>
      </c>
      <c r="O244" s="4">
        <v>10.631095138156498</v>
      </c>
      <c r="V244" s="5">
        <v>40.141</v>
      </c>
      <c r="W244" s="6">
        <v>1.215</v>
      </c>
      <c r="Z244" s="4">
        <f>IFERROR(__xludf.DUMMYFUNCTION("""COMPUTED_VALUE"""),1.175)</f>
        <v>1.175</v>
      </c>
      <c r="AA244" s="4">
        <v>29.925</v>
      </c>
      <c r="AB244" s="4" t="s">
        <v>13</v>
      </c>
      <c r="AC244" s="1">
        <v>95.2043598486962</v>
      </c>
      <c r="AD244" s="4">
        <v>-55.0633598486962</v>
      </c>
    </row>
    <row r="245">
      <c r="G245" s="5">
        <v>24.5147</v>
      </c>
      <c r="H245" s="6">
        <v>1.22</v>
      </c>
      <c r="K245" s="4">
        <f>IFERROR(__xludf.DUMMYFUNCTION("""COMPUTED_VALUE"""),1.18)</f>
        <v>1.18</v>
      </c>
      <c r="L245" s="4">
        <v>20.9965</v>
      </c>
      <c r="M245" s="4" t="s">
        <v>13</v>
      </c>
      <c r="N245" s="1">
        <v>13.5970266501688</v>
      </c>
      <c r="O245" s="4">
        <v>10.917673349831201</v>
      </c>
      <c r="V245" s="5">
        <v>41.4993</v>
      </c>
      <c r="W245" s="6">
        <v>1.22</v>
      </c>
      <c r="Z245" s="4">
        <f>IFERROR(__xludf.DUMMYFUNCTION("""COMPUTED_VALUE"""),1.18)</f>
        <v>1.18</v>
      </c>
      <c r="AA245" s="4">
        <v>31.1253</v>
      </c>
      <c r="AB245" s="4" t="s">
        <v>13</v>
      </c>
      <c r="AC245" s="1">
        <v>95.7169113430165</v>
      </c>
      <c r="AD245" s="4">
        <v>-54.21761134301651</v>
      </c>
    </row>
    <row r="246">
      <c r="G246" s="5">
        <v>24.9388</v>
      </c>
      <c r="H246" s="6">
        <v>1.225</v>
      </c>
      <c r="K246" s="4">
        <f>IFERROR(__xludf.DUMMYFUNCTION("""COMPUTED_VALUE"""),1.185)</f>
        <v>1.185</v>
      </c>
      <c r="L246" s="4">
        <v>21.4429</v>
      </c>
      <c r="M246" s="4" t="s">
        <v>13</v>
      </c>
      <c r="N246" s="1">
        <v>13.7363126508792</v>
      </c>
      <c r="O246" s="4">
        <v>11.202487349120801</v>
      </c>
      <c r="V246" s="5">
        <v>42.8709</v>
      </c>
      <c r="W246" s="6">
        <v>1.225</v>
      </c>
      <c r="Z246" s="4">
        <f>IFERROR(__xludf.DUMMYFUNCTION("""COMPUTED_VALUE"""),1.185)</f>
        <v>1.185</v>
      </c>
      <c r="AA246" s="4">
        <v>32.3503</v>
      </c>
      <c r="AB246" s="4" t="s">
        <v>13</v>
      </c>
      <c r="AC246" s="1">
        <v>96.2111308692418</v>
      </c>
      <c r="AD246" s="4">
        <v>-53.3402308692418</v>
      </c>
    </row>
    <row r="247">
      <c r="G247" s="5">
        <v>25.3577</v>
      </c>
      <c r="H247" s="6">
        <v>1.23</v>
      </c>
      <c r="K247" s="4">
        <f>IFERROR(__xludf.DUMMYFUNCTION("""COMPUTED_VALUE"""),1.19)</f>
        <v>1.19</v>
      </c>
      <c r="L247" s="4">
        <v>21.8888</v>
      </c>
      <c r="M247" s="4" t="s">
        <v>13</v>
      </c>
      <c r="N247" s="1">
        <v>13.8731902700609</v>
      </c>
      <c r="O247" s="4">
        <v>11.4845097299391</v>
      </c>
      <c r="V247" s="5">
        <v>44.2542</v>
      </c>
      <c r="W247" s="6">
        <v>1.23</v>
      </c>
      <c r="Z247" s="4">
        <f>IFERROR(__xludf.DUMMYFUNCTION("""COMPUTED_VALUE"""),1.19)</f>
        <v>1.19</v>
      </c>
      <c r="AA247" s="4">
        <v>33.5987</v>
      </c>
      <c r="AB247" s="4" t="s">
        <v>13</v>
      </c>
      <c r="AC247" s="1">
        <v>96.6888579227524</v>
      </c>
      <c r="AD247" s="4">
        <v>-52.43465792275241</v>
      </c>
    </row>
    <row r="248">
      <c r="G248" s="5">
        <v>25.771</v>
      </c>
      <c r="H248" s="6">
        <v>1.235</v>
      </c>
      <c r="K248" s="4">
        <f>IFERROR(__xludf.DUMMYFUNCTION("""COMPUTED_VALUE"""),1.195)</f>
        <v>1.195</v>
      </c>
      <c r="L248" s="4">
        <v>22.3333</v>
      </c>
      <c r="M248" s="4" t="s">
        <v>13</v>
      </c>
      <c r="N248" s="1">
        <v>14.0081869138004</v>
      </c>
      <c r="O248" s="4">
        <v>11.762813086199602</v>
      </c>
      <c r="V248" s="5">
        <v>45.648</v>
      </c>
      <c r="W248" s="6">
        <v>1.235</v>
      </c>
      <c r="Z248" s="4">
        <f>IFERROR(__xludf.DUMMYFUNCTION("""COMPUTED_VALUE"""),1.195)</f>
        <v>1.195</v>
      </c>
      <c r="AA248" s="4">
        <v>34.869</v>
      </c>
      <c r="AB248" s="4" t="s">
        <v>13</v>
      </c>
      <c r="AC248" s="1">
        <v>97.1519319989289</v>
      </c>
      <c r="AD248" s="4">
        <v>-51.5039319989289</v>
      </c>
    </row>
    <row r="249">
      <c r="G249" s="5">
        <v>26.1782</v>
      </c>
      <c r="H249" s="6">
        <v>1.24</v>
      </c>
      <c r="K249" s="4">
        <f>IFERROR(__xludf.DUMMYFUNCTION("""COMPUTED_VALUE"""),1.2)</f>
        <v>1.2</v>
      </c>
      <c r="L249" s="4">
        <v>22.7759</v>
      </c>
      <c r="M249" s="4" t="s">
        <v>13</v>
      </c>
      <c r="N249" s="1">
        <v>14.141829988184</v>
      </c>
      <c r="O249" s="4">
        <v>12.036370011816</v>
      </c>
      <c r="V249" s="5">
        <v>47.0507</v>
      </c>
      <c r="W249" s="6">
        <v>1.24</v>
      </c>
      <c r="Z249" s="4">
        <f>IFERROR(__xludf.DUMMYFUNCTION("""COMPUTED_VALUE"""),1.2)</f>
        <v>1.2</v>
      </c>
      <c r="AA249" s="4">
        <v>36.1598</v>
      </c>
      <c r="AB249" s="4" t="s">
        <v>13</v>
      </c>
      <c r="AC249" s="1">
        <v>97.6021925931515</v>
      </c>
      <c r="AD249" s="4">
        <v>-50.5514925931515</v>
      </c>
    </row>
    <row r="250">
      <c r="G250" s="5">
        <v>26.5791</v>
      </c>
      <c r="H250" s="6">
        <v>1.245</v>
      </c>
      <c r="K250" s="4">
        <f>IFERROR(__xludf.DUMMYFUNCTION("""COMPUTED_VALUE"""),1.205)</f>
        <v>1.205</v>
      </c>
      <c r="L250" s="4">
        <v>23.2159</v>
      </c>
      <c r="M250" s="4" t="s">
        <v>13</v>
      </c>
      <c r="N250" s="1">
        <v>14.2746468992981</v>
      </c>
      <c r="O250" s="4">
        <v>12.3044531007019</v>
      </c>
      <c r="V250" s="5">
        <v>48.4611</v>
      </c>
      <c r="W250" s="6">
        <v>1.245</v>
      </c>
      <c r="Z250" s="4">
        <f>IFERROR(__xludf.DUMMYFUNCTION("""COMPUTED_VALUE"""),1.205)</f>
        <v>1.205</v>
      </c>
      <c r="AA250" s="4">
        <v>37.4697</v>
      </c>
      <c r="AB250" s="4" t="s">
        <v>13</v>
      </c>
      <c r="AC250" s="1">
        <v>98.0414792008008</v>
      </c>
      <c r="AD250" s="4">
        <v>-49.58037920080079</v>
      </c>
    </row>
    <row r="251">
      <c r="G251" s="5">
        <v>26.9734</v>
      </c>
      <c r="H251" s="6">
        <v>1.25</v>
      </c>
      <c r="K251" s="4">
        <f>IFERROR(__xludf.DUMMYFUNCTION("""COMPUTED_VALUE"""),1.21)</f>
        <v>1.21</v>
      </c>
      <c r="L251" s="4">
        <v>23.6528</v>
      </c>
      <c r="M251" s="4" t="s">
        <v>13</v>
      </c>
      <c r="N251" s="1">
        <v>14.407165053229</v>
      </c>
      <c r="O251" s="4">
        <v>12.566234946771</v>
      </c>
      <c r="V251" s="5">
        <v>49.878</v>
      </c>
      <c r="W251" s="6">
        <v>1.25</v>
      </c>
      <c r="Z251" s="4">
        <f>IFERROR(__xludf.DUMMYFUNCTION("""COMPUTED_VALUE"""),1.21)</f>
        <v>1.21</v>
      </c>
      <c r="AA251" s="4">
        <v>38.7973</v>
      </c>
      <c r="AB251" s="4" t="s">
        <v>13</v>
      </c>
      <c r="AC251" s="1">
        <v>98.4716313172572</v>
      </c>
      <c r="AD251" s="4">
        <v>-48.593631317257206</v>
      </c>
    </row>
    <row r="252">
      <c r="G252" s="5">
        <v>27.3608</v>
      </c>
      <c r="H252" s="6">
        <v>1.255</v>
      </c>
      <c r="K252" s="4">
        <f>IFERROR(__xludf.DUMMYFUNCTION("""COMPUTED_VALUE"""),1.215)</f>
        <v>1.215</v>
      </c>
      <c r="L252" s="4">
        <v>24.0859</v>
      </c>
      <c r="M252" s="4" t="s">
        <v>13</v>
      </c>
      <c r="N252" s="1">
        <v>14.5399118560632</v>
      </c>
      <c r="O252" s="4">
        <v>12.8208881439368</v>
      </c>
      <c r="V252" s="5">
        <v>51.3</v>
      </c>
      <c r="W252" s="6">
        <v>1.255</v>
      </c>
      <c r="Z252" s="4">
        <f>IFERROR(__xludf.DUMMYFUNCTION("""COMPUTED_VALUE"""),1.215)</f>
        <v>1.215</v>
      </c>
      <c r="AA252" s="4">
        <v>40.141</v>
      </c>
      <c r="AB252" s="4" t="s">
        <v>13</v>
      </c>
      <c r="AC252" s="1">
        <v>98.8944884379011</v>
      </c>
      <c r="AD252" s="4">
        <v>-47.594488437901106</v>
      </c>
    </row>
    <row r="253">
      <c r="G253" s="5">
        <v>27.7411</v>
      </c>
      <c r="H253" s="6">
        <v>1.26</v>
      </c>
      <c r="K253" s="4">
        <f>IFERROR(__xludf.DUMMYFUNCTION("""COMPUTED_VALUE"""),1.22)</f>
        <v>1.22</v>
      </c>
      <c r="L253" s="4">
        <v>24.5147</v>
      </c>
      <c r="M253" s="4" t="s">
        <v>13</v>
      </c>
      <c r="N253" s="1">
        <v>14.6734147138869</v>
      </c>
      <c r="O253" s="4">
        <v>13.067685286113099</v>
      </c>
      <c r="V253" s="5">
        <v>52.7261</v>
      </c>
      <c r="W253" s="6">
        <v>1.26</v>
      </c>
      <c r="Z253" s="4">
        <f>IFERROR(__xludf.DUMMYFUNCTION("""COMPUTED_VALUE"""),1.22)</f>
        <v>1.22</v>
      </c>
      <c r="AA253" s="4">
        <v>41.4993</v>
      </c>
      <c r="AB253" s="4" t="s">
        <v>13</v>
      </c>
      <c r="AC253" s="1">
        <v>99.3118900581131</v>
      </c>
      <c r="AD253" s="4">
        <v>-46.58579005811309</v>
      </c>
    </row>
    <row r="254">
      <c r="G254" s="5">
        <v>28.1142</v>
      </c>
      <c r="H254" s="6">
        <v>1.265</v>
      </c>
      <c r="K254" s="4">
        <f>IFERROR(__xludf.DUMMYFUNCTION("""COMPUTED_VALUE"""),1.225)</f>
        <v>1.225</v>
      </c>
      <c r="L254" s="4">
        <v>24.9388</v>
      </c>
      <c r="M254" s="4" t="s">
        <v>13</v>
      </c>
      <c r="N254" s="1">
        <v>14.8082010327866</v>
      </c>
      <c r="O254" s="4">
        <v>13.3059989672134</v>
      </c>
      <c r="V254" s="5">
        <v>54.1552</v>
      </c>
      <c r="W254" s="6">
        <v>1.265</v>
      </c>
      <c r="Z254" s="4">
        <f>IFERROR(__xludf.DUMMYFUNCTION("""COMPUTED_VALUE"""),1.225)</f>
        <v>1.225</v>
      </c>
      <c r="AA254" s="4">
        <v>42.8709</v>
      </c>
      <c r="AB254" s="4" t="s">
        <v>13</v>
      </c>
      <c r="AC254" s="1">
        <v>99.7256756732734</v>
      </c>
      <c r="AD254" s="4">
        <v>-45.5704756732734</v>
      </c>
    </row>
    <row r="255">
      <c r="G255" s="5">
        <v>28.4799</v>
      </c>
      <c r="H255" s="6">
        <v>1.27</v>
      </c>
      <c r="K255" s="4">
        <f>IFERROR(__xludf.DUMMYFUNCTION("""COMPUTED_VALUE"""),1.23)</f>
        <v>1.23</v>
      </c>
      <c r="L255" s="4">
        <v>25.3577</v>
      </c>
      <c r="M255" s="4" t="s">
        <v>13</v>
      </c>
      <c r="N255" s="1">
        <v>14.9447982188487</v>
      </c>
      <c r="O255" s="4">
        <v>13.535101781151301</v>
      </c>
      <c r="V255" s="5">
        <v>55.586</v>
      </c>
      <c r="W255" s="6">
        <v>1.27</v>
      </c>
      <c r="Z255" s="4">
        <f>IFERROR(__xludf.DUMMYFUNCTION("""COMPUTED_VALUE"""),1.23)</f>
        <v>1.23</v>
      </c>
      <c r="AA255" s="4">
        <v>44.2542</v>
      </c>
      <c r="AB255" s="4" t="s">
        <v>13</v>
      </c>
      <c r="AC255" s="1">
        <v>100.137684778762</v>
      </c>
      <c r="AD255" s="4">
        <v>-44.551684778761995</v>
      </c>
    </row>
    <row r="256">
      <c r="G256" s="5">
        <v>28.838</v>
      </c>
      <c r="H256" s="6">
        <v>1.275</v>
      </c>
      <c r="K256" s="4">
        <f>IFERROR(__xludf.DUMMYFUNCTION("""COMPUTED_VALUE"""),1.235)</f>
        <v>1.235</v>
      </c>
      <c r="L256" s="4">
        <v>25.771</v>
      </c>
      <c r="M256" s="4" t="s">
        <v>13</v>
      </c>
      <c r="N256" s="1">
        <v>15.0837336781594</v>
      </c>
      <c r="O256" s="4">
        <v>13.754266321840602</v>
      </c>
      <c r="V256" s="5">
        <v>57.0176</v>
      </c>
      <c r="W256" s="6">
        <v>1.275</v>
      </c>
      <c r="Z256" s="4">
        <f>IFERROR(__xludf.DUMMYFUNCTION("""COMPUTED_VALUE"""),1.235)</f>
        <v>1.235</v>
      </c>
      <c r="AA256" s="4">
        <v>45.648</v>
      </c>
      <c r="AB256" s="4" t="s">
        <v>13</v>
      </c>
      <c r="AC256" s="1">
        <v>100.549756869961</v>
      </c>
      <c r="AD256" s="4">
        <v>-43.532156869961</v>
      </c>
    </row>
    <row r="257">
      <c r="G257" s="5">
        <v>29.1885</v>
      </c>
      <c r="H257" s="6">
        <v>1.28</v>
      </c>
      <c r="K257" s="4">
        <f>IFERROR(__xludf.DUMMYFUNCTION("""COMPUTED_VALUE"""),1.24)</f>
        <v>1.24</v>
      </c>
      <c r="L257" s="4">
        <v>26.1782</v>
      </c>
      <c r="M257" s="4" t="s">
        <v>13</v>
      </c>
      <c r="N257" s="1">
        <v>15.2255348168052</v>
      </c>
      <c r="O257" s="4">
        <v>13.962965183194802</v>
      </c>
      <c r="V257" s="5">
        <v>58.4487</v>
      </c>
      <c r="W257" s="6">
        <v>1.28</v>
      </c>
      <c r="Z257" s="4">
        <f>IFERROR(__xludf.DUMMYFUNCTION("""COMPUTED_VALUE"""),1.24)</f>
        <v>1.24</v>
      </c>
      <c r="AA257" s="4">
        <v>47.0507</v>
      </c>
      <c r="AB257" s="4" t="s">
        <v>13</v>
      </c>
      <c r="AC257" s="1">
        <v>100.963731442249</v>
      </c>
      <c r="AD257" s="4">
        <v>-42.515031442249</v>
      </c>
    </row>
    <row r="258">
      <c r="G258" s="5">
        <v>29.5314</v>
      </c>
      <c r="H258" s="6">
        <v>1.285</v>
      </c>
      <c r="K258" s="4">
        <f>IFERROR(__xludf.DUMMYFUNCTION("""COMPUTED_VALUE"""),1.245)</f>
        <v>1.245</v>
      </c>
      <c r="L258" s="4">
        <v>26.5791</v>
      </c>
      <c r="M258" s="4" t="s">
        <v>13</v>
      </c>
      <c r="N258" s="1">
        <v>15.3707290408724</v>
      </c>
      <c r="O258" s="4">
        <v>14.160670959127602</v>
      </c>
      <c r="V258" s="5">
        <v>59.8785</v>
      </c>
      <c r="W258" s="6">
        <v>1.285</v>
      </c>
      <c r="Z258" s="4">
        <f>IFERROR(__xludf.DUMMYFUNCTION("""COMPUTED_VALUE"""),1.245)</f>
        <v>1.245</v>
      </c>
      <c r="AA258" s="4">
        <v>48.4611</v>
      </c>
      <c r="AB258" s="4" t="s">
        <v>13</v>
      </c>
      <c r="AC258" s="1">
        <v>101.381447991008</v>
      </c>
      <c r="AD258" s="4">
        <v>-41.502947991008</v>
      </c>
    </row>
    <row r="259">
      <c r="G259" s="5">
        <v>29.8666</v>
      </c>
      <c r="H259" s="6">
        <v>1.29</v>
      </c>
      <c r="K259" s="4">
        <f>IFERROR(__xludf.DUMMYFUNCTION("""COMPUTED_VALUE"""),1.25)</f>
        <v>1.25</v>
      </c>
      <c r="L259" s="4">
        <v>26.9734</v>
      </c>
      <c r="M259" s="4" t="s">
        <v>13</v>
      </c>
      <c r="N259" s="1">
        <v>15.5198437564474</v>
      </c>
      <c r="O259" s="4">
        <v>14.346756243552598</v>
      </c>
      <c r="V259" s="5">
        <v>61.3057</v>
      </c>
      <c r="W259" s="6">
        <v>1.29</v>
      </c>
      <c r="Z259" s="4">
        <f>IFERROR(__xludf.DUMMYFUNCTION("""COMPUTED_VALUE"""),1.25)</f>
        <v>1.25</v>
      </c>
      <c r="AA259" s="4">
        <v>49.878</v>
      </c>
      <c r="AB259" s="4" t="s">
        <v>13</v>
      </c>
      <c r="AC259" s="1">
        <v>101.804746011617</v>
      </c>
      <c r="AD259" s="4">
        <v>-40.499046011617</v>
      </c>
    </row>
    <row r="260">
      <c r="G260" s="5">
        <v>30.1941</v>
      </c>
      <c r="H260" s="6">
        <v>1.295</v>
      </c>
      <c r="K260" s="4">
        <f>IFERROR(__xludf.DUMMYFUNCTION("""COMPUTED_VALUE"""),1.255)</f>
        <v>1.255</v>
      </c>
      <c r="L260" s="4">
        <v>27.3608</v>
      </c>
      <c r="M260" s="4" t="s">
        <v>13</v>
      </c>
      <c r="N260" s="1">
        <v>15.6734063696165</v>
      </c>
      <c r="O260" s="4">
        <v>14.5206936303835</v>
      </c>
      <c r="V260" s="5">
        <v>62.7293</v>
      </c>
      <c r="W260" s="6">
        <v>1.295</v>
      </c>
      <c r="Z260" s="4">
        <f>IFERROR(__xludf.DUMMYFUNCTION("""COMPUTED_VALUE"""),1.255)</f>
        <v>1.255</v>
      </c>
      <c r="AA260" s="4">
        <v>51.3</v>
      </c>
      <c r="AB260" s="4" t="s">
        <v>13</v>
      </c>
      <c r="AC260" s="1">
        <v>102.235464999457</v>
      </c>
      <c r="AD260" s="4">
        <v>-39.50616499945699</v>
      </c>
    </row>
    <row r="261">
      <c r="G261" s="5">
        <v>30.5139</v>
      </c>
      <c r="H261" s="6">
        <v>1.3</v>
      </c>
      <c r="K261" s="4">
        <f>IFERROR(__xludf.DUMMYFUNCTION("""COMPUTED_VALUE"""),1.26)</f>
        <v>1.26</v>
      </c>
      <c r="L261" s="4">
        <v>27.7411</v>
      </c>
      <c r="M261" s="4" t="s">
        <v>13</v>
      </c>
      <c r="N261" s="1">
        <v>15.8319442864662</v>
      </c>
      <c r="O261" s="4">
        <v>14.6819557135338</v>
      </c>
      <c r="V261" s="5">
        <v>64.1482</v>
      </c>
      <c r="W261" s="6">
        <v>1.3</v>
      </c>
      <c r="Z261" s="4">
        <f>IFERROR(__xludf.DUMMYFUNCTION("""COMPUTED_VALUE"""),1.26)</f>
        <v>1.26</v>
      </c>
      <c r="AA261" s="4">
        <v>52.7261</v>
      </c>
      <c r="AB261" s="4" t="s">
        <v>13</v>
      </c>
      <c r="AC261" s="1">
        <v>102.675444449908</v>
      </c>
      <c r="AD261" s="4">
        <v>-38.527244449908</v>
      </c>
    </row>
    <row r="262">
      <c r="G262" s="5">
        <v>30.8261</v>
      </c>
      <c r="H262" s="6">
        <v>1.305</v>
      </c>
      <c r="K262" s="4">
        <f>IFERROR(__xludf.DUMMYFUNCTION("""COMPUTED_VALUE"""),1.265)</f>
        <v>1.265</v>
      </c>
      <c r="L262" s="4">
        <v>28.1142</v>
      </c>
      <c r="M262" s="4" t="s">
        <v>13</v>
      </c>
      <c r="N262" s="1">
        <v>15.9959849130828</v>
      </c>
      <c r="O262" s="4">
        <v>14.8301150869172</v>
      </c>
      <c r="V262" s="5">
        <v>65.561</v>
      </c>
      <c r="W262" s="6">
        <v>1.305</v>
      </c>
      <c r="Z262" s="4">
        <f>IFERROR(__xludf.DUMMYFUNCTION("""COMPUTED_VALUE"""),1.265)</f>
        <v>1.265</v>
      </c>
      <c r="AA262" s="4">
        <v>54.1552</v>
      </c>
      <c r="AB262" s="4" t="s">
        <v>13</v>
      </c>
      <c r="AC262" s="1">
        <v>103.126523858352</v>
      </c>
      <c r="AD262" s="4">
        <v>-37.565523858351995</v>
      </c>
    </row>
    <row r="263">
      <c r="G263" s="5">
        <v>31.1305</v>
      </c>
      <c r="H263" s="6">
        <v>1.31</v>
      </c>
      <c r="K263" s="4">
        <f>IFERROR(__xludf.DUMMYFUNCTION("""COMPUTED_VALUE"""),1.27)</f>
        <v>1.27</v>
      </c>
      <c r="L263" s="4">
        <v>28.4799</v>
      </c>
      <c r="M263" s="4" t="s">
        <v>13</v>
      </c>
      <c r="N263" s="1">
        <v>16.1660556555527</v>
      </c>
      <c r="O263" s="4">
        <v>14.964444344447301</v>
      </c>
      <c r="V263" s="5">
        <v>66.9667</v>
      </c>
      <c r="W263" s="6">
        <v>1.31</v>
      </c>
      <c r="Z263" s="4">
        <f>IFERROR(__xludf.DUMMYFUNCTION("""COMPUTED_VALUE"""),1.27)</f>
        <v>1.27</v>
      </c>
      <c r="AA263" s="4">
        <v>55.586</v>
      </c>
      <c r="AB263" s="4" t="s">
        <v>13</v>
      </c>
      <c r="AC263" s="1">
        <v>103.590542720168</v>
      </c>
      <c r="AD263" s="4">
        <v>-36.623842720168</v>
      </c>
    </row>
    <row r="264">
      <c r="G264" s="5">
        <v>31.4275</v>
      </c>
      <c r="H264" s="6">
        <v>1.315</v>
      </c>
      <c r="K264" s="4">
        <f>IFERROR(__xludf.DUMMYFUNCTION("""COMPUTED_VALUE"""),1.275)</f>
        <v>1.275</v>
      </c>
      <c r="L264" s="4">
        <v>28.838</v>
      </c>
      <c r="M264" s="4" t="s">
        <v>13</v>
      </c>
      <c r="N264" s="1">
        <v>16.3426839199621</v>
      </c>
      <c r="O264" s="4">
        <v>15.0848160800379</v>
      </c>
      <c r="V264" s="5">
        <v>68.3639</v>
      </c>
      <c r="W264" s="6">
        <v>1.315</v>
      </c>
      <c r="Z264" s="4">
        <f>IFERROR(__xludf.DUMMYFUNCTION("""COMPUTED_VALUE"""),1.275)</f>
        <v>1.275</v>
      </c>
      <c r="AA264" s="4">
        <v>57.0176</v>
      </c>
      <c r="AB264" s="4" t="s">
        <v>13</v>
      </c>
      <c r="AC264" s="1">
        <v>104.069340530737</v>
      </c>
      <c r="AD264" s="4">
        <v>-35.70544053073699</v>
      </c>
    </row>
    <row r="265">
      <c r="G265" s="5">
        <v>31.7169</v>
      </c>
      <c r="H265" s="6">
        <v>1.32</v>
      </c>
      <c r="K265" s="4">
        <f>IFERROR(__xludf.DUMMYFUNCTION("""COMPUTED_VALUE"""),1.28)</f>
        <v>1.28</v>
      </c>
      <c r="L265" s="4">
        <v>29.1885</v>
      </c>
      <c r="M265" s="4" t="s">
        <v>13</v>
      </c>
      <c r="N265" s="1">
        <v>16.5263971123976</v>
      </c>
      <c r="O265" s="4">
        <v>15.190502887602399</v>
      </c>
      <c r="V265" s="5">
        <v>69.7515</v>
      </c>
      <c r="W265" s="6">
        <v>1.32</v>
      </c>
      <c r="Z265" s="4">
        <f>IFERROR(__xludf.DUMMYFUNCTION("""COMPUTED_VALUE"""),1.28)</f>
        <v>1.28</v>
      </c>
      <c r="AA265" s="4">
        <v>58.4487</v>
      </c>
      <c r="AB265" s="4" t="s">
        <v>13</v>
      </c>
      <c r="AC265" s="1">
        <v>104.564756785439</v>
      </c>
      <c r="AD265" s="4">
        <v>-34.81325678543901</v>
      </c>
    </row>
    <row r="266">
      <c r="G266" s="5">
        <v>31.9988</v>
      </c>
      <c r="H266" s="6">
        <v>1.325</v>
      </c>
      <c r="K266" s="4">
        <f>IFERROR(__xludf.DUMMYFUNCTION("""COMPUTED_VALUE"""),1.285)</f>
        <v>1.285</v>
      </c>
      <c r="L266" s="4">
        <v>29.5314</v>
      </c>
      <c r="M266" s="4" t="s">
        <v>13</v>
      </c>
      <c r="N266" s="1">
        <v>16.7177226389455</v>
      </c>
      <c r="O266" s="4">
        <v>15.2810773610545</v>
      </c>
      <c r="V266" s="5">
        <v>71.128</v>
      </c>
      <c r="W266" s="6">
        <v>1.325</v>
      </c>
      <c r="Z266" s="4">
        <f>IFERROR(__xludf.DUMMYFUNCTION("""COMPUTED_VALUE"""),1.285)</f>
        <v>1.285</v>
      </c>
      <c r="AA266" s="4">
        <v>59.8785</v>
      </c>
      <c r="AB266" s="4" t="s">
        <v>13</v>
      </c>
      <c r="AC266" s="1">
        <v>105.078630979655</v>
      </c>
      <c r="AD266" s="4">
        <v>-33.950630979655</v>
      </c>
    </row>
    <row r="267">
      <c r="G267" s="5">
        <v>32.2734</v>
      </c>
      <c r="H267" s="6">
        <v>1.33</v>
      </c>
      <c r="K267" s="4">
        <f>IFERROR(__xludf.DUMMYFUNCTION("""COMPUTED_VALUE"""),1.29)</f>
        <v>1.29</v>
      </c>
      <c r="L267" s="4">
        <v>29.8666</v>
      </c>
      <c r="M267" s="4" t="s">
        <v>13</v>
      </c>
      <c r="N267" s="1">
        <v>16.917187905692</v>
      </c>
      <c r="O267" s="4">
        <v>15.356212094308002</v>
      </c>
      <c r="V267" s="5">
        <v>72.4921</v>
      </c>
      <c r="W267" s="6">
        <v>1.33</v>
      </c>
      <c r="Z267" s="4">
        <f>IFERROR(__xludf.DUMMYFUNCTION("""COMPUTED_VALUE"""),1.29)</f>
        <v>1.29</v>
      </c>
      <c r="AA267" s="4">
        <v>61.3057</v>
      </c>
      <c r="AB267" s="4" t="s">
        <v>13</v>
      </c>
      <c r="AC267" s="1">
        <v>105.612802608765</v>
      </c>
      <c r="AD267" s="4">
        <v>-33.120702608765</v>
      </c>
    </row>
    <row r="268">
      <c r="G268" s="5">
        <v>32.5407</v>
      </c>
      <c r="H268" s="6">
        <v>1.335</v>
      </c>
      <c r="K268" s="4">
        <f>IFERROR(__xludf.DUMMYFUNCTION("""COMPUTED_VALUE"""),1.295)</f>
        <v>1.295</v>
      </c>
      <c r="L268" s="4">
        <v>30.1941</v>
      </c>
      <c r="M268" s="4" t="s">
        <v>13</v>
      </c>
      <c r="N268" s="1">
        <v>17.1257025974203</v>
      </c>
      <c r="O268" s="4">
        <v>15.4149974025797</v>
      </c>
      <c r="V268" s="5">
        <v>73.8426</v>
      </c>
      <c r="W268" s="6">
        <v>1.335</v>
      </c>
      <c r="Z268" s="4">
        <f>IFERROR(__xludf.DUMMYFUNCTION("""COMPUTED_VALUE"""),1.295)</f>
        <v>1.295</v>
      </c>
      <c r="AA268" s="4">
        <v>62.7293</v>
      </c>
      <c r="AB268" s="4" t="s">
        <v>13</v>
      </c>
      <c r="AC268" s="1">
        <v>106.169299954219</v>
      </c>
      <c r="AD268" s="4">
        <v>-32.326699954218995</v>
      </c>
    </row>
    <row r="269">
      <c r="G269" s="5">
        <v>32.8008</v>
      </c>
      <c r="H269" s="6">
        <v>1.34</v>
      </c>
      <c r="K269" s="4">
        <f>IFERROR(__xludf.DUMMYFUNCTION("""COMPUTED_VALUE"""),1.3)</f>
        <v>1.3</v>
      </c>
      <c r="L269" s="4">
        <v>30.5139</v>
      </c>
      <c r="M269" s="4" t="s">
        <v>13</v>
      </c>
      <c r="N269" s="1">
        <v>17.3535187902881</v>
      </c>
      <c r="O269" s="4">
        <v>15.447281209711903</v>
      </c>
      <c r="V269" s="5">
        <v>75.1781</v>
      </c>
      <c r="W269" s="6">
        <v>1.34</v>
      </c>
      <c r="Z269" s="4">
        <f>IFERROR(__xludf.DUMMYFUNCTION("""COMPUTED_VALUE"""),1.3)</f>
        <v>1.3</v>
      </c>
      <c r="AA269" s="4">
        <v>64.1482</v>
      </c>
      <c r="AB269" s="4" t="s">
        <v>13</v>
      </c>
      <c r="AC269" s="1">
        <v>106.753985971729</v>
      </c>
      <c r="AD269" s="4">
        <v>-31.575885971728994</v>
      </c>
    </row>
    <row r="270">
      <c r="G270" s="5">
        <v>33.0538</v>
      </c>
      <c r="H270" s="6">
        <v>1.345</v>
      </c>
      <c r="K270" s="4">
        <f>IFERROR(__xludf.DUMMYFUNCTION("""COMPUTED_VALUE"""),1.305)</f>
        <v>1.305</v>
      </c>
      <c r="L270" s="4">
        <v>30.8261</v>
      </c>
      <c r="M270" s="4" t="s">
        <v>13</v>
      </c>
      <c r="N270" s="1">
        <v>17.6039176174305</v>
      </c>
      <c r="O270" s="4">
        <v>15.449882382569502</v>
      </c>
      <c r="V270" s="5">
        <v>76.4972</v>
      </c>
      <c r="W270" s="6">
        <v>1.345</v>
      </c>
      <c r="Z270" s="4">
        <f>IFERROR(__xludf.DUMMYFUNCTION("""COMPUTED_VALUE"""),1.305)</f>
        <v>1.305</v>
      </c>
      <c r="AA270" s="4">
        <v>65.561</v>
      </c>
      <c r="AB270" s="4" t="s">
        <v>13</v>
      </c>
      <c r="AC270" s="1">
        <v>107.367255189285</v>
      </c>
      <c r="AD270" s="4">
        <v>-30.870055189284997</v>
      </c>
    </row>
    <row r="271">
      <c r="G271" s="5">
        <v>33.2998</v>
      </c>
      <c r="H271" s="6">
        <v>1.35</v>
      </c>
      <c r="K271" s="4">
        <f>IFERROR(__xludf.DUMMYFUNCTION("""COMPUTED_VALUE"""),1.31)</f>
        <v>1.31</v>
      </c>
      <c r="L271" s="4">
        <v>31.1305</v>
      </c>
      <c r="M271" s="4" t="s">
        <v>13</v>
      </c>
      <c r="N271" s="1">
        <v>17.8754165472981</v>
      </c>
      <c r="O271" s="4">
        <v>15.424383452701896</v>
      </c>
      <c r="V271" s="5">
        <v>77.7989</v>
      </c>
      <c r="W271" s="6">
        <v>1.35</v>
      </c>
      <c r="Z271" s="4">
        <f>IFERROR(__xludf.DUMMYFUNCTION("""COMPUTED_VALUE"""),1.31)</f>
        <v>1.31</v>
      </c>
      <c r="AA271" s="4">
        <v>66.9667</v>
      </c>
      <c r="AB271" s="4" t="s">
        <v>13</v>
      </c>
      <c r="AC271" s="1">
        <v>108.006837154427</v>
      </c>
      <c r="AD271" s="4">
        <v>-30.207937154427</v>
      </c>
    </row>
    <row r="272">
      <c r="G272" s="5">
        <v>33.5389</v>
      </c>
      <c r="H272" s="6">
        <v>1.355</v>
      </c>
      <c r="K272" s="4">
        <f>IFERROR(__xludf.DUMMYFUNCTION("""COMPUTED_VALUE"""),1.315)</f>
        <v>1.315</v>
      </c>
      <c r="L272" s="4">
        <v>31.4275</v>
      </c>
      <c r="M272" s="4" t="s">
        <v>13</v>
      </c>
      <c r="N272" s="1">
        <v>18.166533048342</v>
      </c>
      <c r="O272" s="4">
        <v>15.372366951657998</v>
      </c>
      <c r="V272" s="5">
        <v>79.0819</v>
      </c>
      <c r="W272" s="6">
        <v>1.355</v>
      </c>
      <c r="Z272" s="4">
        <f>IFERROR(__xludf.DUMMYFUNCTION("""COMPUTED_VALUE"""),1.315)</f>
        <v>1.315</v>
      </c>
      <c r="AA272" s="4">
        <v>68.3639</v>
      </c>
      <c r="AB272" s="4" t="s">
        <v>13</v>
      </c>
      <c r="AC272" s="1">
        <v>108.670461414691</v>
      </c>
      <c r="AD272" s="4">
        <v>-29.588561414691</v>
      </c>
    </row>
    <row r="273">
      <c r="G273" s="5">
        <v>33.7713</v>
      </c>
      <c r="H273" s="6">
        <v>1.36</v>
      </c>
      <c r="K273" s="4">
        <f>IFERROR(__xludf.DUMMYFUNCTION("""COMPUTED_VALUE"""),1.32)</f>
        <v>1.32</v>
      </c>
      <c r="L273" s="4">
        <v>31.7169</v>
      </c>
      <c r="M273" s="4" t="s">
        <v>13</v>
      </c>
      <c r="N273" s="1">
        <v>18.4757845890129</v>
      </c>
      <c r="O273" s="4">
        <v>15.295515410987097</v>
      </c>
      <c r="V273" s="5">
        <v>80.3452</v>
      </c>
      <c r="W273" s="6">
        <v>1.36</v>
      </c>
      <c r="Z273" s="4">
        <f>IFERROR(__xludf.DUMMYFUNCTION("""COMPUTED_VALUE"""),1.32)</f>
        <v>1.32</v>
      </c>
      <c r="AA273" s="4">
        <v>69.7515</v>
      </c>
      <c r="AB273" s="4" t="s">
        <v>13</v>
      </c>
      <c r="AC273" s="1">
        <v>109.355857517616</v>
      </c>
      <c r="AD273" s="4">
        <v>-29.010657517615996</v>
      </c>
    </row>
    <row r="274">
      <c r="G274" s="5">
        <v>33.997</v>
      </c>
      <c r="H274" s="6">
        <v>1.365</v>
      </c>
      <c r="K274" s="4">
        <f>IFERROR(__xludf.DUMMYFUNCTION("""COMPUTED_VALUE"""),1.325)</f>
        <v>1.325</v>
      </c>
      <c r="L274" s="4">
        <v>31.9988</v>
      </c>
      <c r="M274" s="4" t="s">
        <v>13</v>
      </c>
      <c r="N274" s="1">
        <v>18.8016886377616</v>
      </c>
      <c r="O274" s="4">
        <v>15.1953113622384</v>
      </c>
      <c r="V274" s="5">
        <v>81.5879</v>
      </c>
      <c r="W274" s="6">
        <v>1.365</v>
      </c>
      <c r="Z274" s="4">
        <f>IFERROR(__xludf.DUMMYFUNCTION("""COMPUTED_VALUE"""),1.325)</f>
        <v>1.325</v>
      </c>
      <c r="AA274" s="4">
        <v>71.128</v>
      </c>
      <c r="AB274" s="4" t="s">
        <v>13</v>
      </c>
      <c r="AC274" s="1">
        <v>110.060755010739</v>
      </c>
      <c r="AD274" s="4">
        <v>-28.472855010738996</v>
      </c>
    </row>
    <row r="275">
      <c r="G275" s="5">
        <v>34.2163</v>
      </c>
      <c r="H275" s="6">
        <v>1.37</v>
      </c>
      <c r="K275" s="4">
        <f>IFERROR(__xludf.DUMMYFUNCTION("""COMPUTED_VALUE"""),1.33)</f>
        <v>1.33</v>
      </c>
      <c r="L275" s="4">
        <v>32.2734</v>
      </c>
      <c r="M275" s="4" t="s">
        <v>13</v>
      </c>
      <c r="N275" s="1">
        <v>19.1427626630391</v>
      </c>
      <c r="O275" s="4">
        <v>15.073537336960896</v>
      </c>
      <c r="V275" s="5">
        <v>82.809</v>
      </c>
      <c r="W275" s="6">
        <v>1.37</v>
      </c>
      <c r="Z275" s="4">
        <f>IFERROR(__xludf.DUMMYFUNCTION("""COMPUTED_VALUE"""),1.33)</f>
        <v>1.33</v>
      </c>
      <c r="AA275" s="4">
        <v>72.4921</v>
      </c>
      <c r="AB275" s="4" t="s">
        <v>13</v>
      </c>
      <c r="AC275" s="1">
        <v>110.782883441598</v>
      </c>
      <c r="AD275" s="4">
        <v>-27.973883441598005</v>
      </c>
    </row>
    <row r="276">
      <c r="G276" s="5">
        <v>34.4293</v>
      </c>
      <c r="H276" s="6">
        <v>1.375</v>
      </c>
      <c r="K276" s="4">
        <f>IFERROR(__xludf.DUMMYFUNCTION("""COMPUTED_VALUE"""),1.333877563)</f>
        <v>1.333877563</v>
      </c>
      <c r="L276" s="4" t="s">
        <v>13</v>
      </c>
      <c r="M276" s="4">
        <v>17.0778156023469</v>
      </c>
      <c r="N276" s="1">
        <v>19.4975241332962</v>
      </c>
      <c r="O276" s="4">
        <v>14.931775866703799</v>
      </c>
      <c r="V276" s="5">
        <v>84.0081</v>
      </c>
      <c r="W276" s="6">
        <v>1.375</v>
      </c>
      <c r="Z276" s="4">
        <f>IFERROR(__xludf.DUMMYFUNCTION("""COMPUTED_VALUE"""),1.333877563)</f>
        <v>1.333877563</v>
      </c>
      <c r="AA276" s="4" t="s">
        <v>13</v>
      </c>
      <c r="AB276" s="4">
        <v>106.042205237185</v>
      </c>
      <c r="AC276" s="1">
        <v>111.519972357731</v>
      </c>
      <c r="AD276" s="4">
        <v>-27.511872357731008</v>
      </c>
    </row>
    <row r="277">
      <c r="G277" s="5">
        <v>34.6361</v>
      </c>
      <c r="H277" s="6">
        <v>1.38</v>
      </c>
      <c r="K277" s="4">
        <f>IFERROR(__xludf.DUMMYFUNCTION("""COMPUTED_VALUE"""),1.335)</f>
        <v>1.335</v>
      </c>
      <c r="L277" s="4">
        <v>32.5407</v>
      </c>
      <c r="M277" s="4" t="s">
        <v>13</v>
      </c>
      <c r="N277" s="1">
        <v>19.8644905169837</v>
      </c>
      <c r="O277" s="4">
        <v>14.771609483016299</v>
      </c>
      <c r="V277" s="5">
        <v>85.1847</v>
      </c>
      <c r="W277" s="6">
        <v>1.38</v>
      </c>
      <c r="Z277" s="4">
        <f>IFERROR(__xludf.DUMMYFUNCTION("""COMPUTED_VALUE"""),1.335)</f>
        <v>1.335</v>
      </c>
      <c r="AA277" s="4">
        <v>73.8426</v>
      </c>
      <c r="AB277" s="4" t="s">
        <v>13</v>
      </c>
      <c r="AC277" s="1">
        <v>112.269751306675</v>
      </c>
      <c r="AD277" s="4">
        <v>-27.085051306675</v>
      </c>
    </row>
    <row r="278">
      <c r="G278" s="5">
        <v>34.837</v>
      </c>
      <c r="H278" s="6">
        <v>1.385</v>
      </c>
      <c r="K278" s="4">
        <f>IFERROR(__xludf.DUMMYFUNCTION("""COMPUTED_VALUE"""),1.34)</f>
        <v>1.34</v>
      </c>
      <c r="L278" s="4">
        <v>32.8008</v>
      </c>
      <c r="M278" s="4" t="s">
        <v>13</v>
      </c>
      <c r="N278" s="1">
        <v>20.2421792825526</v>
      </c>
      <c r="O278" s="4">
        <v>14.594820717447405</v>
      </c>
      <c r="V278" s="5">
        <v>86.3382</v>
      </c>
      <c r="W278" s="6">
        <v>1.385</v>
      </c>
      <c r="Z278" s="4">
        <f>IFERROR(__xludf.DUMMYFUNCTION("""COMPUTED_VALUE"""),1.34)</f>
        <v>1.34</v>
      </c>
      <c r="AA278" s="4">
        <v>75.1781</v>
      </c>
      <c r="AB278" s="4" t="s">
        <v>13</v>
      </c>
      <c r="AC278" s="1">
        <v>113.029949835968</v>
      </c>
      <c r="AD278" s="4">
        <v>-26.691749835967997</v>
      </c>
    </row>
    <row r="279">
      <c r="G279" s="5">
        <v>35.032</v>
      </c>
      <c r="H279" s="6">
        <v>1.39</v>
      </c>
      <c r="K279" s="4">
        <f>IFERROR(__xludf.DUMMYFUNCTION("""COMPUTED_VALUE"""),1.345)</f>
        <v>1.345</v>
      </c>
      <c r="L279" s="4">
        <v>33.0538</v>
      </c>
      <c r="M279" s="4" t="s">
        <v>13</v>
      </c>
      <c r="N279" s="1">
        <v>20.6291078984536</v>
      </c>
      <c r="O279" s="4">
        <v>14.402892101546396</v>
      </c>
      <c r="V279" s="5">
        <v>87.4688</v>
      </c>
      <c r="W279" s="6">
        <v>1.39</v>
      </c>
      <c r="Z279" s="4">
        <f>IFERROR(__xludf.DUMMYFUNCTION("""COMPUTED_VALUE"""),1.345)</f>
        <v>1.345</v>
      </c>
      <c r="AA279" s="4">
        <v>76.4972</v>
      </c>
      <c r="AB279" s="4" t="s">
        <v>13</v>
      </c>
      <c r="AC279" s="1">
        <v>113.798297493149</v>
      </c>
      <c r="AD279" s="4">
        <v>-26.329497493148992</v>
      </c>
    </row>
    <row r="280">
      <c r="G280" s="5">
        <v>35.2215</v>
      </c>
      <c r="H280" s="6">
        <v>1.395</v>
      </c>
      <c r="K280" s="4">
        <f>IFERROR(__xludf.DUMMYFUNCTION("""COMPUTED_VALUE"""),1.35)</f>
        <v>1.35</v>
      </c>
      <c r="L280" s="4">
        <v>33.2998</v>
      </c>
      <c r="M280" s="4" t="s">
        <v>13</v>
      </c>
      <c r="N280" s="1">
        <v>21.0237938331376</v>
      </c>
      <c r="O280" s="4">
        <v>14.1977061668624</v>
      </c>
      <c r="V280" s="5">
        <v>88.5762</v>
      </c>
      <c r="W280" s="6">
        <v>1.395</v>
      </c>
      <c r="Z280" s="4">
        <f>IFERROR(__xludf.DUMMYFUNCTION("""COMPUTED_VALUE"""),1.35)</f>
        <v>1.35</v>
      </c>
      <c r="AA280" s="4">
        <v>77.7989</v>
      </c>
      <c r="AB280" s="4" t="s">
        <v>13</v>
      </c>
      <c r="AC280" s="1">
        <v>114.572523825753</v>
      </c>
      <c r="AD280" s="4">
        <v>-25.996323825752995</v>
      </c>
    </row>
    <row r="281">
      <c r="G281" s="5">
        <v>35.4054</v>
      </c>
      <c r="H281" s="6">
        <v>1.4</v>
      </c>
      <c r="K281" s="4">
        <f>IFERROR(__xludf.DUMMYFUNCTION("""COMPUTED_VALUE"""),1.355)</f>
        <v>1.355</v>
      </c>
      <c r="L281" s="4">
        <v>33.5389</v>
      </c>
      <c r="M281" s="4" t="s">
        <v>13</v>
      </c>
      <c r="N281" s="1">
        <v>21.4247545550555</v>
      </c>
      <c r="O281" s="4">
        <v>13.9806454449445</v>
      </c>
      <c r="V281" s="5">
        <v>89.6608</v>
      </c>
      <c r="W281" s="6">
        <v>1.4</v>
      </c>
      <c r="Z281" s="4">
        <f>IFERROR(__xludf.DUMMYFUNCTION("""COMPUTED_VALUE"""),1.355)</f>
        <v>1.355</v>
      </c>
      <c r="AA281" s="4">
        <v>79.0819</v>
      </c>
      <c r="AB281" s="4" t="s">
        <v>13</v>
      </c>
      <c r="AC281" s="1">
        <v>115.35035838132</v>
      </c>
      <c r="AD281" s="4">
        <v>-25.689558381320012</v>
      </c>
    </row>
    <row r="282">
      <c r="G282" s="5">
        <v>35.5842</v>
      </c>
      <c r="H282" s="6">
        <v>1.405</v>
      </c>
      <c r="K282" s="4">
        <f>IFERROR(__xludf.DUMMYFUNCTION("""COMPUTED_VALUE"""),1.36)</f>
        <v>1.36</v>
      </c>
      <c r="L282" s="4">
        <v>33.7713</v>
      </c>
      <c r="M282" s="4" t="s">
        <v>13</v>
      </c>
      <c r="N282" s="1">
        <v>21.8305075326581</v>
      </c>
      <c r="O282" s="4">
        <v>13.753692467341903</v>
      </c>
      <c r="V282" s="5">
        <v>90.7228</v>
      </c>
      <c r="W282" s="6">
        <v>1.405</v>
      </c>
      <c r="Z282" s="4">
        <f>IFERROR(__xludf.DUMMYFUNCTION("""COMPUTED_VALUE"""),1.36)</f>
        <v>1.36</v>
      </c>
      <c r="AA282" s="4">
        <v>80.3452</v>
      </c>
      <c r="AB282" s="4" t="s">
        <v>13</v>
      </c>
      <c r="AC282" s="1">
        <v>116.129530707387</v>
      </c>
      <c r="AD282" s="4">
        <v>-25.406730707387</v>
      </c>
    </row>
    <row r="283">
      <c r="G283" s="5">
        <v>35.758</v>
      </c>
      <c r="H283" s="6">
        <v>1.41</v>
      </c>
      <c r="K283" s="4">
        <f>IFERROR(__xludf.DUMMYFUNCTION("""COMPUTED_VALUE"""),1.365)</f>
        <v>1.365</v>
      </c>
      <c r="L283" s="4">
        <v>33.997</v>
      </c>
      <c r="M283" s="4" t="s">
        <v>13</v>
      </c>
      <c r="N283" s="1">
        <v>22.2395702343963</v>
      </c>
      <c r="O283" s="4">
        <v>13.518429765603702</v>
      </c>
      <c r="V283" s="5">
        <v>91.7629</v>
      </c>
      <c r="W283" s="6">
        <v>1.41</v>
      </c>
      <c r="Z283" s="4">
        <f>IFERROR(__xludf.DUMMYFUNCTION("""COMPUTED_VALUE"""),1.365)</f>
        <v>1.365</v>
      </c>
      <c r="AA283" s="4">
        <v>81.5879</v>
      </c>
      <c r="AB283" s="4" t="s">
        <v>13</v>
      </c>
      <c r="AC283" s="1">
        <v>116.907770351492</v>
      </c>
      <c r="AD283" s="4">
        <v>-25.144870351492003</v>
      </c>
    </row>
    <row r="284">
      <c r="G284" s="5">
        <v>35.9269</v>
      </c>
      <c r="H284" s="6">
        <v>1.415</v>
      </c>
      <c r="K284" s="4">
        <f>IFERROR(__xludf.DUMMYFUNCTION("""COMPUTED_VALUE"""),1.37)</f>
        <v>1.37</v>
      </c>
      <c r="L284" s="4">
        <v>34.2163</v>
      </c>
      <c r="M284" s="4" t="s">
        <v>13</v>
      </c>
      <c r="N284" s="1">
        <v>22.6504601287209</v>
      </c>
      <c r="O284" s="4">
        <v>13.276439871279102</v>
      </c>
      <c r="V284" s="5">
        <v>92.7816</v>
      </c>
      <c r="W284" s="6">
        <v>1.415</v>
      </c>
      <c r="Z284" s="4">
        <f>IFERROR(__xludf.DUMMYFUNCTION("""COMPUTED_VALUE"""),1.37)</f>
        <v>1.37</v>
      </c>
      <c r="AA284" s="4">
        <v>82.809</v>
      </c>
      <c r="AB284" s="4" t="s">
        <v>13</v>
      </c>
      <c r="AC284" s="1">
        <v>117.682806861172</v>
      </c>
      <c r="AD284" s="4">
        <v>-24.901206861172</v>
      </c>
    </row>
    <row r="285">
      <c r="G285" s="5">
        <v>36.0913</v>
      </c>
      <c r="H285" s="6">
        <v>1.42</v>
      </c>
      <c r="K285" s="4">
        <f>IFERROR(__xludf.DUMMYFUNCTION("""COMPUTED_VALUE"""),1.375)</f>
        <v>1.375</v>
      </c>
      <c r="L285" s="4">
        <v>34.4293</v>
      </c>
      <c r="M285" s="4" t="s">
        <v>13</v>
      </c>
      <c r="N285" s="1">
        <v>23.0616946840828</v>
      </c>
      <c r="O285" s="4">
        <v>13.029605315917198</v>
      </c>
      <c r="V285" s="5">
        <v>93.7797</v>
      </c>
      <c r="W285" s="6">
        <v>1.42</v>
      </c>
      <c r="Z285" s="4">
        <f>IFERROR(__xludf.DUMMYFUNCTION("""COMPUTED_VALUE"""),1.375)</f>
        <v>1.375</v>
      </c>
      <c r="AA285" s="4">
        <v>84.0081</v>
      </c>
      <c r="AB285" s="4" t="s">
        <v>13</v>
      </c>
      <c r="AC285" s="1">
        <v>118.452369783965</v>
      </c>
      <c r="AD285" s="4">
        <v>-24.67266978396499</v>
      </c>
    </row>
    <row r="286">
      <c r="G286" s="5">
        <v>36.2512</v>
      </c>
      <c r="H286" s="6">
        <v>1.425</v>
      </c>
      <c r="K286" s="4">
        <f>IFERROR(__xludf.DUMMYFUNCTION("""COMPUTED_VALUE"""),1.38)</f>
        <v>1.38</v>
      </c>
      <c r="L286" s="4">
        <v>34.6361</v>
      </c>
      <c r="M286" s="4" t="s">
        <v>13</v>
      </c>
      <c r="N286" s="1">
        <v>23.4717913689329</v>
      </c>
      <c r="O286" s="4">
        <v>12.779408631067096</v>
      </c>
      <c r="V286" s="5">
        <v>94.7582</v>
      </c>
      <c r="W286" s="6">
        <v>1.425</v>
      </c>
      <c r="Z286" s="4">
        <f>IFERROR(__xludf.DUMMYFUNCTION("""COMPUTED_VALUE"""),1.38)</f>
        <v>1.38</v>
      </c>
      <c r="AA286" s="4">
        <v>85.1847</v>
      </c>
      <c r="AB286" s="4" t="s">
        <v>13</v>
      </c>
      <c r="AC286" s="1">
        <v>119.21418866741</v>
      </c>
      <c r="AD286" s="4">
        <v>-24.455988667409997</v>
      </c>
    </row>
    <row r="287">
      <c r="G287" s="5">
        <v>36.4071</v>
      </c>
      <c r="H287" s="6">
        <v>1.43</v>
      </c>
      <c r="K287" s="4">
        <f>IFERROR(__xludf.DUMMYFUNCTION("""COMPUTED_VALUE"""),1.385)</f>
        <v>1.385</v>
      </c>
      <c r="L287" s="4">
        <v>34.837</v>
      </c>
      <c r="M287" s="4" t="s">
        <v>13</v>
      </c>
      <c r="N287" s="1">
        <v>23.879267651722</v>
      </c>
      <c r="O287" s="4">
        <v>12.527832348278</v>
      </c>
      <c r="V287" s="5">
        <v>95.718</v>
      </c>
      <c r="W287" s="6">
        <v>1.43</v>
      </c>
      <c r="Z287" s="4">
        <f>IFERROR(__xludf.DUMMYFUNCTION("""COMPUTED_VALUE"""),1.385)</f>
        <v>1.385</v>
      </c>
      <c r="AA287" s="4">
        <v>86.3382</v>
      </c>
      <c r="AB287" s="4" t="s">
        <v>13</v>
      </c>
      <c r="AC287" s="1">
        <v>119.965993059043</v>
      </c>
      <c r="AD287" s="4">
        <v>-24.247993059042997</v>
      </c>
    </row>
    <row r="288">
      <c r="G288" s="5">
        <v>36.5589</v>
      </c>
      <c r="H288" s="6">
        <v>1.435</v>
      </c>
      <c r="K288" s="4">
        <f>IFERROR(__xludf.DUMMYFUNCTION("""COMPUTED_VALUE"""),1.39)</f>
        <v>1.39</v>
      </c>
      <c r="L288" s="4">
        <v>35.032</v>
      </c>
      <c r="M288" s="4" t="s">
        <v>13</v>
      </c>
      <c r="N288" s="1">
        <v>24.2826410009009</v>
      </c>
      <c r="O288" s="4">
        <v>12.276258999099102</v>
      </c>
      <c r="V288" s="5">
        <v>96.6603</v>
      </c>
      <c r="W288" s="6">
        <v>1.435</v>
      </c>
      <c r="Z288" s="4">
        <f>IFERROR(__xludf.DUMMYFUNCTION("""COMPUTED_VALUE"""),1.39)</f>
        <v>1.39</v>
      </c>
      <c r="AA288" s="4">
        <v>87.4688</v>
      </c>
      <c r="AB288" s="4" t="s">
        <v>13</v>
      </c>
      <c r="AC288" s="1">
        <v>120.705512506402</v>
      </c>
      <c r="AD288" s="4">
        <v>-24.045212506401995</v>
      </c>
    </row>
    <row r="289">
      <c r="G289" s="5">
        <v>36.7071</v>
      </c>
      <c r="H289" s="6">
        <v>1.44</v>
      </c>
      <c r="K289" s="4">
        <f>IFERROR(__xludf.DUMMYFUNCTION("""COMPUTED_VALUE"""),1.395)</f>
        <v>1.395</v>
      </c>
      <c r="L289" s="4">
        <v>35.2215</v>
      </c>
      <c r="M289" s="4" t="s">
        <v>13</v>
      </c>
      <c r="N289" s="1">
        <v>24.6804288849205</v>
      </c>
      <c r="O289" s="4">
        <v>12.026671115079498</v>
      </c>
      <c r="V289" s="5">
        <v>97.5862</v>
      </c>
      <c r="W289" s="6">
        <v>1.44</v>
      </c>
      <c r="Z289" s="4">
        <f>IFERROR(__xludf.DUMMYFUNCTION("""COMPUTED_VALUE"""),1.395)</f>
        <v>1.395</v>
      </c>
      <c r="AA289" s="4">
        <v>88.5762</v>
      </c>
      <c r="AB289" s="4" t="s">
        <v>13</v>
      </c>
      <c r="AC289" s="1">
        <v>121.430476557026</v>
      </c>
      <c r="AD289" s="4">
        <v>-23.844276557025992</v>
      </c>
    </row>
    <row r="290">
      <c r="G290" s="5">
        <v>36.8517</v>
      </c>
      <c r="H290" s="6">
        <v>1.445</v>
      </c>
      <c r="K290" s="4">
        <f>IFERROR(__xludf.DUMMYFUNCTION("""COMPUTED_VALUE"""),1.4)</f>
        <v>1.4</v>
      </c>
      <c r="L290" s="4">
        <v>35.4054</v>
      </c>
      <c r="M290" s="4" t="s">
        <v>13</v>
      </c>
      <c r="N290" s="1">
        <v>25.0711487722317</v>
      </c>
      <c r="O290" s="4">
        <v>11.7805512277683</v>
      </c>
      <c r="V290" s="5">
        <v>98.4969</v>
      </c>
      <c r="W290" s="6">
        <v>1.445</v>
      </c>
      <c r="Z290" s="4">
        <f>IFERROR(__xludf.DUMMYFUNCTION("""COMPUTED_VALUE"""),1.4)</f>
        <v>1.4</v>
      </c>
      <c r="AA290" s="4">
        <v>89.6608</v>
      </c>
      <c r="AB290" s="4" t="s">
        <v>13</v>
      </c>
      <c r="AC290" s="1">
        <v>122.138614758451</v>
      </c>
      <c r="AD290" s="4">
        <v>-23.641714758451002</v>
      </c>
    </row>
    <row r="291">
      <c r="G291" s="5">
        <v>36.9931</v>
      </c>
      <c r="H291" s="6">
        <v>1.45</v>
      </c>
      <c r="K291" s="4">
        <f>IFERROR(__xludf.DUMMYFUNCTION("""COMPUTED_VALUE"""),1.405)</f>
        <v>1.405</v>
      </c>
      <c r="L291" s="4">
        <v>35.5842</v>
      </c>
      <c r="M291" s="4" t="s">
        <v>13</v>
      </c>
      <c r="N291" s="1">
        <v>25.4533181312853</v>
      </c>
      <c r="O291" s="4">
        <v>11.539781868714698</v>
      </c>
      <c r="V291" s="5">
        <v>99.3937</v>
      </c>
      <c r="W291" s="6">
        <v>1.45</v>
      </c>
      <c r="Z291" s="4">
        <f>IFERROR(__xludf.DUMMYFUNCTION("""COMPUTED_VALUE"""),1.405)</f>
        <v>1.405</v>
      </c>
      <c r="AA291" s="4">
        <v>90.7228</v>
      </c>
      <c r="AB291" s="4" t="s">
        <v>13</v>
      </c>
      <c r="AC291" s="1">
        <v>122.827656658216</v>
      </c>
      <c r="AD291" s="4">
        <v>-23.433956658216005</v>
      </c>
    </row>
    <row r="292">
      <c r="G292" s="5">
        <v>37.1314</v>
      </c>
      <c r="H292" s="6">
        <v>1.455</v>
      </c>
      <c r="K292" s="4">
        <f>IFERROR(__xludf.DUMMYFUNCTION("""COMPUTED_VALUE"""),1.41)</f>
        <v>1.41</v>
      </c>
      <c r="L292" s="4">
        <v>35.758</v>
      </c>
      <c r="M292" s="4" t="s">
        <v>13</v>
      </c>
      <c r="N292" s="1">
        <v>25.8254544305322</v>
      </c>
      <c r="O292" s="4">
        <v>11.305945569467799</v>
      </c>
      <c r="V292" s="5">
        <v>100.278</v>
      </c>
      <c r="W292" s="6">
        <v>1.455</v>
      </c>
      <c r="Z292" s="4">
        <f>IFERROR(__xludf.DUMMYFUNCTION("""COMPUTED_VALUE"""),1.41)</f>
        <v>1.41</v>
      </c>
      <c r="AA292" s="4">
        <v>91.7629</v>
      </c>
      <c r="AB292" s="4" t="s">
        <v>13</v>
      </c>
      <c r="AC292" s="1">
        <v>123.495331803858</v>
      </c>
      <c r="AD292" s="4">
        <v>-23.217331803857988</v>
      </c>
    </row>
    <row r="293">
      <c r="G293" s="5">
        <v>37.2668</v>
      </c>
      <c r="H293" s="6">
        <v>1.46</v>
      </c>
      <c r="K293" s="4">
        <f>IFERROR(__xludf.DUMMYFUNCTION("""COMPUTED_VALUE"""),1.415)</f>
        <v>1.415</v>
      </c>
      <c r="L293" s="4">
        <v>35.9269</v>
      </c>
      <c r="M293" s="4" t="s">
        <v>13</v>
      </c>
      <c r="N293" s="1">
        <v>26.1860751384232</v>
      </c>
      <c r="O293" s="4">
        <v>11.080724861576805</v>
      </c>
      <c r="V293" s="5">
        <v>101.151</v>
      </c>
      <c r="W293" s="6">
        <v>1.46</v>
      </c>
      <c r="Z293" s="4">
        <f>IFERROR(__xludf.DUMMYFUNCTION("""COMPUTED_VALUE"""),1.415)</f>
        <v>1.415</v>
      </c>
      <c r="AA293" s="4">
        <v>92.7816</v>
      </c>
      <c r="AB293" s="4" t="s">
        <v>13</v>
      </c>
      <c r="AC293" s="1">
        <v>124.139369742916</v>
      </c>
      <c r="AD293" s="4">
        <v>-22.988369742916007</v>
      </c>
    </row>
    <row r="294">
      <c r="G294" s="5">
        <v>37.3995</v>
      </c>
      <c r="H294" s="6">
        <v>1.465</v>
      </c>
      <c r="K294" s="4">
        <f>IFERROR(__xludf.DUMMYFUNCTION("""COMPUTED_VALUE"""),1.42)</f>
        <v>1.42</v>
      </c>
      <c r="L294" s="4">
        <v>36.0913</v>
      </c>
      <c r="M294" s="4" t="s">
        <v>13</v>
      </c>
      <c r="N294" s="1">
        <v>26.5336977234092</v>
      </c>
      <c r="O294" s="4">
        <v>10.865802276590802</v>
      </c>
      <c r="V294" s="5">
        <v>102.013</v>
      </c>
      <c r="W294" s="6">
        <v>1.465</v>
      </c>
      <c r="Z294" s="4">
        <f>IFERROR(__xludf.DUMMYFUNCTION("""COMPUTED_VALUE"""),1.42)</f>
        <v>1.42</v>
      </c>
      <c r="AA294" s="4">
        <v>93.7797</v>
      </c>
      <c r="AB294" s="4" t="s">
        <v>13</v>
      </c>
      <c r="AC294" s="1">
        <v>124.757500022926</v>
      </c>
      <c r="AD294" s="4">
        <v>-22.74450002292599</v>
      </c>
    </row>
    <row r="295">
      <c r="G295" s="5">
        <v>37.5297</v>
      </c>
      <c r="H295" s="6">
        <v>1.47</v>
      </c>
      <c r="K295" s="4">
        <f>IFERROR(__xludf.DUMMYFUNCTION("""COMPUTED_VALUE"""),1.425)</f>
        <v>1.425</v>
      </c>
      <c r="L295" s="4">
        <v>36.2512</v>
      </c>
      <c r="M295" s="4" t="s">
        <v>13</v>
      </c>
      <c r="N295" s="1">
        <v>26.866839653941</v>
      </c>
      <c r="O295" s="4">
        <v>10.662860346058999</v>
      </c>
      <c r="V295" s="5">
        <v>102.867</v>
      </c>
      <c r="W295" s="6">
        <v>1.47</v>
      </c>
      <c r="Z295" s="4">
        <f>IFERROR(__xludf.DUMMYFUNCTION("""COMPUTED_VALUE"""),1.425)</f>
        <v>1.425</v>
      </c>
      <c r="AA295" s="4">
        <v>94.7582</v>
      </c>
      <c r="AB295" s="4" t="s">
        <v>13</v>
      </c>
      <c r="AC295" s="1">
        <v>125.347452191426</v>
      </c>
      <c r="AD295" s="4">
        <v>-22.480452191425996</v>
      </c>
    </row>
    <row r="296">
      <c r="G296" s="5">
        <v>37.6576</v>
      </c>
      <c r="H296" s="6">
        <v>1.475</v>
      </c>
      <c r="K296" s="4">
        <f>IFERROR(__xludf.DUMMYFUNCTION("""COMPUTED_VALUE"""),1.43)</f>
        <v>1.43</v>
      </c>
      <c r="L296" s="4">
        <v>36.4071</v>
      </c>
      <c r="M296" s="4" t="s">
        <v>13</v>
      </c>
      <c r="N296" s="1">
        <v>27.1840183984696</v>
      </c>
      <c r="O296" s="4">
        <v>10.473581601530402</v>
      </c>
      <c r="V296" s="5">
        <v>103.714</v>
      </c>
      <c r="W296" s="6">
        <v>1.475</v>
      </c>
      <c r="Z296" s="4">
        <f>IFERROR(__xludf.DUMMYFUNCTION("""COMPUTED_VALUE"""),1.43)</f>
        <v>1.43</v>
      </c>
      <c r="AA296" s="4">
        <v>95.718</v>
      </c>
      <c r="AB296" s="4" t="s">
        <v>13</v>
      </c>
      <c r="AC296" s="1">
        <v>125.906955795955</v>
      </c>
      <c r="AD296" s="4">
        <v>-22.192955795955</v>
      </c>
    </row>
    <row r="297">
      <c r="G297" s="5">
        <v>37.7834</v>
      </c>
      <c r="H297" s="6">
        <v>1.48</v>
      </c>
      <c r="K297" s="4">
        <f>IFERROR(__xludf.DUMMYFUNCTION("""COMPUTED_VALUE"""),1.435)</f>
        <v>1.435</v>
      </c>
      <c r="L297" s="4">
        <v>36.5589</v>
      </c>
      <c r="M297" s="4" t="s">
        <v>13</v>
      </c>
      <c r="N297" s="1">
        <v>27.4837514254457</v>
      </c>
      <c r="O297" s="4">
        <v>10.2996485745543</v>
      </c>
      <c r="V297" s="5">
        <v>104.553</v>
      </c>
      <c r="W297" s="6">
        <v>1.48</v>
      </c>
      <c r="Z297" s="4">
        <f>IFERROR(__xludf.DUMMYFUNCTION("""COMPUTED_VALUE"""),1.435)</f>
        <v>1.435</v>
      </c>
      <c r="AA297" s="4">
        <v>96.6603</v>
      </c>
      <c r="AB297" s="4" t="s">
        <v>13</v>
      </c>
      <c r="AC297" s="1">
        <v>126.43374038405</v>
      </c>
      <c r="AD297" s="4">
        <v>-21.88074038405</v>
      </c>
    </row>
    <row r="298">
      <c r="G298" s="5">
        <v>37.9073</v>
      </c>
      <c r="H298" s="6">
        <v>1.485</v>
      </c>
      <c r="K298" s="4">
        <f>IFERROR(__xludf.DUMMYFUNCTION("""COMPUTED_VALUE"""),1.44)</f>
        <v>1.44</v>
      </c>
      <c r="L298" s="4">
        <v>36.7071</v>
      </c>
      <c r="M298" s="4" t="s">
        <v>13</v>
      </c>
      <c r="N298" s="1">
        <v>27.7645562033201</v>
      </c>
      <c r="O298" s="4">
        <v>10.142743796679898</v>
      </c>
      <c r="V298" s="5">
        <v>105.388</v>
      </c>
      <c r="W298" s="6">
        <v>1.485</v>
      </c>
      <c r="Z298" s="4">
        <f>IFERROR(__xludf.DUMMYFUNCTION("""COMPUTED_VALUE"""),1.44)</f>
        <v>1.44</v>
      </c>
      <c r="AA298" s="4">
        <v>97.5862</v>
      </c>
      <c r="AB298" s="4" t="s">
        <v>13</v>
      </c>
      <c r="AC298" s="1">
        <v>126.925535503248</v>
      </c>
      <c r="AD298" s="4">
        <v>-21.537535503247994</v>
      </c>
    </row>
    <row r="299">
      <c r="G299" s="5">
        <v>38.0295</v>
      </c>
      <c r="H299" s="6">
        <v>1.49</v>
      </c>
      <c r="K299" s="4">
        <f>IFERROR(__xludf.DUMMYFUNCTION("""COMPUTED_VALUE"""),1.445)</f>
        <v>1.445</v>
      </c>
      <c r="L299" s="4">
        <v>36.8517</v>
      </c>
      <c r="M299" s="4" t="s">
        <v>13</v>
      </c>
      <c r="N299" s="1">
        <v>28.0249502005439</v>
      </c>
      <c r="O299" s="4">
        <v>10.0045497994561</v>
      </c>
      <c r="V299" s="5">
        <v>106.218</v>
      </c>
      <c r="W299" s="6">
        <v>1.49</v>
      </c>
      <c r="Z299" s="4">
        <f>IFERROR(__xludf.DUMMYFUNCTION("""COMPUTED_VALUE"""),1.445)</f>
        <v>1.445</v>
      </c>
      <c r="AA299" s="4">
        <v>98.4969</v>
      </c>
      <c r="AB299" s="4" t="s">
        <v>13</v>
      </c>
      <c r="AC299" s="1">
        <v>127.380070701088</v>
      </c>
      <c r="AD299" s="4">
        <v>-21.162070701088</v>
      </c>
    </row>
    <row r="300">
      <c r="G300" s="5">
        <v>38.1501</v>
      </c>
      <c r="H300" s="6">
        <v>1.495</v>
      </c>
      <c r="K300" s="4">
        <f>IFERROR(__xludf.DUMMYFUNCTION("""COMPUTED_VALUE"""),1.45)</f>
        <v>1.45</v>
      </c>
      <c r="L300" s="4">
        <v>36.9931</v>
      </c>
      <c r="M300" s="4" t="s">
        <v>13</v>
      </c>
      <c r="N300" s="1">
        <v>28.2634508855677</v>
      </c>
      <c r="O300" s="4">
        <v>9.886649114432302</v>
      </c>
      <c r="V300" s="5">
        <v>107.044</v>
      </c>
      <c r="W300" s="6">
        <v>1.495</v>
      </c>
      <c r="Z300" s="4">
        <f>IFERROR(__xludf.DUMMYFUNCTION("""COMPUTED_VALUE"""),1.45)</f>
        <v>1.45</v>
      </c>
      <c r="AA300" s="4">
        <v>99.3937</v>
      </c>
      <c r="AB300" s="4" t="s">
        <v>13</v>
      </c>
      <c r="AC300" s="1">
        <v>127.795075525107</v>
      </c>
      <c r="AD300" s="4">
        <v>-20.751075525106998</v>
      </c>
    </row>
    <row r="301">
      <c r="G301" s="5">
        <v>38.2692</v>
      </c>
      <c r="H301" s="6">
        <v>1.5</v>
      </c>
      <c r="K301" s="4">
        <f>IFERROR(__xludf.DUMMYFUNCTION("""COMPUTED_VALUE"""),1.455)</f>
        <v>1.455</v>
      </c>
      <c r="L301" s="4">
        <v>37.1314</v>
      </c>
      <c r="M301" s="4" t="s">
        <v>13</v>
      </c>
      <c r="N301" s="1">
        <v>28.4785757268426</v>
      </c>
      <c r="O301" s="4">
        <v>9.790624273157398</v>
      </c>
      <c r="V301" s="5">
        <v>107.868</v>
      </c>
      <c r="W301" s="6">
        <v>1.5</v>
      </c>
      <c r="Z301" s="4">
        <f>IFERROR(__xludf.DUMMYFUNCTION("""COMPUTED_VALUE"""),1.455)</f>
        <v>1.455</v>
      </c>
      <c r="AA301" s="4">
        <v>100.278</v>
      </c>
      <c r="AB301" s="4" t="s">
        <v>13</v>
      </c>
      <c r="AC301" s="1">
        <v>128.168279522843</v>
      </c>
      <c r="AD301" s="4">
        <v>-20.300279522843</v>
      </c>
    </row>
    <row r="302">
      <c r="G302" s="5">
        <v>38.3872</v>
      </c>
      <c r="H302" s="6">
        <v>1.505</v>
      </c>
      <c r="K302" s="4">
        <f>IFERROR(__xludf.DUMMYFUNCTION("""COMPUTED_VALUE"""),1.46)</f>
        <v>1.46</v>
      </c>
      <c r="L302" s="4">
        <v>37.2668</v>
      </c>
      <c r="M302" s="4" t="s">
        <v>13</v>
      </c>
      <c r="N302" s="1">
        <v>28.6688421928192</v>
      </c>
      <c r="O302" s="4">
        <v>9.718357807180801</v>
      </c>
      <c r="V302" s="5">
        <v>108.69</v>
      </c>
      <c r="W302" s="6">
        <v>1.505</v>
      </c>
      <c r="Z302" s="4">
        <f>IFERROR(__xludf.DUMMYFUNCTION("""COMPUTED_VALUE"""),1.46)</f>
        <v>1.46</v>
      </c>
      <c r="AA302" s="4">
        <v>101.151</v>
      </c>
      <c r="AB302" s="4" t="s">
        <v>13</v>
      </c>
      <c r="AC302" s="1">
        <v>128.497412241834</v>
      </c>
      <c r="AD302" s="4">
        <v>-19.807412241834015</v>
      </c>
    </row>
    <row r="303">
      <c r="G303" s="5">
        <v>38.504</v>
      </c>
      <c r="H303" s="6">
        <v>1.51</v>
      </c>
      <c r="K303" s="4">
        <f>IFERROR(__xludf.DUMMYFUNCTION("""COMPUTED_VALUE"""),1.465)</f>
        <v>1.465</v>
      </c>
      <c r="L303" s="4">
        <v>37.3995</v>
      </c>
      <c r="M303" s="4" t="s">
        <v>13</v>
      </c>
      <c r="N303" s="1">
        <v>28.8327677519485</v>
      </c>
      <c r="O303" s="4">
        <v>9.6712322480515</v>
      </c>
      <c r="V303" s="5">
        <v>109.51</v>
      </c>
      <c r="W303" s="6">
        <v>1.51</v>
      </c>
      <c r="Z303" s="4">
        <f>IFERROR(__xludf.DUMMYFUNCTION("""COMPUTED_VALUE"""),1.465)</f>
        <v>1.465</v>
      </c>
      <c r="AA303" s="4">
        <v>102.013</v>
      </c>
      <c r="AB303" s="4" t="s">
        <v>13</v>
      </c>
      <c r="AC303" s="1">
        <v>128.780203229617</v>
      </c>
      <c r="AD303" s="4">
        <v>-19.270203229616996</v>
      </c>
    </row>
    <row r="304">
      <c r="G304" s="5">
        <v>38.6199</v>
      </c>
      <c r="H304" s="6">
        <v>1.515</v>
      </c>
      <c r="K304" s="4">
        <f>IFERROR(__xludf.DUMMYFUNCTION("""COMPUTED_VALUE"""),1.47)</f>
        <v>1.47</v>
      </c>
      <c r="L304" s="4">
        <v>37.5297</v>
      </c>
      <c r="M304" s="4" t="s">
        <v>13</v>
      </c>
      <c r="N304" s="1">
        <v>28.9688698726814</v>
      </c>
      <c r="O304" s="4">
        <v>9.651030127318602</v>
      </c>
      <c r="V304" s="5">
        <v>110.33</v>
      </c>
      <c r="W304" s="6">
        <v>1.515</v>
      </c>
      <c r="Z304" s="4">
        <f>IFERROR(__xludf.DUMMYFUNCTION("""COMPUTED_VALUE"""),1.47)</f>
        <v>1.47</v>
      </c>
      <c r="AA304" s="4">
        <v>102.867</v>
      </c>
      <c r="AB304" s="4" t="s">
        <v>13</v>
      </c>
      <c r="AC304" s="1">
        <v>129.01438203373</v>
      </c>
      <c r="AD304" s="4">
        <v>-18.68438203372999</v>
      </c>
    </row>
    <row r="305">
      <c r="G305" s="5">
        <v>38.7351</v>
      </c>
      <c r="H305" s="6">
        <v>1.52</v>
      </c>
      <c r="K305" s="4">
        <f>IFERROR(__xludf.DUMMYFUNCTION("""COMPUTED_VALUE"""),1.475)</f>
        <v>1.475</v>
      </c>
      <c r="L305" s="4">
        <v>37.6576</v>
      </c>
      <c r="M305" s="4" t="s">
        <v>13</v>
      </c>
      <c r="N305" s="1">
        <v>29.0756660234687</v>
      </c>
      <c r="O305" s="4">
        <v>9.659433976531304</v>
      </c>
      <c r="V305" s="5">
        <v>111.149</v>
      </c>
      <c r="W305" s="6">
        <v>1.52</v>
      </c>
      <c r="Z305" s="4">
        <f>IFERROR(__xludf.DUMMYFUNCTION("""COMPUTED_VALUE"""),1.475)</f>
        <v>1.475</v>
      </c>
      <c r="AA305" s="4">
        <v>103.714</v>
      </c>
      <c r="AB305" s="4" t="s">
        <v>13</v>
      </c>
      <c r="AC305" s="1">
        <v>129.19767820171</v>
      </c>
      <c r="AD305" s="4">
        <v>-18.048678201710004</v>
      </c>
    </row>
    <row r="306">
      <c r="G306" s="5">
        <v>38.8496</v>
      </c>
      <c r="H306" s="6">
        <v>1.525</v>
      </c>
      <c r="K306" s="4">
        <f>IFERROR(__xludf.DUMMYFUNCTION("""COMPUTED_VALUE"""),1.48)</f>
        <v>1.48</v>
      </c>
      <c r="L306" s="4">
        <v>37.7834</v>
      </c>
      <c r="M306" s="4" t="s">
        <v>13</v>
      </c>
      <c r="N306" s="1">
        <v>29.1516736727611</v>
      </c>
      <c r="O306" s="4">
        <v>9.697926327238903</v>
      </c>
      <c r="V306" s="5">
        <v>111.968</v>
      </c>
      <c r="W306" s="6">
        <v>1.525</v>
      </c>
      <c r="Z306" s="4">
        <f>IFERROR(__xludf.DUMMYFUNCTION("""COMPUTED_VALUE"""),1.48)</f>
        <v>1.48</v>
      </c>
      <c r="AA306" s="4">
        <v>104.553</v>
      </c>
      <c r="AB306" s="4" t="s">
        <v>13</v>
      </c>
      <c r="AC306" s="1">
        <v>129.327821281097</v>
      </c>
      <c r="AD306" s="4">
        <v>-17.359821281096984</v>
      </c>
    </row>
    <row r="307">
      <c r="G307" s="5">
        <v>38.9637</v>
      </c>
      <c r="H307" s="6">
        <v>1.53</v>
      </c>
      <c r="K307" s="4">
        <f>IFERROR(__xludf.DUMMYFUNCTION("""COMPUTED_VALUE"""),1.485)</f>
        <v>1.485</v>
      </c>
      <c r="L307" s="4">
        <v>37.9073</v>
      </c>
      <c r="M307" s="4" t="s">
        <v>13</v>
      </c>
      <c r="N307" s="1">
        <v>29.1954102890097</v>
      </c>
      <c r="O307" s="4">
        <v>9.768289710990302</v>
      </c>
      <c r="V307" s="5">
        <v>112.787</v>
      </c>
      <c r="W307" s="6">
        <v>1.53</v>
      </c>
      <c r="Z307" s="4">
        <f>IFERROR(__xludf.DUMMYFUNCTION("""COMPUTED_VALUE"""),1.485)</f>
        <v>1.485</v>
      </c>
      <c r="AA307" s="4">
        <v>105.388</v>
      </c>
      <c r="AB307" s="4" t="s">
        <v>13</v>
      </c>
      <c r="AC307" s="1">
        <v>129.402540819426</v>
      </c>
      <c r="AD307" s="4">
        <v>-16.615540819426002</v>
      </c>
    </row>
    <row r="308">
      <c r="G308" s="5">
        <v>39.0774</v>
      </c>
      <c r="H308" s="6">
        <v>1.535</v>
      </c>
      <c r="K308" s="4">
        <f>IFERROR(__xludf.DUMMYFUNCTION("""COMPUTED_VALUE"""),1.49)</f>
        <v>1.49</v>
      </c>
      <c r="L308" s="4">
        <v>38.0295</v>
      </c>
      <c r="M308" s="4" t="s">
        <v>13</v>
      </c>
      <c r="N308" s="1">
        <v>29.2051136135308</v>
      </c>
      <c r="O308" s="4">
        <v>9.872286386469199</v>
      </c>
      <c r="V308" s="5">
        <v>113.605</v>
      </c>
      <c r="W308" s="6">
        <v>1.535</v>
      </c>
      <c r="Z308" s="4">
        <f>IFERROR(__xludf.DUMMYFUNCTION("""COMPUTED_VALUE"""),1.49)</f>
        <v>1.49</v>
      </c>
      <c r="AA308" s="4">
        <v>106.218</v>
      </c>
      <c r="AB308" s="4" t="s">
        <v>13</v>
      </c>
      <c r="AC308" s="1">
        <v>129.418069077196</v>
      </c>
      <c r="AD308" s="4">
        <v>-15.813069077196005</v>
      </c>
    </row>
    <row r="309">
      <c r="G309" s="5">
        <v>39.191</v>
      </c>
      <c r="H309" s="6">
        <v>1.54</v>
      </c>
      <c r="K309" s="4">
        <f>IFERROR(__xludf.DUMMYFUNCTION("""COMPUTED_VALUE"""),1.495)</f>
        <v>1.495</v>
      </c>
      <c r="L309" s="4">
        <v>38.1501</v>
      </c>
      <c r="M309" s="4" t="s">
        <v>13</v>
      </c>
      <c r="N309" s="1">
        <v>29.1722625558932</v>
      </c>
      <c r="O309" s="4">
        <v>10.018737444106801</v>
      </c>
      <c r="V309" s="5">
        <v>114.423</v>
      </c>
      <c r="W309" s="6">
        <v>1.54</v>
      </c>
      <c r="Z309" s="4">
        <f>IFERROR(__xludf.DUMMYFUNCTION("""COMPUTED_VALUE"""),1.495)</f>
        <v>1.495</v>
      </c>
      <c r="AA309" s="4">
        <v>107.044</v>
      </c>
      <c r="AB309" s="4" t="s">
        <v>13</v>
      </c>
      <c r="AC309" s="1">
        <v>129.330293195097</v>
      </c>
      <c r="AD309" s="4">
        <v>-14.907293195096997</v>
      </c>
    </row>
    <row r="310">
      <c r="G310" s="5">
        <v>39.3045</v>
      </c>
      <c r="H310" s="6">
        <v>1.545</v>
      </c>
      <c r="K310" s="4">
        <f>IFERROR(__xludf.DUMMYFUNCTION("""COMPUTED_VALUE"""),1.5)</f>
        <v>1.5</v>
      </c>
      <c r="L310" s="4">
        <v>38.2692</v>
      </c>
      <c r="M310" s="4" t="s">
        <v>13</v>
      </c>
      <c r="N310" s="1">
        <v>29.0964533815218</v>
      </c>
      <c r="O310" s="4">
        <v>10.208046618478196</v>
      </c>
      <c r="V310" s="5">
        <v>115.241</v>
      </c>
      <c r="W310" s="6">
        <v>1.545</v>
      </c>
      <c r="Z310" s="4">
        <f>IFERROR(__xludf.DUMMYFUNCTION("""COMPUTED_VALUE"""),1.5)</f>
        <v>1.5</v>
      </c>
      <c r="AA310" s="4">
        <v>107.868</v>
      </c>
      <c r="AB310" s="4" t="s">
        <v>13</v>
      </c>
      <c r="AC310" s="1">
        <v>129.12742804148</v>
      </c>
      <c r="AD310" s="4">
        <v>-13.886428041479988</v>
      </c>
    </row>
    <row r="311">
      <c r="G311" s="5">
        <v>39.4181</v>
      </c>
      <c r="H311" s="6">
        <v>1.55</v>
      </c>
      <c r="K311" s="4">
        <f>IFERROR(__xludf.DUMMYFUNCTION("""COMPUTED_VALUE"""),1.505)</f>
        <v>1.505</v>
      </c>
      <c r="L311" s="4">
        <v>38.3872</v>
      </c>
      <c r="M311" s="4" t="s">
        <v>13</v>
      </c>
      <c r="N311" s="1">
        <v>28.9817929523538</v>
      </c>
      <c r="O311" s="4">
        <v>10.436307047646203</v>
      </c>
      <c r="V311" s="5">
        <v>116.057</v>
      </c>
      <c r="W311" s="6">
        <v>1.55</v>
      </c>
      <c r="Z311" s="4">
        <f>IFERROR(__xludf.DUMMYFUNCTION("""COMPUTED_VALUE"""),1.505)</f>
        <v>1.505</v>
      </c>
      <c r="AA311" s="4">
        <v>108.69</v>
      </c>
      <c r="AB311" s="4" t="s">
        <v>13</v>
      </c>
      <c r="AC311" s="1">
        <v>128.820060287982</v>
      </c>
      <c r="AD311" s="4">
        <v>-12.763060287981986</v>
      </c>
    </row>
    <row r="312">
      <c r="G312" s="5">
        <v>39.5319</v>
      </c>
      <c r="H312" s="6">
        <v>1.555</v>
      </c>
      <c r="K312" s="4">
        <f>IFERROR(__xludf.DUMMYFUNCTION("""COMPUTED_VALUE"""),1.51)</f>
        <v>1.51</v>
      </c>
      <c r="L312" s="4">
        <v>38.504</v>
      </c>
      <c r="M312" s="4" t="s">
        <v>13</v>
      </c>
      <c r="N312" s="1">
        <v>28.8323881303265</v>
      </c>
      <c r="O312" s="4">
        <v>10.6995118696735</v>
      </c>
      <c r="V312" s="5">
        <v>116.871</v>
      </c>
      <c r="W312" s="6">
        <v>1.555</v>
      </c>
      <c r="Z312" s="4">
        <f>IFERROR(__xludf.DUMMYFUNCTION("""COMPUTED_VALUE"""),1.51)</f>
        <v>1.51</v>
      </c>
      <c r="AA312" s="4">
        <v>109.51</v>
      </c>
      <c r="AB312" s="4" t="s">
        <v>13</v>
      </c>
      <c r="AC312" s="1">
        <v>128.41877660624</v>
      </c>
      <c r="AD312" s="4">
        <v>-11.547776606239992</v>
      </c>
    </row>
    <row r="313">
      <c r="G313" s="5">
        <v>39.646</v>
      </c>
      <c r="H313" s="6">
        <v>1.56</v>
      </c>
      <c r="K313" s="4">
        <f>IFERROR(__xludf.DUMMYFUNCTION("""COMPUTED_VALUE"""),1.515)</f>
        <v>1.515</v>
      </c>
      <c r="L313" s="4">
        <v>38.6199</v>
      </c>
      <c r="M313" s="4" t="s">
        <v>13</v>
      </c>
      <c r="N313" s="1">
        <v>28.6523457773773</v>
      </c>
      <c r="O313" s="4">
        <v>10.993654222622702</v>
      </c>
      <c r="V313" s="5">
        <v>117.683</v>
      </c>
      <c r="W313" s="6">
        <v>1.56</v>
      </c>
      <c r="Z313" s="4">
        <f>IFERROR(__xludf.DUMMYFUNCTION("""COMPUTED_VALUE"""),1.515)</f>
        <v>1.515</v>
      </c>
      <c r="AA313" s="4">
        <v>110.33</v>
      </c>
      <c r="AB313" s="4" t="s">
        <v>13</v>
      </c>
      <c r="AC313" s="1">
        <v>127.93416366789</v>
      </c>
      <c r="AD313" s="4">
        <v>-10.251163667889998</v>
      </c>
    </row>
    <row r="314">
      <c r="G314" s="5">
        <v>39.7605</v>
      </c>
      <c r="H314" s="6">
        <v>1.565</v>
      </c>
      <c r="K314" s="4">
        <f>IFERROR(__xludf.DUMMYFUNCTION("""COMPUTED_VALUE"""),1.52)</f>
        <v>1.52</v>
      </c>
      <c r="L314" s="4">
        <v>38.7351</v>
      </c>
      <c r="M314" s="4" t="s">
        <v>13</v>
      </c>
      <c r="N314" s="1">
        <v>28.4457727554435</v>
      </c>
      <c r="O314" s="4">
        <v>11.3147272445565</v>
      </c>
      <c r="V314" s="5">
        <v>118.492</v>
      </c>
      <c r="W314" s="6">
        <v>1.565</v>
      </c>
      <c r="Z314" s="4">
        <f>IFERROR(__xludf.DUMMYFUNCTION("""COMPUTED_VALUE"""),1.52)</f>
        <v>1.52</v>
      </c>
      <c r="AA314" s="4">
        <v>111.149</v>
      </c>
      <c r="AB314" s="4" t="s">
        <v>13</v>
      </c>
      <c r="AC314" s="1">
        <v>127.37680814457</v>
      </c>
      <c r="AD314" s="4">
        <v>-8.884808144570002</v>
      </c>
    </row>
    <row r="315">
      <c r="G315" s="5">
        <v>39.8756</v>
      </c>
      <c r="H315" s="6">
        <v>1.57</v>
      </c>
      <c r="K315" s="4">
        <f>IFERROR(__xludf.DUMMYFUNCTION("""COMPUTED_VALUE"""),1.525)</f>
        <v>1.525</v>
      </c>
      <c r="L315" s="4">
        <v>38.8496</v>
      </c>
      <c r="M315" s="4" t="s">
        <v>13</v>
      </c>
      <c r="N315" s="1">
        <v>28.2167759264624</v>
      </c>
      <c r="O315" s="4">
        <v>11.658824073537598</v>
      </c>
      <c r="V315" s="5">
        <v>119.297</v>
      </c>
      <c r="W315" s="6">
        <v>1.57</v>
      </c>
      <c r="Z315" s="4">
        <f>IFERROR(__xludf.DUMMYFUNCTION("""COMPUTED_VALUE"""),1.525)</f>
        <v>1.525</v>
      </c>
      <c r="AA315" s="4">
        <v>111.968</v>
      </c>
      <c r="AB315" s="4" t="s">
        <v>13</v>
      </c>
      <c r="AC315" s="1">
        <v>126.757296707915</v>
      </c>
      <c r="AD315" s="4">
        <v>-7.460296707915006</v>
      </c>
    </row>
    <row r="316">
      <c r="G316" s="5">
        <v>39.9914</v>
      </c>
      <c r="H316" s="6">
        <v>1.575</v>
      </c>
      <c r="K316" s="4">
        <f>IFERROR(__xludf.DUMMYFUNCTION("""COMPUTED_VALUE"""),1.53)</f>
        <v>1.53</v>
      </c>
      <c r="L316" s="4">
        <v>38.9637</v>
      </c>
      <c r="M316" s="4" t="s">
        <v>13</v>
      </c>
      <c r="N316" s="1">
        <v>27.9694621523713</v>
      </c>
      <c r="O316" s="4">
        <v>12.021937847628699</v>
      </c>
      <c r="V316" s="5">
        <v>120.097</v>
      </c>
      <c r="W316" s="6">
        <v>1.575</v>
      </c>
      <c r="Z316" s="4">
        <f>IFERROR(__xludf.DUMMYFUNCTION("""COMPUTED_VALUE"""),1.53)</f>
        <v>1.53</v>
      </c>
      <c r="AA316" s="4">
        <v>112.787</v>
      </c>
      <c r="AB316" s="4" t="s">
        <v>13</v>
      </c>
      <c r="AC316" s="1">
        <v>126.086216029564</v>
      </c>
      <c r="AD316" s="4">
        <v>-5.989216029564005</v>
      </c>
    </row>
    <row r="317">
      <c r="G317" s="5">
        <v>40.1078</v>
      </c>
      <c r="H317" s="6">
        <v>1.58</v>
      </c>
      <c r="K317" s="4">
        <f>IFERROR(__xludf.DUMMYFUNCTION("""COMPUTED_VALUE"""),1.533946991)</f>
        <v>1.533946991</v>
      </c>
      <c r="L317" s="4" t="s">
        <v>13</v>
      </c>
      <c r="M317" s="4">
        <v>29.206170140029</v>
      </c>
      <c r="N317" s="1">
        <v>27.7079382951076</v>
      </c>
      <c r="O317" s="4">
        <v>12.399861704892398</v>
      </c>
      <c r="V317" s="5">
        <v>120.891</v>
      </c>
      <c r="W317" s="6">
        <v>1.58</v>
      </c>
      <c r="Z317" s="4">
        <f>IFERROR(__xludf.DUMMYFUNCTION("""COMPUTED_VALUE"""),1.533946991)</f>
        <v>1.533946991</v>
      </c>
      <c r="AA317" s="4" t="s">
        <v>13</v>
      </c>
      <c r="AB317" s="4">
        <v>129.42088907384</v>
      </c>
      <c r="AC317" s="1">
        <v>125.374152781153</v>
      </c>
      <c r="AD317" s="4">
        <v>-4.483152781152995</v>
      </c>
    </row>
    <row r="318">
      <c r="G318" s="5">
        <v>40.2251</v>
      </c>
      <c r="H318" s="6">
        <v>1.585</v>
      </c>
      <c r="K318" s="4">
        <f>IFERROR(__xludf.DUMMYFUNCTION("""COMPUTED_VALUE"""),1.535)</f>
        <v>1.535</v>
      </c>
      <c r="L318" s="4">
        <v>39.0774</v>
      </c>
      <c r="M318" s="4" t="s">
        <v>13</v>
      </c>
      <c r="N318" s="1">
        <v>27.4363112166085</v>
      </c>
      <c r="O318" s="4">
        <v>12.788788783391496</v>
      </c>
      <c r="V318" s="5">
        <v>121.678</v>
      </c>
      <c r="W318" s="6">
        <v>1.585</v>
      </c>
      <c r="Z318" s="4">
        <f>IFERROR(__xludf.DUMMYFUNCTION("""COMPUTED_VALUE"""),1.535)</f>
        <v>1.535</v>
      </c>
      <c r="AA318" s="4">
        <v>113.605</v>
      </c>
      <c r="AB318" s="4" t="s">
        <v>13</v>
      </c>
      <c r="AC318" s="1">
        <v>124.631693634318</v>
      </c>
      <c r="AD318" s="4">
        <v>-2.9536936343180002</v>
      </c>
    </row>
    <row r="319">
      <c r="G319" s="5">
        <v>40.3432</v>
      </c>
      <c r="H319" s="6">
        <v>1.59</v>
      </c>
      <c r="K319" s="4">
        <f>IFERROR(__xludf.DUMMYFUNCTION("""COMPUTED_VALUE"""),1.54)</f>
        <v>1.54</v>
      </c>
      <c r="L319" s="4">
        <v>39.191</v>
      </c>
      <c r="M319" s="4" t="s">
        <v>13</v>
      </c>
      <c r="N319" s="1">
        <v>27.1586877788114</v>
      </c>
      <c r="O319" s="4">
        <v>13.184512221188601</v>
      </c>
      <c r="V319" s="5">
        <v>122.456</v>
      </c>
      <c r="W319" s="6">
        <v>1.59</v>
      </c>
      <c r="Z319" s="4">
        <f>IFERROR(__xludf.DUMMYFUNCTION("""COMPUTED_VALUE"""),1.54)</f>
        <v>1.54</v>
      </c>
      <c r="AA319" s="4">
        <v>114.423</v>
      </c>
      <c r="AB319" s="4" t="s">
        <v>13</v>
      </c>
      <c r="AC319" s="1">
        <v>123.869425260697</v>
      </c>
      <c r="AD319" s="4">
        <v>-1.4134252606969966</v>
      </c>
    </row>
    <row r="320">
      <c r="G320" s="5">
        <v>40.4623</v>
      </c>
      <c r="H320" s="6">
        <v>1.595</v>
      </c>
      <c r="K320" s="4">
        <f>IFERROR(__xludf.DUMMYFUNCTION("""COMPUTED_VALUE"""),1.545)</f>
        <v>1.545</v>
      </c>
      <c r="L320" s="4">
        <v>39.3045</v>
      </c>
      <c r="M320" s="4" t="s">
        <v>13</v>
      </c>
      <c r="N320" s="1">
        <v>26.8791748436536</v>
      </c>
      <c r="O320" s="4">
        <v>13.583125156346398</v>
      </c>
      <c r="V320" s="5">
        <v>123.226</v>
      </c>
      <c r="W320" s="6">
        <v>1.595</v>
      </c>
      <c r="Z320" s="4">
        <f>IFERROR(__xludf.DUMMYFUNCTION("""COMPUTED_VALUE"""),1.545)</f>
        <v>1.545</v>
      </c>
      <c r="AA320" s="4">
        <v>115.241</v>
      </c>
      <c r="AB320" s="4" t="s">
        <v>13</v>
      </c>
      <c r="AC320" s="1">
        <v>123.097934331927</v>
      </c>
      <c r="AD320" s="4">
        <v>0.12806566807300612</v>
      </c>
    </row>
    <row r="321">
      <c r="G321" s="5">
        <v>40.5824</v>
      </c>
      <c r="H321" s="6">
        <v>1.6</v>
      </c>
      <c r="K321" s="4">
        <f>IFERROR(__xludf.DUMMYFUNCTION("""COMPUTED_VALUE"""),1.55)</f>
        <v>1.55</v>
      </c>
      <c r="L321" s="4">
        <v>39.4181</v>
      </c>
      <c r="M321" s="4" t="s">
        <v>13</v>
      </c>
      <c r="N321" s="1">
        <v>26.6018792730723</v>
      </c>
      <c r="O321" s="4">
        <v>13.9805207269277</v>
      </c>
      <c r="V321" s="5">
        <v>123.985</v>
      </c>
      <c r="W321" s="6">
        <v>1.6</v>
      </c>
      <c r="Z321" s="4">
        <f>IFERROR(__xludf.DUMMYFUNCTION("""COMPUTED_VALUE"""),1.55)</f>
        <v>1.55</v>
      </c>
      <c r="AA321" s="4">
        <v>116.057</v>
      </c>
      <c r="AB321" s="4" t="s">
        <v>13</v>
      </c>
      <c r="AC321" s="1">
        <v>122.327807519644</v>
      </c>
      <c r="AD321" s="4">
        <v>1.6571924803560023</v>
      </c>
    </row>
    <row r="322">
      <c r="G322" s="5">
        <v>40.7035</v>
      </c>
      <c r="H322" s="6">
        <v>1.605</v>
      </c>
      <c r="K322" s="4">
        <f>IFERROR(__xludf.DUMMYFUNCTION("""COMPUTED_VALUE"""),1.555)</f>
        <v>1.555</v>
      </c>
      <c r="L322" s="4">
        <v>39.5319</v>
      </c>
      <c r="M322" s="4" t="s">
        <v>13</v>
      </c>
      <c r="N322" s="1">
        <v>26.3309079290051</v>
      </c>
      <c r="O322" s="4">
        <v>14.372592070994898</v>
      </c>
      <c r="V322" s="5">
        <v>124.733</v>
      </c>
      <c r="W322" s="6">
        <v>1.605</v>
      </c>
      <c r="Z322" s="4">
        <f>IFERROR(__xludf.DUMMYFUNCTION("""COMPUTED_VALUE"""),1.555)</f>
        <v>1.555</v>
      </c>
      <c r="AA322" s="4">
        <v>116.871</v>
      </c>
      <c r="AB322" s="4" t="s">
        <v>13</v>
      </c>
      <c r="AC322" s="1">
        <v>121.569631495485</v>
      </c>
      <c r="AD322" s="4">
        <v>3.163368504515006</v>
      </c>
    </row>
    <row r="323">
      <c r="G323" s="5">
        <v>40.8256</v>
      </c>
      <c r="H323" s="6">
        <v>1.61</v>
      </c>
      <c r="K323" s="4">
        <f>IFERROR(__xludf.DUMMYFUNCTION("""COMPUTED_VALUE"""),1.56)</f>
        <v>1.56</v>
      </c>
      <c r="L323" s="4">
        <v>39.646</v>
      </c>
      <c r="M323" s="4" t="s">
        <v>13</v>
      </c>
      <c r="N323" s="1">
        <v>26.070367673389</v>
      </c>
      <c r="O323" s="4">
        <v>14.755232326611</v>
      </c>
      <c r="V323" s="5">
        <v>125.468</v>
      </c>
      <c r="W323" s="6">
        <v>1.61</v>
      </c>
      <c r="Z323" s="4">
        <f>IFERROR(__xludf.DUMMYFUNCTION("""COMPUTED_VALUE"""),1.56)</f>
        <v>1.56</v>
      </c>
      <c r="AA323" s="4">
        <v>117.683</v>
      </c>
      <c r="AB323" s="4" t="s">
        <v>13</v>
      </c>
      <c r="AC323" s="1">
        <v>120.833992931087</v>
      </c>
      <c r="AD323" s="4">
        <v>4.634007068913007</v>
      </c>
    </row>
    <row r="324">
      <c r="G324" s="5">
        <v>40.9489</v>
      </c>
      <c r="H324" s="6">
        <v>1.615</v>
      </c>
      <c r="K324" s="4">
        <f>IFERROR(__xludf.DUMMYFUNCTION("""COMPUTED_VALUE"""),1.565)</f>
        <v>1.565</v>
      </c>
      <c r="L324" s="4">
        <v>39.7605</v>
      </c>
      <c r="M324" s="4" t="s">
        <v>13</v>
      </c>
      <c r="N324" s="1">
        <v>25.8243653681616</v>
      </c>
      <c r="O324" s="4">
        <v>15.1245346318384</v>
      </c>
      <c r="V324" s="5">
        <v>126.19</v>
      </c>
      <c r="W324" s="6">
        <v>1.615</v>
      </c>
      <c r="Z324" s="4">
        <f>IFERROR(__xludf.DUMMYFUNCTION("""COMPUTED_VALUE"""),1.565)</f>
        <v>1.565</v>
      </c>
      <c r="AA324" s="4">
        <v>118.492</v>
      </c>
      <c r="AB324" s="4" t="s">
        <v>13</v>
      </c>
      <c r="AC324" s="1">
        <v>120.131478498087</v>
      </c>
      <c r="AD324" s="4">
        <v>6.058521501912992</v>
      </c>
    </row>
    <row r="325">
      <c r="G325" s="5">
        <v>41.0733</v>
      </c>
      <c r="H325" s="6">
        <v>1.62</v>
      </c>
      <c r="K325" s="4">
        <f>IFERROR(__xludf.DUMMYFUNCTION("""COMPUTED_VALUE"""),1.57)</f>
        <v>1.57</v>
      </c>
      <c r="L325" s="4">
        <v>39.8756</v>
      </c>
      <c r="M325" s="4" t="s">
        <v>13</v>
      </c>
      <c r="N325" s="1">
        <v>25.59700787526</v>
      </c>
      <c r="O325" s="4">
        <v>15.476292124740002</v>
      </c>
      <c r="V325" s="5">
        <v>126.896</v>
      </c>
      <c r="W325" s="6">
        <v>1.62</v>
      </c>
      <c r="Z325" s="4">
        <f>IFERROR(__xludf.DUMMYFUNCTION("""COMPUTED_VALUE"""),1.57)</f>
        <v>1.57</v>
      </c>
      <c r="AA325" s="4">
        <v>119.297</v>
      </c>
      <c r="AB325" s="4" t="s">
        <v>13</v>
      </c>
      <c r="AC325" s="1">
        <v>119.472674868121</v>
      </c>
      <c r="AD325" s="4">
        <v>7.423325131878997</v>
      </c>
    </row>
    <row r="326">
      <c r="G326" s="5">
        <v>41.1987</v>
      </c>
      <c r="H326" s="6">
        <v>1.625</v>
      </c>
      <c r="K326" s="4">
        <f>IFERROR(__xludf.DUMMYFUNCTION("""COMPUTED_VALUE"""),1.575)</f>
        <v>1.575</v>
      </c>
      <c r="L326" s="4">
        <v>39.9914</v>
      </c>
      <c r="M326" s="4" t="s">
        <v>13</v>
      </c>
      <c r="N326" s="1">
        <v>25.3924020566216</v>
      </c>
      <c r="O326" s="4">
        <v>15.806297943378404</v>
      </c>
      <c r="V326" s="5">
        <v>127.587</v>
      </c>
      <c r="W326" s="6">
        <v>1.625</v>
      </c>
      <c r="Z326" s="4">
        <f>IFERROR(__xludf.DUMMYFUNCTION("""COMPUTED_VALUE"""),1.575)</f>
        <v>1.575</v>
      </c>
      <c r="AA326" s="4">
        <v>120.097</v>
      </c>
      <c r="AB326" s="4" t="s">
        <v>13</v>
      </c>
      <c r="AC326" s="1">
        <v>118.868168712827</v>
      </c>
      <c r="AD326" s="4">
        <v>8.718831287173003</v>
      </c>
    </row>
    <row r="327">
      <c r="G327" s="5">
        <v>41.3253</v>
      </c>
      <c r="H327" s="6">
        <v>1.63</v>
      </c>
      <c r="K327" s="4">
        <f>IFERROR(__xludf.DUMMYFUNCTION("""COMPUTED_VALUE"""),1.58)</f>
        <v>1.58</v>
      </c>
      <c r="L327" s="4">
        <v>40.1078</v>
      </c>
      <c r="M327" s="4" t="s">
        <v>13</v>
      </c>
      <c r="N327" s="1">
        <v>25.2146547741837</v>
      </c>
      <c r="O327" s="4">
        <v>16.1106452258163</v>
      </c>
      <c r="V327" s="5">
        <v>128.261</v>
      </c>
      <c r="W327" s="6">
        <v>1.63</v>
      </c>
      <c r="Z327" s="4">
        <f>IFERROR(__xludf.DUMMYFUNCTION("""COMPUTED_VALUE"""),1.58)</f>
        <v>1.58</v>
      </c>
      <c r="AA327" s="4">
        <v>120.891</v>
      </c>
      <c r="AB327" s="4" t="s">
        <v>13</v>
      </c>
      <c r="AC327" s="1">
        <v>118.328546703842</v>
      </c>
      <c r="AD327" s="4">
        <v>9.932453296158002</v>
      </c>
    </row>
    <row r="328">
      <c r="G328" s="5">
        <v>41.4528</v>
      </c>
      <c r="H328" s="6">
        <v>1.635</v>
      </c>
      <c r="K328" s="4">
        <f>IFERROR(__xludf.DUMMYFUNCTION("""COMPUTED_VALUE"""),1.585)</f>
        <v>1.585</v>
      </c>
      <c r="L328" s="4">
        <v>40.2251</v>
      </c>
      <c r="M328" s="4" t="s">
        <v>13</v>
      </c>
      <c r="N328" s="1">
        <v>25.0678728898837</v>
      </c>
      <c r="O328" s="4">
        <v>16.384927110116305</v>
      </c>
      <c r="V328" s="5">
        <v>128.917</v>
      </c>
      <c r="W328" s="6">
        <v>1.635</v>
      </c>
      <c r="Z328" s="4">
        <f>IFERROR(__xludf.DUMMYFUNCTION("""COMPUTED_VALUE"""),1.585)</f>
        <v>1.585</v>
      </c>
      <c r="AA328" s="4">
        <v>121.678</v>
      </c>
      <c r="AB328" s="4" t="s">
        <v>13</v>
      </c>
      <c r="AC328" s="1">
        <v>117.864395512802</v>
      </c>
      <c r="AD328" s="4">
        <v>11.052604487197996</v>
      </c>
    </row>
    <row r="329">
      <c r="G329" s="5">
        <v>41.5814</v>
      </c>
      <c r="H329" s="6">
        <v>1.64</v>
      </c>
      <c r="K329" s="4">
        <f>IFERROR(__xludf.DUMMYFUNCTION("""COMPUTED_VALUE"""),1.59)</f>
        <v>1.59</v>
      </c>
      <c r="L329" s="4">
        <v>40.3432</v>
      </c>
      <c r="M329" s="4" t="s">
        <v>13</v>
      </c>
      <c r="N329" s="1">
        <v>24.9561632656588</v>
      </c>
      <c r="O329" s="4">
        <v>16.6252367343412</v>
      </c>
      <c r="V329" s="5">
        <v>129.553</v>
      </c>
      <c r="W329" s="6">
        <v>1.64</v>
      </c>
      <c r="Z329" s="4">
        <f>IFERROR(__xludf.DUMMYFUNCTION("""COMPUTED_VALUE"""),1.59)</f>
        <v>1.59</v>
      </c>
      <c r="AA329" s="4">
        <v>122.456</v>
      </c>
      <c r="AB329" s="4" t="s">
        <v>13</v>
      </c>
      <c r="AC329" s="1">
        <v>117.486301811344</v>
      </c>
      <c r="AD329" s="4">
        <v>12.066698188655991</v>
      </c>
    </row>
    <row r="330">
      <c r="G330" s="5">
        <v>41.7109</v>
      </c>
      <c r="H330" s="6">
        <v>1.645</v>
      </c>
      <c r="K330" s="4">
        <f>IFERROR(__xludf.DUMMYFUNCTION("""COMPUTED_VALUE"""),1.595)</f>
        <v>1.595</v>
      </c>
      <c r="L330" s="4">
        <v>40.4623</v>
      </c>
      <c r="M330" s="4" t="s">
        <v>13</v>
      </c>
      <c r="N330" s="1">
        <v>24.8836327634464</v>
      </c>
      <c r="O330" s="4">
        <v>16.827267236553602</v>
      </c>
      <c r="V330" s="5">
        <v>130.17</v>
      </c>
      <c r="W330" s="6">
        <v>1.645</v>
      </c>
      <c r="Z330" s="4">
        <f>IFERROR(__xludf.DUMMYFUNCTION("""COMPUTED_VALUE"""),1.595)</f>
        <v>1.595</v>
      </c>
      <c r="AA330" s="4">
        <v>123.226</v>
      </c>
      <c r="AB330" s="4" t="s">
        <v>13</v>
      </c>
      <c r="AC330" s="1">
        <v>117.204852271105</v>
      </c>
      <c r="AD330" s="4">
        <v>12.96514772889499</v>
      </c>
    </row>
    <row r="331">
      <c r="G331" s="5">
        <v>41.8413</v>
      </c>
      <c r="H331" s="6">
        <v>1.65</v>
      </c>
      <c r="K331" s="4">
        <f>IFERROR(__xludf.DUMMYFUNCTION("""COMPUTED_VALUE"""),1.6)</f>
        <v>1.6</v>
      </c>
      <c r="L331" s="4">
        <v>40.5824</v>
      </c>
      <c r="M331" s="4" t="s">
        <v>13</v>
      </c>
      <c r="N331" s="1">
        <v>24.8543882451838</v>
      </c>
      <c r="O331" s="4">
        <v>16.986911754816198</v>
      </c>
      <c r="V331" s="5">
        <v>130.767</v>
      </c>
      <c r="W331" s="6">
        <v>1.65</v>
      </c>
      <c r="Z331" s="4">
        <f>IFERROR(__xludf.DUMMYFUNCTION("""COMPUTED_VALUE"""),1.6)</f>
        <v>1.6</v>
      </c>
      <c r="AA331" s="4">
        <v>123.985</v>
      </c>
      <c r="AB331" s="4" t="s">
        <v>13</v>
      </c>
      <c r="AC331" s="1">
        <v>117.030633563722</v>
      </c>
      <c r="AD331" s="4">
        <v>13.73636643627799</v>
      </c>
    </row>
    <row r="332">
      <c r="G332" s="5">
        <v>41.9725</v>
      </c>
      <c r="H332" s="6">
        <v>1.655</v>
      </c>
      <c r="K332" s="4">
        <f>IFERROR(__xludf.DUMMYFUNCTION("""COMPUTED_VALUE"""),1.605)</f>
        <v>1.605</v>
      </c>
      <c r="L332" s="4">
        <v>40.7035</v>
      </c>
      <c r="M332" s="4" t="s">
        <v>13</v>
      </c>
      <c r="N332" s="1">
        <v>24.8552037887041</v>
      </c>
      <c r="O332" s="4">
        <v>17.117296211295898</v>
      </c>
      <c r="V332" s="5">
        <v>131.341</v>
      </c>
      <c r="W332" s="6">
        <v>1.655</v>
      </c>
      <c r="Z332" s="4">
        <f>IFERROR(__xludf.DUMMYFUNCTION("""COMPUTED_VALUE"""),1.605)</f>
        <v>1.605</v>
      </c>
      <c r="AA332" s="4">
        <v>124.733</v>
      </c>
      <c r="AB332" s="4" t="s">
        <v>13</v>
      </c>
      <c r="AC332" s="1">
        <v>116.930871501001</v>
      </c>
      <c r="AD332" s="4">
        <v>14.410128498999015</v>
      </c>
    </row>
    <row r="333">
      <c r="G333" s="5">
        <v>42.1044</v>
      </c>
      <c r="H333" s="6">
        <v>1.66</v>
      </c>
      <c r="K333" s="4">
        <f>IFERROR(__xludf.DUMMYFUNCTION("""COMPUTED_VALUE"""),1.61)</f>
        <v>1.61</v>
      </c>
      <c r="L333" s="4">
        <v>40.8256</v>
      </c>
      <c r="M333" s="4" t="s">
        <v>13</v>
      </c>
      <c r="N333" s="1">
        <v>24.8595348757757</v>
      </c>
      <c r="O333" s="4">
        <v>17.244865124224297</v>
      </c>
      <c r="V333" s="5">
        <v>131.893</v>
      </c>
      <c r="W333" s="6">
        <v>1.66</v>
      </c>
      <c r="Z333" s="4">
        <f>IFERROR(__xludf.DUMMYFUNCTION("""COMPUTED_VALUE"""),1.61)</f>
        <v>1.61</v>
      </c>
      <c r="AA333" s="4">
        <v>125.468</v>
      </c>
      <c r="AB333" s="4" t="s">
        <v>13</v>
      </c>
      <c r="AC333" s="1">
        <v>116.839317881897</v>
      </c>
      <c r="AD333" s="4">
        <v>15.053682118102998</v>
      </c>
    </row>
    <row r="334">
      <c r="G334" s="5">
        <v>42.2368</v>
      </c>
      <c r="H334" s="6">
        <v>1.665</v>
      </c>
      <c r="K334" s="4">
        <f>IFERROR(__xludf.DUMMYFUNCTION("""COMPUTED_VALUE"""),1.615)</f>
        <v>1.615</v>
      </c>
      <c r="L334" s="4">
        <v>40.9489</v>
      </c>
      <c r="M334" s="4" t="s">
        <v>13</v>
      </c>
      <c r="N334" s="1">
        <v>24.8668219659528</v>
      </c>
      <c r="O334" s="4">
        <v>17.369978034047204</v>
      </c>
      <c r="V334" s="5">
        <v>132.423</v>
      </c>
      <c r="W334" s="6">
        <v>1.665</v>
      </c>
      <c r="Z334" s="4">
        <f>IFERROR(__xludf.DUMMYFUNCTION("""COMPUTED_VALUE"""),1.615)</f>
        <v>1.615</v>
      </c>
      <c r="AA334" s="4">
        <v>126.19</v>
      </c>
      <c r="AB334" s="4" t="s">
        <v>13</v>
      </c>
      <c r="AC334" s="1">
        <v>116.75461964056</v>
      </c>
      <c r="AD334" s="4">
        <v>15.668380359440008</v>
      </c>
    </row>
    <row r="335">
      <c r="G335" s="5">
        <v>42.3698</v>
      </c>
      <c r="H335" s="6">
        <v>1.67</v>
      </c>
      <c r="K335" s="4">
        <f>IFERROR(__xludf.DUMMYFUNCTION("""COMPUTED_VALUE"""),1.62)</f>
        <v>1.62</v>
      </c>
      <c r="L335" s="4">
        <v>41.0733</v>
      </c>
      <c r="M335" s="4" t="s">
        <v>13</v>
      </c>
      <c r="N335" s="1">
        <v>24.8768855845472</v>
      </c>
      <c r="O335" s="4">
        <v>17.4929144154528</v>
      </c>
      <c r="V335" s="5">
        <v>132.928</v>
      </c>
      <c r="W335" s="6">
        <v>1.67</v>
      </c>
      <c r="Z335" s="4">
        <f>IFERROR(__xludf.DUMMYFUNCTION("""COMPUTED_VALUE"""),1.62)</f>
        <v>1.62</v>
      </c>
      <c r="AA335" s="4">
        <v>126.896</v>
      </c>
      <c r="AB335" s="4" t="s">
        <v>13</v>
      </c>
      <c r="AC335" s="1">
        <v>116.676373749095</v>
      </c>
      <c r="AD335" s="4">
        <v>16.25162625090499</v>
      </c>
    </row>
    <row r="336">
      <c r="G336" s="5">
        <v>42.5031</v>
      </c>
      <c r="H336" s="6">
        <v>1.675</v>
      </c>
      <c r="K336" s="4">
        <f>IFERROR(__xludf.DUMMYFUNCTION("""COMPUTED_VALUE"""),1.625)</f>
        <v>1.625</v>
      </c>
      <c r="L336" s="4">
        <v>41.1987</v>
      </c>
      <c r="M336" s="4" t="s">
        <v>13</v>
      </c>
      <c r="N336" s="1">
        <v>24.8895462568707</v>
      </c>
      <c r="O336" s="4">
        <v>17.6135537431293</v>
      </c>
      <c r="V336" s="5">
        <v>133.409</v>
      </c>
      <c r="W336" s="6">
        <v>1.675</v>
      </c>
      <c r="Z336" s="4">
        <f>IFERROR(__xludf.DUMMYFUNCTION("""COMPUTED_VALUE"""),1.625)</f>
        <v>1.625</v>
      </c>
      <c r="AA336" s="4">
        <v>127.587</v>
      </c>
      <c r="AB336" s="4" t="s">
        <v>13</v>
      </c>
      <c r="AC336" s="1">
        <v>116.604177179605</v>
      </c>
      <c r="AD336" s="4">
        <v>16.80482282039499</v>
      </c>
    </row>
    <row r="337">
      <c r="G337" s="5">
        <v>42.6366</v>
      </c>
      <c r="H337" s="6">
        <v>1.68</v>
      </c>
      <c r="K337" s="4">
        <f>IFERROR(__xludf.DUMMYFUNCTION("""COMPUTED_VALUE"""),1.63)</f>
        <v>1.63</v>
      </c>
      <c r="L337" s="4">
        <v>41.3253</v>
      </c>
      <c r="M337" s="4" t="s">
        <v>13</v>
      </c>
      <c r="N337" s="1">
        <v>24.9046245082352</v>
      </c>
      <c r="O337" s="4">
        <v>17.7319754917648</v>
      </c>
      <c r="V337" s="5">
        <v>133.864</v>
      </c>
      <c r="W337" s="6">
        <v>1.68</v>
      </c>
      <c r="Z337" s="4">
        <f>IFERROR(__xludf.DUMMYFUNCTION("""COMPUTED_VALUE"""),1.63)</f>
        <v>1.63</v>
      </c>
      <c r="AA337" s="4">
        <v>128.261</v>
      </c>
      <c r="AB337" s="4" t="s">
        <v>13</v>
      </c>
      <c r="AC337" s="1">
        <v>116.537626904195</v>
      </c>
      <c r="AD337" s="4">
        <v>17.32637309580501</v>
      </c>
    </row>
    <row r="338">
      <c r="G338" s="5">
        <v>42.7701</v>
      </c>
      <c r="H338" s="6">
        <v>1.685</v>
      </c>
      <c r="K338" s="4">
        <f>IFERROR(__xludf.DUMMYFUNCTION("""COMPUTED_VALUE"""),1.635)</f>
        <v>1.635</v>
      </c>
      <c r="L338" s="4">
        <v>41.4528</v>
      </c>
      <c r="M338" s="4" t="s">
        <v>13</v>
      </c>
      <c r="N338" s="1">
        <v>24.9219408639525</v>
      </c>
      <c r="O338" s="4">
        <v>17.8481591360475</v>
      </c>
      <c r="V338" s="5">
        <v>134.295</v>
      </c>
      <c r="W338" s="6">
        <v>1.685</v>
      </c>
      <c r="Z338" s="4">
        <f>IFERROR(__xludf.DUMMYFUNCTION("""COMPUTED_VALUE"""),1.635)</f>
        <v>1.635</v>
      </c>
      <c r="AA338" s="4">
        <v>128.917</v>
      </c>
      <c r="AB338" s="4" t="s">
        <v>13</v>
      </c>
      <c r="AC338" s="1">
        <v>116.476319894969</v>
      </c>
      <c r="AD338" s="4">
        <v>17.818680105030992</v>
      </c>
    </row>
    <row r="339">
      <c r="G339" s="5">
        <v>42.9035</v>
      </c>
      <c r="H339" s="6">
        <v>1.69</v>
      </c>
      <c r="K339" s="4">
        <f>IFERROR(__xludf.DUMMYFUNCTION("""COMPUTED_VALUE"""),1.64)</f>
        <v>1.64</v>
      </c>
      <c r="L339" s="4">
        <v>41.5814</v>
      </c>
      <c r="M339" s="4" t="s">
        <v>13</v>
      </c>
      <c r="N339" s="1">
        <v>24.9413158493343</v>
      </c>
      <c r="O339" s="4">
        <v>17.962184150665703</v>
      </c>
      <c r="V339" s="5">
        <v>134.7</v>
      </c>
      <c r="W339" s="6">
        <v>1.69</v>
      </c>
      <c r="Z339" s="4">
        <f>IFERROR(__xludf.DUMMYFUNCTION("""COMPUTED_VALUE"""),1.64)</f>
        <v>1.64</v>
      </c>
      <c r="AA339" s="4">
        <v>129.553</v>
      </c>
      <c r="AB339" s="4" t="s">
        <v>13</v>
      </c>
      <c r="AC339" s="1">
        <v>116.419853124032</v>
      </c>
      <c r="AD339" s="4">
        <v>18.280146875967986</v>
      </c>
    </row>
    <row r="340">
      <c r="G340" s="5">
        <v>43.0367</v>
      </c>
      <c r="H340" s="6">
        <v>1.695</v>
      </c>
      <c r="K340" s="4">
        <f>IFERROR(__xludf.DUMMYFUNCTION("""COMPUTED_VALUE"""),1.645)</f>
        <v>1.645</v>
      </c>
      <c r="L340" s="4">
        <v>41.7109</v>
      </c>
      <c r="M340" s="4" t="s">
        <v>13</v>
      </c>
      <c r="N340" s="1">
        <v>24.9625699896925</v>
      </c>
      <c r="O340" s="4">
        <v>18.074130010307503</v>
      </c>
      <c r="V340" s="5">
        <v>135.078</v>
      </c>
      <c r="W340" s="6">
        <v>1.695</v>
      </c>
      <c r="Z340" s="4">
        <f>IFERROR(__xludf.DUMMYFUNCTION("""COMPUTED_VALUE"""),1.645)</f>
        <v>1.645</v>
      </c>
      <c r="AA340" s="4">
        <v>130.17</v>
      </c>
      <c r="AB340" s="4" t="s">
        <v>13</v>
      </c>
      <c r="AC340" s="1">
        <v>116.367823563486</v>
      </c>
      <c r="AD340" s="4">
        <v>18.710176436514004</v>
      </c>
    </row>
    <row r="341">
      <c r="G341" s="5">
        <v>43.1694</v>
      </c>
      <c r="H341" s="6">
        <v>1.7</v>
      </c>
      <c r="K341" s="4">
        <f>IFERROR(__xludf.DUMMYFUNCTION("""COMPUTED_VALUE"""),1.65)</f>
        <v>1.65</v>
      </c>
      <c r="L341" s="4">
        <v>41.8413</v>
      </c>
      <c r="M341" s="4" t="s">
        <v>13</v>
      </c>
      <c r="N341" s="1">
        <v>24.9855238103389</v>
      </c>
      <c r="O341" s="4">
        <v>18.183876189661103</v>
      </c>
      <c r="V341" s="5">
        <v>135.431</v>
      </c>
      <c r="W341" s="6">
        <v>1.7</v>
      </c>
      <c r="Z341" s="4">
        <f>IFERROR(__xludf.DUMMYFUNCTION("""COMPUTED_VALUE"""),1.65)</f>
        <v>1.65</v>
      </c>
      <c r="AA341" s="4">
        <v>130.767</v>
      </c>
      <c r="AB341" s="4" t="s">
        <v>13</v>
      </c>
      <c r="AC341" s="1">
        <v>116.319828185438</v>
      </c>
      <c r="AD341" s="4">
        <v>19.111171814562013</v>
      </c>
    </row>
    <row r="342">
      <c r="G342" s="5">
        <v>43.3014</v>
      </c>
      <c r="H342" s="6">
        <v>1.705</v>
      </c>
      <c r="K342" s="4">
        <f>IFERROR(__xludf.DUMMYFUNCTION("""COMPUTED_VALUE"""),1.65065383899999)</f>
        <v>1.650653839</v>
      </c>
      <c r="L342" s="4" t="s">
        <v>13</v>
      </c>
      <c r="M342" s="4">
        <v>24.8539799661338</v>
      </c>
      <c r="N342" s="1">
        <v>25.0099978365853</v>
      </c>
      <c r="O342" s="4">
        <v>18.291402163414702</v>
      </c>
      <c r="V342" s="5">
        <v>135.757</v>
      </c>
      <c r="W342" s="6">
        <v>1.705</v>
      </c>
      <c r="Z342" s="4">
        <f>IFERROR(__xludf.DUMMYFUNCTION("""COMPUTED_VALUE"""),1.65065383899999)</f>
        <v>1.650653839</v>
      </c>
      <c r="AA342" s="4" t="s">
        <v>13</v>
      </c>
      <c r="AB342" s="4">
        <v>117.016335283109</v>
      </c>
      <c r="AC342" s="1">
        <v>116.27546396199</v>
      </c>
      <c r="AD342" s="4">
        <v>19.481536038010006</v>
      </c>
    </row>
    <row r="343">
      <c r="G343" s="5">
        <v>43.4325</v>
      </c>
      <c r="H343" s="6">
        <v>1.71</v>
      </c>
      <c r="K343" s="4">
        <f>IFERROR(__xludf.DUMMYFUNCTION("""COMPUTED_VALUE"""),1.655)</f>
        <v>1.655</v>
      </c>
      <c r="L343" s="4">
        <v>41.9725</v>
      </c>
      <c r="M343" s="4" t="s">
        <v>13</v>
      </c>
      <c r="N343" s="1">
        <v>25.0358125937435</v>
      </c>
      <c r="O343" s="4">
        <v>18.396687406256497</v>
      </c>
      <c r="V343" s="5">
        <v>136.056</v>
      </c>
      <c r="W343" s="6">
        <v>1.71</v>
      </c>
      <c r="Z343" s="4">
        <f>IFERROR(__xludf.DUMMYFUNCTION("""COMPUTED_VALUE"""),1.655)</f>
        <v>1.655</v>
      </c>
      <c r="AA343" s="4">
        <v>131.341</v>
      </c>
      <c r="AB343" s="4" t="s">
        <v>13</v>
      </c>
      <c r="AC343" s="1">
        <v>116.234327865247</v>
      </c>
      <c r="AD343" s="4">
        <v>19.821672134753015</v>
      </c>
    </row>
    <row r="344">
      <c r="G344" s="5">
        <v>43.5625</v>
      </c>
      <c r="H344" s="6">
        <v>1.715</v>
      </c>
      <c r="K344" s="4">
        <f>IFERROR(__xludf.DUMMYFUNCTION("""COMPUTED_VALUE"""),1.66)</f>
        <v>1.66</v>
      </c>
      <c r="L344" s="4">
        <v>42.1044</v>
      </c>
      <c r="M344" s="4" t="s">
        <v>13</v>
      </c>
      <c r="N344" s="1">
        <v>25.0627886071254</v>
      </c>
      <c r="O344" s="4">
        <v>18.4997113928746</v>
      </c>
      <c r="V344" s="5">
        <v>136.33</v>
      </c>
      <c r="W344" s="6">
        <v>1.715</v>
      </c>
      <c r="Z344" s="4">
        <f>IFERROR(__xludf.DUMMYFUNCTION("""COMPUTED_VALUE"""),1.66)</f>
        <v>1.66</v>
      </c>
      <c r="AA344" s="4">
        <v>131.893</v>
      </c>
      <c r="AB344" s="4" t="s">
        <v>13</v>
      </c>
      <c r="AC344" s="1">
        <v>116.196016867313</v>
      </c>
      <c r="AD344" s="4">
        <v>20.133983132687007</v>
      </c>
    </row>
    <row r="345">
      <c r="G345" s="5">
        <v>43.6912</v>
      </c>
      <c r="H345" s="6">
        <v>1.72</v>
      </c>
      <c r="K345" s="4">
        <f>IFERROR(__xludf.DUMMYFUNCTION("""COMPUTED_VALUE"""),1.665)</f>
        <v>1.665</v>
      </c>
      <c r="L345" s="4">
        <v>42.2368</v>
      </c>
      <c r="M345" s="4" t="s">
        <v>13</v>
      </c>
      <c r="N345" s="1">
        <v>25.0907464020427</v>
      </c>
      <c r="O345" s="4">
        <v>18.6004535979573</v>
      </c>
      <c r="V345" s="5">
        <v>136.577</v>
      </c>
      <c r="W345" s="6">
        <v>1.72</v>
      </c>
      <c r="Z345" s="4">
        <f>IFERROR(__xludf.DUMMYFUNCTION("""COMPUTED_VALUE"""),1.665)</f>
        <v>1.665</v>
      </c>
      <c r="AA345" s="4">
        <v>132.423</v>
      </c>
      <c r="AB345" s="4" t="s">
        <v>13</v>
      </c>
      <c r="AC345" s="1">
        <v>116.160127940292</v>
      </c>
      <c r="AD345" s="4">
        <v>20.416872059708</v>
      </c>
    </row>
    <row r="346">
      <c r="G346" s="5">
        <v>43.8184</v>
      </c>
      <c r="H346" s="6">
        <v>1.725</v>
      </c>
      <c r="K346" s="4">
        <f>IFERROR(__xludf.DUMMYFUNCTION("""COMPUTED_VALUE"""),1.67)</f>
        <v>1.67</v>
      </c>
      <c r="L346" s="4">
        <v>42.3698</v>
      </c>
      <c r="M346" s="4" t="s">
        <v>13</v>
      </c>
      <c r="N346" s="1">
        <v>25.1195065038072</v>
      </c>
      <c r="O346" s="4">
        <v>18.698893496192795</v>
      </c>
      <c r="V346" s="5">
        <v>136.799</v>
      </c>
      <c r="W346" s="6">
        <v>1.725</v>
      </c>
      <c r="Z346" s="4">
        <f>IFERROR(__xludf.DUMMYFUNCTION("""COMPUTED_VALUE"""),1.67)</f>
        <v>1.67</v>
      </c>
      <c r="AA346" s="4">
        <v>132.928</v>
      </c>
      <c r="AB346" s="4" t="s">
        <v>13</v>
      </c>
      <c r="AC346" s="1">
        <v>116.126258056289</v>
      </c>
      <c r="AD346" s="4">
        <v>20.672741943711003</v>
      </c>
    </row>
    <row r="347">
      <c r="G347" s="5">
        <v>43.9438</v>
      </c>
      <c r="H347" s="6">
        <v>1.73</v>
      </c>
      <c r="K347" s="4">
        <f>IFERROR(__xludf.DUMMYFUNCTION("""COMPUTED_VALUE"""),1.675)</f>
        <v>1.675</v>
      </c>
      <c r="L347" s="4">
        <v>42.5031</v>
      </c>
      <c r="M347" s="4" t="s">
        <v>13</v>
      </c>
      <c r="N347" s="1">
        <v>25.1488894377308</v>
      </c>
      <c r="O347" s="4">
        <v>18.7949105622692</v>
      </c>
      <c r="V347" s="5">
        <v>136.996</v>
      </c>
      <c r="W347" s="6">
        <v>1.73</v>
      </c>
      <c r="Z347" s="4">
        <f>IFERROR(__xludf.DUMMYFUNCTION("""COMPUTED_VALUE"""),1.675)</f>
        <v>1.675</v>
      </c>
      <c r="AA347" s="4">
        <v>133.409</v>
      </c>
      <c r="AB347" s="4" t="s">
        <v>13</v>
      </c>
      <c r="AC347" s="1">
        <v>116.094004187407</v>
      </c>
      <c r="AD347" s="4">
        <v>20.901995812593015</v>
      </c>
    </row>
    <row r="348">
      <c r="G348" s="5">
        <v>44.0672</v>
      </c>
      <c r="H348" s="6">
        <v>1.735</v>
      </c>
      <c r="K348" s="4">
        <f>IFERROR(__xludf.DUMMYFUNCTION("""COMPUTED_VALUE"""),1.68)</f>
        <v>1.68</v>
      </c>
      <c r="L348" s="4">
        <v>42.6366</v>
      </c>
      <c r="M348" s="4" t="s">
        <v>13</v>
      </c>
      <c r="N348" s="1">
        <v>25.1787157291253</v>
      </c>
      <c r="O348" s="4">
        <v>18.8884842708747</v>
      </c>
      <c r="V348" s="5">
        <v>137.167</v>
      </c>
      <c r="W348" s="6">
        <v>1.735</v>
      </c>
      <c r="Z348" s="4">
        <f>IFERROR(__xludf.DUMMYFUNCTION("""COMPUTED_VALUE"""),1.68)</f>
        <v>1.68</v>
      </c>
      <c r="AA348" s="4">
        <v>133.864</v>
      </c>
      <c r="AB348" s="4" t="s">
        <v>13</v>
      </c>
      <c r="AC348" s="1">
        <v>116.062963305752</v>
      </c>
      <c r="AD348" s="4">
        <v>21.104036694247995</v>
      </c>
    </row>
    <row r="349">
      <c r="G349" s="5">
        <v>44.1884</v>
      </c>
      <c r="H349" s="6">
        <v>1.74</v>
      </c>
      <c r="K349" s="4">
        <f>IFERROR(__xludf.DUMMYFUNCTION("""COMPUTED_VALUE"""),1.685)</f>
        <v>1.685</v>
      </c>
      <c r="L349" s="4">
        <v>42.7701</v>
      </c>
      <c r="M349" s="4" t="s">
        <v>13</v>
      </c>
      <c r="N349" s="1">
        <v>25.2088059033024</v>
      </c>
      <c r="O349" s="4">
        <v>18.9795940966976</v>
      </c>
      <c r="V349" s="5">
        <v>137.315</v>
      </c>
      <c r="W349" s="6">
        <v>1.74</v>
      </c>
      <c r="Z349" s="4">
        <f>IFERROR(__xludf.DUMMYFUNCTION("""COMPUTED_VALUE"""),1.685)</f>
        <v>1.685</v>
      </c>
      <c r="AA349" s="4">
        <v>134.295</v>
      </c>
      <c r="AB349" s="4" t="s">
        <v>13</v>
      </c>
      <c r="AC349" s="1">
        <v>116.032732383426</v>
      </c>
      <c r="AD349" s="4">
        <v>21.282267616574003</v>
      </c>
    </row>
    <row r="350">
      <c r="G350" s="5">
        <v>44.3071</v>
      </c>
      <c r="H350" s="6">
        <v>1.745</v>
      </c>
      <c r="K350" s="4">
        <f>IFERROR(__xludf.DUMMYFUNCTION("""COMPUTED_VALUE"""),1.69)</f>
        <v>1.69</v>
      </c>
      <c r="L350" s="4">
        <v>42.9035</v>
      </c>
      <c r="M350" s="4" t="s">
        <v>13</v>
      </c>
      <c r="N350" s="1">
        <v>25.2389804855741</v>
      </c>
      <c r="O350" s="4">
        <v>19.0681195144259</v>
      </c>
      <c r="V350" s="5">
        <v>137.439</v>
      </c>
      <c r="W350" s="6">
        <v>1.745</v>
      </c>
      <c r="Z350" s="4">
        <f>IFERROR(__xludf.DUMMYFUNCTION("""COMPUTED_VALUE"""),1.69)</f>
        <v>1.69</v>
      </c>
      <c r="AA350" s="4">
        <v>134.7</v>
      </c>
      <c r="AB350" s="4" t="s">
        <v>13</v>
      </c>
      <c r="AC350" s="1">
        <v>116.002908392534</v>
      </c>
      <c r="AD350" s="4">
        <v>21.436091607465997</v>
      </c>
    </row>
    <row r="351">
      <c r="G351" s="5">
        <v>44.4232</v>
      </c>
      <c r="H351" s="6">
        <v>1.75</v>
      </c>
      <c r="K351" s="4">
        <f>IFERROR(__xludf.DUMMYFUNCTION("""COMPUTED_VALUE"""),1.695)</f>
        <v>1.695</v>
      </c>
      <c r="L351" s="4">
        <v>43.0367</v>
      </c>
      <c r="M351" s="4" t="s">
        <v>13</v>
      </c>
      <c r="N351" s="1">
        <v>25.269060001252</v>
      </c>
      <c r="O351" s="4">
        <v>19.154139998748</v>
      </c>
      <c r="V351" s="5">
        <v>137.54</v>
      </c>
      <c r="W351" s="6">
        <v>1.75</v>
      </c>
      <c r="Z351" s="4">
        <f>IFERROR(__xludf.DUMMYFUNCTION("""COMPUTED_VALUE"""),1.695)</f>
        <v>1.695</v>
      </c>
      <c r="AA351" s="4">
        <v>135.078</v>
      </c>
      <c r="AB351" s="4" t="s">
        <v>13</v>
      </c>
      <c r="AC351" s="1">
        <v>115.973088305181</v>
      </c>
      <c r="AD351" s="4">
        <v>21.566911694818998</v>
      </c>
    </row>
    <row r="352">
      <c r="G352" s="5">
        <v>44.5364</v>
      </c>
      <c r="H352" s="6">
        <v>1.755</v>
      </c>
      <c r="K352" s="4">
        <f>IFERROR(__xludf.DUMMYFUNCTION("""COMPUTED_VALUE"""),1.7)</f>
        <v>1.7</v>
      </c>
      <c r="L352" s="4">
        <v>43.1694</v>
      </c>
      <c r="M352" s="4" t="s">
        <v>13</v>
      </c>
      <c r="N352" s="1">
        <v>25.2988649756481</v>
      </c>
      <c r="O352" s="4">
        <v>19.2375350243519</v>
      </c>
      <c r="V352" s="5">
        <v>137.62</v>
      </c>
      <c r="W352" s="6">
        <v>1.755</v>
      </c>
      <c r="Z352" s="4">
        <f>IFERROR(__xludf.DUMMYFUNCTION("""COMPUTED_VALUE"""),1.7)</f>
        <v>1.7</v>
      </c>
      <c r="AA352" s="4">
        <v>135.431</v>
      </c>
      <c r="AB352" s="4" t="s">
        <v>13</v>
      </c>
      <c r="AC352" s="1">
        <v>115.942869093471</v>
      </c>
      <c r="AD352" s="4">
        <v>21.677130906529</v>
      </c>
    </row>
    <row r="353">
      <c r="G353" s="5">
        <v>44.6465</v>
      </c>
      <c r="H353" s="6">
        <v>1.76</v>
      </c>
      <c r="K353" s="4">
        <f>IFERROR(__xludf.DUMMYFUNCTION("""COMPUTED_VALUE"""),1.705)</f>
        <v>1.705</v>
      </c>
      <c r="L353" s="4">
        <v>43.3014</v>
      </c>
      <c r="M353" s="4" t="s">
        <v>13</v>
      </c>
      <c r="N353" s="1">
        <v>25.3282159340741</v>
      </c>
      <c r="O353" s="4">
        <v>19.3182840659259</v>
      </c>
      <c r="V353" s="5">
        <v>137.678</v>
      </c>
      <c r="W353" s="6">
        <v>1.76</v>
      </c>
      <c r="Z353" s="4">
        <f>IFERROR(__xludf.DUMMYFUNCTION("""COMPUTED_VALUE"""),1.705)</f>
        <v>1.705</v>
      </c>
      <c r="AA353" s="4">
        <v>135.757</v>
      </c>
      <c r="AB353" s="4" t="s">
        <v>13</v>
      </c>
      <c r="AC353" s="1">
        <v>115.911847729507</v>
      </c>
      <c r="AD353" s="4">
        <v>21.766152270492995</v>
      </c>
    </row>
    <row r="354">
      <c r="G354" s="5">
        <v>44.7533</v>
      </c>
      <c r="H354" s="6">
        <v>1.765</v>
      </c>
      <c r="K354" s="4">
        <f>IFERROR(__xludf.DUMMYFUNCTION("""COMPUTED_VALUE"""),1.71)</f>
        <v>1.71</v>
      </c>
      <c r="L354" s="4">
        <v>43.4325</v>
      </c>
      <c r="M354" s="4" t="s">
        <v>13</v>
      </c>
      <c r="N354" s="1">
        <v>25.3569334018418</v>
      </c>
      <c r="O354" s="4">
        <v>19.396366598158203</v>
      </c>
      <c r="V354" s="5">
        <v>137.717</v>
      </c>
      <c r="W354" s="6">
        <v>1.765</v>
      </c>
      <c r="Z354" s="4">
        <f>IFERROR(__xludf.DUMMYFUNCTION("""COMPUTED_VALUE"""),1.71)</f>
        <v>1.71</v>
      </c>
      <c r="AA354" s="4">
        <v>136.056</v>
      </c>
      <c r="AB354" s="4" t="s">
        <v>13</v>
      </c>
      <c r="AC354" s="1">
        <v>115.879621185394</v>
      </c>
      <c r="AD354" s="4">
        <v>21.837378814606012</v>
      </c>
    </row>
    <row r="355">
      <c r="G355" s="5">
        <v>44.8567</v>
      </c>
      <c r="H355" s="6">
        <v>1.77</v>
      </c>
      <c r="K355" s="4">
        <f>IFERROR(__xludf.DUMMYFUNCTION("""COMPUTED_VALUE"""),1.715)</f>
        <v>1.715</v>
      </c>
      <c r="L355" s="4">
        <v>43.5625</v>
      </c>
      <c r="M355" s="4" t="s">
        <v>13</v>
      </c>
      <c r="N355" s="1">
        <v>25.3848379042631</v>
      </c>
      <c r="O355" s="4">
        <v>19.471862095736896</v>
      </c>
      <c r="V355" s="5">
        <v>137.737</v>
      </c>
      <c r="W355" s="6">
        <v>1.77</v>
      </c>
      <c r="Z355" s="4">
        <f>IFERROR(__xludf.DUMMYFUNCTION("""COMPUTED_VALUE"""),1.715)</f>
        <v>1.715</v>
      </c>
      <c r="AA355" s="4">
        <v>136.33</v>
      </c>
      <c r="AB355" s="4" t="s">
        <v>13</v>
      </c>
      <c r="AC355" s="1">
        <v>115.845786433237</v>
      </c>
      <c r="AD355" s="4">
        <v>21.891213566763</v>
      </c>
    </row>
    <row r="356">
      <c r="G356" s="5">
        <v>44.9563</v>
      </c>
      <c r="H356" s="6">
        <v>1.775</v>
      </c>
      <c r="K356" s="4">
        <f>IFERROR(__xludf.DUMMYFUNCTION("""COMPUTED_VALUE"""),1.72)</f>
        <v>1.72</v>
      </c>
      <c r="L356" s="4">
        <v>43.6912</v>
      </c>
      <c r="M356" s="4" t="s">
        <v>13</v>
      </c>
      <c r="N356" s="1">
        <v>25.4117499666497</v>
      </c>
      <c r="O356" s="4">
        <v>19.544550033350298</v>
      </c>
      <c r="V356" s="5">
        <v>137.739</v>
      </c>
      <c r="W356" s="6">
        <v>1.775</v>
      </c>
      <c r="Z356" s="4">
        <f>IFERROR(__xludf.DUMMYFUNCTION("""COMPUTED_VALUE"""),1.72)</f>
        <v>1.72</v>
      </c>
      <c r="AA356" s="4">
        <v>136.577</v>
      </c>
      <c r="AB356" s="4" t="s">
        <v>13</v>
      </c>
      <c r="AC356" s="1">
        <v>115.809940445138</v>
      </c>
      <c r="AD356" s="4">
        <v>21.929059554862008</v>
      </c>
    </row>
    <row r="357">
      <c r="G357" s="5">
        <v>45.0521</v>
      </c>
      <c r="H357" s="6">
        <v>1.78</v>
      </c>
      <c r="K357" s="4">
        <f>IFERROR(__xludf.DUMMYFUNCTION("""COMPUTED_VALUE"""),1.725)</f>
        <v>1.725</v>
      </c>
      <c r="L357" s="4">
        <v>43.8184</v>
      </c>
      <c r="M357" s="4" t="s">
        <v>13</v>
      </c>
      <c r="N357" s="1">
        <v>25.4374901143135</v>
      </c>
      <c r="O357" s="4">
        <v>19.6146098856865</v>
      </c>
      <c r="V357" s="5">
        <v>137.724</v>
      </c>
      <c r="W357" s="6">
        <v>1.78</v>
      </c>
      <c r="Z357" s="4">
        <f>IFERROR(__xludf.DUMMYFUNCTION("""COMPUTED_VALUE"""),1.725)</f>
        <v>1.725</v>
      </c>
      <c r="AA357" s="4">
        <v>136.799</v>
      </c>
      <c r="AB357" s="4" t="s">
        <v>13</v>
      </c>
      <c r="AC357" s="1">
        <v>115.771680193203</v>
      </c>
      <c r="AD357" s="4">
        <v>21.952319806796993</v>
      </c>
    </row>
    <row r="358">
      <c r="G358" s="5">
        <v>45.144</v>
      </c>
      <c r="H358" s="6">
        <v>1.785</v>
      </c>
      <c r="K358" s="4">
        <f>IFERROR(__xludf.DUMMYFUNCTION("""COMPUTED_VALUE"""),1.73)</f>
        <v>1.73</v>
      </c>
      <c r="L358" s="4">
        <v>43.9438</v>
      </c>
      <c r="M358" s="4" t="s">
        <v>13</v>
      </c>
      <c r="N358" s="1">
        <v>25.4618788725663</v>
      </c>
      <c r="O358" s="4">
        <v>19.6821211274337</v>
      </c>
      <c r="V358" s="5">
        <v>137.695</v>
      </c>
      <c r="W358" s="6">
        <v>1.785</v>
      </c>
      <c r="Z358" s="4">
        <f>IFERROR(__xludf.DUMMYFUNCTION("""COMPUTED_VALUE"""),1.73)</f>
        <v>1.73</v>
      </c>
      <c r="AA358" s="4">
        <v>136.996</v>
      </c>
      <c r="AB358" s="4" t="s">
        <v>13</v>
      </c>
      <c r="AC358" s="1">
        <v>115.730602649536</v>
      </c>
      <c r="AD358" s="4">
        <v>21.964397350463997</v>
      </c>
    </row>
    <row r="359">
      <c r="G359" s="5">
        <v>45.2318</v>
      </c>
      <c r="H359" s="6">
        <v>1.79</v>
      </c>
      <c r="K359" s="4">
        <f>IFERROR(__xludf.DUMMYFUNCTION("""COMPUTED_VALUE"""),1.735)</f>
        <v>1.735</v>
      </c>
      <c r="L359" s="4">
        <v>44.0672</v>
      </c>
      <c r="M359" s="4" t="s">
        <v>13</v>
      </c>
      <c r="N359" s="1">
        <v>25.4847367667199</v>
      </c>
      <c r="O359" s="4">
        <v>19.747063233280098</v>
      </c>
      <c r="V359" s="5">
        <v>137.651</v>
      </c>
      <c r="W359" s="6">
        <v>1.79</v>
      </c>
      <c r="Z359" s="4">
        <f>IFERROR(__xludf.DUMMYFUNCTION("""COMPUTED_VALUE"""),1.735)</f>
        <v>1.735</v>
      </c>
      <c r="AA359" s="4">
        <v>137.167</v>
      </c>
      <c r="AB359" s="4" t="s">
        <v>13</v>
      </c>
      <c r="AC359" s="1">
        <v>115.686304786241</v>
      </c>
      <c r="AD359" s="4">
        <v>21.964695213759015</v>
      </c>
    </row>
    <row r="360">
      <c r="G360" s="5">
        <v>45.3154</v>
      </c>
      <c r="H360" s="6">
        <v>1.795</v>
      </c>
      <c r="K360" s="4">
        <f>IFERROR(__xludf.DUMMYFUNCTION("""COMPUTED_VALUE"""),1.74)</f>
        <v>1.74</v>
      </c>
      <c r="L360" s="4">
        <v>44.1884</v>
      </c>
      <c r="M360" s="4" t="s">
        <v>13</v>
      </c>
      <c r="N360" s="1">
        <v>25.505884322086</v>
      </c>
      <c r="O360" s="4">
        <v>19.809515677913996</v>
      </c>
      <c r="V360" s="5">
        <v>137.595</v>
      </c>
      <c r="W360" s="6">
        <v>1.795</v>
      </c>
      <c r="Z360" s="4">
        <f>IFERROR(__xludf.DUMMYFUNCTION("""COMPUTED_VALUE"""),1.74)</f>
        <v>1.74</v>
      </c>
      <c r="AA360" s="4">
        <v>137.315</v>
      </c>
      <c r="AB360" s="4" t="s">
        <v>13</v>
      </c>
      <c r="AC360" s="1">
        <v>115.638383575421</v>
      </c>
      <c r="AD360" s="4">
        <v>21.956616424578996</v>
      </c>
    </row>
    <row r="361">
      <c r="G361" s="5">
        <v>45.3946</v>
      </c>
      <c r="H361" s="6">
        <v>1.8</v>
      </c>
      <c r="K361" s="4">
        <f>IFERROR(__xludf.DUMMYFUNCTION("""COMPUTED_VALUE"""),1.745)</f>
        <v>1.745</v>
      </c>
      <c r="L361" s="4">
        <v>44.3071</v>
      </c>
      <c r="M361" s="4" t="s">
        <v>13</v>
      </c>
      <c r="N361" s="1">
        <v>25.5251420639766</v>
      </c>
      <c r="O361" s="4">
        <v>19.869457936023398</v>
      </c>
      <c r="V361" s="5">
        <v>137.528</v>
      </c>
      <c r="W361" s="6">
        <v>1.8</v>
      </c>
      <c r="Z361" s="4">
        <f>IFERROR(__xludf.DUMMYFUNCTION("""COMPUTED_VALUE"""),1.745)</f>
        <v>1.745</v>
      </c>
      <c r="AA361" s="4">
        <v>137.439</v>
      </c>
      <c r="AB361" s="4" t="s">
        <v>13</v>
      </c>
      <c r="AC361" s="1">
        <v>115.586435989182</v>
      </c>
      <c r="AD361" s="4">
        <v>21.941564010818</v>
      </c>
    </row>
    <row r="362">
      <c r="G362" s="5">
        <v>45.4694</v>
      </c>
      <c r="H362" s="6">
        <v>1.805</v>
      </c>
      <c r="K362" s="4">
        <f>IFERROR(__xludf.DUMMYFUNCTION("""COMPUTED_VALUE"""),1.75)</f>
        <v>1.75</v>
      </c>
      <c r="L362" s="4">
        <v>44.4232</v>
      </c>
      <c r="M362" s="4" t="s">
        <v>13</v>
      </c>
      <c r="N362" s="1">
        <v>25.5423305177035</v>
      </c>
      <c r="O362" s="4">
        <v>19.9270694822965</v>
      </c>
      <c r="V362" s="5">
        <v>137.45</v>
      </c>
      <c r="W362" s="6">
        <v>1.805</v>
      </c>
      <c r="Z362" s="4">
        <f>IFERROR(__xludf.DUMMYFUNCTION("""COMPUTED_VALUE"""),1.75)</f>
        <v>1.75</v>
      </c>
      <c r="AA362" s="4">
        <v>137.54</v>
      </c>
      <c r="AB362" s="4" t="s">
        <v>13</v>
      </c>
      <c r="AC362" s="1">
        <v>115.530058999627</v>
      </c>
      <c r="AD362" s="4">
        <v>21.919941000372987</v>
      </c>
    </row>
    <row r="363">
      <c r="G363" s="5">
        <v>45.5398</v>
      </c>
      <c r="H363" s="6">
        <v>1.81</v>
      </c>
      <c r="K363" s="4">
        <f>IFERROR(__xludf.DUMMYFUNCTION("""COMPUTED_VALUE"""),1.755)</f>
        <v>1.755</v>
      </c>
      <c r="L363" s="4">
        <v>44.5364</v>
      </c>
      <c r="M363" s="4" t="s">
        <v>13</v>
      </c>
      <c r="N363" s="1">
        <v>25.5572702085783</v>
      </c>
      <c r="O363" s="4">
        <v>19.9825297914217</v>
      </c>
      <c r="V363" s="5">
        <v>137.364</v>
      </c>
      <c r="W363" s="6">
        <v>1.81</v>
      </c>
      <c r="Z363" s="4">
        <f>IFERROR(__xludf.DUMMYFUNCTION("""COMPUTED_VALUE"""),1.755)</f>
        <v>1.755</v>
      </c>
      <c r="AA363" s="4">
        <v>137.62</v>
      </c>
      <c r="AB363" s="4" t="s">
        <v>13</v>
      </c>
      <c r="AC363" s="1">
        <v>115.468849578861</v>
      </c>
      <c r="AD363" s="4">
        <v>21.895150421139007</v>
      </c>
    </row>
    <row r="364">
      <c r="G364" s="5">
        <v>45.6057</v>
      </c>
      <c r="H364" s="6">
        <v>1.815</v>
      </c>
      <c r="K364" s="4">
        <f>IFERROR(__xludf.DUMMYFUNCTION("""COMPUTED_VALUE"""),1.76)</f>
        <v>1.76</v>
      </c>
      <c r="L364" s="4">
        <v>44.6465</v>
      </c>
      <c r="M364" s="4" t="s">
        <v>13</v>
      </c>
      <c r="N364" s="1">
        <v>25.569781661913</v>
      </c>
      <c r="O364" s="4">
        <v>20.035918338086997</v>
      </c>
      <c r="V364" s="5">
        <v>137.271</v>
      </c>
      <c r="W364" s="6">
        <v>1.815</v>
      </c>
      <c r="Z364" s="4">
        <f>IFERROR(__xludf.DUMMYFUNCTION("""COMPUTED_VALUE"""),1.76)</f>
        <v>1.76</v>
      </c>
      <c r="AA364" s="4">
        <v>137.678</v>
      </c>
      <c r="AB364" s="4" t="s">
        <v>13</v>
      </c>
      <c r="AC364" s="1">
        <v>115.402404698988</v>
      </c>
      <c r="AD364" s="4">
        <v>21.868595301011993</v>
      </c>
    </row>
    <row r="365">
      <c r="G365" s="5">
        <v>45.667</v>
      </c>
      <c r="H365" s="6">
        <v>1.82</v>
      </c>
      <c r="K365" s="4">
        <f>IFERROR(__xludf.DUMMYFUNCTION("""COMPUTED_VALUE"""),1.765)</f>
        <v>1.765</v>
      </c>
      <c r="L365" s="4">
        <v>44.7533</v>
      </c>
      <c r="M365" s="4" t="s">
        <v>13</v>
      </c>
      <c r="N365" s="1">
        <v>25.5796854030194</v>
      </c>
      <c r="O365" s="4">
        <v>20.0873145969806</v>
      </c>
      <c r="V365" s="5">
        <v>137.172</v>
      </c>
      <c r="W365" s="6">
        <v>1.82</v>
      </c>
      <c r="Z365" s="4">
        <f>IFERROR(__xludf.DUMMYFUNCTION("""COMPUTED_VALUE"""),1.765)</f>
        <v>1.765</v>
      </c>
      <c r="AA365" s="4">
        <v>137.717</v>
      </c>
      <c r="AB365" s="4" t="s">
        <v>13</v>
      </c>
      <c r="AC365" s="1">
        <v>115.330321332111</v>
      </c>
      <c r="AD365" s="4">
        <v>21.841678667889</v>
      </c>
    </row>
    <row r="366">
      <c r="G366" s="5">
        <v>45.7238</v>
      </c>
      <c r="H366" s="6">
        <v>1.825</v>
      </c>
      <c r="K366" s="4">
        <f>IFERROR(__xludf.DUMMYFUNCTION("""COMPUTED_VALUE"""),1.77)</f>
        <v>1.77</v>
      </c>
      <c r="L366" s="4">
        <v>44.8567</v>
      </c>
      <c r="M366" s="4" t="s">
        <v>13</v>
      </c>
      <c r="N366" s="1">
        <v>25.5868019572092</v>
      </c>
      <c r="O366" s="4">
        <v>20.136998042790797</v>
      </c>
      <c r="V366" s="5">
        <v>137.069</v>
      </c>
      <c r="W366" s="6">
        <v>1.825</v>
      </c>
      <c r="Z366" s="4">
        <f>IFERROR(__xludf.DUMMYFUNCTION("""COMPUTED_VALUE"""),1.77)</f>
        <v>1.77</v>
      </c>
      <c r="AA366" s="4">
        <v>137.737</v>
      </c>
      <c r="AB366" s="4" t="s">
        <v>13</v>
      </c>
      <c r="AC366" s="1">
        <v>115.252196450336</v>
      </c>
      <c r="AD366" s="4">
        <v>21.816803549663987</v>
      </c>
    </row>
    <row r="367">
      <c r="G367" s="5">
        <v>45.7761</v>
      </c>
      <c r="H367" s="6">
        <v>1.83</v>
      </c>
      <c r="K367" s="4">
        <f>IFERROR(__xludf.DUMMYFUNCTION("""COMPUTED_VALUE"""),1.775)</f>
        <v>1.775</v>
      </c>
      <c r="L367" s="4">
        <v>44.9563</v>
      </c>
      <c r="M367" s="4" t="s">
        <v>13</v>
      </c>
      <c r="N367" s="1">
        <v>25.5909518497944</v>
      </c>
      <c r="O367" s="4">
        <v>20.1851481502056</v>
      </c>
      <c r="V367" s="5">
        <v>136.962</v>
      </c>
      <c r="W367" s="6">
        <v>1.83</v>
      </c>
      <c r="Z367" s="4">
        <f>IFERROR(__xludf.DUMMYFUNCTION("""COMPUTED_VALUE"""),1.775)</f>
        <v>1.775</v>
      </c>
      <c r="AA367" s="4">
        <v>137.739</v>
      </c>
      <c r="AB367" s="4" t="s">
        <v>13</v>
      </c>
      <c r="AC367" s="1">
        <v>115.167627025766</v>
      </c>
      <c r="AD367" s="4">
        <v>21.794372974233994</v>
      </c>
    </row>
    <row r="368">
      <c r="G368" s="5">
        <v>45.8239</v>
      </c>
      <c r="H368" s="6">
        <v>1.835</v>
      </c>
      <c r="K368" s="4">
        <f>IFERROR(__xludf.DUMMYFUNCTION("""COMPUTED_VALUE"""),1.78)</f>
        <v>1.78</v>
      </c>
      <c r="L368" s="4">
        <v>45.0521</v>
      </c>
      <c r="M368" s="4" t="s">
        <v>13</v>
      </c>
      <c r="N368" s="1">
        <v>25.5916890705382</v>
      </c>
      <c r="O368" s="4">
        <v>20.2322109294618</v>
      </c>
      <c r="V368" s="5">
        <v>136.853</v>
      </c>
      <c r="W368" s="6">
        <v>1.835</v>
      </c>
      <c r="Z368" s="4">
        <f>IFERROR(__xludf.DUMMYFUNCTION("""COMPUTED_VALUE"""),1.78)</f>
        <v>1.78</v>
      </c>
      <c r="AA368" s="4">
        <v>137.724</v>
      </c>
      <c r="AB368" s="4" t="s">
        <v>13</v>
      </c>
      <c r="AC368" s="1">
        <v>115.075297816491</v>
      </c>
      <c r="AD368" s="4">
        <v>21.777702183509007</v>
      </c>
    </row>
    <row r="369">
      <c r="G369" s="5">
        <v>45.8672</v>
      </c>
      <c r="H369" s="6">
        <v>1.84</v>
      </c>
      <c r="K369" s="4">
        <f>IFERROR(__xludf.DUMMYFUNCTION("""COMPUTED_VALUE"""),1.785)</f>
        <v>1.785</v>
      </c>
      <c r="L369" s="4">
        <v>45.144</v>
      </c>
      <c r="M369" s="4" t="s">
        <v>13</v>
      </c>
      <c r="N369" s="1">
        <v>25.5795311469726</v>
      </c>
      <c r="O369" s="4">
        <v>20.287668853027398</v>
      </c>
      <c r="V369" s="5">
        <v>136.744</v>
      </c>
      <c r="W369" s="6">
        <v>1.84</v>
      </c>
      <c r="Z369" s="4">
        <f>IFERROR(__xludf.DUMMYFUNCTION("""COMPUTED_VALUE"""),1.785)</f>
        <v>1.785</v>
      </c>
      <c r="AA369" s="4">
        <v>137.695</v>
      </c>
      <c r="AB369" s="4" t="s">
        <v>13</v>
      </c>
      <c r="AC369" s="1">
        <v>114.942990815941</v>
      </c>
      <c r="AD369" s="4">
        <v>21.801009184058998</v>
      </c>
    </row>
    <row r="370">
      <c r="G370" s="5">
        <v>45.9062</v>
      </c>
      <c r="H370" s="6">
        <v>1.845</v>
      </c>
      <c r="K370" s="4">
        <f>IFERROR(__xludf.DUMMYFUNCTION("""COMPUTED_VALUE"""),1.79)</f>
        <v>1.79</v>
      </c>
      <c r="L370" s="4">
        <v>45.2318</v>
      </c>
      <c r="M370" s="4" t="s">
        <v>13</v>
      </c>
      <c r="N370" s="1">
        <v>25.5507413336631</v>
      </c>
      <c r="O370" s="4">
        <v>20.355458666336897</v>
      </c>
      <c r="V370" s="5">
        <v>136.635</v>
      </c>
      <c r="W370" s="6">
        <v>1.845</v>
      </c>
      <c r="Z370" s="4">
        <f>IFERROR(__xludf.DUMMYFUNCTION("""COMPUTED_VALUE"""),1.79)</f>
        <v>1.79</v>
      </c>
      <c r="AA370" s="4">
        <v>137.651</v>
      </c>
      <c r="AB370" s="4" t="s">
        <v>13</v>
      </c>
      <c r="AC370" s="1">
        <v>114.75822032863</v>
      </c>
      <c r="AD370" s="4">
        <v>21.876779671369988</v>
      </c>
    </row>
    <row r="371">
      <c r="G371" s="5">
        <v>45.9409</v>
      </c>
      <c r="H371" s="6">
        <v>1.85</v>
      </c>
      <c r="K371" s="4">
        <f>IFERROR(__xludf.DUMMYFUNCTION("""COMPUTED_VALUE"""),1.795)</f>
        <v>1.795</v>
      </c>
      <c r="L371" s="4">
        <v>45.3154</v>
      </c>
      <c r="M371" s="4" t="s">
        <v>13</v>
      </c>
      <c r="N371" s="1">
        <v>25.5065740288683</v>
      </c>
      <c r="O371" s="4">
        <v>20.4343259711317</v>
      </c>
      <c r="V371" s="5">
        <v>136.527</v>
      </c>
      <c r="W371" s="6">
        <v>1.85</v>
      </c>
      <c r="Z371" s="4">
        <f>IFERROR(__xludf.DUMMYFUNCTION("""COMPUTED_VALUE"""),1.795)</f>
        <v>1.795</v>
      </c>
      <c r="AA371" s="4">
        <v>137.595</v>
      </c>
      <c r="AB371" s="4" t="s">
        <v>13</v>
      </c>
      <c r="AC371" s="1">
        <v>114.525594070663</v>
      </c>
      <c r="AD371" s="4">
        <v>22.001405929336983</v>
      </c>
    </row>
    <row r="372">
      <c r="G372" s="5">
        <v>45.9714</v>
      </c>
      <c r="H372" s="6">
        <v>1.855</v>
      </c>
      <c r="K372" s="4">
        <f>IFERROR(__xludf.DUMMYFUNCTION("""COMPUTED_VALUE"""),1.8)</f>
        <v>1.8</v>
      </c>
      <c r="L372" s="4">
        <v>45.3946</v>
      </c>
      <c r="M372" s="4" t="s">
        <v>13</v>
      </c>
      <c r="N372" s="1">
        <v>25.4482836308468</v>
      </c>
      <c r="O372" s="4">
        <v>20.523116369153204</v>
      </c>
      <c r="V372" s="5">
        <v>136.423</v>
      </c>
      <c r="W372" s="6">
        <v>1.855</v>
      </c>
      <c r="Z372" s="4">
        <f>IFERROR(__xludf.DUMMYFUNCTION("""COMPUTED_VALUE"""),1.8)</f>
        <v>1.8</v>
      </c>
      <c r="AA372" s="4">
        <v>137.528</v>
      </c>
      <c r="AB372" s="4" t="s">
        <v>13</v>
      </c>
      <c r="AC372" s="1">
        <v>114.249719758146</v>
      </c>
      <c r="AD372" s="4">
        <v>22.173280241854002</v>
      </c>
    </row>
    <row r="373">
      <c r="G373" s="5">
        <v>45.9979</v>
      </c>
      <c r="H373" s="6">
        <v>1.86</v>
      </c>
      <c r="K373" s="4">
        <f>IFERROR(__xludf.DUMMYFUNCTION("""COMPUTED_VALUE"""),1.805)</f>
        <v>1.805</v>
      </c>
      <c r="L373" s="4">
        <v>45.4694</v>
      </c>
      <c r="M373" s="4" t="s">
        <v>13</v>
      </c>
      <c r="N373" s="1">
        <v>25.3771245378572</v>
      </c>
      <c r="O373" s="4">
        <v>20.620775462142802</v>
      </c>
      <c r="V373" s="5">
        <v>136.322</v>
      </c>
      <c r="W373" s="6">
        <v>1.86</v>
      </c>
      <c r="Z373" s="4">
        <f>IFERROR(__xludf.DUMMYFUNCTION("""COMPUTED_VALUE"""),1.805)</f>
        <v>1.805</v>
      </c>
      <c r="AA373" s="4">
        <v>137.45</v>
      </c>
      <c r="AB373" s="4" t="s">
        <v>13</v>
      </c>
      <c r="AC373" s="1">
        <v>113.935205107185</v>
      </c>
      <c r="AD373" s="4">
        <v>22.386794892815004</v>
      </c>
    </row>
    <row r="374">
      <c r="G374" s="5">
        <v>46.0204</v>
      </c>
      <c r="H374" s="6">
        <v>1.865</v>
      </c>
      <c r="K374" s="4">
        <f>IFERROR(__xludf.DUMMYFUNCTION("""COMPUTED_VALUE"""),1.81)</f>
        <v>1.81</v>
      </c>
      <c r="L374" s="4">
        <v>45.5398</v>
      </c>
      <c r="M374" s="4" t="s">
        <v>13</v>
      </c>
      <c r="N374" s="1">
        <v>25.2943511481582</v>
      </c>
      <c r="O374" s="4">
        <v>20.726048851841803</v>
      </c>
      <c r="V374" s="5">
        <v>136.226</v>
      </c>
      <c r="W374" s="6">
        <v>1.865</v>
      </c>
      <c r="Z374" s="4">
        <f>IFERROR(__xludf.DUMMYFUNCTION("""COMPUTED_VALUE"""),1.81)</f>
        <v>1.81</v>
      </c>
      <c r="AA374" s="4">
        <v>137.364</v>
      </c>
      <c r="AB374" s="4" t="s">
        <v>13</v>
      </c>
      <c r="AC374" s="1">
        <v>113.586657833887</v>
      </c>
      <c r="AD374" s="4">
        <v>22.639342166112996</v>
      </c>
    </row>
    <row r="375">
      <c r="G375" s="5">
        <v>46.0392</v>
      </c>
      <c r="H375" s="6">
        <v>1.87</v>
      </c>
      <c r="K375" s="4">
        <f>IFERROR(__xludf.DUMMYFUNCTION("""COMPUTED_VALUE"""),1.815)</f>
        <v>1.815</v>
      </c>
      <c r="L375" s="4">
        <v>45.6057</v>
      </c>
      <c r="M375" s="4" t="s">
        <v>13</v>
      </c>
      <c r="N375" s="1">
        <v>25.2012178600084</v>
      </c>
      <c r="O375" s="4">
        <v>20.837982139991603</v>
      </c>
      <c r="V375" s="5">
        <v>136.136</v>
      </c>
      <c r="W375" s="6">
        <v>1.87</v>
      </c>
      <c r="Z375" s="4">
        <f>IFERROR(__xludf.DUMMYFUNCTION("""COMPUTED_VALUE"""),1.815)</f>
        <v>1.815</v>
      </c>
      <c r="AA375" s="4">
        <v>137.271</v>
      </c>
      <c r="AB375" s="4" t="s">
        <v>13</v>
      </c>
      <c r="AC375" s="1">
        <v>113.208685654357</v>
      </c>
      <c r="AD375" s="4">
        <v>22.927314345642998</v>
      </c>
    </row>
    <row r="376">
      <c r="G376" s="5">
        <v>46.0544</v>
      </c>
      <c r="H376" s="6">
        <v>1.875</v>
      </c>
      <c r="K376" s="4">
        <f>IFERROR(__xludf.DUMMYFUNCTION("""COMPUTED_VALUE"""),1.82)</f>
        <v>1.82</v>
      </c>
      <c r="L376" s="4">
        <v>45.667</v>
      </c>
      <c r="M376" s="4" t="s">
        <v>13</v>
      </c>
      <c r="N376" s="1">
        <v>25.0989790716663</v>
      </c>
      <c r="O376" s="4">
        <v>20.9554209283337</v>
      </c>
      <c r="V376" s="5">
        <v>136.051</v>
      </c>
      <c r="W376" s="6">
        <v>1.875</v>
      </c>
      <c r="Z376" s="4">
        <f>IFERROR(__xludf.DUMMYFUNCTION("""COMPUTED_VALUE"""),1.82)</f>
        <v>1.82</v>
      </c>
      <c r="AA376" s="4">
        <v>137.172</v>
      </c>
      <c r="AB376" s="4" t="s">
        <v>13</v>
      </c>
      <c r="AC376" s="1">
        <v>112.805896284701</v>
      </c>
      <c r="AD376" s="4">
        <v>23.24510371529898</v>
      </c>
    </row>
    <row r="377">
      <c r="G377" s="5">
        <v>46.0662</v>
      </c>
      <c r="H377" s="6">
        <v>1.88</v>
      </c>
      <c r="K377" s="4">
        <f>IFERROR(__xludf.DUMMYFUNCTION("""COMPUTED_VALUE"""),1.825)</f>
        <v>1.825</v>
      </c>
      <c r="L377" s="4">
        <v>45.7238</v>
      </c>
      <c r="M377" s="4" t="s">
        <v>13</v>
      </c>
      <c r="N377" s="1">
        <v>24.9888891813906</v>
      </c>
      <c r="O377" s="4">
        <v>21.0773108186094</v>
      </c>
      <c r="V377" s="5">
        <v>135.974</v>
      </c>
      <c r="W377" s="6">
        <v>1.88</v>
      </c>
      <c r="Z377" s="4">
        <f>IFERROR(__xludf.DUMMYFUNCTION("""COMPUTED_VALUE"""),1.825)</f>
        <v>1.825</v>
      </c>
      <c r="AA377" s="4">
        <v>137.069</v>
      </c>
      <c r="AB377" s="4" t="s">
        <v>13</v>
      </c>
      <c r="AC377" s="1">
        <v>112.382897441024</v>
      </c>
      <c r="AD377" s="4">
        <v>23.59110255897599</v>
      </c>
    </row>
    <row r="378">
      <c r="G378" s="5">
        <v>46.0747</v>
      </c>
      <c r="H378" s="6">
        <v>1.885</v>
      </c>
      <c r="K378" s="4">
        <f>IFERROR(__xludf.DUMMYFUNCTION("""COMPUTED_VALUE"""),1.83)</f>
        <v>1.83</v>
      </c>
      <c r="L378" s="4">
        <v>45.7761</v>
      </c>
      <c r="M378" s="4" t="s">
        <v>13</v>
      </c>
      <c r="N378" s="1">
        <v>24.8722025874399</v>
      </c>
      <c r="O378" s="4">
        <v>21.2024974125601</v>
      </c>
      <c r="V378" s="5">
        <v>135.904</v>
      </c>
      <c r="W378" s="6">
        <v>1.885</v>
      </c>
      <c r="Z378" s="4">
        <f>IFERROR(__xludf.DUMMYFUNCTION("""COMPUTED_VALUE"""),1.83)</f>
        <v>1.83</v>
      </c>
      <c r="AA378" s="4">
        <v>136.962</v>
      </c>
      <c r="AB378" s="4" t="s">
        <v>13</v>
      </c>
      <c r="AC378" s="1">
        <v>111.944296839434</v>
      </c>
      <c r="AD378" s="4">
        <v>23.959703160565994</v>
      </c>
    </row>
    <row r="379">
      <c r="G379" s="5">
        <v>46.0802</v>
      </c>
      <c r="H379" s="6">
        <v>1.89</v>
      </c>
      <c r="K379" s="4">
        <f>IFERROR(__xludf.DUMMYFUNCTION("""COMPUTED_VALUE"""),1.834049225)</f>
        <v>1.834049225</v>
      </c>
      <c r="L379" s="4" t="s">
        <v>13</v>
      </c>
      <c r="M379" s="4">
        <v>25.5920153156915</v>
      </c>
      <c r="N379" s="1">
        <v>24.7501736880729</v>
      </c>
      <c r="O379" s="4">
        <v>21.3300263119271</v>
      </c>
      <c r="V379" s="5">
        <v>135.841</v>
      </c>
      <c r="W379" s="6">
        <v>1.89</v>
      </c>
      <c r="Z379" s="4">
        <f>IFERROR(__xludf.DUMMYFUNCTION("""COMPUTED_VALUE"""),1.834049225)</f>
        <v>1.834049225</v>
      </c>
      <c r="AA379" s="4" t="s">
        <v>13</v>
      </c>
      <c r="AB379" s="4">
        <v>115.094139355255</v>
      </c>
      <c r="AC379" s="1">
        <v>111.494702196036</v>
      </c>
      <c r="AD379" s="4">
        <v>24.346297803964006</v>
      </c>
    </row>
    <row r="380">
      <c r="G380" s="5">
        <v>46.0829</v>
      </c>
      <c r="H380" s="6">
        <v>1.895</v>
      </c>
      <c r="K380" s="4">
        <f>IFERROR(__xludf.DUMMYFUNCTION("""COMPUTED_VALUE"""),1.835)</f>
        <v>1.835</v>
      </c>
      <c r="L380" s="4">
        <v>45.8239</v>
      </c>
      <c r="M380" s="4" t="s">
        <v>13</v>
      </c>
      <c r="N380" s="1">
        <v>24.624056881548</v>
      </c>
      <c r="O380" s="4">
        <v>21.458843118452002</v>
      </c>
      <c r="V380" s="5">
        <v>135.787</v>
      </c>
      <c r="W380" s="6">
        <v>1.895</v>
      </c>
      <c r="Z380" s="4">
        <f>IFERROR(__xludf.DUMMYFUNCTION("""COMPUTED_VALUE"""),1.835)</f>
        <v>1.835</v>
      </c>
      <c r="AA380" s="4">
        <v>136.853</v>
      </c>
      <c r="AB380" s="4" t="s">
        <v>13</v>
      </c>
      <c r="AC380" s="1">
        <v>111.038721226935</v>
      </c>
      <c r="AD380" s="4">
        <v>24.74827877306501</v>
      </c>
    </row>
    <row r="381">
      <c r="G381" s="5">
        <v>46.0828</v>
      </c>
      <c r="H381" s="6">
        <v>1.9</v>
      </c>
      <c r="K381" s="4">
        <f>IFERROR(__xludf.DUMMYFUNCTION("""COMPUTED_VALUE"""),1.84)</f>
        <v>1.84</v>
      </c>
      <c r="L381" s="4">
        <v>45.8672</v>
      </c>
      <c r="M381" s="4" t="s">
        <v>13</v>
      </c>
      <c r="N381" s="1">
        <v>24.4951065661241</v>
      </c>
      <c r="O381" s="4">
        <v>21.5876934338759</v>
      </c>
      <c r="V381" s="5">
        <v>135.74</v>
      </c>
      <c r="W381" s="6">
        <v>1.9</v>
      </c>
      <c r="Z381" s="4">
        <f>IFERROR(__xludf.DUMMYFUNCTION("""COMPUTED_VALUE"""),1.84)</f>
        <v>1.84</v>
      </c>
      <c r="AA381" s="4">
        <v>136.744</v>
      </c>
      <c r="AB381" s="4" t="s">
        <v>13</v>
      </c>
      <c r="AC381" s="1">
        <v>110.580961648237</v>
      </c>
      <c r="AD381" s="4">
        <v>25.159038351763016</v>
      </c>
    </row>
    <row r="382">
      <c r="G382" s="5">
        <v>46.0804</v>
      </c>
      <c r="H382" s="6">
        <v>1.905</v>
      </c>
      <c r="K382" s="4">
        <f>IFERROR(__xludf.DUMMYFUNCTION("""COMPUTED_VALUE"""),1.845)</f>
        <v>1.845</v>
      </c>
      <c r="L382" s="4">
        <v>45.9062</v>
      </c>
      <c r="M382" s="4" t="s">
        <v>13</v>
      </c>
      <c r="N382" s="1">
        <v>24.3645771400595</v>
      </c>
      <c r="O382" s="4">
        <v>21.7158228599405</v>
      </c>
      <c r="V382" s="5">
        <v>135.702</v>
      </c>
      <c r="W382" s="6">
        <v>1.905</v>
      </c>
      <c r="Z382" s="4">
        <f>IFERROR(__xludf.DUMMYFUNCTION("""COMPUTED_VALUE"""),1.845)</f>
        <v>1.845</v>
      </c>
      <c r="AA382" s="4">
        <v>136.635</v>
      </c>
      <c r="AB382" s="4" t="s">
        <v>13</v>
      </c>
      <c r="AC382" s="1">
        <v>110.12603117605</v>
      </c>
      <c r="AD382" s="4">
        <v>25.575968823949992</v>
      </c>
    </row>
    <row r="383">
      <c r="G383" s="5">
        <v>46.0757</v>
      </c>
      <c r="H383" s="6">
        <v>1.91</v>
      </c>
      <c r="K383" s="4">
        <f>IFERROR(__xludf.DUMMYFUNCTION("""COMPUTED_VALUE"""),1.85)</f>
        <v>1.85</v>
      </c>
      <c r="L383" s="4">
        <v>45.9409</v>
      </c>
      <c r="M383" s="4" t="s">
        <v>13</v>
      </c>
      <c r="N383" s="1">
        <v>24.2337230016131</v>
      </c>
      <c r="O383" s="4">
        <v>21.841976998386897</v>
      </c>
      <c r="V383" s="5">
        <v>135.672</v>
      </c>
      <c r="W383" s="6">
        <v>1.91</v>
      </c>
      <c r="Z383" s="4">
        <f>IFERROR(__xludf.DUMMYFUNCTION("""COMPUTED_VALUE"""),1.85)</f>
        <v>1.85</v>
      </c>
      <c r="AA383" s="4">
        <v>136.527</v>
      </c>
      <c r="AB383" s="4" t="s">
        <v>13</v>
      </c>
      <c r="AC383" s="1">
        <v>109.678537526477</v>
      </c>
      <c r="AD383" s="4">
        <v>25.993462473522996</v>
      </c>
    </row>
    <row r="384">
      <c r="G384" s="5">
        <v>46.0691</v>
      </c>
      <c r="H384" s="6">
        <v>1.915</v>
      </c>
      <c r="K384" s="4">
        <f>IFERROR(__xludf.DUMMYFUNCTION("""COMPUTED_VALUE"""),1.855)</f>
        <v>1.855</v>
      </c>
      <c r="L384" s="4">
        <v>45.9714</v>
      </c>
      <c r="M384" s="4" t="s">
        <v>13</v>
      </c>
      <c r="N384" s="1">
        <v>24.1037985490433</v>
      </c>
      <c r="O384" s="4">
        <v>21.965301450956698</v>
      </c>
      <c r="V384" s="5">
        <v>135.65</v>
      </c>
      <c r="W384" s="6">
        <v>1.915</v>
      </c>
      <c r="Z384" s="4">
        <f>IFERROR(__xludf.DUMMYFUNCTION("""COMPUTED_VALUE"""),1.855)</f>
        <v>1.855</v>
      </c>
      <c r="AA384" s="4">
        <v>136.423</v>
      </c>
      <c r="AB384" s="4" t="s">
        <v>13</v>
      </c>
      <c r="AC384" s="1">
        <v>109.243088415627</v>
      </c>
      <c r="AD384" s="4">
        <v>26.406911584373006</v>
      </c>
    </row>
    <row r="385">
      <c r="G385" s="5">
        <v>46.0606</v>
      </c>
      <c r="H385" s="6">
        <v>1.92</v>
      </c>
      <c r="K385" s="4">
        <f>IFERROR(__xludf.DUMMYFUNCTION("""COMPUTED_VALUE"""),1.86)</f>
        <v>1.86</v>
      </c>
      <c r="L385" s="4">
        <v>45.9979</v>
      </c>
      <c r="M385" s="4" t="s">
        <v>13</v>
      </c>
      <c r="N385" s="1">
        <v>23.9760581806088</v>
      </c>
      <c r="O385" s="4">
        <v>22.0845418193912</v>
      </c>
      <c r="V385" s="5">
        <v>135.635</v>
      </c>
      <c r="W385" s="6">
        <v>1.92</v>
      </c>
      <c r="Z385" s="4">
        <f>IFERROR(__xludf.DUMMYFUNCTION("""COMPUTED_VALUE"""),1.86)</f>
        <v>1.86</v>
      </c>
      <c r="AA385" s="4">
        <v>136.322</v>
      </c>
      <c r="AB385" s="4" t="s">
        <v>13</v>
      </c>
      <c r="AC385" s="1">
        <v>108.824291559603</v>
      </c>
      <c r="AD385" s="4">
        <v>26.810708440396994</v>
      </c>
    </row>
    <row r="386">
      <c r="G386" s="5">
        <v>46.0506</v>
      </c>
      <c r="H386" s="6">
        <v>1.925</v>
      </c>
      <c r="K386" s="4">
        <f>IFERROR(__xludf.DUMMYFUNCTION("""COMPUTED_VALUE"""),1.865)</f>
        <v>1.865</v>
      </c>
      <c r="L386" s="4">
        <v>46.0204</v>
      </c>
      <c r="M386" s="4" t="s">
        <v>13</v>
      </c>
      <c r="N386" s="1">
        <v>23.8517562945683</v>
      </c>
      <c r="O386" s="4">
        <v>22.198843705431702</v>
      </c>
      <c r="V386" s="5">
        <v>135.628</v>
      </c>
      <c r="W386" s="6">
        <v>1.925</v>
      </c>
      <c r="Z386" s="4">
        <f>IFERROR(__xludf.DUMMYFUNCTION("""COMPUTED_VALUE"""),1.865)</f>
        <v>1.865</v>
      </c>
      <c r="AA386" s="4">
        <v>136.226</v>
      </c>
      <c r="AB386" s="4" t="s">
        <v>13</v>
      </c>
      <c r="AC386" s="1">
        <v>108.426754674513</v>
      </c>
      <c r="AD386" s="4">
        <v>27.20124532548698</v>
      </c>
    </row>
    <row r="387">
      <c r="G387" s="5">
        <v>46.0392</v>
      </c>
      <c r="H387" s="6">
        <v>1.93</v>
      </c>
      <c r="K387" s="4">
        <f>IFERROR(__xludf.DUMMYFUNCTION("""COMPUTED_VALUE"""),1.87)</f>
        <v>1.87</v>
      </c>
      <c r="L387" s="4">
        <v>46.0392</v>
      </c>
      <c r="M387" s="4" t="s">
        <v>13</v>
      </c>
      <c r="N387" s="1">
        <v>23.7321472891802</v>
      </c>
      <c r="O387" s="4">
        <v>22.3070527108198</v>
      </c>
      <c r="V387" s="5">
        <v>135.628</v>
      </c>
      <c r="W387" s="6">
        <v>1.93</v>
      </c>
      <c r="Z387" s="4">
        <f>IFERROR(__xludf.DUMMYFUNCTION("""COMPUTED_VALUE"""),1.87)</f>
        <v>1.87</v>
      </c>
      <c r="AA387" s="4">
        <v>136.136</v>
      </c>
      <c r="AB387" s="4" t="s">
        <v>13</v>
      </c>
      <c r="AC387" s="1">
        <v>108.055085476462</v>
      </c>
      <c r="AD387" s="4">
        <v>27.57291452353799</v>
      </c>
    </row>
    <row r="388">
      <c r="G388" s="5">
        <v>46.0266</v>
      </c>
      <c r="H388" s="6">
        <v>1.935</v>
      </c>
      <c r="K388" s="4">
        <f>IFERROR(__xludf.DUMMYFUNCTION("""COMPUTED_VALUE"""),1.875)</f>
        <v>1.875</v>
      </c>
      <c r="L388" s="4">
        <v>46.0544</v>
      </c>
      <c r="M388" s="4" t="s">
        <v>13</v>
      </c>
      <c r="N388" s="1">
        <v>23.6184855627033</v>
      </c>
      <c r="O388" s="4">
        <v>22.408114437296703</v>
      </c>
      <c r="V388" s="5">
        <v>135.634</v>
      </c>
      <c r="W388" s="6">
        <v>1.935</v>
      </c>
      <c r="Z388" s="4">
        <f>IFERROR(__xludf.DUMMYFUNCTION("""COMPUTED_VALUE"""),1.875)</f>
        <v>1.875</v>
      </c>
      <c r="AA388" s="4">
        <v>136.051</v>
      </c>
      <c r="AB388" s="4" t="s">
        <v>13</v>
      </c>
      <c r="AC388" s="1">
        <v>107.713891681556</v>
      </c>
      <c r="AD388" s="4">
        <v>27.92010831844398</v>
      </c>
    </row>
    <row r="389">
      <c r="G389" s="5">
        <v>46.013</v>
      </c>
      <c r="H389" s="6">
        <v>1.94</v>
      </c>
      <c r="K389" s="4">
        <f>IFERROR(__xludf.DUMMYFUNCTION("""COMPUTED_VALUE"""),1.88)</f>
        <v>1.88</v>
      </c>
      <c r="L389" s="4">
        <v>46.0662</v>
      </c>
      <c r="M389" s="4" t="s">
        <v>13</v>
      </c>
      <c r="N389" s="1">
        <v>23.5120255133962</v>
      </c>
      <c r="O389" s="4">
        <v>22.5009744866038</v>
      </c>
      <c r="V389" s="5">
        <v>135.646</v>
      </c>
      <c r="W389" s="6">
        <v>1.94</v>
      </c>
      <c r="Z389" s="4">
        <f>IFERROR(__xludf.DUMMYFUNCTION("""COMPUTED_VALUE"""),1.88)</f>
        <v>1.88</v>
      </c>
      <c r="AA389" s="4">
        <v>135.974</v>
      </c>
      <c r="AB389" s="4" t="s">
        <v>13</v>
      </c>
      <c r="AC389" s="1">
        <v>107.4077810059</v>
      </c>
      <c r="AD389" s="4">
        <v>28.23821899409998</v>
      </c>
    </row>
    <row r="390">
      <c r="G390" s="5">
        <v>45.9988</v>
      </c>
      <c r="H390" s="6">
        <v>1.945</v>
      </c>
      <c r="K390" s="4">
        <f>IFERROR(__xludf.DUMMYFUNCTION("""COMPUTED_VALUE"""),1.885)</f>
        <v>1.885</v>
      </c>
      <c r="L390" s="4">
        <v>46.0747</v>
      </c>
      <c r="M390" s="4" t="s">
        <v>13</v>
      </c>
      <c r="N390" s="1">
        <v>23.4140215395174</v>
      </c>
      <c r="O390" s="4">
        <v>22.584778460482603</v>
      </c>
      <c r="V390" s="5">
        <v>135.663</v>
      </c>
      <c r="W390" s="6">
        <v>1.945</v>
      </c>
      <c r="Z390" s="4">
        <f>IFERROR(__xludf.DUMMYFUNCTION("""COMPUTED_VALUE"""),1.885)</f>
        <v>1.885</v>
      </c>
      <c r="AA390" s="4">
        <v>135.904</v>
      </c>
      <c r="AB390" s="4" t="s">
        <v>13</v>
      </c>
      <c r="AC390" s="1">
        <v>107.141361165602</v>
      </c>
      <c r="AD390" s="4">
        <v>28.521638834398004</v>
      </c>
    </row>
    <row r="391">
      <c r="G391" s="5">
        <v>45.9839</v>
      </c>
      <c r="H391" s="6">
        <v>1.95</v>
      </c>
      <c r="K391" s="4">
        <f>IFERROR(__xludf.DUMMYFUNCTION("""COMPUTED_VALUE"""),1.89)</f>
        <v>1.89</v>
      </c>
      <c r="L391" s="4">
        <v>46.0802</v>
      </c>
      <c r="M391" s="4" t="s">
        <v>13</v>
      </c>
      <c r="N391" s="1">
        <v>23.3257280393256</v>
      </c>
      <c r="O391" s="4">
        <v>22.658171960674398</v>
      </c>
      <c r="V391" s="5">
        <v>135.684</v>
      </c>
      <c r="W391" s="6">
        <v>1.95</v>
      </c>
      <c r="Z391" s="4">
        <f>IFERROR(__xludf.DUMMYFUNCTION("""COMPUTED_VALUE"""),1.89)</f>
        <v>1.89</v>
      </c>
      <c r="AA391" s="4">
        <v>135.841</v>
      </c>
      <c r="AB391" s="4" t="s">
        <v>13</v>
      </c>
      <c r="AC391" s="1">
        <v>106.919239876767</v>
      </c>
      <c r="AD391" s="4">
        <v>28.764760123233003</v>
      </c>
    </row>
    <row r="392">
      <c r="G392" s="5">
        <v>45.9686</v>
      </c>
      <c r="H392" s="6">
        <v>1.955</v>
      </c>
      <c r="K392" s="4">
        <f>IFERROR(__xludf.DUMMYFUNCTION("""COMPUTED_VALUE"""),1.895)</f>
        <v>1.895</v>
      </c>
      <c r="L392" s="4">
        <v>46.0829</v>
      </c>
      <c r="M392" s="4" t="s">
        <v>13</v>
      </c>
      <c r="N392" s="1">
        <v>23.2483994110794</v>
      </c>
      <c r="O392" s="4">
        <v>22.7202005889206</v>
      </c>
      <c r="V392" s="5">
        <v>135.708</v>
      </c>
      <c r="W392" s="6">
        <v>1.955</v>
      </c>
      <c r="Z392" s="4">
        <f>IFERROR(__xludf.DUMMYFUNCTION("""COMPUTED_VALUE"""),1.895)</f>
        <v>1.895</v>
      </c>
      <c r="AA392" s="4">
        <v>135.787</v>
      </c>
      <c r="AB392" s="4" t="s">
        <v>13</v>
      </c>
      <c r="AC392" s="1">
        <v>106.7460248555</v>
      </c>
      <c r="AD392" s="4">
        <v>28.961975144500002</v>
      </c>
    </row>
    <row r="393">
      <c r="G393" s="5">
        <v>45.9531</v>
      </c>
      <c r="H393" s="6">
        <v>1.96</v>
      </c>
      <c r="K393" s="4">
        <f>IFERROR(__xludf.DUMMYFUNCTION("""COMPUTED_VALUE"""),1.9)</f>
        <v>1.9</v>
      </c>
      <c r="L393" s="4">
        <v>46.0828</v>
      </c>
      <c r="M393" s="4" t="s">
        <v>13</v>
      </c>
      <c r="N393" s="1">
        <v>23.1832900530375</v>
      </c>
      <c r="O393" s="4">
        <v>22.7698099469625</v>
      </c>
      <c r="V393" s="5">
        <v>135.736</v>
      </c>
      <c r="W393" s="6">
        <v>1.96</v>
      </c>
      <c r="Z393" s="4">
        <f>IFERROR(__xludf.DUMMYFUNCTION("""COMPUTED_VALUE"""),1.9)</f>
        <v>1.9</v>
      </c>
      <c r="AA393" s="4">
        <v>135.74</v>
      </c>
      <c r="AB393" s="4" t="s">
        <v>13</v>
      </c>
      <c r="AC393" s="1">
        <v>106.626323817909</v>
      </c>
      <c r="AD393" s="4">
        <v>29.109676182090993</v>
      </c>
    </row>
    <row r="394">
      <c r="G394" s="5">
        <v>45.9375</v>
      </c>
      <c r="H394" s="6">
        <v>1.965</v>
      </c>
      <c r="K394" s="4">
        <f>IFERROR(__xludf.DUMMYFUNCTION("""COMPUTED_VALUE"""),1.905)</f>
        <v>1.905</v>
      </c>
      <c r="L394" s="4">
        <v>46.0804</v>
      </c>
      <c r="M394" s="4" t="s">
        <v>13</v>
      </c>
      <c r="N394" s="1">
        <v>23.1316543634583</v>
      </c>
      <c r="O394" s="4">
        <v>22.8058456365417</v>
      </c>
      <c r="V394" s="5">
        <v>135.765</v>
      </c>
      <c r="W394" s="6">
        <v>1.965</v>
      </c>
      <c r="Z394" s="4">
        <f>IFERROR(__xludf.DUMMYFUNCTION("""COMPUTED_VALUE"""),1.905)</f>
        <v>1.905</v>
      </c>
      <c r="AA394" s="4">
        <v>135.702</v>
      </c>
      <c r="AB394" s="4" t="s">
        <v>13</v>
      </c>
      <c r="AC394" s="1">
        <v>106.564744480097</v>
      </c>
      <c r="AD394" s="4">
        <v>29.20025551990298</v>
      </c>
    </row>
    <row r="395">
      <c r="G395" s="5">
        <v>45.9221</v>
      </c>
      <c r="H395" s="6">
        <v>1.97</v>
      </c>
      <c r="K395" s="4">
        <f>IFERROR(__xludf.DUMMYFUNCTION("""COMPUTED_VALUE"""),1.91)</f>
        <v>1.91</v>
      </c>
      <c r="L395" s="4">
        <v>46.0757</v>
      </c>
      <c r="M395" s="4" t="s">
        <v>13</v>
      </c>
      <c r="N395" s="1">
        <v>23.0929314005742</v>
      </c>
      <c r="O395" s="4">
        <v>22.8291685994258</v>
      </c>
      <c r="V395" s="5">
        <v>135.796</v>
      </c>
      <c r="W395" s="6">
        <v>1.97</v>
      </c>
      <c r="Z395" s="4">
        <f>IFERROR(__xludf.DUMMYFUNCTION("""COMPUTED_VALUE"""),1.91)</f>
        <v>1.91</v>
      </c>
      <c r="AA395" s="4">
        <v>135.672</v>
      </c>
      <c r="AB395" s="4" t="s">
        <v>13</v>
      </c>
      <c r="AC395" s="1">
        <v>106.558358242329</v>
      </c>
      <c r="AD395" s="4">
        <v>29.237641757670985</v>
      </c>
    </row>
    <row r="396">
      <c r="G396" s="5">
        <v>45.9068</v>
      </c>
      <c r="H396" s="6">
        <v>1.975</v>
      </c>
      <c r="K396" s="4">
        <f>IFERROR(__xludf.DUMMYFUNCTION("""COMPUTED_VALUE"""),1.915)</f>
        <v>1.915</v>
      </c>
      <c r="L396" s="4">
        <v>46.0691</v>
      </c>
      <c r="M396" s="4" t="s">
        <v>13</v>
      </c>
      <c r="N396" s="1">
        <v>23.0575887570775</v>
      </c>
      <c r="O396" s="4">
        <v>22.849211242922497</v>
      </c>
      <c r="V396" s="5">
        <v>135.827</v>
      </c>
      <c r="W396" s="6">
        <v>1.975</v>
      </c>
      <c r="Z396" s="4">
        <f>IFERROR(__xludf.DUMMYFUNCTION("""COMPUTED_VALUE"""),1.915)</f>
        <v>1.915</v>
      </c>
      <c r="AA396" s="4">
        <v>135.65</v>
      </c>
      <c r="AB396" s="4" t="s">
        <v>13</v>
      </c>
      <c r="AC396" s="1">
        <v>106.567171244539</v>
      </c>
      <c r="AD396" s="4">
        <v>29.259828755461</v>
      </c>
    </row>
    <row r="397">
      <c r="G397" s="5">
        <v>45.8919</v>
      </c>
      <c r="H397" s="6">
        <v>1.98</v>
      </c>
      <c r="K397" s="4">
        <f>IFERROR(__xludf.DUMMYFUNCTION("""COMPUTED_VALUE"""),1.92)</f>
        <v>1.92</v>
      </c>
      <c r="L397" s="4">
        <v>46.0606</v>
      </c>
      <c r="M397" s="4" t="s">
        <v>13</v>
      </c>
      <c r="N397" s="1">
        <v>23.023979580294</v>
      </c>
      <c r="O397" s="4">
        <v>22.867920419706</v>
      </c>
      <c r="V397" s="5">
        <v>135.857</v>
      </c>
      <c r="W397" s="6">
        <v>1.98</v>
      </c>
      <c r="Z397" s="4">
        <f>IFERROR(__xludf.DUMMYFUNCTION("""COMPUTED_VALUE"""),1.92)</f>
        <v>1.92</v>
      </c>
      <c r="AA397" s="4">
        <v>135.635</v>
      </c>
      <c r="AB397" s="4" t="s">
        <v>13</v>
      </c>
      <c r="AC397" s="1">
        <v>106.584197595706</v>
      </c>
      <c r="AD397" s="4">
        <v>29.272802404293998</v>
      </c>
    </row>
    <row r="398">
      <c r="G398" s="5">
        <v>45.8775</v>
      </c>
      <c r="H398" s="6">
        <v>1.985</v>
      </c>
      <c r="K398" s="4">
        <f>IFERROR(__xludf.DUMMYFUNCTION("""COMPUTED_VALUE"""),1.925)</f>
        <v>1.925</v>
      </c>
      <c r="L398" s="4">
        <v>46.0506</v>
      </c>
      <c r="M398" s="4" t="s">
        <v>13</v>
      </c>
      <c r="N398" s="1">
        <v>22.9920177674022</v>
      </c>
      <c r="O398" s="4">
        <v>22.8854822325978</v>
      </c>
      <c r="V398" s="5">
        <v>135.887</v>
      </c>
      <c r="W398" s="6">
        <v>1.985</v>
      </c>
      <c r="Z398" s="4">
        <f>IFERROR(__xludf.DUMMYFUNCTION("""COMPUTED_VALUE"""),1.925)</f>
        <v>1.925</v>
      </c>
      <c r="AA398" s="4">
        <v>135.628</v>
      </c>
      <c r="AB398" s="4" t="s">
        <v>13</v>
      </c>
      <c r="AC398" s="1">
        <v>106.608949215128</v>
      </c>
      <c r="AD398" s="4">
        <v>29.278050784871994</v>
      </c>
    </row>
    <row r="399">
      <c r="G399" s="5">
        <v>45.8636</v>
      </c>
      <c r="H399" s="6">
        <v>1.99</v>
      </c>
      <c r="K399" s="4">
        <f>IFERROR(__xludf.DUMMYFUNCTION("""COMPUTED_VALUE"""),1.93)</f>
        <v>1.93</v>
      </c>
      <c r="L399" s="4">
        <v>46.0392</v>
      </c>
      <c r="M399" s="4" t="s">
        <v>13</v>
      </c>
      <c r="N399" s="1">
        <v>22.9616172155804</v>
      </c>
      <c r="O399" s="4">
        <v>22.901982784419598</v>
      </c>
      <c r="V399" s="5">
        <v>135.915</v>
      </c>
      <c r="W399" s="6">
        <v>1.99</v>
      </c>
      <c r="Z399" s="4">
        <f>IFERROR(__xludf.DUMMYFUNCTION("""COMPUTED_VALUE"""),1.93)</f>
        <v>1.93</v>
      </c>
      <c r="AA399" s="4">
        <v>135.628</v>
      </c>
      <c r="AB399" s="4" t="s">
        <v>13</v>
      </c>
      <c r="AC399" s="1">
        <v>106.640938022107</v>
      </c>
      <c r="AD399" s="4">
        <v>29.274061977893</v>
      </c>
    </row>
    <row r="400">
      <c r="G400" s="5">
        <v>45.8503</v>
      </c>
      <c r="H400" s="6">
        <v>1.995</v>
      </c>
      <c r="K400" s="4">
        <f>IFERROR(__xludf.DUMMYFUNCTION("""COMPUTED_VALUE"""),1.935)</f>
        <v>1.935</v>
      </c>
      <c r="L400" s="4">
        <v>46.0266</v>
      </c>
      <c r="M400" s="4" t="s">
        <v>13</v>
      </c>
      <c r="N400" s="1">
        <v>22.932691822007</v>
      </c>
      <c r="O400" s="4">
        <v>22.917608177992996</v>
      </c>
      <c r="V400" s="5">
        <v>135.94</v>
      </c>
      <c r="W400" s="6">
        <v>1.995</v>
      </c>
      <c r="Z400" s="4">
        <f>IFERROR(__xludf.DUMMYFUNCTION("""COMPUTED_VALUE"""),1.935)</f>
        <v>1.935</v>
      </c>
      <c r="AA400" s="4">
        <v>135.634</v>
      </c>
      <c r="AB400" s="4" t="s">
        <v>13</v>
      </c>
      <c r="AC400" s="1">
        <v>106.679675935941</v>
      </c>
      <c r="AD400" s="4">
        <v>29.26032406405899</v>
      </c>
    </row>
    <row r="401">
      <c r="G401" s="5">
        <v>45.8378</v>
      </c>
      <c r="H401" s="6">
        <v>2.0</v>
      </c>
      <c r="K401" s="4">
        <f>IFERROR(__xludf.DUMMYFUNCTION("""COMPUTED_VALUE"""),1.94)</f>
        <v>1.94</v>
      </c>
      <c r="L401" s="4">
        <v>46.013</v>
      </c>
      <c r="M401" s="4" t="s">
        <v>13</v>
      </c>
      <c r="N401" s="1">
        <v>22.9051554838604</v>
      </c>
      <c r="O401" s="4">
        <v>22.9326445161396</v>
      </c>
      <c r="V401" s="5">
        <v>135.962</v>
      </c>
      <c r="W401" s="6">
        <v>2.0</v>
      </c>
      <c r="Z401" s="4">
        <f>IFERROR(__xludf.DUMMYFUNCTION("""COMPUTED_VALUE"""),1.94)</f>
        <v>1.94</v>
      </c>
      <c r="AA401" s="4">
        <v>135.646</v>
      </c>
      <c r="AB401" s="4" t="s">
        <v>13</v>
      </c>
      <c r="AC401" s="1">
        <v>106.724674875931</v>
      </c>
      <c r="AD401" s="4">
        <v>29.237325124068988</v>
      </c>
    </row>
    <row r="402">
      <c r="G402" s="5">
        <v>45.826</v>
      </c>
      <c r="H402" s="6">
        <v>2.005</v>
      </c>
      <c r="K402" s="4">
        <f>IFERROR(__xludf.DUMMYFUNCTION("""COMPUTED_VALUE"""),1.945)</f>
        <v>1.945</v>
      </c>
      <c r="L402" s="4">
        <v>45.9988</v>
      </c>
      <c r="M402" s="4" t="s">
        <v>13</v>
      </c>
      <c r="N402" s="1">
        <v>22.8789220983191</v>
      </c>
      <c r="O402" s="4">
        <v>22.9470779016809</v>
      </c>
      <c r="V402" s="5">
        <v>135.98</v>
      </c>
      <c r="W402" s="6">
        <v>2.005</v>
      </c>
      <c r="Z402" s="4">
        <f>IFERROR(__xludf.DUMMYFUNCTION("""COMPUTED_VALUE"""),1.945)</f>
        <v>1.945</v>
      </c>
      <c r="AA402" s="4">
        <v>135.663</v>
      </c>
      <c r="AB402" s="4" t="s">
        <v>13</v>
      </c>
      <c r="AC402" s="1">
        <v>106.775446761376</v>
      </c>
      <c r="AD402" s="4">
        <v>29.204553238623987</v>
      </c>
    </row>
    <row r="403">
      <c r="G403" s="5">
        <v>45.8151</v>
      </c>
      <c r="H403" s="6">
        <v>2.01</v>
      </c>
      <c r="K403" s="4">
        <f>IFERROR(__xludf.DUMMYFUNCTION("""COMPUTED_VALUE"""),1.95)</f>
        <v>1.95</v>
      </c>
      <c r="L403" s="4">
        <v>45.9839</v>
      </c>
      <c r="M403" s="4" t="s">
        <v>13</v>
      </c>
      <c r="N403" s="1">
        <v>22.8539055625615</v>
      </c>
      <c r="O403" s="4">
        <v>22.9611944374385</v>
      </c>
      <c r="V403" s="5">
        <v>135.994</v>
      </c>
      <c r="W403" s="6">
        <v>2.01</v>
      </c>
      <c r="Z403" s="4">
        <f>IFERROR(__xludf.DUMMYFUNCTION("""COMPUTED_VALUE"""),1.95)</f>
        <v>1.95</v>
      </c>
      <c r="AA403" s="4">
        <v>135.684</v>
      </c>
      <c r="AB403" s="4" t="s">
        <v>13</v>
      </c>
      <c r="AC403" s="1">
        <v>106.831503511577</v>
      </c>
      <c r="AD403" s="4">
        <v>29.162496488423002</v>
      </c>
    </row>
    <row r="404">
      <c r="G404" s="5">
        <v>45.8051</v>
      </c>
      <c r="H404" s="6">
        <v>2.015</v>
      </c>
      <c r="K404" s="4">
        <f>IFERROR(__xludf.DUMMYFUNCTION("""COMPUTED_VALUE"""),1.955)</f>
        <v>1.955</v>
      </c>
      <c r="L404" s="4">
        <v>45.9686</v>
      </c>
      <c r="M404" s="4" t="s">
        <v>13</v>
      </c>
      <c r="N404" s="1">
        <v>22.8300197737658</v>
      </c>
      <c r="O404" s="4">
        <v>22.9750802262342</v>
      </c>
      <c r="V404" s="5">
        <v>136.004</v>
      </c>
      <c r="W404" s="6">
        <v>2.015</v>
      </c>
      <c r="Z404" s="4">
        <f>IFERROR(__xludf.DUMMYFUNCTION("""COMPUTED_VALUE"""),1.955)</f>
        <v>1.955</v>
      </c>
      <c r="AA404" s="4">
        <v>135.708</v>
      </c>
      <c r="AB404" s="4" t="s">
        <v>13</v>
      </c>
      <c r="AC404" s="1">
        <v>106.892357045833</v>
      </c>
      <c r="AD404" s="4">
        <v>29.111642954166996</v>
      </c>
    </row>
    <row r="405">
      <c r="G405" s="5">
        <v>45.796</v>
      </c>
      <c r="H405" s="6">
        <v>2.02</v>
      </c>
      <c r="K405" s="4">
        <f>IFERROR(__xludf.DUMMYFUNCTION("""COMPUTED_VALUE"""),1.96)</f>
        <v>1.96</v>
      </c>
      <c r="L405" s="4">
        <v>45.9531</v>
      </c>
      <c r="M405" s="4" t="s">
        <v>13</v>
      </c>
      <c r="N405" s="1">
        <v>22.8071786291106</v>
      </c>
      <c r="O405" s="4">
        <v>22.9888213708894</v>
      </c>
      <c r="V405" s="5">
        <v>136.009</v>
      </c>
      <c r="W405" s="6">
        <v>2.02</v>
      </c>
      <c r="Z405" s="4">
        <f>IFERROR(__xludf.DUMMYFUNCTION("""COMPUTED_VALUE"""),1.96)</f>
        <v>1.96</v>
      </c>
      <c r="AA405" s="4">
        <v>135.736</v>
      </c>
      <c r="AB405" s="4" t="s">
        <v>13</v>
      </c>
      <c r="AC405" s="1">
        <v>106.957519283444</v>
      </c>
      <c r="AD405" s="4">
        <v>29.051480716555986</v>
      </c>
    </row>
    <row r="406">
      <c r="G406" s="5">
        <v>45.7878</v>
      </c>
      <c r="H406" s="6">
        <v>2.025</v>
      </c>
      <c r="K406" s="4">
        <f>IFERROR(__xludf.DUMMYFUNCTION("""COMPUTED_VALUE"""),1.965)</f>
        <v>1.965</v>
      </c>
      <c r="L406" s="4">
        <v>45.9375</v>
      </c>
      <c r="M406" s="4" t="s">
        <v>13</v>
      </c>
      <c r="N406" s="1">
        <v>22.7852960257742</v>
      </c>
      <c r="O406" s="4">
        <v>23.002503974225796</v>
      </c>
      <c r="V406" s="5">
        <v>136.009</v>
      </c>
      <c r="W406" s="6">
        <v>2.025</v>
      </c>
      <c r="Z406" s="4">
        <f>IFERROR(__xludf.DUMMYFUNCTION("""COMPUTED_VALUE"""),1.965)</f>
        <v>1.965</v>
      </c>
      <c r="AA406" s="4">
        <v>135.765</v>
      </c>
      <c r="AB406" s="4" t="s">
        <v>13</v>
      </c>
      <c r="AC406" s="1">
        <v>107.02650214371</v>
      </c>
      <c r="AD406" s="4">
        <v>28.98249785628998</v>
      </c>
    </row>
    <row r="407">
      <c r="G407" s="5">
        <v>45.7805</v>
      </c>
      <c r="H407" s="6">
        <v>2.03</v>
      </c>
      <c r="K407" s="4">
        <f>IFERROR(__xludf.DUMMYFUNCTION("""COMPUTED_VALUE"""),1.9674263)</f>
        <v>1.9674263</v>
      </c>
      <c r="L407" s="4" t="s">
        <v>13</v>
      </c>
      <c r="M407" s="4">
        <v>23.1118275952524</v>
      </c>
      <c r="N407" s="1">
        <v>22.764285860935</v>
      </c>
      <c r="O407" s="4">
        <v>23.016214139065003</v>
      </c>
      <c r="V407" s="5">
        <v>136.003</v>
      </c>
      <c r="W407" s="6">
        <v>2.03</v>
      </c>
      <c r="Z407" s="4">
        <f>IFERROR(__xludf.DUMMYFUNCTION("""COMPUTED_VALUE"""),1.9674263)</f>
        <v>1.9674263</v>
      </c>
      <c r="AA407" s="4" t="s">
        <v>13</v>
      </c>
      <c r="AB407" s="4">
        <v>106.557183261643</v>
      </c>
      <c r="AC407" s="1">
        <v>107.09881754593</v>
      </c>
      <c r="AD407" s="4">
        <v>28.904182454069982</v>
      </c>
    </row>
    <row r="408">
      <c r="G408" s="5">
        <v>45.7741</v>
      </c>
      <c r="H408" s="6">
        <v>2.035</v>
      </c>
      <c r="K408" s="4">
        <f>IFERROR(__xludf.DUMMYFUNCTION("""COMPUTED_VALUE"""),1.97)</f>
        <v>1.97</v>
      </c>
      <c r="L408" s="4">
        <v>45.9221</v>
      </c>
      <c r="M408" s="4" t="s">
        <v>13</v>
      </c>
      <c r="N408" s="1">
        <v>22.7440620317715</v>
      </c>
      <c r="O408" s="4">
        <v>23.0300379682285</v>
      </c>
      <c r="V408" s="5">
        <v>135.993</v>
      </c>
      <c r="W408" s="6">
        <v>2.035</v>
      </c>
      <c r="Z408" s="4">
        <f>IFERROR(__xludf.DUMMYFUNCTION("""COMPUTED_VALUE"""),1.97)</f>
        <v>1.97</v>
      </c>
      <c r="AA408" s="4">
        <v>135.796</v>
      </c>
      <c r="AB408" s="4" t="s">
        <v>13</v>
      </c>
      <c r="AC408" s="1">
        <v>107.173977409406</v>
      </c>
      <c r="AD408" s="4">
        <v>28.81902259059399</v>
      </c>
    </row>
    <row r="409">
      <c r="G409" s="5">
        <v>45.7687</v>
      </c>
      <c r="H409" s="6">
        <v>2.04</v>
      </c>
      <c r="K409" s="4">
        <f>IFERROR(__xludf.DUMMYFUNCTION("""COMPUTED_VALUE"""),1.975)</f>
        <v>1.975</v>
      </c>
      <c r="L409" s="4">
        <v>45.9068</v>
      </c>
      <c r="M409" s="4" t="s">
        <v>13</v>
      </c>
      <c r="N409" s="1">
        <v>22.7245384354619</v>
      </c>
      <c r="O409" s="4">
        <v>23.044161564538104</v>
      </c>
      <c r="V409" s="5">
        <v>135.977</v>
      </c>
      <c r="W409" s="6">
        <v>2.04</v>
      </c>
      <c r="Z409" s="4">
        <f>IFERROR(__xludf.DUMMYFUNCTION("""COMPUTED_VALUE"""),1.975)</f>
        <v>1.975</v>
      </c>
      <c r="AA409" s="4">
        <v>135.827</v>
      </c>
      <c r="AB409" s="4" t="s">
        <v>13</v>
      </c>
      <c r="AC409" s="1">
        <v>107.251493653436</v>
      </c>
      <c r="AD409" s="4">
        <v>28.725506346564003</v>
      </c>
    </row>
    <row r="410">
      <c r="G410" s="5">
        <v>45.7641</v>
      </c>
      <c r="H410" s="6">
        <v>2.045</v>
      </c>
      <c r="K410" s="4">
        <f>IFERROR(__xludf.DUMMYFUNCTION("""COMPUTED_VALUE"""),1.98)</f>
        <v>1.98</v>
      </c>
      <c r="L410" s="4">
        <v>45.8919</v>
      </c>
      <c r="M410" s="4" t="s">
        <v>13</v>
      </c>
      <c r="N410" s="1">
        <v>22.7056289691848</v>
      </c>
      <c r="O410" s="4">
        <v>23.0584710308152</v>
      </c>
      <c r="V410" s="5">
        <v>135.956</v>
      </c>
      <c r="W410" s="6">
        <v>2.045</v>
      </c>
      <c r="Z410" s="4">
        <f>IFERROR(__xludf.DUMMYFUNCTION("""COMPUTED_VALUE"""),1.98)</f>
        <v>1.98</v>
      </c>
      <c r="AA410" s="4">
        <v>135.857</v>
      </c>
      <c r="AB410" s="4" t="s">
        <v>13</v>
      </c>
      <c r="AC410" s="1">
        <v>107.33087819732</v>
      </c>
      <c r="AD410" s="4">
        <v>28.625121802679985</v>
      </c>
    </row>
    <row r="411">
      <c r="G411" s="5">
        <v>45.7604</v>
      </c>
      <c r="H411" s="6">
        <v>2.05</v>
      </c>
      <c r="K411" s="4">
        <f>IFERROR(__xludf.DUMMYFUNCTION("""COMPUTED_VALUE"""),1.985)</f>
        <v>1.985</v>
      </c>
      <c r="L411" s="4">
        <v>45.8775</v>
      </c>
      <c r="M411" s="4" t="s">
        <v>13</v>
      </c>
      <c r="N411" s="1">
        <v>22.6872475301185</v>
      </c>
      <c r="O411" s="4">
        <v>23.073152469881496</v>
      </c>
      <c r="V411" s="5">
        <v>135.929</v>
      </c>
      <c r="W411" s="6">
        <v>2.05</v>
      </c>
      <c r="Z411" s="4">
        <f>IFERROR(__xludf.DUMMYFUNCTION("""COMPUTED_VALUE"""),1.985)</f>
        <v>1.985</v>
      </c>
      <c r="AA411" s="4">
        <v>135.887</v>
      </c>
      <c r="AB411" s="4" t="s">
        <v>13</v>
      </c>
      <c r="AC411" s="1">
        <v>107.411642960359</v>
      </c>
      <c r="AD411" s="4">
        <v>28.517357039641</v>
      </c>
    </row>
    <row r="412">
      <c r="G412" s="5">
        <v>45.7575</v>
      </c>
      <c r="H412" s="6">
        <v>2.055</v>
      </c>
      <c r="K412" s="4">
        <f>IFERROR(__xludf.DUMMYFUNCTION("""COMPUTED_VALUE"""),1.99)</f>
        <v>1.99</v>
      </c>
      <c r="L412" s="4">
        <v>45.8636</v>
      </c>
      <c r="M412" s="4" t="s">
        <v>13</v>
      </c>
      <c r="N412" s="1">
        <v>22.6693080154414</v>
      </c>
      <c r="O412" s="4">
        <v>23.088191984558602</v>
      </c>
      <c r="V412" s="5">
        <v>135.898</v>
      </c>
      <c r="W412" s="6">
        <v>2.055</v>
      </c>
      <c r="Z412" s="4">
        <f>IFERROR(__xludf.DUMMYFUNCTION("""COMPUTED_VALUE"""),1.99)</f>
        <v>1.99</v>
      </c>
      <c r="AA412" s="4">
        <v>135.915</v>
      </c>
      <c r="AB412" s="4" t="s">
        <v>13</v>
      </c>
      <c r="AC412" s="1">
        <v>107.493299861852</v>
      </c>
      <c r="AD412" s="4">
        <v>28.404700138148</v>
      </c>
    </row>
    <row r="413">
      <c r="G413" s="5">
        <v>45.7554</v>
      </c>
      <c r="H413" s="6">
        <v>2.06</v>
      </c>
      <c r="K413" s="4">
        <f>IFERROR(__xludf.DUMMYFUNCTION("""COMPUTED_VALUE"""),1.995)</f>
        <v>1.995</v>
      </c>
      <c r="L413" s="4">
        <v>45.8503</v>
      </c>
      <c r="M413" s="4" t="s">
        <v>13</v>
      </c>
      <c r="N413" s="1">
        <v>22.6517243223319</v>
      </c>
      <c r="O413" s="4">
        <v>23.1036756776681</v>
      </c>
      <c r="V413" s="5">
        <v>135.862</v>
      </c>
      <c r="W413" s="6">
        <v>2.06</v>
      </c>
      <c r="Z413" s="4">
        <f>IFERROR(__xludf.DUMMYFUNCTION("""COMPUTED_VALUE"""),1.995)</f>
        <v>1.995</v>
      </c>
      <c r="AA413" s="4">
        <v>135.94</v>
      </c>
      <c r="AB413" s="4" t="s">
        <v>13</v>
      </c>
      <c r="AC413" s="1">
        <v>107.575360821099</v>
      </c>
      <c r="AD413" s="4">
        <v>28.286639178900998</v>
      </c>
    </row>
    <row r="414">
      <c r="G414" s="5">
        <v>45.7541</v>
      </c>
      <c r="H414" s="6">
        <v>2.065</v>
      </c>
      <c r="K414" s="4">
        <f>IFERROR(__xludf.DUMMYFUNCTION("""COMPUTED_VALUE"""),2.0)</f>
        <v>2</v>
      </c>
      <c r="L414" s="4">
        <v>45.8378</v>
      </c>
      <c r="M414" s="4" t="s">
        <v>13</v>
      </c>
      <c r="N414" s="1">
        <v>22.6344103479684</v>
      </c>
      <c r="O414" s="4">
        <v>23.1196896520316</v>
      </c>
      <c r="V414" s="5">
        <v>135.822</v>
      </c>
      <c r="W414" s="6">
        <v>2.065</v>
      </c>
      <c r="Z414" s="4">
        <f>IFERROR(__xludf.DUMMYFUNCTION("""COMPUTED_VALUE"""),2.0)</f>
        <v>2</v>
      </c>
      <c r="AA414" s="4">
        <v>135.962</v>
      </c>
      <c r="AB414" s="4" t="s">
        <v>13</v>
      </c>
      <c r="AC414" s="1">
        <v>107.657337757399</v>
      </c>
      <c r="AD414" s="4">
        <v>28.164662242600997</v>
      </c>
    </row>
    <row r="415">
      <c r="G415" s="5">
        <v>45.7534</v>
      </c>
      <c r="H415" s="6">
        <v>2.07</v>
      </c>
      <c r="K415" s="4">
        <f>IFERROR(__xludf.DUMMYFUNCTION("""COMPUTED_VALUE"""),2.005)</f>
        <v>2.005</v>
      </c>
      <c r="L415" s="4">
        <v>45.826</v>
      </c>
      <c r="M415" s="4" t="s">
        <v>13</v>
      </c>
      <c r="N415" s="1">
        <v>22.6172799895294</v>
      </c>
      <c r="O415" s="4">
        <v>23.1361200104706</v>
      </c>
      <c r="V415" s="5">
        <v>135.777</v>
      </c>
      <c r="W415" s="6">
        <v>2.07</v>
      </c>
      <c r="Z415" s="4">
        <f>IFERROR(__xludf.DUMMYFUNCTION("""COMPUTED_VALUE"""),2.005)</f>
        <v>2.005</v>
      </c>
      <c r="AA415" s="4">
        <v>135.98</v>
      </c>
      <c r="AB415" s="4" t="s">
        <v>13</v>
      </c>
      <c r="AC415" s="1">
        <v>107.738742590054</v>
      </c>
      <c r="AD415" s="4">
        <v>28.038257409945984</v>
      </c>
    </row>
    <row r="416">
      <c r="G416" s="5">
        <v>45.7535</v>
      </c>
      <c r="H416" s="6">
        <v>2.075</v>
      </c>
      <c r="K416" s="4">
        <f>IFERROR(__xludf.DUMMYFUNCTION("""COMPUTED_VALUE"""),2.01)</f>
        <v>2.01</v>
      </c>
      <c r="L416" s="4">
        <v>45.8151</v>
      </c>
      <c r="M416" s="4" t="s">
        <v>13</v>
      </c>
      <c r="N416" s="1">
        <v>22.6002471441931</v>
      </c>
      <c r="O416" s="4">
        <v>23.1532528558069</v>
      </c>
      <c r="V416" s="5">
        <v>135.729</v>
      </c>
      <c r="W416" s="6">
        <v>2.075</v>
      </c>
      <c r="Z416" s="4">
        <f>IFERROR(__xludf.DUMMYFUNCTION("""COMPUTED_VALUE"""),2.01)</f>
        <v>2.01</v>
      </c>
      <c r="AA416" s="4">
        <v>135.994</v>
      </c>
      <c r="AB416" s="4" t="s">
        <v>13</v>
      </c>
      <c r="AC416" s="1">
        <v>107.819087238362</v>
      </c>
      <c r="AD416" s="4">
        <v>27.90991276163801</v>
      </c>
    </row>
    <row r="417">
      <c r="G417" s="5">
        <v>45.7541</v>
      </c>
      <c r="H417" s="6">
        <v>2.08</v>
      </c>
      <c r="K417" s="4">
        <f>IFERROR(__xludf.DUMMYFUNCTION("""COMPUTED_VALUE"""),2.015)</f>
        <v>2.015</v>
      </c>
      <c r="L417" s="4">
        <v>45.8051</v>
      </c>
      <c r="M417" s="4" t="s">
        <v>13</v>
      </c>
      <c r="N417" s="1">
        <v>22.583225709138</v>
      </c>
      <c r="O417" s="4">
        <v>23.170874290862002</v>
      </c>
      <c r="V417" s="5">
        <v>135.678</v>
      </c>
      <c r="W417" s="6">
        <v>2.08</v>
      </c>
      <c r="Z417" s="4">
        <f>IFERROR(__xludf.DUMMYFUNCTION("""COMPUTED_VALUE"""),2.015)</f>
        <v>2.015</v>
      </c>
      <c r="AA417" s="4">
        <v>136.004</v>
      </c>
      <c r="AB417" s="4" t="s">
        <v>13</v>
      </c>
      <c r="AC417" s="1">
        <v>107.897883621624</v>
      </c>
      <c r="AD417" s="4">
        <v>27.780116378375993</v>
      </c>
    </row>
    <row r="418">
      <c r="G418" s="5">
        <v>45.7552</v>
      </c>
      <c r="H418" s="6">
        <v>2.085</v>
      </c>
      <c r="K418" s="4">
        <f>IFERROR(__xludf.DUMMYFUNCTION("""COMPUTED_VALUE"""),2.02)</f>
        <v>2.02</v>
      </c>
      <c r="L418" s="4">
        <v>45.796</v>
      </c>
      <c r="M418" s="4" t="s">
        <v>13</v>
      </c>
      <c r="N418" s="1">
        <v>22.5661295815425</v>
      </c>
      <c r="O418" s="4">
        <v>23.1890704184575</v>
      </c>
      <c r="V418" s="5">
        <v>135.624</v>
      </c>
      <c r="W418" s="6">
        <v>2.085</v>
      </c>
      <c r="Z418" s="4">
        <f>IFERROR(__xludf.DUMMYFUNCTION("""COMPUTED_VALUE"""),2.02)</f>
        <v>2.02</v>
      </c>
      <c r="AA418" s="4">
        <v>136.009</v>
      </c>
      <c r="AB418" s="4" t="s">
        <v>13</v>
      </c>
      <c r="AC418" s="1">
        <v>107.974643659139</v>
      </c>
      <c r="AD418" s="4">
        <v>27.64935634086099</v>
      </c>
    </row>
    <row r="419">
      <c r="G419" s="5">
        <v>45.7569</v>
      </c>
      <c r="H419" s="6">
        <v>2.09</v>
      </c>
      <c r="K419" s="4">
        <f>IFERROR(__xludf.DUMMYFUNCTION("""COMPUTED_VALUE"""),2.025)</f>
        <v>2.025</v>
      </c>
      <c r="L419" s="4">
        <v>45.7878</v>
      </c>
      <c r="M419" s="4" t="s">
        <v>13</v>
      </c>
      <c r="N419" s="1">
        <v>22.5488726585851</v>
      </c>
      <c r="O419" s="4">
        <v>23.2080273414149</v>
      </c>
      <c r="V419" s="5">
        <v>135.567</v>
      </c>
      <c r="W419" s="6">
        <v>2.09</v>
      </c>
      <c r="Z419" s="4">
        <f>IFERROR(__xludf.DUMMYFUNCTION("""COMPUTED_VALUE"""),2.025)</f>
        <v>2.025</v>
      </c>
      <c r="AA419" s="4">
        <v>136.009</v>
      </c>
      <c r="AB419" s="4" t="s">
        <v>13</v>
      </c>
      <c r="AC419" s="1">
        <v>108.048879270207</v>
      </c>
      <c r="AD419" s="4">
        <v>27.51812072979301</v>
      </c>
    </row>
    <row r="420">
      <c r="G420" s="5">
        <v>45.7591</v>
      </c>
      <c r="H420" s="6">
        <v>2.095</v>
      </c>
      <c r="K420" s="4">
        <f>IFERROR(__xludf.DUMMYFUNCTION("""COMPUTED_VALUE"""),2.03)</f>
        <v>2.03</v>
      </c>
      <c r="L420" s="4">
        <v>45.7805</v>
      </c>
      <c r="M420" s="4" t="s">
        <v>13</v>
      </c>
      <c r="N420" s="1">
        <v>22.531368837444</v>
      </c>
      <c r="O420" s="4">
        <v>23.227731162555997</v>
      </c>
      <c r="V420" s="5">
        <v>135.509</v>
      </c>
      <c r="W420" s="6">
        <v>2.095</v>
      </c>
      <c r="Z420" s="4">
        <f>IFERROR(__xludf.DUMMYFUNCTION("""COMPUTED_VALUE"""),2.03)</f>
        <v>2.03</v>
      </c>
      <c r="AA420" s="4">
        <v>136.003</v>
      </c>
      <c r="AB420" s="4" t="s">
        <v>13</v>
      </c>
      <c r="AC420" s="1">
        <v>108.120102374129</v>
      </c>
      <c r="AD420" s="4">
        <v>27.38889762587098</v>
      </c>
    </row>
    <row r="421">
      <c r="G421" s="5">
        <v>45.7616</v>
      </c>
      <c r="H421" s="6">
        <v>2.1</v>
      </c>
      <c r="K421" s="4">
        <f>IFERROR(__xludf.DUMMYFUNCTION("""COMPUTED_VALUE"""),2.035)</f>
        <v>2.035</v>
      </c>
      <c r="L421" s="4">
        <v>45.7741</v>
      </c>
      <c r="M421" s="4" t="s">
        <v>13</v>
      </c>
      <c r="N421" s="1">
        <v>22.5135320152977</v>
      </c>
      <c r="O421" s="4">
        <v>23.248067984702303</v>
      </c>
      <c r="V421" s="5">
        <v>135.45</v>
      </c>
      <c r="W421" s="6">
        <v>2.1</v>
      </c>
      <c r="Z421" s="4">
        <f>IFERROR(__xludf.DUMMYFUNCTION("""COMPUTED_VALUE"""),2.035)</f>
        <v>2.035</v>
      </c>
      <c r="AA421" s="4">
        <v>135.993</v>
      </c>
      <c r="AB421" s="4" t="s">
        <v>13</v>
      </c>
      <c r="AC421" s="1">
        <v>108.187824890203</v>
      </c>
      <c r="AD421" s="4">
        <v>27.262175109796985</v>
      </c>
    </row>
    <row r="422">
      <c r="G422" s="5">
        <v>45.7645</v>
      </c>
      <c r="H422" s="6">
        <v>2.105</v>
      </c>
      <c r="K422" s="4">
        <f>IFERROR(__xludf.DUMMYFUNCTION("""COMPUTED_VALUE"""),2.04)</f>
        <v>2.04</v>
      </c>
      <c r="L422" s="4">
        <v>45.7687</v>
      </c>
      <c r="M422" s="4" t="s">
        <v>13</v>
      </c>
      <c r="N422" s="1">
        <v>22.4952760893246</v>
      </c>
      <c r="O422" s="4">
        <v>23.269223910675397</v>
      </c>
      <c r="V422" s="5">
        <v>135.39</v>
      </c>
      <c r="W422" s="6">
        <v>2.105</v>
      </c>
      <c r="Z422" s="4">
        <f>IFERROR(__xludf.DUMMYFUNCTION("""COMPUTED_VALUE"""),2.04)</f>
        <v>2.04</v>
      </c>
      <c r="AA422" s="4">
        <v>135.977</v>
      </c>
      <c r="AB422" s="4" t="s">
        <v>13</v>
      </c>
      <c r="AC422" s="1">
        <v>108.25155873773</v>
      </c>
      <c r="AD422" s="4">
        <v>27.138441262269993</v>
      </c>
    </row>
    <row r="423">
      <c r="G423" s="5">
        <v>45.7677</v>
      </c>
      <c r="H423" s="6">
        <v>2.11</v>
      </c>
      <c r="K423" s="4">
        <f>IFERROR(__xludf.DUMMYFUNCTION("""COMPUTED_VALUE"""),2.045)</f>
        <v>2.045</v>
      </c>
      <c r="L423" s="4">
        <v>45.7641</v>
      </c>
      <c r="M423" s="4" t="s">
        <v>13</v>
      </c>
      <c r="N423" s="1">
        <v>22.476514956703</v>
      </c>
      <c r="O423" s="4">
        <v>23.291185043297</v>
      </c>
      <c r="V423" s="5">
        <v>135.33</v>
      </c>
      <c r="W423" s="6">
        <v>2.11</v>
      </c>
      <c r="Z423" s="4">
        <f>IFERROR(__xludf.DUMMYFUNCTION("""COMPUTED_VALUE"""),2.045)</f>
        <v>2.045</v>
      </c>
      <c r="AA423" s="4">
        <v>135.956</v>
      </c>
      <c r="AB423" s="4" t="s">
        <v>13</v>
      </c>
      <c r="AC423" s="1">
        <v>108.31081583601</v>
      </c>
      <c r="AD423" s="4">
        <v>27.01918416399002</v>
      </c>
    </row>
    <row r="424">
      <c r="G424" s="5">
        <v>45.7712</v>
      </c>
      <c r="H424" s="6">
        <v>2.115</v>
      </c>
      <c r="K424" s="4">
        <f>IFERROR(__xludf.DUMMYFUNCTION("""COMPUTED_VALUE"""),2.05)</f>
        <v>2.05</v>
      </c>
      <c r="L424" s="4">
        <v>45.7604</v>
      </c>
      <c r="M424" s="4" t="s">
        <v>13</v>
      </c>
      <c r="N424" s="1">
        <v>22.4571625146115</v>
      </c>
      <c r="O424" s="4">
        <v>23.3140374853885</v>
      </c>
      <c r="V424" s="5">
        <v>135.271</v>
      </c>
      <c r="W424" s="6">
        <v>2.115</v>
      </c>
      <c r="Z424" s="4">
        <f>IFERROR(__xludf.DUMMYFUNCTION("""COMPUTED_VALUE"""),2.05)</f>
        <v>2.05</v>
      </c>
      <c r="AA424" s="4">
        <v>135.929</v>
      </c>
      <c r="AB424" s="4" t="s">
        <v>13</v>
      </c>
      <c r="AC424" s="1">
        <v>108.365108104343</v>
      </c>
      <c r="AD424" s="4">
        <v>26.905891895656993</v>
      </c>
    </row>
    <row r="425">
      <c r="G425" s="5">
        <v>45.7749</v>
      </c>
      <c r="H425" s="6">
        <v>2.12</v>
      </c>
      <c r="K425" s="4">
        <f>IFERROR(__xludf.DUMMYFUNCTION("""COMPUTED_VALUE"""),2.055)</f>
        <v>2.055</v>
      </c>
      <c r="L425" s="4">
        <v>45.7575</v>
      </c>
      <c r="M425" s="4" t="s">
        <v>13</v>
      </c>
      <c r="N425" s="1">
        <v>22.4371326602283</v>
      </c>
      <c r="O425" s="4">
        <v>23.337767339771702</v>
      </c>
      <c r="V425" s="5">
        <v>135.213</v>
      </c>
      <c r="W425" s="6">
        <v>2.12</v>
      </c>
      <c r="Z425" s="4">
        <f>IFERROR(__xludf.DUMMYFUNCTION("""COMPUTED_VALUE"""),2.055)</f>
        <v>2.055</v>
      </c>
      <c r="AA425" s="4">
        <v>135.898</v>
      </c>
      <c r="AB425" s="4" t="s">
        <v>13</v>
      </c>
      <c r="AC425" s="1">
        <v>108.413947462028</v>
      </c>
      <c r="AD425" s="4">
        <v>26.79905253797199</v>
      </c>
    </row>
    <row r="426">
      <c r="G426" s="5">
        <v>45.7789</v>
      </c>
      <c r="H426" s="6">
        <v>2.125</v>
      </c>
      <c r="K426" s="4">
        <f>IFERROR(__xludf.DUMMYFUNCTION("""COMPUTED_VALUE"""),2.06)</f>
        <v>2.06</v>
      </c>
      <c r="L426" s="4">
        <v>45.7554</v>
      </c>
      <c r="M426" s="4" t="s">
        <v>13</v>
      </c>
      <c r="N426" s="1">
        <v>22.416339290732</v>
      </c>
      <c r="O426" s="4">
        <v>23.362560709268</v>
      </c>
      <c r="V426" s="5">
        <v>135.156</v>
      </c>
      <c r="W426" s="6">
        <v>2.125</v>
      </c>
      <c r="Z426" s="4">
        <f>IFERROR(__xludf.DUMMYFUNCTION("""COMPUTED_VALUE"""),2.06)</f>
        <v>2.06</v>
      </c>
      <c r="AA426" s="4">
        <v>135.862</v>
      </c>
      <c r="AB426" s="4" t="s">
        <v>13</v>
      </c>
      <c r="AC426" s="1">
        <v>108.456845828365</v>
      </c>
      <c r="AD426" s="4">
        <v>26.699154171635</v>
      </c>
    </row>
    <row r="427">
      <c r="G427" s="5">
        <v>45.783</v>
      </c>
      <c r="H427" s="6">
        <v>2.13</v>
      </c>
      <c r="K427" s="4">
        <f>IFERROR(__xludf.DUMMYFUNCTION("""COMPUTED_VALUE"""),2.065)</f>
        <v>2.065</v>
      </c>
      <c r="L427" s="4">
        <v>45.7541</v>
      </c>
      <c r="M427" s="4" t="s">
        <v>13</v>
      </c>
      <c r="N427" s="1">
        <v>22.3946963033008</v>
      </c>
      <c r="O427" s="4">
        <v>23.3883036966992</v>
      </c>
      <c r="V427" s="5">
        <v>135.101</v>
      </c>
      <c r="W427" s="6">
        <v>2.13</v>
      </c>
      <c r="Z427" s="4">
        <f>IFERROR(__xludf.DUMMYFUNCTION("""COMPUTED_VALUE"""),2.065)</f>
        <v>2.065</v>
      </c>
      <c r="AA427" s="4">
        <v>135.822</v>
      </c>
      <c r="AB427" s="4" t="s">
        <v>13</v>
      </c>
      <c r="AC427" s="1">
        <v>108.493315122654</v>
      </c>
      <c r="AD427" s="4">
        <v>26.607684877346003</v>
      </c>
    </row>
    <row r="428">
      <c r="G428" s="5">
        <v>45.7872</v>
      </c>
      <c r="H428" s="6">
        <v>2.135</v>
      </c>
      <c r="K428" s="4">
        <f>IFERROR(__xludf.DUMMYFUNCTION("""COMPUTED_VALUE"""),2.07)</f>
        <v>2.07</v>
      </c>
      <c r="L428" s="4">
        <v>45.7534</v>
      </c>
      <c r="M428" s="4" t="s">
        <v>13</v>
      </c>
      <c r="N428" s="1">
        <v>22.3721175951132</v>
      </c>
      <c r="O428" s="4">
        <v>23.4150824048868</v>
      </c>
      <c r="V428" s="5">
        <v>135.048</v>
      </c>
      <c r="W428" s="6">
        <v>2.135</v>
      </c>
      <c r="Z428" s="4">
        <f>IFERROR(__xludf.DUMMYFUNCTION("""COMPUTED_VALUE"""),2.07)</f>
        <v>2.07</v>
      </c>
      <c r="AA428" s="4">
        <v>135.777</v>
      </c>
      <c r="AB428" s="4" t="s">
        <v>13</v>
      </c>
      <c r="AC428" s="1">
        <v>108.522867264196</v>
      </c>
      <c r="AD428" s="4">
        <v>26.525132735804007</v>
      </c>
    </row>
    <row r="429">
      <c r="G429" s="5">
        <v>45.7916</v>
      </c>
      <c r="H429" s="6">
        <v>2.14</v>
      </c>
      <c r="K429" s="4">
        <f>IFERROR(__xludf.DUMMYFUNCTION("""COMPUTED_VALUE"""),2.075)</f>
        <v>2.075</v>
      </c>
      <c r="L429" s="4">
        <v>45.7535</v>
      </c>
      <c r="M429" s="4" t="s">
        <v>13</v>
      </c>
      <c r="N429" s="1">
        <v>22.3485170633475</v>
      </c>
      <c r="O429" s="4">
        <v>23.4430829366525</v>
      </c>
      <c r="V429" s="5">
        <v>134.999</v>
      </c>
      <c r="W429" s="6">
        <v>2.14</v>
      </c>
      <c r="Z429" s="4">
        <f>IFERROR(__xludf.DUMMYFUNCTION("""COMPUTED_VALUE"""),2.075)</f>
        <v>2.075</v>
      </c>
      <c r="AA429" s="4">
        <v>135.729</v>
      </c>
      <c r="AB429" s="4" t="s">
        <v>13</v>
      </c>
      <c r="AC429" s="1">
        <v>108.545014172289</v>
      </c>
      <c r="AD429" s="4">
        <v>26.453985827710994</v>
      </c>
    </row>
    <row r="430">
      <c r="G430" s="5">
        <v>45.7961</v>
      </c>
      <c r="H430" s="6">
        <v>2.145</v>
      </c>
      <c r="K430" s="4">
        <f>IFERROR(__xludf.DUMMYFUNCTION("""COMPUTED_VALUE"""),2.08)</f>
        <v>2.08</v>
      </c>
      <c r="L430" s="4">
        <v>45.7541</v>
      </c>
      <c r="M430" s="4" t="s">
        <v>13</v>
      </c>
      <c r="N430" s="1">
        <v>22.3238086051823</v>
      </c>
      <c r="O430" s="4">
        <v>23.472291394817702</v>
      </c>
      <c r="V430" s="5">
        <v>134.952</v>
      </c>
      <c r="W430" s="6">
        <v>2.145</v>
      </c>
      <c r="Z430" s="4">
        <f>IFERROR(__xludf.DUMMYFUNCTION("""COMPUTED_VALUE"""),2.08)</f>
        <v>2.08</v>
      </c>
      <c r="AA430" s="4">
        <v>135.678</v>
      </c>
      <c r="AB430" s="4" t="s">
        <v>13</v>
      </c>
      <c r="AC430" s="1">
        <v>108.559267766234</v>
      </c>
      <c r="AD430" s="4">
        <v>26.392732233765997</v>
      </c>
    </row>
    <row r="431">
      <c r="G431" s="5">
        <v>45.8006</v>
      </c>
      <c r="H431" s="6">
        <v>2.15</v>
      </c>
      <c r="K431" s="4">
        <f>IFERROR(__xludf.DUMMYFUNCTION("""COMPUTED_VALUE"""),2.085)</f>
        <v>2.085</v>
      </c>
      <c r="L431" s="4">
        <v>45.7552</v>
      </c>
      <c r="M431" s="4" t="s">
        <v>13</v>
      </c>
      <c r="N431" s="1">
        <v>22.2979061177958</v>
      </c>
      <c r="O431" s="4">
        <v>23.502693882204202</v>
      </c>
      <c r="V431" s="5">
        <v>134.909</v>
      </c>
      <c r="W431" s="6">
        <v>2.15</v>
      </c>
      <c r="Z431" s="4">
        <f>IFERROR(__xludf.DUMMYFUNCTION("""COMPUTED_VALUE"""),2.085)</f>
        <v>2.085</v>
      </c>
      <c r="AA431" s="4">
        <v>135.624</v>
      </c>
      <c r="AB431" s="4" t="s">
        <v>13</v>
      </c>
      <c r="AC431" s="1">
        <v>108.565139965331</v>
      </c>
      <c r="AD431" s="4">
        <v>26.343860034668992</v>
      </c>
    </row>
    <row r="432">
      <c r="G432" s="5">
        <v>45.8052</v>
      </c>
      <c r="H432" s="6">
        <v>2.155</v>
      </c>
      <c r="K432" s="4">
        <f>IFERROR(__xludf.DUMMYFUNCTION("""COMPUTED_VALUE"""),2.09)</f>
        <v>2.09</v>
      </c>
      <c r="L432" s="4">
        <v>45.7569</v>
      </c>
      <c r="M432" s="4" t="s">
        <v>13</v>
      </c>
      <c r="N432" s="1">
        <v>22.2704703703988</v>
      </c>
      <c r="O432" s="4">
        <v>23.5347296296012</v>
      </c>
      <c r="V432" s="5">
        <v>134.869</v>
      </c>
      <c r="W432" s="6">
        <v>2.155</v>
      </c>
      <c r="Z432" s="4">
        <f>IFERROR(__xludf.DUMMYFUNCTION("""COMPUTED_VALUE"""),2.09)</f>
        <v>2.09</v>
      </c>
      <c r="AA432" s="4">
        <v>135.567</v>
      </c>
      <c r="AB432" s="4" t="s">
        <v>13</v>
      </c>
      <c r="AC432" s="1">
        <v>108.556305490093</v>
      </c>
      <c r="AD432" s="4">
        <v>26.312694509907004</v>
      </c>
    </row>
    <row r="433">
      <c r="G433" s="5">
        <v>45.8099</v>
      </c>
      <c r="H433" s="6">
        <v>2.16</v>
      </c>
      <c r="K433" s="4">
        <f>IFERROR(__xludf.DUMMYFUNCTION("""COMPUTED_VALUE"""),2.095)</f>
        <v>2.095</v>
      </c>
      <c r="L433" s="4">
        <v>45.7591</v>
      </c>
      <c r="M433" s="4" t="s">
        <v>13</v>
      </c>
      <c r="N433" s="1">
        <v>22.2411089204534</v>
      </c>
      <c r="O433" s="4">
        <v>23.5687910795466</v>
      </c>
      <c r="V433" s="5">
        <v>134.833</v>
      </c>
      <c r="W433" s="6">
        <v>2.16</v>
      </c>
      <c r="Z433" s="4">
        <f>IFERROR(__xludf.DUMMYFUNCTION("""COMPUTED_VALUE"""),2.095)</f>
        <v>2.095</v>
      </c>
      <c r="AA433" s="4">
        <v>135.509</v>
      </c>
      <c r="AB433" s="4" t="s">
        <v>13</v>
      </c>
      <c r="AC433" s="1">
        <v>108.522943280866</v>
      </c>
      <c r="AD433" s="4">
        <v>26.310056719133996</v>
      </c>
    </row>
    <row r="434">
      <c r="G434" s="5">
        <v>45.8147</v>
      </c>
      <c r="H434" s="6">
        <v>2.165</v>
      </c>
      <c r="K434" s="4">
        <f>IFERROR(__xludf.DUMMYFUNCTION("""COMPUTED_VALUE"""),2.1)</f>
        <v>2.1</v>
      </c>
      <c r="L434" s="4">
        <v>45.7616</v>
      </c>
      <c r="M434" s="4" t="s">
        <v>13</v>
      </c>
      <c r="N434" s="1">
        <v>22.2100202078083</v>
      </c>
      <c r="O434" s="4">
        <v>23.604679792191703</v>
      </c>
      <c r="V434" s="5">
        <v>134.8</v>
      </c>
      <c r="W434" s="6">
        <v>2.165</v>
      </c>
      <c r="Z434" s="4">
        <f>IFERROR(__xludf.DUMMYFUNCTION("""COMPUTED_VALUE"""),2.1)</f>
        <v>2.1</v>
      </c>
      <c r="AA434" s="4">
        <v>135.45</v>
      </c>
      <c r="AB434" s="4" t="s">
        <v>13</v>
      </c>
      <c r="AC434" s="1">
        <v>108.467079935241</v>
      </c>
      <c r="AD434" s="4">
        <v>26.33292006475901</v>
      </c>
    </row>
    <row r="435">
      <c r="G435" s="5">
        <v>45.8194</v>
      </c>
      <c r="H435" s="6">
        <v>2.17</v>
      </c>
      <c r="K435" s="4">
        <f>IFERROR(__xludf.DUMMYFUNCTION("""COMPUTED_VALUE"""),2.105)</f>
        <v>2.105</v>
      </c>
      <c r="L435" s="4">
        <v>45.7645</v>
      </c>
      <c r="M435" s="4" t="s">
        <v>13</v>
      </c>
      <c r="N435" s="1">
        <v>22.1774147940737</v>
      </c>
      <c r="O435" s="4">
        <v>23.6419852059263</v>
      </c>
      <c r="V435" s="5">
        <v>134.771</v>
      </c>
      <c r="W435" s="6">
        <v>2.17</v>
      </c>
      <c r="Z435" s="4">
        <f>IFERROR(__xludf.DUMMYFUNCTION("""COMPUTED_VALUE"""),2.105)</f>
        <v>2.105</v>
      </c>
      <c r="AA435" s="4">
        <v>135.39</v>
      </c>
      <c r="AB435" s="4" t="s">
        <v>13</v>
      </c>
      <c r="AC435" s="1">
        <v>108.391001892572</v>
      </c>
      <c r="AD435" s="4">
        <v>26.37999810742798</v>
      </c>
    </row>
    <row r="436">
      <c r="G436" s="5">
        <v>45.8243</v>
      </c>
      <c r="H436" s="6">
        <v>2.175</v>
      </c>
      <c r="K436" s="4">
        <f>IFERROR(__xludf.DUMMYFUNCTION("""COMPUTED_VALUE"""),2.11)</f>
        <v>2.11</v>
      </c>
      <c r="L436" s="4">
        <v>45.7677</v>
      </c>
      <c r="M436" s="4" t="s">
        <v>13</v>
      </c>
      <c r="N436" s="1">
        <v>22.1435032408602</v>
      </c>
      <c r="O436" s="4">
        <v>23.680796759139803</v>
      </c>
      <c r="V436" s="5">
        <v>134.746</v>
      </c>
      <c r="W436" s="6">
        <v>2.175</v>
      </c>
      <c r="Z436" s="4">
        <f>IFERROR(__xludf.DUMMYFUNCTION("""COMPUTED_VALUE"""),2.11)</f>
        <v>2.11</v>
      </c>
      <c r="AA436" s="4">
        <v>135.33</v>
      </c>
      <c r="AB436" s="4" t="s">
        <v>13</v>
      </c>
      <c r="AC436" s="1">
        <v>108.296995592214</v>
      </c>
      <c r="AD436" s="4">
        <v>26.449004407786006</v>
      </c>
    </row>
    <row r="437">
      <c r="G437" s="5">
        <v>45.8291</v>
      </c>
      <c r="H437" s="6">
        <v>2.18</v>
      </c>
      <c r="K437" s="4">
        <f>IFERROR(__xludf.DUMMYFUNCTION("""COMPUTED_VALUE"""),2.115)</f>
        <v>2.115</v>
      </c>
      <c r="L437" s="4">
        <v>45.7712</v>
      </c>
      <c r="M437" s="4" t="s">
        <v>13</v>
      </c>
      <c r="N437" s="1">
        <v>22.1084961097783</v>
      </c>
      <c r="O437" s="4">
        <v>23.720603890221696</v>
      </c>
      <c r="V437" s="5">
        <v>134.724</v>
      </c>
      <c r="W437" s="6">
        <v>2.18</v>
      </c>
      <c r="Z437" s="4">
        <f>IFERROR(__xludf.DUMMYFUNCTION("""COMPUTED_VALUE"""),2.115)</f>
        <v>2.115</v>
      </c>
      <c r="AA437" s="4">
        <v>135.271</v>
      </c>
      <c r="AB437" s="4" t="s">
        <v>13</v>
      </c>
      <c r="AC437" s="1">
        <v>108.187347473519</v>
      </c>
      <c r="AD437" s="4">
        <v>26.536652526480992</v>
      </c>
    </row>
    <row r="438">
      <c r="G438" s="5">
        <v>45.8341</v>
      </c>
      <c r="H438" s="6">
        <v>2.185</v>
      </c>
      <c r="K438" s="4">
        <f>IFERROR(__xludf.DUMMYFUNCTION("""COMPUTED_VALUE"""),2.12)</f>
        <v>2.12</v>
      </c>
      <c r="L438" s="4">
        <v>45.7749</v>
      </c>
      <c r="M438" s="4" t="s">
        <v>13</v>
      </c>
      <c r="N438" s="1">
        <v>22.0726039624385</v>
      </c>
      <c r="O438" s="4">
        <v>23.7614960375615</v>
      </c>
      <c r="V438" s="5">
        <v>134.706</v>
      </c>
      <c r="W438" s="6">
        <v>2.185</v>
      </c>
      <c r="Z438" s="4">
        <f>IFERROR(__xludf.DUMMYFUNCTION("""COMPUTED_VALUE"""),2.12)</f>
        <v>2.12</v>
      </c>
      <c r="AA438" s="4">
        <v>135.213</v>
      </c>
      <c r="AB438" s="4" t="s">
        <v>13</v>
      </c>
      <c r="AC438" s="1">
        <v>108.06434397584</v>
      </c>
      <c r="AD438" s="4">
        <v>26.641656024159985</v>
      </c>
    </row>
    <row r="439">
      <c r="G439" s="5">
        <v>45.839</v>
      </c>
      <c r="H439" s="6">
        <v>2.19</v>
      </c>
      <c r="K439" s="4">
        <f>IFERROR(__xludf.DUMMYFUNCTION("""COMPUTED_VALUE"""),2.125)</f>
        <v>2.125</v>
      </c>
      <c r="L439" s="4">
        <v>45.7789</v>
      </c>
      <c r="M439" s="4" t="s">
        <v>13</v>
      </c>
      <c r="N439" s="1">
        <v>22.0360373604513</v>
      </c>
      <c r="O439" s="4">
        <v>23.8029626395487</v>
      </c>
      <c r="V439" s="5">
        <v>134.691</v>
      </c>
      <c r="W439" s="6">
        <v>2.19</v>
      </c>
      <c r="Z439" s="4">
        <f>IFERROR(__xludf.DUMMYFUNCTION("""COMPUTED_VALUE"""),2.125)</f>
        <v>2.125</v>
      </c>
      <c r="AA439" s="4">
        <v>135.156</v>
      </c>
      <c r="AB439" s="4" t="s">
        <v>13</v>
      </c>
      <c r="AC439" s="1">
        <v>107.930271538532</v>
      </c>
      <c r="AD439" s="4">
        <v>26.760728461468005</v>
      </c>
    </row>
    <row r="440">
      <c r="G440" s="5">
        <v>45.8441</v>
      </c>
      <c r="H440" s="6">
        <v>2.195</v>
      </c>
      <c r="K440" s="4">
        <f>IFERROR(__xludf.DUMMYFUNCTION("""COMPUTED_VALUE"""),2.13)</f>
        <v>2.13</v>
      </c>
      <c r="L440" s="4">
        <v>45.783</v>
      </c>
      <c r="M440" s="4" t="s">
        <v>13</v>
      </c>
      <c r="N440" s="1">
        <v>21.9990068654271</v>
      </c>
      <c r="O440" s="4">
        <v>23.8450931345729</v>
      </c>
      <c r="V440" s="5">
        <v>134.678</v>
      </c>
      <c r="W440" s="6">
        <v>2.195</v>
      </c>
      <c r="Z440" s="4">
        <f>IFERROR(__xludf.DUMMYFUNCTION("""COMPUTED_VALUE"""),2.13)</f>
        <v>2.13</v>
      </c>
      <c r="AA440" s="4">
        <v>135.101</v>
      </c>
      <c r="AB440" s="4" t="s">
        <v>13</v>
      </c>
      <c r="AC440" s="1">
        <v>107.787416600948</v>
      </c>
      <c r="AD440" s="4">
        <v>26.89058339905199</v>
      </c>
    </row>
    <row r="441">
      <c r="G441" s="5">
        <v>45.8492</v>
      </c>
      <c r="H441" s="6">
        <v>2.2</v>
      </c>
      <c r="K441" s="4">
        <f>IFERROR(__xludf.DUMMYFUNCTION("""COMPUTED_VALUE"""),2.135)</f>
        <v>2.135</v>
      </c>
      <c r="L441" s="4">
        <v>45.7872</v>
      </c>
      <c r="M441" s="4" t="s">
        <v>13</v>
      </c>
      <c r="N441" s="1">
        <v>21.9617230389764</v>
      </c>
      <c r="O441" s="4">
        <v>23.8874769610236</v>
      </c>
      <c r="V441" s="5">
        <v>134.669</v>
      </c>
      <c r="W441" s="6">
        <v>2.2</v>
      </c>
      <c r="Z441" s="4">
        <f>IFERROR(__xludf.DUMMYFUNCTION("""COMPUTED_VALUE"""),2.135)</f>
        <v>2.135</v>
      </c>
      <c r="AA441" s="4">
        <v>135.048</v>
      </c>
      <c r="AB441" s="4" t="s">
        <v>13</v>
      </c>
      <c r="AC441" s="1">
        <v>107.638065602441</v>
      </c>
      <c r="AD441" s="4">
        <v>27.030934397559008</v>
      </c>
    </row>
    <row r="442">
      <c r="G442" s="5">
        <v>45.8543</v>
      </c>
      <c r="H442" s="6">
        <v>2.205</v>
      </c>
      <c r="K442" s="4">
        <f>IFERROR(__xludf.DUMMYFUNCTION("""COMPUTED_VALUE"""),2.14)</f>
        <v>2.14</v>
      </c>
      <c r="L442" s="4">
        <v>45.7916</v>
      </c>
      <c r="M442" s="4" t="s">
        <v>13</v>
      </c>
      <c r="N442" s="1">
        <v>21.9243964427097</v>
      </c>
      <c r="O442" s="4">
        <v>23.929903557290302</v>
      </c>
      <c r="V442" s="5">
        <v>134.661</v>
      </c>
      <c r="W442" s="6">
        <v>2.205</v>
      </c>
      <c r="Z442" s="4">
        <f>IFERROR(__xludf.DUMMYFUNCTION("""COMPUTED_VALUE"""),2.14)</f>
        <v>2.14</v>
      </c>
      <c r="AA442" s="4">
        <v>134.999</v>
      </c>
      <c r="AB442" s="4" t="s">
        <v>13</v>
      </c>
      <c r="AC442" s="1">
        <v>107.484504982365</v>
      </c>
      <c r="AD442" s="4">
        <v>27.176495017635006</v>
      </c>
    </row>
    <row r="443">
      <c r="G443" s="5">
        <v>45.8596</v>
      </c>
      <c r="H443" s="6">
        <v>2.21</v>
      </c>
      <c r="K443" s="4">
        <f>IFERROR(__xludf.DUMMYFUNCTION("""COMPUTED_VALUE"""),2.145)</f>
        <v>2.145</v>
      </c>
      <c r="L443" s="4">
        <v>45.7961</v>
      </c>
      <c r="M443" s="4" t="s">
        <v>13</v>
      </c>
      <c r="N443" s="1">
        <v>21.8872376382374</v>
      </c>
      <c r="O443" s="4">
        <v>23.9723623617626</v>
      </c>
      <c r="V443" s="5">
        <v>134.656</v>
      </c>
      <c r="W443" s="6">
        <v>2.21</v>
      </c>
      <c r="Z443" s="4">
        <f>IFERROR(__xludf.DUMMYFUNCTION("""COMPUTED_VALUE"""),2.145)</f>
        <v>2.145</v>
      </c>
      <c r="AA443" s="4">
        <v>134.952</v>
      </c>
      <c r="AB443" s="4" t="s">
        <v>13</v>
      </c>
      <c r="AC443" s="1">
        <v>107.329021180073</v>
      </c>
      <c r="AD443" s="4">
        <v>27.326978819927007</v>
      </c>
    </row>
    <row r="444">
      <c r="G444" s="5">
        <v>45.865</v>
      </c>
      <c r="H444" s="6">
        <v>2.215</v>
      </c>
      <c r="K444" s="4">
        <f>IFERROR(__xludf.DUMMYFUNCTION("""COMPUTED_VALUE"""),2.15)</f>
        <v>2.15</v>
      </c>
      <c r="L444" s="4">
        <v>45.8006</v>
      </c>
      <c r="M444" s="4" t="s">
        <v>13</v>
      </c>
      <c r="N444" s="1">
        <v>21.8504571871702</v>
      </c>
      <c r="O444" s="4">
        <v>24.014542812829802</v>
      </c>
      <c r="V444" s="5">
        <v>134.653</v>
      </c>
      <c r="W444" s="6">
        <v>2.215</v>
      </c>
      <c r="Z444" s="4">
        <f>IFERROR(__xludf.DUMMYFUNCTION("""COMPUTED_VALUE"""),2.15)</f>
        <v>2.15</v>
      </c>
      <c r="AA444" s="4">
        <v>134.909</v>
      </c>
      <c r="AB444" s="4" t="s">
        <v>13</v>
      </c>
      <c r="AC444" s="1">
        <v>107.173900634918</v>
      </c>
      <c r="AD444" s="4">
        <v>27.479099365081993</v>
      </c>
    </row>
    <row r="445">
      <c r="G445" s="5">
        <v>45.8704</v>
      </c>
      <c r="H445" s="6">
        <v>2.22</v>
      </c>
      <c r="K445" s="4">
        <f>IFERROR(__xludf.DUMMYFUNCTION("""COMPUTED_VALUE"""),2.150852203)</f>
        <v>2.150852203</v>
      </c>
      <c r="L445" s="4" t="s">
        <v>13</v>
      </c>
      <c r="M445" s="4">
        <v>22.2933659702</v>
      </c>
      <c r="N445" s="1">
        <v>21.8142656511184</v>
      </c>
      <c r="O445" s="4">
        <v>24.056134348881596</v>
      </c>
      <c r="V445" s="5">
        <v>134.652</v>
      </c>
      <c r="W445" s="6">
        <v>2.22</v>
      </c>
      <c r="Z445" s="4">
        <f>IFERROR(__xludf.DUMMYFUNCTION("""COMPUTED_VALUE"""),2.150852203)</f>
        <v>2.150852203</v>
      </c>
      <c r="AA445" s="4" t="s">
        <v>13</v>
      </c>
      <c r="AB445" s="4">
        <v>108.565269641688</v>
      </c>
      <c r="AC445" s="1">
        <v>107.021429786255</v>
      </c>
      <c r="AD445" s="4">
        <v>27.63057021374499</v>
      </c>
    </row>
    <row r="446">
      <c r="G446" s="5">
        <v>45.8759</v>
      </c>
      <c r="H446" s="6">
        <v>2.225</v>
      </c>
      <c r="K446" s="4">
        <f>IFERROR(__xludf.DUMMYFUNCTION("""COMPUTED_VALUE"""),2.155)</f>
        <v>2.155</v>
      </c>
      <c r="L446" s="4">
        <v>45.8052</v>
      </c>
      <c r="M446" s="4" t="s">
        <v>13</v>
      </c>
      <c r="N446" s="1">
        <v>21.7788735916925</v>
      </c>
      <c r="O446" s="4">
        <v>24.097026408307503</v>
      </c>
      <c r="V446" s="5">
        <v>134.651</v>
      </c>
      <c r="W446" s="6">
        <v>2.225</v>
      </c>
      <c r="Z446" s="4">
        <f>IFERROR(__xludf.DUMMYFUNCTION("""COMPUTED_VALUE"""),2.155)</f>
        <v>2.155</v>
      </c>
      <c r="AA446" s="4">
        <v>134.869</v>
      </c>
      <c r="AB446" s="4" t="s">
        <v>13</v>
      </c>
      <c r="AC446" s="1">
        <v>106.873895073437</v>
      </c>
      <c r="AD446" s="4">
        <v>27.777104926563013</v>
      </c>
    </row>
    <row r="447">
      <c r="G447" s="5">
        <v>45.8815</v>
      </c>
      <c r="H447" s="6">
        <v>2.23</v>
      </c>
      <c r="K447" s="4">
        <f>IFERROR(__xludf.DUMMYFUNCTION("""COMPUTED_VALUE"""),2.16)</f>
        <v>2.16</v>
      </c>
      <c r="L447" s="4">
        <v>45.8099</v>
      </c>
      <c r="M447" s="4" t="s">
        <v>13</v>
      </c>
      <c r="N447" s="1">
        <v>21.744491570503</v>
      </c>
      <c r="O447" s="4">
        <v>24.137008429497</v>
      </c>
      <c r="V447" s="5">
        <v>134.652</v>
      </c>
      <c r="W447" s="6">
        <v>2.23</v>
      </c>
      <c r="Z447" s="4">
        <f>IFERROR(__xludf.DUMMYFUNCTION("""COMPUTED_VALUE"""),2.16)</f>
        <v>2.16</v>
      </c>
      <c r="AA447" s="4">
        <v>134.833</v>
      </c>
      <c r="AB447" s="4" t="s">
        <v>13</v>
      </c>
      <c r="AC447" s="1">
        <v>106.733582935816</v>
      </c>
      <c r="AD447" s="4">
        <v>27.918417064183984</v>
      </c>
    </row>
    <row r="448">
      <c r="G448" s="5">
        <v>45.8872</v>
      </c>
      <c r="H448" s="6">
        <v>2.235</v>
      </c>
      <c r="K448" s="4">
        <f>IFERROR(__xludf.DUMMYFUNCTION("""COMPUTED_VALUE"""),2.165)</f>
        <v>2.165</v>
      </c>
      <c r="L448" s="4">
        <v>45.8147</v>
      </c>
      <c r="M448" s="4" t="s">
        <v>13</v>
      </c>
      <c r="N448" s="1">
        <v>21.7113301491604</v>
      </c>
      <c r="O448" s="4">
        <v>24.1758698508396</v>
      </c>
      <c r="V448" s="5">
        <v>134.654</v>
      </c>
      <c r="W448" s="6">
        <v>2.235</v>
      </c>
      <c r="Z448" s="4">
        <f>IFERROR(__xludf.DUMMYFUNCTION("""COMPUTED_VALUE"""),2.165)</f>
        <v>2.165</v>
      </c>
      <c r="AA448" s="4">
        <v>134.8</v>
      </c>
      <c r="AB448" s="4" t="s">
        <v>13</v>
      </c>
      <c r="AC448" s="1">
        <v>106.602779812748</v>
      </c>
      <c r="AD448" s="4">
        <v>28.051220187252</v>
      </c>
    </row>
    <row r="449">
      <c r="G449" s="5">
        <v>45.893</v>
      </c>
      <c r="H449" s="6">
        <v>2.24</v>
      </c>
      <c r="K449" s="4">
        <f>IFERROR(__xludf.DUMMYFUNCTION("""COMPUTED_VALUE"""),2.17)</f>
        <v>2.17</v>
      </c>
      <c r="L449" s="4">
        <v>45.8194</v>
      </c>
      <c r="M449" s="4" t="s">
        <v>13</v>
      </c>
      <c r="N449" s="1">
        <v>21.6795998892752</v>
      </c>
      <c r="O449" s="4">
        <v>24.213400110724802</v>
      </c>
      <c r="V449" s="5">
        <v>134.656</v>
      </c>
      <c r="W449" s="6">
        <v>2.24</v>
      </c>
      <c r="Z449" s="4">
        <f>IFERROR(__xludf.DUMMYFUNCTION("""COMPUTED_VALUE"""),2.17)</f>
        <v>2.17</v>
      </c>
      <c r="AA449" s="4">
        <v>134.771</v>
      </c>
      <c r="AB449" s="4" t="s">
        <v>13</v>
      </c>
      <c r="AC449" s="1">
        <v>106.483772143584</v>
      </c>
      <c r="AD449" s="4">
        <v>28.172227856416</v>
      </c>
    </row>
    <row r="450">
      <c r="G450" s="5">
        <v>45.8989</v>
      </c>
      <c r="H450" s="6">
        <v>2.245</v>
      </c>
      <c r="K450" s="4">
        <f>IFERROR(__xludf.DUMMYFUNCTION("""COMPUTED_VALUE"""),2.175)</f>
        <v>2.175</v>
      </c>
      <c r="L450" s="4">
        <v>45.8243</v>
      </c>
      <c r="M450" s="4" t="s">
        <v>13</v>
      </c>
      <c r="N450" s="1">
        <v>21.6495113524578</v>
      </c>
      <c r="O450" s="4">
        <v>24.249388647542197</v>
      </c>
      <c r="V450" s="5">
        <v>134.659</v>
      </c>
      <c r="W450" s="6">
        <v>2.245</v>
      </c>
      <c r="Z450" s="4">
        <f>IFERROR(__xludf.DUMMYFUNCTION("""COMPUTED_VALUE"""),2.175)</f>
        <v>2.175</v>
      </c>
      <c r="AA450" s="4">
        <v>134.746</v>
      </c>
      <c r="AB450" s="4" t="s">
        <v>13</v>
      </c>
      <c r="AC450" s="1">
        <v>106.378846367679</v>
      </c>
      <c r="AD450" s="4">
        <v>28.28015363232099</v>
      </c>
    </row>
    <row r="451">
      <c r="G451" s="5">
        <v>45.9048</v>
      </c>
      <c r="H451" s="6">
        <v>2.25</v>
      </c>
      <c r="K451" s="4">
        <f>IFERROR(__xludf.DUMMYFUNCTION("""COMPUTED_VALUE"""),2.18)</f>
        <v>2.18</v>
      </c>
      <c r="L451" s="4">
        <v>45.8291</v>
      </c>
      <c r="M451" s="4" t="s">
        <v>13</v>
      </c>
      <c r="N451" s="1">
        <v>21.6212751003188</v>
      </c>
      <c r="O451" s="4">
        <v>24.2835248996812</v>
      </c>
      <c r="V451" s="5">
        <v>134.661</v>
      </c>
      <c r="W451" s="6">
        <v>2.25</v>
      </c>
      <c r="Z451" s="4">
        <f>IFERROR(__xludf.DUMMYFUNCTION("""COMPUTED_VALUE"""),2.18)</f>
        <v>2.18</v>
      </c>
      <c r="AA451" s="4">
        <v>134.724</v>
      </c>
      <c r="AB451" s="4" t="s">
        <v>13</v>
      </c>
      <c r="AC451" s="1">
        <v>106.290288924386</v>
      </c>
      <c r="AD451" s="4">
        <v>28.370711075613997</v>
      </c>
    </row>
    <row r="452">
      <c r="G452" s="5">
        <v>45.9108</v>
      </c>
      <c r="H452" s="6">
        <v>2.255</v>
      </c>
      <c r="K452" s="4">
        <f>IFERROR(__xludf.DUMMYFUNCTION("""COMPUTED_VALUE"""),2.185)</f>
        <v>2.185</v>
      </c>
      <c r="L452" s="4">
        <v>45.8341</v>
      </c>
      <c r="M452" s="4" t="s">
        <v>13</v>
      </c>
      <c r="N452" s="1">
        <v>21.5951016944685</v>
      </c>
      <c r="O452" s="4">
        <v>24.3156983055315</v>
      </c>
      <c r="V452" s="5">
        <v>134.664</v>
      </c>
      <c r="W452" s="6">
        <v>2.255</v>
      </c>
      <c r="Z452" s="4">
        <f>IFERROR(__xludf.DUMMYFUNCTION("""COMPUTED_VALUE"""),2.185)</f>
        <v>2.185</v>
      </c>
      <c r="AA452" s="4">
        <v>134.706</v>
      </c>
      <c r="AB452" s="4" t="s">
        <v>13</v>
      </c>
      <c r="AC452" s="1">
        <v>106.220386253059</v>
      </c>
      <c r="AD452" s="4">
        <v>28.443613746940983</v>
      </c>
    </row>
    <row r="453">
      <c r="G453" s="5">
        <v>45.9168</v>
      </c>
      <c r="H453" s="6">
        <v>2.26</v>
      </c>
      <c r="K453" s="4">
        <f>IFERROR(__xludf.DUMMYFUNCTION("""COMPUTED_VALUE"""),2.19)</f>
        <v>2.19</v>
      </c>
      <c r="L453" s="4">
        <v>45.839</v>
      </c>
      <c r="M453" s="4" t="s">
        <v>13</v>
      </c>
      <c r="N453" s="1">
        <v>21.5712016965176</v>
      </c>
      <c r="O453" s="4">
        <v>24.3455983034824</v>
      </c>
      <c r="V453" s="5">
        <v>134.666</v>
      </c>
      <c r="W453" s="6">
        <v>2.26</v>
      </c>
      <c r="Z453" s="4">
        <f>IFERROR(__xludf.DUMMYFUNCTION("""COMPUTED_VALUE"""),2.19)</f>
        <v>2.19</v>
      </c>
      <c r="AA453" s="4">
        <v>134.691</v>
      </c>
      <c r="AB453" s="4" t="s">
        <v>13</v>
      </c>
      <c r="AC453" s="1">
        <v>106.17142479305</v>
      </c>
      <c r="AD453" s="4">
        <v>28.494575206950003</v>
      </c>
    </row>
    <row r="454">
      <c r="G454" s="5">
        <v>45.9229</v>
      </c>
      <c r="H454" s="6">
        <v>2.265</v>
      </c>
      <c r="K454" s="4">
        <f>IFERROR(__xludf.DUMMYFUNCTION("""COMPUTED_VALUE"""),2.195)</f>
        <v>2.195</v>
      </c>
      <c r="L454" s="4">
        <v>45.8441</v>
      </c>
      <c r="M454" s="4" t="s">
        <v>13</v>
      </c>
      <c r="N454" s="1">
        <v>21.5497856680765</v>
      </c>
      <c r="O454" s="4">
        <v>24.3731143319235</v>
      </c>
      <c r="V454" s="5">
        <v>134.667</v>
      </c>
      <c r="W454" s="6">
        <v>2.265</v>
      </c>
      <c r="Z454" s="4">
        <f>IFERROR(__xludf.DUMMYFUNCTION("""COMPUTED_VALUE"""),2.195)</f>
        <v>2.195</v>
      </c>
      <c r="AA454" s="4">
        <v>134.678</v>
      </c>
      <c r="AB454" s="4" t="s">
        <v>13</v>
      </c>
      <c r="AC454" s="1">
        <v>106.145690983715</v>
      </c>
      <c r="AD454" s="4">
        <v>28.521309016285002</v>
      </c>
    </row>
    <row r="455">
      <c r="G455" s="5">
        <v>45.929</v>
      </c>
      <c r="H455" s="6">
        <v>2.27</v>
      </c>
      <c r="K455" s="4">
        <f>IFERROR(__xludf.DUMMYFUNCTION("""COMPUTED_VALUE"""),2.2)</f>
        <v>2.2</v>
      </c>
      <c r="L455" s="4">
        <v>45.8492</v>
      </c>
      <c r="M455" s="4" t="s">
        <v>13</v>
      </c>
      <c r="N455" s="1">
        <v>21.5308340946627</v>
      </c>
      <c r="O455" s="4">
        <v>24.3981659053373</v>
      </c>
      <c r="V455" s="5">
        <v>134.668</v>
      </c>
      <c r="W455" s="6">
        <v>2.27</v>
      </c>
      <c r="Z455" s="4">
        <f>IFERROR(__xludf.DUMMYFUNCTION("""COMPUTED_VALUE"""),2.2)</f>
        <v>2.2</v>
      </c>
      <c r="AA455" s="4">
        <v>134.669</v>
      </c>
      <c r="AB455" s="4" t="s">
        <v>13</v>
      </c>
      <c r="AC455" s="1">
        <v>106.143499120408</v>
      </c>
      <c r="AD455" s="4">
        <v>28.52450087959201</v>
      </c>
    </row>
    <row r="456">
      <c r="G456" s="5">
        <v>45.935</v>
      </c>
      <c r="H456" s="6">
        <v>2.275</v>
      </c>
      <c r="K456" s="4">
        <f>IFERROR(__xludf.DUMMYFUNCTION("""COMPUTED_VALUE"""),2.205)</f>
        <v>2.205</v>
      </c>
      <c r="L456" s="4">
        <v>45.8543</v>
      </c>
      <c r="M456" s="4" t="s">
        <v>13</v>
      </c>
      <c r="N456" s="1">
        <v>21.5130145476603</v>
      </c>
      <c r="O456" s="4">
        <v>24.4219854523397</v>
      </c>
      <c r="V456" s="5">
        <v>134.668</v>
      </c>
      <c r="W456" s="6">
        <v>2.275</v>
      </c>
      <c r="Z456" s="4">
        <f>IFERROR(__xludf.DUMMYFUNCTION("""COMPUTED_VALUE"""),2.205)</f>
        <v>2.205</v>
      </c>
      <c r="AA456" s="4">
        <v>134.661</v>
      </c>
      <c r="AB456" s="4" t="s">
        <v>13</v>
      </c>
      <c r="AC456" s="1">
        <v>106.153709684508</v>
      </c>
      <c r="AD456" s="4">
        <v>28.514290315492005</v>
      </c>
    </row>
    <row r="457">
      <c r="G457" s="5">
        <v>45.941</v>
      </c>
      <c r="H457" s="6">
        <v>2.28</v>
      </c>
      <c r="K457" s="4">
        <f>IFERROR(__xludf.DUMMYFUNCTION("""COMPUTED_VALUE"""),2.21)</f>
        <v>2.21</v>
      </c>
      <c r="L457" s="4">
        <v>45.8596</v>
      </c>
      <c r="M457" s="4" t="s">
        <v>13</v>
      </c>
      <c r="N457" s="1">
        <v>21.4960380489361</v>
      </c>
      <c r="O457" s="4">
        <v>24.444961951063902</v>
      </c>
      <c r="V457" s="5">
        <v>134.667</v>
      </c>
      <c r="W457" s="6">
        <v>2.28</v>
      </c>
      <c r="Z457" s="4">
        <f>IFERROR(__xludf.DUMMYFUNCTION("""COMPUTED_VALUE"""),2.21)</f>
        <v>2.21</v>
      </c>
      <c r="AA457" s="4">
        <v>134.656</v>
      </c>
      <c r="AB457" s="4" t="s">
        <v>13</v>
      </c>
      <c r="AC457" s="1">
        <v>106.173809282152</v>
      </c>
      <c r="AD457" s="4">
        <v>28.493190717847995</v>
      </c>
    </row>
    <row r="458">
      <c r="G458" s="5">
        <v>45.947</v>
      </c>
      <c r="H458" s="6">
        <v>2.285</v>
      </c>
      <c r="K458" s="4">
        <f>IFERROR(__xludf.DUMMYFUNCTION("""COMPUTED_VALUE"""),2.215)</f>
        <v>2.215</v>
      </c>
      <c r="L458" s="4">
        <v>45.865</v>
      </c>
      <c r="M458" s="4" t="s">
        <v>13</v>
      </c>
      <c r="N458" s="1">
        <v>21.479857238476</v>
      </c>
      <c r="O458" s="4">
        <v>24.467142761524002</v>
      </c>
      <c r="V458" s="5">
        <v>134.665</v>
      </c>
      <c r="W458" s="6">
        <v>2.285</v>
      </c>
      <c r="Z458" s="4">
        <f>IFERROR(__xludf.DUMMYFUNCTION("""COMPUTED_VALUE"""),2.215)</f>
        <v>2.215</v>
      </c>
      <c r="AA458" s="4">
        <v>134.653</v>
      </c>
      <c r="AB458" s="4" t="s">
        <v>13</v>
      </c>
      <c r="AC458" s="1">
        <v>106.20333195425</v>
      </c>
      <c r="AD458" s="4">
        <v>28.461668045749988</v>
      </c>
    </row>
    <row r="459">
      <c r="G459" s="5">
        <v>45.9529</v>
      </c>
      <c r="H459" s="6">
        <v>2.29</v>
      </c>
      <c r="K459" s="4">
        <f>IFERROR(__xludf.DUMMYFUNCTION("""COMPUTED_VALUE"""),2.22)</f>
        <v>2.22</v>
      </c>
      <c r="L459" s="4">
        <v>45.8704</v>
      </c>
      <c r="M459" s="4" t="s">
        <v>13</v>
      </c>
      <c r="N459" s="1">
        <v>21.4644247562663</v>
      </c>
      <c r="O459" s="4">
        <v>24.4884752437337</v>
      </c>
      <c r="V459" s="5">
        <v>134.662</v>
      </c>
      <c r="W459" s="6">
        <v>2.29</v>
      </c>
      <c r="Z459" s="4">
        <f>IFERROR(__xludf.DUMMYFUNCTION("""COMPUTED_VALUE"""),2.22)</f>
        <v>2.22</v>
      </c>
      <c r="AA459" s="4">
        <v>134.652</v>
      </c>
      <c r="AB459" s="4" t="s">
        <v>13</v>
      </c>
      <c r="AC459" s="1">
        <v>106.241811741711</v>
      </c>
      <c r="AD459" s="4">
        <v>28.420188258289002</v>
      </c>
    </row>
    <row r="460">
      <c r="G460" s="5">
        <v>45.9587</v>
      </c>
      <c r="H460" s="6">
        <v>2.295</v>
      </c>
      <c r="K460" s="4">
        <f>IFERROR(__xludf.DUMMYFUNCTION("""COMPUTED_VALUE"""),2.225)</f>
        <v>2.225</v>
      </c>
      <c r="L460" s="4">
        <v>45.8759</v>
      </c>
      <c r="M460" s="4" t="s">
        <v>13</v>
      </c>
      <c r="N460" s="1">
        <v>21.4496932422928</v>
      </c>
      <c r="O460" s="4">
        <v>24.5090067577072</v>
      </c>
      <c r="V460" s="5">
        <v>134.658</v>
      </c>
      <c r="W460" s="6">
        <v>2.295</v>
      </c>
      <c r="Z460" s="4">
        <f>IFERROR(__xludf.DUMMYFUNCTION("""COMPUTED_VALUE"""),2.225)</f>
        <v>2.225</v>
      </c>
      <c r="AA460" s="4">
        <v>134.651</v>
      </c>
      <c r="AB460" s="4" t="s">
        <v>13</v>
      </c>
      <c r="AC460" s="1">
        <v>106.288782685445</v>
      </c>
      <c r="AD460" s="4">
        <v>28.369217314554987</v>
      </c>
    </row>
    <row r="461">
      <c r="G461" s="5">
        <v>45.9644</v>
      </c>
      <c r="H461" s="6">
        <v>2.3</v>
      </c>
      <c r="K461" s="4">
        <f>IFERROR(__xludf.DUMMYFUNCTION("""COMPUTED_VALUE"""),2.23)</f>
        <v>2.23</v>
      </c>
      <c r="L461" s="4">
        <v>45.8815</v>
      </c>
      <c r="M461" s="4" t="s">
        <v>13</v>
      </c>
      <c r="N461" s="1">
        <v>21.4356153365418</v>
      </c>
      <c r="O461" s="4">
        <v>24.528784663458197</v>
      </c>
      <c r="V461" s="5">
        <v>134.653</v>
      </c>
      <c r="W461" s="6">
        <v>2.3</v>
      </c>
      <c r="Z461" s="4">
        <f>IFERROR(__xludf.DUMMYFUNCTION("""COMPUTED_VALUE"""),2.23)</f>
        <v>2.23</v>
      </c>
      <c r="AA461" s="4">
        <v>134.652</v>
      </c>
      <c r="AB461" s="4" t="s">
        <v>13</v>
      </c>
      <c r="AC461" s="1">
        <v>106.343778826361</v>
      </c>
      <c r="AD461" s="4">
        <v>28.30922117363899</v>
      </c>
    </row>
    <row r="462">
      <c r="G462" s="5">
        <v>45.9699</v>
      </c>
      <c r="H462" s="6">
        <v>2.305</v>
      </c>
      <c r="K462" s="4">
        <f>IFERROR(__xludf.DUMMYFUNCTION("""COMPUTED_VALUE"""),2.235)</f>
        <v>2.235</v>
      </c>
      <c r="L462" s="4">
        <v>45.8872</v>
      </c>
      <c r="M462" s="4" t="s">
        <v>13</v>
      </c>
      <c r="N462" s="1">
        <v>21.4221436789993</v>
      </c>
      <c r="O462" s="4">
        <v>24.5477563210007</v>
      </c>
      <c r="V462" s="5">
        <v>134.646</v>
      </c>
      <c r="W462" s="6">
        <v>2.305</v>
      </c>
      <c r="Z462" s="4">
        <f>IFERROR(__xludf.DUMMYFUNCTION("""COMPUTED_VALUE"""),2.235)</f>
        <v>2.235</v>
      </c>
      <c r="AA462" s="4">
        <v>134.654</v>
      </c>
      <c r="AB462" s="4" t="s">
        <v>13</v>
      </c>
      <c r="AC462" s="1">
        <v>106.406334205368</v>
      </c>
      <c r="AD462" s="4">
        <v>28.23966579463199</v>
      </c>
    </row>
    <row r="463">
      <c r="G463" s="5">
        <v>45.9752</v>
      </c>
      <c r="H463" s="6">
        <v>2.31</v>
      </c>
      <c r="K463" s="4">
        <f>IFERROR(__xludf.DUMMYFUNCTION("""COMPUTED_VALUE"""),2.24)</f>
        <v>2.24</v>
      </c>
      <c r="L463" s="4">
        <v>45.893</v>
      </c>
      <c r="M463" s="4" t="s">
        <v>13</v>
      </c>
      <c r="N463" s="1">
        <v>21.4092309096514</v>
      </c>
      <c r="O463" s="4">
        <v>24.565969090348602</v>
      </c>
      <c r="V463" s="5">
        <v>134.639</v>
      </c>
      <c r="W463" s="6">
        <v>2.31</v>
      </c>
      <c r="Z463" s="4">
        <f>IFERROR(__xludf.DUMMYFUNCTION("""COMPUTED_VALUE"""),2.24)</f>
        <v>2.24</v>
      </c>
      <c r="AA463" s="4">
        <v>134.656</v>
      </c>
      <c r="AB463" s="4" t="s">
        <v>13</v>
      </c>
      <c r="AC463" s="1">
        <v>106.475982863376</v>
      </c>
      <c r="AD463" s="4">
        <v>28.163017136624006</v>
      </c>
    </row>
    <row r="464">
      <c r="G464" s="5">
        <v>45.9803</v>
      </c>
      <c r="H464" s="6">
        <v>2.315</v>
      </c>
      <c r="K464" s="4">
        <f>IFERROR(__xludf.DUMMYFUNCTION("""COMPUTED_VALUE"""),2.245)</f>
        <v>2.245</v>
      </c>
      <c r="L464" s="4">
        <v>45.8989</v>
      </c>
      <c r="M464" s="4" t="s">
        <v>13</v>
      </c>
      <c r="N464" s="1">
        <v>21.396829668484</v>
      </c>
      <c r="O464" s="4">
        <v>24.583470331516</v>
      </c>
      <c r="V464" s="5">
        <v>134.631</v>
      </c>
      <c r="W464" s="6">
        <v>2.315</v>
      </c>
      <c r="Z464" s="4">
        <f>IFERROR(__xludf.DUMMYFUNCTION("""COMPUTED_VALUE"""),2.245)</f>
        <v>2.245</v>
      </c>
      <c r="AA464" s="4">
        <v>134.659</v>
      </c>
      <c r="AB464" s="4" t="s">
        <v>13</v>
      </c>
      <c r="AC464" s="1">
        <v>106.552258841294</v>
      </c>
      <c r="AD464" s="4">
        <v>28.078741158705995</v>
      </c>
    </row>
    <row r="465">
      <c r="G465" s="5">
        <v>45.9851</v>
      </c>
      <c r="H465" s="6">
        <v>2.32</v>
      </c>
      <c r="K465" s="4">
        <f>IFERROR(__xludf.DUMMYFUNCTION("""COMPUTED_VALUE"""),2.25)</f>
        <v>2.25</v>
      </c>
      <c r="L465" s="4">
        <v>45.9048</v>
      </c>
      <c r="M465" s="4" t="s">
        <v>13</v>
      </c>
      <c r="N465" s="1">
        <v>21.3848925954834</v>
      </c>
      <c r="O465" s="4">
        <v>24.600207404516603</v>
      </c>
      <c r="V465" s="5">
        <v>134.623</v>
      </c>
      <c r="W465" s="6">
        <v>2.32</v>
      </c>
      <c r="Z465" s="4">
        <f>IFERROR(__xludf.DUMMYFUNCTION("""COMPUTED_VALUE"""),2.25)</f>
        <v>2.25</v>
      </c>
      <c r="AA465" s="4">
        <v>134.661</v>
      </c>
      <c r="AB465" s="4" t="s">
        <v>13</v>
      </c>
      <c r="AC465" s="1">
        <v>106.634696180032</v>
      </c>
      <c r="AD465" s="4">
        <v>27.988303819967996</v>
      </c>
    </row>
    <row r="466">
      <c r="G466" s="5">
        <v>45.9896</v>
      </c>
      <c r="H466" s="6">
        <v>2.325</v>
      </c>
      <c r="K466" s="4">
        <f>IFERROR(__xludf.DUMMYFUNCTION("""COMPUTED_VALUE"""),2.255)</f>
        <v>2.255</v>
      </c>
      <c r="L466" s="4">
        <v>45.9108</v>
      </c>
      <c r="M466" s="4" t="s">
        <v>13</v>
      </c>
      <c r="N466" s="1">
        <v>21.3733723306355</v>
      </c>
      <c r="O466" s="4">
        <v>24.616227669364502</v>
      </c>
      <c r="V466" s="5">
        <v>134.613</v>
      </c>
      <c r="W466" s="6">
        <v>2.325</v>
      </c>
      <c r="Z466" s="4">
        <f>IFERROR(__xludf.DUMMYFUNCTION("""COMPUTED_VALUE"""),2.255)</f>
        <v>2.255</v>
      </c>
      <c r="AA466" s="4">
        <v>134.664</v>
      </c>
      <c r="AB466" s="4" t="s">
        <v>13</v>
      </c>
      <c r="AC466" s="1">
        <v>106.722828920499</v>
      </c>
      <c r="AD466" s="4">
        <v>27.890171079501002</v>
      </c>
    </row>
    <row r="467">
      <c r="G467" s="5">
        <v>45.9938</v>
      </c>
      <c r="H467" s="6">
        <v>2.33</v>
      </c>
      <c r="K467" s="4">
        <f>IFERROR(__xludf.DUMMYFUNCTION("""COMPUTED_VALUE"""),2.26)</f>
        <v>2.26</v>
      </c>
      <c r="L467" s="4">
        <v>45.9168</v>
      </c>
      <c r="M467" s="4" t="s">
        <v>13</v>
      </c>
      <c r="N467" s="1">
        <v>21.3622215139264</v>
      </c>
      <c r="O467" s="4">
        <v>24.6315784860736</v>
      </c>
      <c r="V467" s="5">
        <v>134.603</v>
      </c>
      <c r="W467" s="6">
        <v>2.33</v>
      </c>
      <c r="Z467" s="4">
        <f>IFERROR(__xludf.DUMMYFUNCTION("""COMPUTED_VALUE"""),2.26)</f>
        <v>2.26</v>
      </c>
      <c r="AA467" s="4">
        <v>134.666</v>
      </c>
      <c r="AB467" s="4" t="s">
        <v>13</v>
      </c>
      <c r="AC467" s="1">
        <v>106.816191103604</v>
      </c>
      <c r="AD467" s="4">
        <v>27.78680889639601</v>
      </c>
    </row>
    <row r="468">
      <c r="G468" s="5">
        <v>45.9976</v>
      </c>
      <c r="H468" s="6">
        <v>2.335</v>
      </c>
      <c r="K468" s="4">
        <f>IFERROR(__xludf.DUMMYFUNCTION("""COMPUTED_VALUE"""),2.265)</f>
        <v>2.265</v>
      </c>
      <c r="L468" s="4">
        <v>45.9229</v>
      </c>
      <c r="M468" s="4" t="s">
        <v>13</v>
      </c>
      <c r="N468" s="1">
        <v>21.3513927853422</v>
      </c>
      <c r="O468" s="4">
        <v>24.6462072146578</v>
      </c>
      <c r="V468" s="5">
        <v>134.592</v>
      </c>
      <c r="W468" s="6">
        <v>2.335</v>
      </c>
      <c r="Z468" s="4">
        <f>IFERROR(__xludf.DUMMYFUNCTION("""COMPUTED_VALUE"""),2.265)</f>
        <v>2.265</v>
      </c>
      <c r="AA468" s="4">
        <v>134.667</v>
      </c>
      <c r="AB468" s="4" t="s">
        <v>13</v>
      </c>
      <c r="AC468" s="1">
        <v>106.914316770257</v>
      </c>
      <c r="AD468" s="4">
        <v>27.67768322974301</v>
      </c>
    </row>
    <row r="469">
      <c r="G469" s="5">
        <v>46.0009</v>
      </c>
      <c r="H469" s="6">
        <v>2.34</v>
      </c>
      <c r="K469" s="4">
        <f>IFERROR(__xludf.DUMMYFUNCTION("""COMPUTED_VALUE"""),2.267559051)</f>
        <v>2.267559051</v>
      </c>
      <c r="L469" s="4" t="s">
        <v>13</v>
      </c>
      <c r="M469" s="4">
        <v>21.5398539252453</v>
      </c>
      <c r="N469" s="1">
        <v>21.340838784869</v>
      </c>
      <c r="O469" s="4">
        <v>24.660061215131</v>
      </c>
      <c r="V469" s="5">
        <v>134.581</v>
      </c>
      <c r="W469" s="6">
        <v>2.34</v>
      </c>
      <c r="Z469" s="4">
        <f>IFERROR(__xludf.DUMMYFUNCTION("""COMPUTED_VALUE"""),2.267559051)</f>
        <v>2.267559051</v>
      </c>
      <c r="AA469" s="4" t="s">
        <v>13</v>
      </c>
      <c r="AB469" s="4">
        <v>106.142247063515</v>
      </c>
      <c r="AC469" s="1">
        <v>107.016739961368</v>
      </c>
      <c r="AD469" s="4">
        <v>27.564260038631986</v>
      </c>
    </row>
    <row r="470">
      <c r="G470" s="5">
        <v>46.0038</v>
      </c>
      <c r="H470" s="6">
        <v>2.345</v>
      </c>
      <c r="K470" s="4">
        <f>IFERROR(__xludf.DUMMYFUNCTION("""COMPUTED_VALUE"""),2.27)</f>
        <v>2.27</v>
      </c>
      <c r="L470" s="4">
        <v>45.929</v>
      </c>
      <c r="M470" s="4" t="s">
        <v>13</v>
      </c>
      <c r="N470" s="1">
        <v>21.3305121524928</v>
      </c>
      <c r="O470" s="4">
        <v>24.673287847507197</v>
      </c>
      <c r="V470" s="5">
        <v>134.57</v>
      </c>
      <c r="W470" s="6">
        <v>2.345</v>
      </c>
      <c r="Z470" s="4">
        <f>IFERROR(__xludf.DUMMYFUNCTION("""COMPUTED_VALUE"""),2.27)</f>
        <v>2.27</v>
      </c>
      <c r="AA470" s="4">
        <v>134.668</v>
      </c>
      <c r="AB470" s="4" t="s">
        <v>13</v>
      </c>
      <c r="AC470" s="1">
        <v>107.122994717845</v>
      </c>
      <c r="AD470" s="4">
        <v>27.44700528215499</v>
      </c>
    </row>
    <row r="471">
      <c r="G471" s="5">
        <v>46.0062</v>
      </c>
      <c r="H471" s="6">
        <v>2.35</v>
      </c>
      <c r="K471" s="4">
        <f>IFERROR(__xludf.DUMMYFUNCTION("""COMPUTED_VALUE"""),2.275)</f>
        <v>2.275</v>
      </c>
      <c r="L471" s="4">
        <v>45.935</v>
      </c>
      <c r="M471" s="4" t="s">
        <v>13</v>
      </c>
      <c r="N471" s="1">
        <v>21.3203655281997</v>
      </c>
      <c r="O471" s="4">
        <v>24.685834471800298</v>
      </c>
      <c r="V471" s="5">
        <v>134.558</v>
      </c>
      <c r="W471" s="6">
        <v>2.35</v>
      </c>
      <c r="Z471" s="4">
        <f>IFERROR(__xludf.DUMMYFUNCTION("""COMPUTED_VALUE"""),2.275)</f>
        <v>2.275</v>
      </c>
      <c r="AA471" s="4">
        <v>134.668</v>
      </c>
      <c r="AB471" s="4" t="s">
        <v>13</v>
      </c>
      <c r="AC471" s="1">
        <v>107.232615080599</v>
      </c>
      <c r="AD471" s="4">
        <v>27.32538491940099</v>
      </c>
    </row>
    <row r="472">
      <c r="G472" s="5">
        <v>46.008</v>
      </c>
      <c r="H472" s="6">
        <v>2.355</v>
      </c>
      <c r="K472" s="4">
        <f>IFERROR(__xludf.DUMMYFUNCTION("""COMPUTED_VALUE"""),2.28)</f>
        <v>2.28</v>
      </c>
      <c r="L472" s="4">
        <v>45.941</v>
      </c>
      <c r="M472" s="4" t="s">
        <v>13</v>
      </c>
      <c r="N472" s="1">
        <v>21.3103515519758</v>
      </c>
      <c r="O472" s="4">
        <v>24.697648448024204</v>
      </c>
      <c r="V472" s="5">
        <v>134.546</v>
      </c>
      <c r="W472" s="6">
        <v>2.355</v>
      </c>
      <c r="Z472" s="4">
        <f>IFERROR(__xludf.DUMMYFUNCTION("""COMPUTED_VALUE"""),2.28)</f>
        <v>2.28</v>
      </c>
      <c r="AA472" s="4">
        <v>134.667</v>
      </c>
      <c r="AB472" s="4" t="s">
        <v>13</v>
      </c>
      <c r="AC472" s="1">
        <v>107.345135090538</v>
      </c>
      <c r="AD472" s="4">
        <v>27.200864909462</v>
      </c>
    </row>
    <row r="473">
      <c r="G473" s="5">
        <v>46.0092</v>
      </c>
      <c r="H473" s="6">
        <v>2.36</v>
      </c>
      <c r="K473" s="4">
        <f>IFERROR(__xludf.DUMMYFUNCTION("""COMPUTED_VALUE"""),2.285)</f>
        <v>2.285</v>
      </c>
      <c r="L473" s="4">
        <v>45.947</v>
      </c>
      <c r="M473" s="4" t="s">
        <v>13</v>
      </c>
      <c r="N473" s="1">
        <v>21.3004228638071</v>
      </c>
      <c r="O473" s="4">
        <v>24.7087771361929</v>
      </c>
      <c r="V473" s="5">
        <v>134.535</v>
      </c>
      <c r="W473" s="6">
        <v>2.36</v>
      </c>
      <c r="Z473" s="4">
        <f>IFERROR(__xludf.DUMMYFUNCTION("""COMPUTED_VALUE"""),2.285)</f>
        <v>2.285</v>
      </c>
      <c r="AA473" s="4">
        <v>134.665</v>
      </c>
      <c r="AB473" s="4" t="s">
        <v>13</v>
      </c>
      <c r="AC473" s="1">
        <v>107.460088788573</v>
      </c>
      <c r="AD473" s="4">
        <v>27.074911211426993</v>
      </c>
    </row>
    <row r="474">
      <c r="G474" s="5">
        <v>46.0098</v>
      </c>
      <c r="H474" s="6">
        <v>2.365</v>
      </c>
      <c r="K474" s="4">
        <f>IFERROR(__xludf.DUMMYFUNCTION("""COMPUTED_VALUE"""),2.29)</f>
        <v>2.29</v>
      </c>
      <c r="L474" s="4">
        <v>45.9529</v>
      </c>
      <c r="M474" s="4" t="s">
        <v>13</v>
      </c>
      <c r="N474" s="1">
        <v>21.2905321036797</v>
      </c>
      <c r="O474" s="4">
        <v>24.7192678963203</v>
      </c>
      <c r="V474" s="5">
        <v>134.523</v>
      </c>
      <c r="W474" s="6">
        <v>2.365</v>
      </c>
      <c r="Z474" s="4">
        <f>IFERROR(__xludf.DUMMYFUNCTION("""COMPUTED_VALUE"""),2.29)</f>
        <v>2.29</v>
      </c>
      <c r="AA474" s="4">
        <v>134.662</v>
      </c>
      <c r="AB474" s="4" t="s">
        <v>13</v>
      </c>
      <c r="AC474" s="1">
        <v>107.577010215611</v>
      </c>
      <c r="AD474" s="4">
        <v>26.945989784389</v>
      </c>
    </row>
    <row r="475">
      <c r="G475" s="5">
        <v>46.0097</v>
      </c>
      <c r="H475" s="6">
        <v>2.37</v>
      </c>
      <c r="K475" s="4">
        <f>IFERROR(__xludf.DUMMYFUNCTION("""COMPUTED_VALUE"""),2.295)</f>
        <v>2.295</v>
      </c>
      <c r="L475" s="4">
        <v>45.9587</v>
      </c>
      <c r="M475" s="4" t="s">
        <v>13</v>
      </c>
      <c r="N475" s="1">
        <v>21.2806319115796</v>
      </c>
      <c r="O475" s="4">
        <v>24.7290680884204</v>
      </c>
      <c r="V475" s="5">
        <v>134.511</v>
      </c>
      <c r="W475" s="6">
        <v>2.37</v>
      </c>
      <c r="Z475" s="4">
        <f>IFERROR(__xludf.DUMMYFUNCTION("""COMPUTED_VALUE"""),2.295)</f>
        <v>2.295</v>
      </c>
      <c r="AA475" s="4">
        <v>134.658</v>
      </c>
      <c r="AB475" s="4" t="s">
        <v>13</v>
      </c>
      <c r="AC475" s="1">
        <v>107.695433412564</v>
      </c>
      <c r="AD475" s="4">
        <v>26.815566587435995</v>
      </c>
    </row>
    <row r="476">
      <c r="G476" s="5">
        <v>46.0089</v>
      </c>
      <c r="H476" s="6">
        <v>2.375</v>
      </c>
      <c r="K476" s="4">
        <f>IFERROR(__xludf.DUMMYFUNCTION("""COMPUTED_VALUE"""),2.3)</f>
        <v>2.3</v>
      </c>
      <c r="L476" s="4">
        <v>45.9644</v>
      </c>
      <c r="M476" s="4" t="s">
        <v>13</v>
      </c>
      <c r="N476" s="1">
        <v>21.270674927493</v>
      </c>
      <c r="O476" s="4">
        <v>24.738225072506996</v>
      </c>
      <c r="V476" s="5">
        <v>134.499</v>
      </c>
      <c r="W476" s="6">
        <v>2.375</v>
      </c>
      <c r="Z476" s="4">
        <f>IFERROR(__xludf.DUMMYFUNCTION("""COMPUTED_VALUE"""),2.3)</f>
        <v>2.3</v>
      </c>
      <c r="AA476" s="4">
        <v>134.653</v>
      </c>
      <c r="AB476" s="4" t="s">
        <v>13</v>
      </c>
      <c r="AC476" s="1">
        <v>107.81489242034</v>
      </c>
      <c r="AD476" s="4">
        <v>26.684107579659994</v>
      </c>
    </row>
    <row r="477">
      <c r="G477" s="5">
        <v>46.0075</v>
      </c>
      <c r="H477" s="6">
        <v>2.38</v>
      </c>
      <c r="K477" s="4">
        <f>IFERROR(__xludf.DUMMYFUNCTION("""COMPUTED_VALUE"""),2.305)</f>
        <v>2.305</v>
      </c>
      <c r="L477" s="4">
        <v>45.9699</v>
      </c>
      <c r="M477" s="4" t="s">
        <v>13</v>
      </c>
      <c r="N477" s="1">
        <v>21.260613791406</v>
      </c>
      <c r="O477" s="4">
        <v>24.746886208594</v>
      </c>
      <c r="V477" s="5">
        <v>134.488</v>
      </c>
      <c r="W477" s="6">
        <v>2.38</v>
      </c>
      <c r="Z477" s="4">
        <f>IFERROR(__xludf.DUMMYFUNCTION("""COMPUTED_VALUE"""),2.305)</f>
        <v>2.305</v>
      </c>
      <c r="AA477" s="4">
        <v>134.646</v>
      </c>
      <c r="AB477" s="4" t="s">
        <v>13</v>
      </c>
      <c r="AC477" s="1">
        <v>107.934921279848</v>
      </c>
      <c r="AD477" s="4">
        <v>26.553078720152</v>
      </c>
    </row>
    <row r="478">
      <c r="G478" s="5">
        <v>46.0052</v>
      </c>
      <c r="H478" s="6">
        <v>2.385</v>
      </c>
      <c r="K478" s="4">
        <f>IFERROR(__xludf.DUMMYFUNCTION("""COMPUTED_VALUE"""),2.31)</f>
        <v>2.31</v>
      </c>
      <c r="L478" s="4">
        <v>45.9752</v>
      </c>
      <c r="M478" s="4" t="s">
        <v>13</v>
      </c>
      <c r="N478" s="1">
        <v>21.2504011433044</v>
      </c>
      <c r="O478" s="4">
        <v>24.7547988566956</v>
      </c>
      <c r="V478" s="5">
        <v>134.476</v>
      </c>
      <c r="W478" s="6">
        <v>2.385</v>
      </c>
      <c r="Z478" s="4">
        <f>IFERROR(__xludf.DUMMYFUNCTION("""COMPUTED_VALUE"""),2.31)</f>
        <v>2.31</v>
      </c>
      <c r="AA478" s="4">
        <v>134.639</v>
      </c>
      <c r="AB478" s="4" t="s">
        <v>13</v>
      </c>
      <c r="AC478" s="1">
        <v>108.055054031999</v>
      </c>
      <c r="AD478" s="4">
        <v>26.420945968000993</v>
      </c>
    </row>
    <row r="479">
      <c r="G479" s="5">
        <v>46.0021</v>
      </c>
      <c r="H479" s="6">
        <v>2.39</v>
      </c>
      <c r="K479" s="4">
        <f>IFERROR(__xludf.DUMMYFUNCTION("""COMPUTED_VALUE"""),2.315)</f>
        <v>2.315</v>
      </c>
      <c r="L479" s="4">
        <v>45.9803</v>
      </c>
      <c r="M479" s="4" t="s">
        <v>13</v>
      </c>
      <c r="N479" s="1">
        <v>21.2399896231745</v>
      </c>
      <c r="O479" s="4">
        <v>24.7621103768255</v>
      </c>
      <c r="V479" s="5">
        <v>134.466</v>
      </c>
      <c r="W479" s="6">
        <v>2.39</v>
      </c>
      <c r="Z479" s="4">
        <f>IFERROR(__xludf.DUMMYFUNCTION("""COMPUTED_VALUE"""),2.315)</f>
        <v>2.315</v>
      </c>
      <c r="AA479" s="4">
        <v>134.631</v>
      </c>
      <c r="AB479" s="4" t="s">
        <v>13</v>
      </c>
      <c r="AC479" s="1">
        <v>108.174824717701</v>
      </c>
      <c r="AD479" s="4">
        <v>26.291175282299008</v>
      </c>
    </row>
    <row r="480">
      <c r="G480" s="5">
        <v>45.9982</v>
      </c>
      <c r="H480" s="6">
        <v>2.395</v>
      </c>
      <c r="K480" s="4">
        <f>IFERROR(__xludf.DUMMYFUNCTION("""COMPUTED_VALUE"""),2.32)</f>
        <v>2.32</v>
      </c>
      <c r="L480" s="4">
        <v>45.9851</v>
      </c>
      <c r="M480" s="4" t="s">
        <v>13</v>
      </c>
      <c r="N480" s="1">
        <v>21.2293318710024</v>
      </c>
      <c r="O480" s="4">
        <v>24.768868128997596</v>
      </c>
      <c r="V480" s="5">
        <v>134.455</v>
      </c>
      <c r="W480" s="6">
        <v>2.395</v>
      </c>
      <c r="Z480" s="4">
        <f>IFERROR(__xludf.DUMMYFUNCTION("""COMPUTED_VALUE"""),2.32)</f>
        <v>2.32</v>
      </c>
      <c r="AA480" s="4">
        <v>134.623</v>
      </c>
      <c r="AB480" s="4" t="s">
        <v>13</v>
      </c>
      <c r="AC480" s="1">
        <v>108.293767377864</v>
      </c>
      <c r="AD480" s="4">
        <v>26.161232622136012</v>
      </c>
    </row>
    <row r="481">
      <c r="G481" s="5">
        <v>45.9936</v>
      </c>
      <c r="H481" s="6">
        <v>2.4</v>
      </c>
      <c r="K481" s="4">
        <f>IFERROR(__xludf.DUMMYFUNCTION("""COMPUTED_VALUE"""),2.325)</f>
        <v>2.325</v>
      </c>
      <c r="L481" s="4">
        <v>45.9896</v>
      </c>
      <c r="M481" s="4" t="s">
        <v>13</v>
      </c>
      <c r="N481" s="1">
        <v>21.218380526774</v>
      </c>
      <c r="O481" s="4">
        <v>24.775219473226002</v>
      </c>
      <c r="V481" s="5">
        <v>134.445</v>
      </c>
      <c r="W481" s="6">
        <v>2.4</v>
      </c>
      <c r="Z481" s="4">
        <f>IFERROR(__xludf.DUMMYFUNCTION("""COMPUTED_VALUE"""),2.325)</f>
        <v>2.325</v>
      </c>
      <c r="AA481" s="4">
        <v>134.613</v>
      </c>
      <c r="AB481" s="4" t="s">
        <v>13</v>
      </c>
      <c r="AC481" s="1">
        <v>108.411416053398</v>
      </c>
      <c r="AD481" s="4">
        <v>26.033583946601993</v>
      </c>
    </row>
    <row r="482">
      <c r="G482" s="5">
        <v>45.9881</v>
      </c>
      <c r="H482" s="6">
        <v>2.405</v>
      </c>
      <c r="K482" s="4">
        <f>IFERROR(__xludf.DUMMYFUNCTION("""COMPUTED_VALUE"""),2.33)</f>
        <v>2.33</v>
      </c>
      <c r="L482" s="4">
        <v>45.9938</v>
      </c>
      <c r="M482" s="4" t="s">
        <v>13</v>
      </c>
      <c r="N482" s="1">
        <v>21.2070882304754</v>
      </c>
      <c r="O482" s="4">
        <v>24.781011769524603</v>
      </c>
      <c r="V482" s="5">
        <v>134.435</v>
      </c>
      <c r="W482" s="6">
        <v>2.405</v>
      </c>
      <c r="Z482" s="4">
        <f>IFERROR(__xludf.DUMMYFUNCTION("""COMPUTED_VALUE"""),2.33)</f>
        <v>2.33</v>
      </c>
      <c r="AA482" s="4">
        <v>134.603</v>
      </c>
      <c r="AB482" s="4" t="s">
        <v>13</v>
      </c>
      <c r="AC482" s="1">
        <v>108.527304785212</v>
      </c>
      <c r="AD482" s="4">
        <v>25.907695214788006</v>
      </c>
    </row>
    <row r="483">
      <c r="G483" s="5">
        <v>45.9818</v>
      </c>
      <c r="H483" s="6">
        <v>2.41</v>
      </c>
      <c r="K483" s="4">
        <f>IFERROR(__xludf.DUMMYFUNCTION("""COMPUTED_VALUE"""),2.335)</f>
        <v>2.335</v>
      </c>
      <c r="L483" s="4">
        <v>45.9976</v>
      </c>
      <c r="M483" s="4" t="s">
        <v>13</v>
      </c>
      <c r="N483" s="1">
        <v>21.1954076220928</v>
      </c>
      <c r="O483" s="4">
        <v>24.786392377907198</v>
      </c>
      <c r="V483" s="5">
        <v>134.426</v>
      </c>
      <c r="W483" s="6">
        <v>2.41</v>
      </c>
      <c r="Z483" s="4">
        <f>IFERROR(__xludf.DUMMYFUNCTION("""COMPUTED_VALUE"""),2.335)</f>
        <v>2.335</v>
      </c>
      <c r="AA483" s="4">
        <v>134.592</v>
      </c>
      <c r="AB483" s="4" t="s">
        <v>13</v>
      </c>
      <c r="AC483" s="1">
        <v>108.640967614214</v>
      </c>
      <c r="AD483" s="4">
        <v>25.785032385785982</v>
      </c>
    </row>
    <row r="484">
      <c r="G484" s="5">
        <v>45.9747</v>
      </c>
      <c r="H484" s="6">
        <v>2.415</v>
      </c>
      <c r="K484" s="4">
        <f>IFERROR(__xludf.DUMMYFUNCTION("""COMPUTED_VALUE"""),2.34)</f>
        <v>2.34</v>
      </c>
      <c r="L484" s="4">
        <v>46.0009</v>
      </c>
      <c r="M484" s="4" t="s">
        <v>13</v>
      </c>
      <c r="N484" s="1">
        <v>21.1832913416121</v>
      </c>
      <c r="O484" s="4">
        <v>24.791408658387898</v>
      </c>
      <c r="V484" s="5">
        <v>134.417</v>
      </c>
      <c r="W484" s="6">
        <v>2.415</v>
      </c>
      <c r="Z484" s="4">
        <f>IFERROR(__xludf.DUMMYFUNCTION("""COMPUTED_VALUE"""),2.34)</f>
        <v>2.34</v>
      </c>
      <c r="AA484" s="4">
        <v>134.581</v>
      </c>
      <c r="AB484" s="4" t="s">
        <v>13</v>
      </c>
      <c r="AC484" s="1">
        <v>108.751938581315</v>
      </c>
      <c r="AD484" s="4">
        <v>25.665061418685</v>
      </c>
    </row>
    <row r="485">
      <c r="G485" s="5">
        <v>45.9669</v>
      </c>
      <c r="H485" s="6">
        <v>2.42</v>
      </c>
      <c r="K485" s="4">
        <f>IFERROR(__xludf.DUMMYFUNCTION("""COMPUTED_VALUE"""),2.345)</f>
        <v>2.345</v>
      </c>
      <c r="L485" s="4">
        <v>46.0038</v>
      </c>
      <c r="M485" s="4" t="s">
        <v>13</v>
      </c>
      <c r="N485" s="1">
        <v>21.1706920290195</v>
      </c>
      <c r="O485" s="4">
        <v>24.796207970980504</v>
      </c>
      <c r="V485" s="5">
        <v>134.409</v>
      </c>
      <c r="W485" s="6">
        <v>2.42</v>
      </c>
      <c r="Z485" s="4">
        <f>IFERROR(__xludf.DUMMYFUNCTION("""COMPUTED_VALUE"""),2.345)</f>
        <v>2.345</v>
      </c>
      <c r="AA485" s="4">
        <v>134.57</v>
      </c>
      <c r="AB485" s="4" t="s">
        <v>13</v>
      </c>
      <c r="AC485" s="1">
        <v>108.859751727425</v>
      </c>
      <c r="AD485" s="4">
        <v>25.549248272574985</v>
      </c>
    </row>
    <row r="486">
      <c r="G486" s="5">
        <v>45.9583</v>
      </c>
      <c r="H486" s="6">
        <v>2.425</v>
      </c>
      <c r="K486" s="4">
        <f>IFERROR(__xludf.DUMMYFUNCTION("""COMPUTED_VALUE"""),2.35)</f>
        <v>2.35</v>
      </c>
      <c r="L486" s="4">
        <v>46.0062</v>
      </c>
      <c r="M486" s="4" t="s">
        <v>13</v>
      </c>
      <c r="N486" s="1">
        <v>21.157562324301</v>
      </c>
      <c r="O486" s="4">
        <v>24.800737675699</v>
      </c>
      <c r="V486" s="5">
        <v>134.401</v>
      </c>
      <c r="W486" s="6">
        <v>2.425</v>
      </c>
      <c r="Z486" s="4">
        <f>IFERROR(__xludf.DUMMYFUNCTION("""COMPUTED_VALUE"""),2.35)</f>
        <v>2.35</v>
      </c>
      <c r="AA486" s="4">
        <v>134.558</v>
      </c>
      <c r="AB486" s="4" t="s">
        <v>13</v>
      </c>
      <c r="AC486" s="1">
        <v>108.963941093452</v>
      </c>
      <c r="AD486" s="4">
        <v>25.437058906548017</v>
      </c>
    </row>
    <row r="487">
      <c r="G487" s="5">
        <v>45.9489</v>
      </c>
      <c r="H487" s="6">
        <v>2.43</v>
      </c>
      <c r="K487" s="4">
        <f>IFERROR(__xludf.DUMMYFUNCTION("""COMPUTED_VALUE"""),2.355)</f>
        <v>2.355</v>
      </c>
      <c r="L487" s="4">
        <v>46.008</v>
      </c>
      <c r="M487" s="4" t="s">
        <v>13</v>
      </c>
      <c r="N487" s="1">
        <v>21.1438548674427</v>
      </c>
      <c r="O487" s="4">
        <v>24.805045132557304</v>
      </c>
      <c r="V487" s="5">
        <v>134.393</v>
      </c>
      <c r="W487" s="6">
        <v>2.43</v>
      </c>
      <c r="Z487" s="4">
        <f>IFERROR(__xludf.DUMMYFUNCTION("""COMPUTED_VALUE"""),2.355)</f>
        <v>2.355</v>
      </c>
      <c r="AA487" s="4">
        <v>134.546</v>
      </c>
      <c r="AB487" s="4" t="s">
        <v>13</v>
      </c>
      <c r="AC487" s="1">
        <v>109.064040720305</v>
      </c>
      <c r="AD487" s="4">
        <v>25.328959279695</v>
      </c>
    </row>
    <row r="488">
      <c r="G488" s="5">
        <v>45.9388</v>
      </c>
      <c r="H488" s="6">
        <v>2.435</v>
      </c>
      <c r="K488" s="4">
        <f>IFERROR(__xludf.DUMMYFUNCTION("""COMPUTED_VALUE"""),2.36)</f>
        <v>2.36</v>
      </c>
      <c r="L488" s="4">
        <v>46.0092</v>
      </c>
      <c r="M488" s="4" t="s">
        <v>13</v>
      </c>
      <c r="N488" s="1">
        <v>21.1295222984306</v>
      </c>
      <c r="O488" s="4">
        <v>24.8092777015694</v>
      </c>
      <c r="V488" s="5">
        <v>134.387</v>
      </c>
      <c r="W488" s="6">
        <v>2.435</v>
      </c>
      <c r="Z488" s="4">
        <f>IFERROR(__xludf.DUMMYFUNCTION("""COMPUTED_VALUE"""),2.36)</f>
        <v>2.36</v>
      </c>
      <c r="AA488" s="4">
        <v>134.535</v>
      </c>
      <c r="AB488" s="4" t="s">
        <v>13</v>
      </c>
      <c r="AC488" s="1">
        <v>109.159584648896</v>
      </c>
      <c r="AD488" s="4">
        <v>25.227415351104</v>
      </c>
    </row>
    <row r="489">
      <c r="G489" s="5">
        <v>45.928</v>
      </c>
      <c r="H489" s="6">
        <v>2.44</v>
      </c>
      <c r="K489" s="4">
        <f>IFERROR(__xludf.DUMMYFUNCTION("""COMPUTED_VALUE"""),2.365)</f>
        <v>2.365</v>
      </c>
      <c r="L489" s="4">
        <v>46.0098</v>
      </c>
      <c r="M489" s="4" t="s">
        <v>13</v>
      </c>
      <c r="N489" s="1">
        <v>21.1145172572508</v>
      </c>
      <c r="O489" s="4">
        <v>24.813482742749198</v>
      </c>
      <c r="V489" s="5">
        <v>134.38</v>
      </c>
      <c r="W489" s="6">
        <v>2.44</v>
      </c>
      <c r="Z489" s="4">
        <f>IFERROR(__xludf.DUMMYFUNCTION("""COMPUTED_VALUE"""),2.365)</f>
        <v>2.365</v>
      </c>
      <c r="AA489" s="4">
        <v>134.523</v>
      </c>
      <c r="AB489" s="4" t="s">
        <v>13</v>
      </c>
      <c r="AC489" s="1">
        <v>109.250106920131</v>
      </c>
      <c r="AD489" s="4">
        <v>25.129893079868992</v>
      </c>
    </row>
    <row r="490">
      <c r="G490" s="5">
        <v>45.9167</v>
      </c>
      <c r="H490" s="6">
        <v>2.445</v>
      </c>
      <c r="K490" s="4">
        <f>IFERROR(__xludf.DUMMYFUNCTION("""COMPUTED_VALUE"""),2.37)</f>
        <v>2.37</v>
      </c>
      <c r="L490" s="4">
        <v>46.0097</v>
      </c>
      <c r="M490" s="4" t="s">
        <v>13</v>
      </c>
      <c r="N490" s="1">
        <v>21.0987923838895</v>
      </c>
      <c r="O490" s="4">
        <v>24.8179076161105</v>
      </c>
      <c r="V490" s="5">
        <v>134.375</v>
      </c>
      <c r="W490" s="6">
        <v>2.445</v>
      </c>
      <c r="Z490" s="4">
        <f>IFERROR(__xludf.DUMMYFUNCTION("""COMPUTED_VALUE"""),2.37)</f>
        <v>2.37</v>
      </c>
      <c r="AA490" s="4">
        <v>134.511</v>
      </c>
      <c r="AB490" s="4" t="s">
        <v>13</v>
      </c>
      <c r="AC490" s="1">
        <v>109.335141574922</v>
      </c>
      <c r="AD490" s="4">
        <v>25.039858425077995</v>
      </c>
    </row>
    <row r="491">
      <c r="G491" s="5">
        <v>45.9048</v>
      </c>
      <c r="H491" s="6">
        <v>2.45</v>
      </c>
      <c r="K491" s="4">
        <f>IFERROR(__xludf.DUMMYFUNCTION("""COMPUTED_VALUE"""),2.375)</f>
        <v>2.375</v>
      </c>
      <c r="L491" s="4">
        <v>46.0089</v>
      </c>
      <c r="M491" s="4" t="s">
        <v>13</v>
      </c>
      <c r="N491" s="1">
        <v>21.0823003183326</v>
      </c>
      <c r="O491" s="4">
        <v>24.822499681667402</v>
      </c>
      <c r="V491" s="5">
        <v>134.37</v>
      </c>
      <c r="W491" s="6">
        <v>2.45</v>
      </c>
      <c r="Z491" s="4">
        <f>IFERROR(__xludf.DUMMYFUNCTION("""COMPUTED_VALUE"""),2.375)</f>
        <v>2.375</v>
      </c>
      <c r="AA491" s="4">
        <v>134.499</v>
      </c>
      <c r="AB491" s="4" t="s">
        <v>13</v>
      </c>
      <c r="AC491" s="1">
        <v>109.414222654178</v>
      </c>
      <c r="AD491" s="4">
        <v>24.955777345822</v>
      </c>
    </row>
    <row r="492">
      <c r="G492" s="5">
        <v>45.8924</v>
      </c>
      <c r="H492" s="6">
        <v>2.455</v>
      </c>
      <c r="K492" s="4">
        <f>IFERROR(__xludf.DUMMYFUNCTION("""COMPUTED_VALUE"""),2.38)</f>
        <v>2.38</v>
      </c>
      <c r="L492" s="4">
        <v>46.0075</v>
      </c>
      <c r="M492" s="4" t="s">
        <v>13</v>
      </c>
      <c r="N492" s="1">
        <v>21.0647532166712</v>
      </c>
      <c r="O492" s="4">
        <v>24.827646783328802</v>
      </c>
      <c r="V492" s="5">
        <v>134.365</v>
      </c>
      <c r="W492" s="6">
        <v>2.455</v>
      </c>
      <c r="Z492" s="4">
        <f>IFERROR(__xludf.DUMMYFUNCTION("""COMPUTED_VALUE"""),2.38)</f>
        <v>2.38</v>
      </c>
      <c r="AA492" s="4">
        <v>134.488</v>
      </c>
      <c r="AB492" s="4" t="s">
        <v>13</v>
      </c>
      <c r="AC492" s="1">
        <v>109.490474318672</v>
      </c>
      <c r="AD492" s="4">
        <v>24.87452568132801</v>
      </c>
    </row>
    <row r="493">
      <c r="G493" s="5">
        <v>45.8795</v>
      </c>
      <c r="H493" s="6">
        <v>2.46</v>
      </c>
      <c r="K493" s="4">
        <f>IFERROR(__xludf.DUMMYFUNCTION("""COMPUTED_VALUE"""),2.385)</f>
        <v>2.385</v>
      </c>
      <c r="L493" s="4">
        <v>46.0052</v>
      </c>
      <c r="M493" s="4" t="s">
        <v>13</v>
      </c>
      <c r="N493" s="1">
        <v>21.0457099276424</v>
      </c>
      <c r="O493" s="4">
        <v>24.8337900723576</v>
      </c>
      <c r="V493" s="5">
        <v>134.361</v>
      </c>
      <c r="W493" s="6">
        <v>2.46</v>
      </c>
      <c r="Z493" s="4">
        <f>IFERROR(__xludf.DUMMYFUNCTION("""COMPUTED_VALUE"""),2.385)</f>
        <v>2.385</v>
      </c>
      <c r="AA493" s="4">
        <v>134.476</v>
      </c>
      <c r="AB493" s="4" t="s">
        <v>13</v>
      </c>
      <c r="AC493" s="1">
        <v>109.570590322469</v>
      </c>
      <c r="AD493" s="4">
        <v>24.790409677530988</v>
      </c>
    </row>
    <row r="494">
      <c r="G494" s="5">
        <v>45.8663</v>
      </c>
      <c r="H494" s="6">
        <v>2.465</v>
      </c>
      <c r="K494" s="4">
        <f>IFERROR(__xludf.DUMMYFUNCTION("""COMPUTED_VALUE"""),2.39)</f>
        <v>2.39</v>
      </c>
      <c r="L494" s="4">
        <v>46.0021</v>
      </c>
      <c r="M494" s="4" t="s">
        <v>13</v>
      </c>
      <c r="N494" s="1">
        <v>21.025291461657</v>
      </c>
      <c r="O494" s="4">
        <v>24.841008538343</v>
      </c>
      <c r="V494" s="5">
        <v>134.358</v>
      </c>
      <c r="W494" s="6">
        <v>2.465</v>
      </c>
      <c r="Z494" s="4">
        <f>IFERROR(__xludf.DUMMYFUNCTION("""COMPUTED_VALUE"""),2.39)</f>
        <v>2.39</v>
      </c>
      <c r="AA494" s="4">
        <v>134.466</v>
      </c>
      <c r="AB494" s="4" t="s">
        <v>13</v>
      </c>
      <c r="AC494" s="1">
        <v>109.653943743889</v>
      </c>
      <c r="AD494" s="4">
        <v>24.704056256111002</v>
      </c>
    </row>
    <row r="495">
      <c r="G495" s="5">
        <v>45.8528</v>
      </c>
      <c r="H495" s="6">
        <v>2.47</v>
      </c>
      <c r="K495" s="4">
        <f>IFERROR(__xludf.DUMMYFUNCTION("""COMPUTED_VALUE"""),2.395)</f>
        <v>2.395</v>
      </c>
      <c r="L495" s="4">
        <v>45.9982</v>
      </c>
      <c r="M495" s="4" t="s">
        <v>13</v>
      </c>
      <c r="N495" s="1">
        <v>21.0036347932484</v>
      </c>
      <c r="O495" s="4">
        <v>24.849165206751604</v>
      </c>
      <c r="V495" s="5">
        <v>134.355</v>
      </c>
      <c r="W495" s="6">
        <v>2.47</v>
      </c>
      <c r="Z495" s="4">
        <f>IFERROR(__xludf.DUMMYFUNCTION("""COMPUTED_VALUE"""),2.395)</f>
        <v>2.395</v>
      </c>
      <c r="AA495" s="4">
        <v>134.455</v>
      </c>
      <c r="AB495" s="4" t="s">
        <v>13</v>
      </c>
      <c r="AC495" s="1">
        <v>109.739684891493</v>
      </c>
      <c r="AD495" s="4">
        <v>24.61531510850699</v>
      </c>
    </row>
    <row r="496">
      <c r="G496" s="5">
        <v>45.8389</v>
      </c>
      <c r="H496" s="6">
        <v>2.475</v>
      </c>
      <c r="K496" s="4">
        <f>IFERROR(__xludf.DUMMYFUNCTION("""COMPUTED_VALUE"""),2.4)</f>
        <v>2.4</v>
      </c>
      <c r="L496" s="4">
        <v>45.9936</v>
      </c>
      <c r="M496" s="4" t="s">
        <v>13</v>
      </c>
      <c r="N496" s="1">
        <v>20.9808768969499</v>
      </c>
      <c r="O496" s="4">
        <v>24.8580231030501</v>
      </c>
      <c r="V496" s="5">
        <v>134.352</v>
      </c>
      <c r="W496" s="6">
        <v>2.475</v>
      </c>
      <c r="Z496" s="4">
        <f>IFERROR(__xludf.DUMMYFUNCTION("""COMPUTED_VALUE"""),2.4)</f>
        <v>2.4</v>
      </c>
      <c r="AA496" s="4">
        <v>134.445</v>
      </c>
      <c r="AB496" s="4" t="s">
        <v>13</v>
      </c>
      <c r="AC496" s="1">
        <v>109.826964073839</v>
      </c>
      <c r="AD496" s="4">
        <v>24.52503592616101</v>
      </c>
    </row>
    <row r="497">
      <c r="G497" s="5">
        <v>45.8249</v>
      </c>
      <c r="H497" s="6">
        <v>2.48</v>
      </c>
      <c r="K497" s="4">
        <f>IFERROR(__xludf.DUMMYFUNCTION("""COMPUTED_VALUE"""),2.405)</f>
        <v>2.405</v>
      </c>
      <c r="L497" s="4">
        <v>45.9881</v>
      </c>
      <c r="M497" s="4" t="s">
        <v>13</v>
      </c>
      <c r="N497" s="1">
        <v>20.957154747295</v>
      </c>
      <c r="O497" s="4">
        <v>24.867745252705</v>
      </c>
      <c r="V497" s="5">
        <v>134.35</v>
      </c>
      <c r="W497" s="6">
        <v>2.48</v>
      </c>
      <c r="Z497" s="4">
        <f>IFERROR(__xludf.DUMMYFUNCTION("""COMPUTED_VALUE"""),2.405)</f>
        <v>2.405</v>
      </c>
      <c r="AA497" s="4">
        <v>134.435</v>
      </c>
      <c r="AB497" s="4" t="s">
        <v>13</v>
      </c>
      <c r="AC497" s="1">
        <v>109.914931599487</v>
      </c>
      <c r="AD497" s="4">
        <v>24.43506840051299</v>
      </c>
    </row>
    <row r="498">
      <c r="G498" s="5">
        <v>45.8108</v>
      </c>
      <c r="H498" s="6">
        <v>2.485</v>
      </c>
      <c r="K498" s="4">
        <f>IFERROR(__xludf.DUMMYFUNCTION("""COMPUTED_VALUE"""),2.41)</f>
        <v>2.41</v>
      </c>
      <c r="L498" s="4">
        <v>45.9818</v>
      </c>
      <c r="M498" s="4" t="s">
        <v>13</v>
      </c>
      <c r="N498" s="1">
        <v>20.9326053188171</v>
      </c>
      <c r="O498" s="4">
        <v>24.8781946811829</v>
      </c>
      <c r="V498" s="5">
        <v>134.348</v>
      </c>
      <c r="W498" s="6">
        <v>2.485</v>
      </c>
      <c r="Z498" s="4">
        <f>IFERROR(__xludf.DUMMYFUNCTION("""COMPUTED_VALUE"""),2.41)</f>
        <v>2.41</v>
      </c>
      <c r="AA498" s="4">
        <v>134.426</v>
      </c>
      <c r="AB498" s="4" t="s">
        <v>13</v>
      </c>
      <c r="AC498" s="1">
        <v>110.002737776996</v>
      </c>
      <c r="AD498" s="4">
        <v>24.345262223004013</v>
      </c>
    </row>
    <row r="499">
      <c r="G499" s="5">
        <v>45.7966</v>
      </c>
      <c r="H499" s="6">
        <v>2.49</v>
      </c>
      <c r="K499" s="4">
        <f>IFERROR(__xludf.DUMMYFUNCTION("""COMPUTED_VALUE"""),2.415)</f>
        <v>2.415</v>
      </c>
      <c r="L499" s="4">
        <v>45.9747</v>
      </c>
      <c r="M499" s="4" t="s">
        <v>13</v>
      </c>
      <c r="N499" s="1">
        <v>20.9073655860496</v>
      </c>
      <c r="O499" s="4">
        <v>24.889234413950398</v>
      </c>
      <c r="V499" s="5">
        <v>134.347</v>
      </c>
      <c r="W499" s="6">
        <v>2.49</v>
      </c>
      <c r="Z499" s="4">
        <f>IFERROR(__xludf.DUMMYFUNCTION("""COMPUTED_VALUE"""),2.415)</f>
        <v>2.415</v>
      </c>
      <c r="AA499" s="4">
        <v>134.417</v>
      </c>
      <c r="AB499" s="4" t="s">
        <v>13</v>
      </c>
      <c r="AC499" s="1">
        <v>110.089532914926</v>
      </c>
      <c r="AD499" s="4">
        <v>24.257467085074012</v>
      </c>
    </row>
    <row r="500">
      <c r="G500" s="5">
        <v>45.7824</v>
      </c>
      <c r="H500" s="6">
        <v>2.495</v>
      </c>
      <c r="K500" s="4">
        <f>IFERROR(__xludf.DUMMYFUNCTION("""COMPUTED_VALUE"""),2.42)</f>
        <v>2.42</v>
      </c>
      <c r="L500" s="4">
        <v>45.9669</v>
      </c>
      <c r="M500" s="4" t="s">
        <v>13</v>
      </c>
      <c r="N500" s="1">
        <v>20.881572523526</v>
      </c>
      <c r="O500" s="4">
        <v>24.900827476474003</v>
      </c>
      <c r="V500" s="5">
        <v>134.345</v>
      </c>
      <c r="W500" s="6">
        <v>2.495</v>
      </c>
      <c r="Z500" s="4">
        <f>IFERROR(__xludf.DUMMYFUNCTION("""COMPUTED_VALUE"""),2.42)</f>
        <v>2.42</v>
      </c>
      <c r="AA500" s="4">
        <v>134.409</v>
      </c>
      <c r="AB500" s="4" t="s">
        <v>13</v>
      </c>
      <c r="AC500" s="1">
        <v>110.174467321836</v>
      </c>
      <c r="AD500" s="4">
        <v>24.170532678163994</v>
      </c>
    </row>
    <row r="501">
      <c r="G501" s="5">
        <v>45.7682</v>
      </c>
      <c r="H501" s="6">
        <v>2.5</v>
      </c>
      <c r="K501" s="4">
        <f>IFERROR(__xludf.DUMMYFUNCTION("""COMPUTED_VALUE"""),2.425)</f>
        <v>2.425</v>
      </c>
      <c r="L501" s="4">
        <v>45.9583</v>
      </c>
      <c r="M501" s="4" t="s">
        <v>13</v>
      </c>
      <c r="N501" s="1">
        <v>20.8553631057796</v>
      </c>
      <c r="O501" s="4">
        <v>24.9128368942204</v>
      </c>
      <c r="V501" s="5">
        <v>134.344</v>
      </c>
      <c r="W501" s="6">
        <v>2.5</v>
      </c>
      <c r="Z501" s="4">
        <f>IFERROR(__xludf.DUMMYFUNCTION("""COMPUTED_VALUE"""),2.425)</f>
        <v>2.425</v>
      </c>
      <c r="AA501" s="4">
        <v>134.401</v>
      </c>
      <c r="AB501" s="4" t="s">
        <v>13</v>
      </c>
      <c r="AC501" s="1">
        <v>110.256691306286</v>
      </c>
      <c r="AD501" s="4">
        <v>24.087308693713993</v>
      </c>
    </row>
    <row r="502">
      <c r="G502" s="5">
        <v>45.754</v>
      </c>
      <c r="H502" s="6">
        <v>2.505</v>
      </c>
      <c r="K502" s="4">
        <f>IFERROR(__xludf.DUMMYFUNCTION("""COMPUTED_VALUE"""),2.43)</f>
        <v>2.43</v>
      </c>
      <c r="L502" s="4">
        <v>45.9489</v>
      </c>
      <c r="M502" s="4" t="s">
        <v>13</v>
      </c>
      <c r="N502" s="1">
        <v>20.8288743073438</v>
      </c>
      <c r="O502" s="4">
        <v>24.9251256926562</v>
      </c>
      <c r="V502" s="5">
        <v>134.343</v>
      </c>
      <c r="W502" s="6">
        <v>2.505</v>
      </c>
      <c r="Z502" s="4">
        <f>IFERROR(__xludf.DUMMYFUNCTION("""COMPUTED_VALUE"""),2.43)</f>
        <v>2.43</v>
      </c>
      <c r="AA502" s="4">
        <v>134.393</v>
      </c>
      <c r="AB502" s="4" t="s">
        <v>13</v>
      </c>
      <c r="AC502" s="1">
        <v>110.335355176834</v>
      </c>
      <c r="AD502" s="4">
        <v>24.00764482316599</v>
      </c>
    </row>
    <row r="503">
      <c r="G503" s="5">
        <v>45.74</v>
      </c>
      <c r="H503" s="6">
        <v>2.51</v>
      </c>
      <c r="K503" s="4">
        <f>IFERROR(__xludf.DUMMYFUNCTION("""COMPUTED_VALUE"""),2.435)</f>
        <v>2.435</v>
      </c>
      <c r="L503" s="4">
        <v>45.9388</v>
      </c>
      <c r="M503" s="4" t="s">
        <v>13</v>
      </c>
      <c r="N503" s="1">
        <v>20.8022431027522</v>
      </c>
      <c r="O503" s="4">
        <v>24.9377568972478</v>
      </c>
      <c r="V503" s="5">
        <v>134.341</v>
      </c>
      <c r="W503" s="6">
        <v>2.51</v>
      </c>
      <c r="Z503" s="4">
        <f>IFERROR(__xludf.DUMMYFUNCTION("""COMPUTED_VALUE"""),2.435)</f>
        <v>2.435</v>
      </c>
      <c r="AA503" s="4">
        <v>134.387</v>
      </c>
      <c r="AB503" s="4" t="s">
        <v>13</v>
      </c>
      <c r="AC503" s="1">
        <v>110.409609242041</v>
      </c>
      <c r="AD503" s="4">
        <v>23.931390757959008</v>
      </c>
    </row>
    <row r="504">
      <c r="G504" s="5">
        <v>45.7261</v>
      </c>
      <c r="H504" s="6">
        <v>2.515</v>
      </c>
      <c r="K504" s="4">
        <f>IFERROR(__xludf.DUMMYFUNCTION("""COMPUTED_VALUE"""),2.44)</f>
        <v>2.44</v>
      </c>
      <c r="L504" s="4">
        <v>45.928</v>
      </c>
      <c r="M504" s="4" t="s">
        <v>13</v>
      </c>
      <c r="N504" s="1">
        <v>20.775606466538</v>
      </c>
      <c r="O504" s="4">
        <v>24.950493533462</v>
      </c>
      <c r="V504" s="5">
        <v>134.339</v>
      </c>
      <c r="W504" s="6">
        <v>2.515</v>
      </c>
      <c r="Z504" s="4">
        <f>IFERROR(__xludf.DUMMYFUNCTION("""COMPUTED_VALUE"""),2.44)</f>
        <v>2.44</v>
      </c>
      <c r="AA504" s="4">
        <v>134.38</v>
      </c>
      <c r="AB504" s="4" t="s">
        <v>13</v>
      </c>
      <c r="AC504" s="1">
        <v>110.478603810465</v>
      </c>
      <c r="AD504" s="4">
        <v>23.860396189534995</v>
      </c>
    </row>
    <row r="505">
      <c r="G505" s="5">
        <v>45.7125</v>
      </c>
      <c r="H505" s="6">
        <v>2.52</v>
      </c>
      <c r="K505" s="4">
        <f>IFERROR(__xludf.DUMMYFUNCTION("""COMPUTED_VALUE"""),2.445)</f>
        <v>2.445</v>
      </c>
      <c r="L505" s="4">
        <v>45.9167</v>
      </c>
      <c r="M505" s="4" t="s">
        <v>13</v>
      </c>
      <c r="N505" s="1">
        <v>20.7491013732348</v>
      </c>
      <c r="O505" s="4">
        <v>24.963398626765198</v>
      </c>
      <c r="V505" s="5">
        <v>134.337</v>
      </c>
      <c r="W505" s="6">
        <v>2.52</v>
      </c>
      <c r="Z505" s="4">
        <f>IFERROR(__xludf.DUMMYFUNCTION("""COMPUTED_VALUE"""),2.445)</f>
        <v>2.445</v>
      </c>
      <c r="AA505" s="4">
        <v>134.375</v>
      </c>
      <c r="AB505" s="4" t="s">
        <v>13</v>
      </c>
      <c r="AC505" s="1">
        <v>110.541489190666</v>
      </c>
      <c r="AD505" s="4">
        <v>23.79551080933399</v>
      </c>
    </row>
    <row r="506">
      <c r="G506" s="5">
        <v>45.6989</v>
      </c>
      <c r="H506" s="6">
        <v>2.525</v>
      </c>
      <c r="K506" s="4">
        <f>IFERROR(__xludf.DUMMYFUNCTION("""COMPUTED_VALUE"""),2.45)</f>
        <v>2.45</v>
      </c>
      <c r="L506" s="4">
        <v>45.9048</v>
      </c>
      <c r="M506" s="4" t="s">
        <v>13</v>
      </c>
      <c r="N506" s="1">
        <v>20.7228647973759</v>
      </c>
      <c r="O506" s="4">
        <v>24.9760352026241</v>
      </c>
      <c r="V506" s="5">
        <v>134.333</v>
      </c>
      <c r="W506" s="6">
        <v>2.525</v>
      </c>
      <c r="Z506" s="4">
        <f>IFERROR(__xludf.DUMMYFUNCTION("""COMPUTED_VALUE"""),2.45)</f>
        <v>2.45</v>
      </c>
      <c r="AA506" s="4">
        <v>134.37</v>
      </c>
      <c r="AB506" s="4" t="s">
        <v>13</v>
      </c>
      <c r="AC506" s="1">
        <v>110.597415691204</v>
      </c>
      <c r="AD506" s="4">
        <v>23.735584308795993</v>
      </c>
    </row>
    <row r="507">
      <c r="G507" s="5">
        <v>45.6856</v>
      </c>
      <c r="H507" s="6">
        <v>2.53</v>
      </c>
      <c r="K507" s="4">
        <f>IFERROR(__xludf.DUMMYFUNCTION("""COMPUTED_VALUE"""),2.45099258399999)</f>
        <v>2.450992584</v>
      </c>
      <c r="L507" s="4" t="s">
        <v>13</v>
      </c>
      <c r="M507" s="4">
        <v>21.0789309697515</v>
      </c>
      <c r="N507" s="1">
        <v>20.6970337134948</v>
      </c>
      <c r="O507" s="4">
        <v>24.9885662865052</v>
      </c>
      <c r="V507" s="5">
        <v>134.328</v>
      </c>
      <c r="W507" s="6">
        <v>2.53</v>
      </c>
      <c r="Z507" s="4">
        <f>IFERROR(__xludf.DUMMYFUNCTION("""COMPUTED_VALUE"""),2.45099258399999)</f>
        <v>2.450992584</v>
      </c>
      <c r="AA507" s="4" t="s">
        <v>13</v>
      </c>
      <c r="AB507" s="4">
        <v>109.429172671628</v>
      </c>
      <c r="AC507" s="1">
        <v>110.645533620637</v>
      </c>
      <c r="AD507" s="4">
        <v>23.682466379363007</v>
      </c>
    </row>
    <row r="508">
      <c r="G508" s="5">
        <v>45.6725</v>
      </c>
      <c r="H508" s="6">
        <v>2.535</v>
      </c>
      <c r="K508" s="4">
        <f>IFERROR(__xludf.DUMMYFUNCTION("""COMPUTED_VALUE"""),2.455)</f>
        <v>2.455</v>
      </c>
      <c r="L508" s="4">
        <v>45.8924</v>
      </c>
      <c r="M508" s="4" t="s">
        <v>13</v>
      </c>
      <c r="N508" s="1">
        <v>20.6717450961248</v>
      </c>
      <c r="O508" s="4">
        <v>25.0007549038752</v>
      </c>
      <c r="V508" s="5">
        <v>134.321</v>
      </c>
      <c r="W508" s="6">
        <v>2.535</v>
      </c>
      <c r="Z508" s="4">
        <f>IFERROR(__xludf.DUMMYFUNCTION("""COMPUTED_VALUE"""),2.455)</f>
        <v>2.455</v>
      </c>
      <c r="AA508" s="4">
        <v>134.365</v>
      </c>
      <c r="AB508" s="4" t="s">
        <v>13</v>
      </c>
      <c r="AC508" s="1">
        <v>110.684993287526</v>
      </c>
      <c r="AD508" s="4">
        <v>23.636006712474</v>
      </c>
    </row>
    <row r="509">
      <c r="G509" s="5">
        <v>45.6595</v>
      </c>
      <c r="H509" s="6">
        <v>2.54</v>
      </c>
      <c r="K509" s="4">
        <f>IFERROR(__xludf.DUMMYFUNCTION("""COMPUTED_VALUE"""),2.46)</f>
        <v>2.46</v>
      </c>
      <c r="L509" s="4">
        <v>45.8795</v>
      </c>
      <c r="M509" s="4" t="s">
        <v>13</v>
      </c>
      <c r="N509" s="1">
        <v>20.6471359197994</v>
      </c>
      <c r="O509" s="4">
        <v>25.0123640802006</v>
      </c>
      <c r="V509" s="5">
        <v>134.313</v>
      </c>
      <c r="W509" s="6">
        <v>2.54</v>
      </c>
      <c r="Z509" s="4">
        <f>IFERROR(__xludf.DUMMYFUNCTION("""COMPUTED_VALUE"""),2.46)</f>
        <v>2.46</v>
      </c>
      <c r="AA509" s="4">
        <v>134.361</v>
      </c>
      <c r="AB509" s="4" t="s">
        <v>13</v>
      </c>
      <c r="AC509" s="1">
        <v>110.714945000429</v>
      </c>
      <c r="AD509" s="4">
        <v>23.59805499957099</v>
      </c>
    </row>
    <row r="510">
      <c r="G510" s="5">
        <v>45.6466</v>
      </c>
      <c r="H510" s="6">
        <v>2.545</v>
      </c>
      <c r="K510" s="4">
        <f>IFERROR(__xludf.DUMMYFUNCTION("""COMPUTED_VALUE"""),2.465)</f>
        <v>2.465</v>
      </c>
      <c r="L510" s="4">
        <v>45.8663</v>
      </c>
      <c r="M510" s="4" t="s">
        <v>13</v>
      </c>
      <c r="N510" s="1">
        <v>20.6233431590521</v>
      </c>
      <c r="O510" s="4">
        <v>25.023256840947898</v>
      </c>
      <c r="V510" s="5">
        <v>134.301</v>
      </c>
      <c r="W510" s="6">
        <v>2.545</v>
      </c>
      <c r="Z510" s="4">
        <f>IFERROR(__xludf.DUMMYFUNCTION("""COMPUTED_VALUE"""),2.465)</f>
        <v>2.465</v>
      </c>
      <c r="AA510" s="4">
        <v>134.358</v>
      </c>
      <c r="AB510" s="4" t="s">
        <v>13</v>
      </c>
      <c r="AC510" s="1">
        <v>110.734539067906</v>
      </c>
      <c r="AD510" s="4">
        <v>23.56646093209399</v>
      </c>
    </row>
    <row r="511">
      <c r="G511" s="5">
        <v>45.6339</v>
      </c>
      <c r="H511" s="6">
        <v>2.55</v>
      </c>
      <c r="K511" s="4">
        <f>IFERROR(__xludf.DUMMYFUNCTION("""COMPUTED_VALUE"""),2.47)</f>
        <v>2.47</v>
      </c>
      <c r="L511" s="4">
        <v>45.8528</v>
      </c>
      <c r="M511" s="4" t="s">
        <v>13</v>
      </c>
      <c r="N511" s="1">
        <v>20.6005037884161</v>
      </c>
      <c r="O511" s="4">
        <v>25.0333962115839</v>
      </c>
      <c r="V511" s="5">
        <v>134.287</v>
      </c>
      <c r="W511" s="6">
        <v>2.55</v>
      </c>
      <c r="Z511" s="4">
        <f>IFERROR(__xludf.DUMMYFUNCTION("""COMPUTED_VALUE"""),2.47)</f>
        <v>2.47</v>
      </c>
      <c r="AA511" s="4">
        <v>134.355</v>
      </c>
      <c r="AB511" s="4" t="s">
        <v>13</v>
      </c>
      <c r="AC511" s="1">
        <v>110.742925798516</v>
      </c>
      <c r="AD511" s="4">
        <v>23.54407420148401</v>
      </c>
    </row>
    <row r="512">
      <c r="G512" s="5">
        <v>45.6212</v>
      </c>
      <c r="H512" s="6">
        <v>2.555</v>
      </c>
      <c r="K512" s="4">
        <f>IFERROR(__xludf.DUMMYFUNCTION("""COMPUTED_VALUE"""),2.475)</f>
        <v>2.475</v>
      </c>
      <c r="L512" s="4">
        <v>45.8389</v>
      </c>
      <c r="M512" s="4" t="s">
        <v>13</v>
      </c>
      <c r="N512" s="1">
        <v>20.5783590106151</v>
      </c>
      <c r="O512" s="4">
        <v>25.042840989384903</v>
      </c>
      <c r="V512" s="5">
        <v>134.269</v>
      </c>
      <c r="W512" s="6">
        <v>2.555</v>
      </c>
      <c r="Z512" s="4">
        <f>IFERROR(__xludf.DUMMYFUNCTION("""COMPUTED_VALUE"""),2.475)</f>
        <v>2.475</v>
      </c>
      <c r="AA512" s="4">
        <v>134.352</v>
      </c>
      <c r="AB512" s="4" t="s">
        <v>13</v>
      </c>
      <c r="AC512" s="1">
        <v>110.727064659575</v>
      </c>
      <c r="AD512" s="4">
        <v>23.541935340425</v>
      </c>
    </row>
    <row r="513">
      <c r="G513" s="5">
        <v>45.6084</v>
      </c>
      <c r="H513" s="6">
        <v>2.56</v>
      </c>
      <c r="K513" s="4">
        <f>IFERROR(__xludf.DUMMYFUNCTION("""COMPUTED_VALUE"""),2.48)</f>
        <v>2.48</v>
      </c>
      <c r="L513" s="4">
        <v>45.8249</v>
      </c>
      <c r="M513" s="4" t="s">
        <v>13</v>
      </c>
      <c r="N513" s="1">
        <v>20.5561546587016</v>
      </c>
      <c r="O513" s="4">
        <v>25.052245341298402</v>
      </c>
      <c r="V513" s="5">
        <v>134.247</v>
      </c>
      <c r="W513" s="6">
        <v>2.56</v>
      </c>
      <c r="Z513" s="4">
        <f>IFERROR(__xludf.DUMMYFUNCTION("""COMPUTED_VALUE"""),2.48)</f>
        <v>2.48</v>
      </c>
      <c r="AA513" s="4">
        <v>134.35</v>
      </c>
      <c r="AB513" s="4" t="s">
        <v>13</v>
      </c>
      <c r="AC513" s="1">
        <v>110.663010067403</v>
      </c>
      <c r="AD513" s="4">
        <v>23.58398993259702</v>
      </c>
    </row>
    <row r="514">
      <c r="G514" s="5">
        <v>45.5955</v>
      </c>
      <c r="H514" s="6">
        <v>2.565</v>
      </c>
      <c r="K514" s="4">
        <f>IFERROR(__xludf.DUMMYFUNCTION("""COMPUTED_VALUE"""),2.485)</f>
        <v>2.485</v>
      </c>
      <c r="L514" s="4">
        <v>45.8108</v>
      </c>
      <c r="M514" s="4" t="s">
        <v>13</v>
      </c>
      <c r="N514" s="1">
        <v>20.5338929322357</v>
      </c>
      <c r="O514" s="4">
        <v>25.061607067764303</v>
      </c>
      <c r="V514" s="5">
        <v>134.219</v>
      </c>
      <c r="W514" s="6">
        <v>2.565</v>
      </c>
      <c r="Z514" s="4">
        <f>IFERROR(__xludf.DUMMYFUNCTION("""COMPUTED_VALUE"""),2.485)</f>
        <v>2.485</v>
      </c>
      <c r="AA514" s="4">
        <v>134.348</v>
      </c>
      <c r="AB514" s="4" t="s">
        <v>13</v>
      </c>
      <c r="AC514" s="1">
        <v>110.553818530351</v>
      </c>
      <c r="AD514" s="4">
        <v>23.665181469649</v>
      </c>
    </row>
    <row r="515">
      <c r="G515" s="5">
        <v>45.5823</v>
      </c>
      <c r="H515" s="6">
        <v>2.57</v>
      </c>
      <c r="K515" s="4">
        <f>IFERROR(__xludf.DUMMYFUNCTION("""COMPUTED_VALUE"""),2.49)</f>
        <v>2.49</v>
      </c>
      <c r="L515" s="4">
        <v>45.7966</v>
      </c>
      <c r="M515" s="4" t="s">
        <v>13</v>
      </c>
      <c r="N515" s="1">
        <v>20.5116018498495</v>
      </c>
      <c r="O515" s="4">
        <v>25.070698150150495</v>
      </c>
      <c r="V515" s="5">
        <v>134.186</v>
      </c>
      <c r="W515" s="6">
        <v>2.57</v>
      </c>
      <c r="Z515" s="4">
        <f>IFERROR(__xludf.DUMMYFUNCTION("""COMPUTED_VALUE"""),2.49)</f>
        <v>2.49</v>
      </c>
      <c r="AA515" s="4">
        <v>134.347</v>
      </c>
      <c r="AB515" s="4" t="s">
        <v>13</v>
      </c>
      <c r="AC515" s="1">
        <v>110.403399159646</v>
      </c>
      <c r="AD515" s="4">
        <v>23.782600840354007</v>
      </c>
    </row>
    <row r="516">
      <c r="G516" s="5">
        <v>45.5687</v>
      </c>
      <c r="H516" s="6">
        <v>2.575</v>
      </c>
      <c r="K516" s="4">
        <f>IFERROR(__xludf.DUMMYFUNCTION("""COMPUTED_VALUE"""),2.495)</f>
        <v>2.495</v>
      </c>
      <c r="L516" s="4">
        <v>45.7824</v>
      </c>
      <c r="M516" s="4" t="s">
        <v>13</v>
      </c>
      <c r="N516" s="1">
        <v>20.4893094301748</v>
      </c>
      <c r="O516" s="4">
        <v>25.0793905698252</v>
      </c>
      <c r="V516" s="5">
        <v>134.146</v>
      </c>
      <c r="W516" s="6">
        <v>2.575</v>
      </c>
      <c r="Z516" s="4">
        <f>IFERROR(__xludf.DUMMYFUNCTION("""COMPUTED_VALUE"""),2.495)</f>
        <v>2.495</v>
      </c>
      <c r="AA516" s="4">
        <v>134.345</v>
      </c>
      <c r="AB516" s="4" t="s">
        <v>13</v>
      </c>
      <c r="AC516" s="1">
        <v>110.215661066517</v>
      </c>
      <c r="AD516" s="4">
        <v>23.930338933482986</v>
      </c>
    </row>
    <row r="517">
      <c r="G517" s="5">
        <v>45.5546</v>
      </c>
      <c r="H517" s="6">
        <v>2.58</v>
      </c>
      <c r="K517" s="4">
        <f>IFERROR(__xludf.DUMMYFUNCTION("""COMPUTED_VALUE"""),2.5)</f>
        <v>2.5</v>
      </c>
      <c r="L517" s="4">
        <v>45.7682</v>
      </c>
      <c r="M517" s="4" t="s">
        <v>13</v>
      </c>
      <c r="N517" s="1">
        <v>20.4670436918438</v>
      </c>
      <c r="O517" s="4">
        <v>25.087556308156202</v>
      </c>
      <c r="V517" s="5">
        <v>134.099</v>
      </c>
      <c r="W517" s="6">
        <v>2.58</v>
      </c>
      <c r="Z517" s="4">
        <f>IFERROR(__xludf.DUMMYFUNCTION("""COMPUTED_VALUE"""),2.5)</f>
        <v>2.5</v>
      </c>
      <c r="AA517" s="4">
        <v>134.344</v>
      </c>
      <c r="AB517" s="4" t="s">
        <v>13</v>
      </c>
      <c r="AC517" s="1">
        <v>109.994513362193</v>
      </c>
      <c r="AD517" s="4">
        <v>24.104486637806986</v>
      </c>
    </row>
    <row r="518">
      <c r="G518" s="5">
        <v>45.5398</v>
      </c>
      <c r="H518" s="6">
        <v>2.585</v>
      </c>
      <c r="K518" s="4">
        <f>IFERROR(__xludf.DUMMYFUNCTION("""COMPUTED_VALUE"""),2.505)</f>
        <v>2.505</v>
      </c>
      <c r="L518" s="4">
        <v>45.754</v>
      </c>
      <c r="M518" s="4" t="s">
        <v>13</v>
      </c>
      <c r="N518" s="1">
        <v>20.4448326534884</v>
      </c>
      <c r="O518" s="4">
        <v>25.0949673465116</v>
      </c>
      <c r="V518" s="5">
        <v>134.043</v>
      </c>
      <c r="W518" s="6">
        <v>2.585</v>
      </c>
      <c r="Z518" s="4">
        <f>IFERROR(__xludf.DUMMYFUNCTION("""COMPUTED_VALUE"""),2.505)</f>
        <v>2.505</v>
      </c>
      <c r="AA518" s="4">
        <v>134.343</v>
      </c>
      <c r="AB518" s="4" t="s">
        <v>13</v>
      </c>
      <c r="AC518" s="1">
        <v>109.743865157901</v>
      </c>
      <c r="AD518" s="4">
        <v>24.299134842099008</v>
      </c>
    </row>
    <row r="519">
      <c r="G519" s="5">
        <v>45.524</v>
      </c>
      <c r="H519" s="6">
        <v>2.59</v>
      </c>
      <c r="K519" s="4">
        <f>IFERROR(__xludf.DUMMYFUNCTION("""COMPUTED_VALUE"""),2.51)</f>
        <v>2.51</v>
      </c>
      <c r="L519" s="4">
        <v>45.74</v>
      </c>
      <c r="M519" s="4" t="s">
        <v>13</v>
      </c>
      <c r="N519" s="1">
        <v>20.4227043337407</v>
      </c>
      <c r="O519" s="4">
        <v>25.1012956662593</v>
      </c>
      <c r="V519" s="5">
        <v>133.978</v>
      </c>
      <c r="W519" s="6">
        <v>2.59</v>
      </c>
      <c r="Z519" s="4">
        <f>IFERROR(__xludf.DUMMYFUNCTION("""COMPUTED_VALUE"""),2.51)</f>
        <v>2.51</v>
      </c>
      <c r="AA519" s="4">
        <v>134.341</v>
      </c>
      <c r="AB519" s="4" t="s">
        <v>13</v>
      </c>
      <c r="AC519" s="1">
        <v>109.467625564869</v>
      </c>
      <c r="AD519" s="4">
        <v>24.510374435131013</v>
      </c>
    </row>
    <row r="520">
      <c r="G520" s="5">
        <v>45.5071</v>
      </c>
      <c r="H520" s="6">
        <v>2.595</v>
      </c>
      <c r="K520" s="4">
        <f>IFERROR(__xludf.DUMMYFUNCTION("""COMPUTED_VALUE"""),2.515)</f>
        <v>2.515</v>
      </c>
      <c r="L520" s="4">
        <v>45.7261</v>
      </c>
      <c r="M520" s="4" t="s">
        <v>13</v>
      </c>
      <c r="N520" s="1">
        <v>20.4006867512326</v>
      </c>
      <c r="O520" s="4">
        <v>25.106413248767403</v>
      </c>
      <c r="V520" s="5">
        <v>133.903</v>
      </c>
      <c r="W520" s="6">
        <v>2.595</v>
      </c>
      <c r="Z520" s="4">
        <f>IFERROR(__xludf.DUMMYFUNCTION("""COMPUTED_VALUE"""),2.515)</f>
        <v>2.515</v>
      </c>
      <c r="AA520" s="4">
        <v>134.339</v>
      </c>
      <c r="AB520" s="4" t="s">
        <v>13</v>
      </c>
      <c r="AC520" s="1">
        <v>109.169703694327</v>
      </c>
      <c r="AD520" s="4">
        <v>24.733296305672994</v>
      </c>
    </row>
    <row r="521">
      <c r="G521" s="5">
        <v>45.4889</v>
      </c>
      <c r="H521" s="6">
        <v>2.6</v>
      </c>
      <c r="K521" s="4">
        <f>IFERROR(__xludf.DUMMYFUNCTION("""COMPUTED_VALUE"""),2.52)</f>
        <v>2.52</v>
      </c>
      <c r="L521" s="4">
        <v>45.7125</v>
      </c>
      <c r="M521" s="4" t="s">
        <v>13</v>
      </c>
      <c r="N521" s="1">
        <v>20.3788079245961</v>
      </c>
      <c r="O521" s="4">
        <v>25.1100920754039</v>
      </c>
      <c r="V521" s="5">
        <v>133.816</v>
      </c>
      <c r="W521" s="6">
        <v>2.6</v>
      </c>
      <c r="Z521" s="4">
        <f>IFERROR(__xludf.DUMMYFUNCTION("""COMPUTED_VALUE"""),2.52)</f>
        <v>2.52</v>
      </c>
      <c r="AA521" s="4">
        <v>134.337</v>
      </c>
      <c r="AB521" s="4" t="s">
        <v>13</v>
      </c>
      <c r="AC521" s="1">
        <v>108.854008657501</v>
      </c>
      <c r="AD521" s="4">
        <v>24.961991342499005</v>
      </c>
    </row>
    <row r="522">
      <c r="G522" s="5">
        <v>45.4691</v>
      </c>
      <c r="H522" s="6">
        <v>2.605</v>
      </c>
      <c r="K522" s="4">
        <f>IFERROR(__xludf.DUMMYFUNCTION("""COMPUTED_VALUE"""),2.525)</f>
        <v>2.525</v>
      </c>
      <c r="L522" s="4">
        <v>45.6989</v>
      </c>
      <c r="M522" s="4" t="s">
        <v>13</v>
      </c>
      <c r="N522" s="1">
        <v>20.3570958724633</v>
      </c>
      <c r="O522" s="4">
        <v>25.112004127536697</v>
      </c>
      <c r="V522" s="5">
        <v>133.717</v>
      </c>
      <c r="W522" s="6">
        <v>2.605</v>
      </c>
      <c r="Z522" s="4">
        <f>IFERROR(__xludf.DUMMYFUNCTION("""COMPUTED_VALUE"""),2.525)</f>
        <v>2.525</v>
      </c>
      <c r="AA522" s="4">
        <v>134.333</v>
      </c>
      <c r="AB522" s="4" t="s">
        <v>13</v>
      </c>
      <c r="AC522" s="1">
        <v>108.52444956562</v>
      </c>
      <c r="AD522" s="4">
        <v>25.19255043438001</v>
      </c>
    </row>
    <row r="523">
      <c r="G523" s="5">
        <v>45.4474</v>
      </c>
      <c r="H523" s="6">
        <v>2.61</v>
      </c>
      <c r="K523" s="4">
        <f>IFERROR(__xludf.DUMMYFUNCTION("""COMPUTED_VALUE"""),2.53)</f>
        <v>2.53</v>
      </c>
      <c r="L523" s="4">
        <v>45.6856</v>
      </c>
      <c r="M523" s="4" t="s">
        <v>13</v>
      </c>
      <c r="N523" s="1">
        <v>20.3355786134661</v>
      </c>
      <c r="O523" s="4">
        <v>25.1118213865339</v>
      </c>
      <c r="V523" s="5">
        <v>133.604</v>
      </c>
      <c r="W523" s="6">
        <v>2.61</v>
      </c>
      <c r="Z523" s="4">
        <f>IFERROR(__xludf.DUMMYFUNCTION("""COMPUTED_VALUE"""),2.53)</f>
        <v>2.53</v>
      </c>
      <c r="AA523" s="4">
        <v>134.328</v>
      </c>
      <c r="AB523" s="4" t="s">
        <v>13</v>
      </c>
      <c r="AC523" s="1">
        <v>108.184935529914</v>
      </c>
      <c r="AD523" s="4">
        <v>25.419064470086013</v>
      </c>
    </row>
    <row r="524">
      <c r="G524" s="5">
        <v>45.4236</v>
      </c>
      <c r="H524" s="6">
        <v>2.615</v>
      </c>
      <c r="K524" s="4">
        <f>IFERROR(__xludf.DUMMYFUNCTION("""COMPUTED_VALUE"""),2.535)</f>
        <v>2.535</v>
      </c>
      <c r="L524" s="4">
        <v>45.6725</v>
      </c>
      <c r="M524" s="4" t="s">
        <v>13</v>
      </c>
      <c r="N524" s="1">
        <v>20.3142841662366</v>
      </c>
      <c r="O524" s="4">
        <v>25.1093158337634</v>
      </c>
      <c r="V524" s="5">
        <v>133.477</v>
      </c>
      <c r="W524" s="6">
        <v>2.615</v>
      </c>
      <c r="Z524" s="4">
        <f>IFERROR(__xludf.DUMMYFUNCTION("""COMPUTED_VALUE"""),2.535)</f>
        <v>2.535</v>
      </c>
      <c r="AA524" s="4">
        <v>134.321</v>
      </c>
      <c r="AB524" s="4" t="s">
        <v>13</v>
      </c>
      <c r="AC524" s="1">
        <v>107.839375661608</v>
      </c>
      <c r="AD524" s="4">
        <v>25.637624338392</v>
      </c>
    </row>
    <row r="525">
      <c r="G525" s="5">
        <v>45.3974</v>
      </c>
      <c r="H525" s="6">
        <v>2.62</v>
      </c>
      <c r="K525" s="4">
        <f>IFERROR(__xludf.DUMMYFUNCTION("""COMPUTED_VALUE"""),2.54)</f>
        <v>2.54</v>
      </c>
      <c r="L525" s="4">
        <v>45.6595</v>
      </c>
      <c r="M525" s="4" t="s">
        <v>13</v>
      </c>
      <c r="N525" s="1">
        <v>20.2932405494068</v>
      </c>
      <c r="O525" s="4">
        <v>25.104159450593198</v>
      </c>
      <c r="V525" s="5">
        <v>133.335</v>
      </c>
      <c r="W525" s="6">
        <v>2.62</v>
      </c>
      <c r="Z525" s="4">
        <f>IFERROR(__xludf.DUMMYFUNCTION("""COMPUTED_VALUE"""),2.54)</f>
        <v>2.54</v>
      </c>
      <c r="AA525" s="4">
        <v>134.313</v>
      </c>
      <c r="AB525" s="4" t="s">
        <v>13</v>
      </c>
      <c r="AC525" s="1">
        <v>107.491679071933</v>
      </c>
      <c r="AD525" s="4">
        <v>25.843320928067</v>
      </c>
    </row>
    <row r="526">
      <c r="G526" s="5">
        <v>45.3684</v>
      </c>
      <c r="H526" s="6">
        <v>2.625</v>
      </c>
      <c r="K526" s="4">
        <f>IFERROR(__xludf.DUMMYFUNCTION("""COMPUTED_VALUE"""),2.545)</f>
        <v>2.545</v>
      </c>
      <c r="L526" s="4">
        <v>45.6466</v>
      </c>
      <c r="M526" s="4" t="s">
        <v>13</v>
      </c>
      <c r="N526" s="1">
        <v>20.2724757816087</v>
      </c>
      <c r="O526" s="4">
        <v>25.0959242183913</v>
      </c>
      <c r="V526" s="5">
        <v>133.176</v>
      </c>
      <c r="W526" s="6">
        <v>2.625</v>
      </c>
      <c r="Z526" s="4">
        <f>IFERROR(__xludf.DUMMYFUNCTION("""COMPUTED_VALUE"""),2.545)</f>
        <v>2.545</v>
      </c>
      <c r="AA526" s="4">
        <v>134.301</v>
      </c>
      <c r="AB526" s="4" t="s">
        <v>13</v>
      </c>
      <c r="AC526" s="1">
        <v>107.145754872116</v>
      </c>
      <c r="AD526" s="4">
        <v>26.030245127883987</v>
      </c>
    </row>
    <row r="527">
      <c r="G527" s="5">
        <v>45.3364</v>
      </c>
      <c r="H527" s="6">
        <v>2.63</v>
      </c>
      <c r="K527" s="4">
        <f>IFERROR(__xludf.DUMMYFUNCTION("""COMPUTED_VALUE"""),2.55)</f>
        <v>2.55</v>
      </c>
      <c r="L527" s="4">
        <v>45.6339</v>
      </c>
      <c r="M527" s="4" t="s">
        <v>13</v>
      </c>
      <c r="N527" s="1">
        <v>20.2520178814742</v>
      </c>
      <c r="O527" s="4">
        <v>25.0843821185258</v>
      </c>
      <c r="V527" s="5">
        <v>132.999</v>
      </c>
      <c r="W527" s="6">
        <v>2.63</v>
      </c>
      <c r="Z527" s="4">
        <f>IFERROR(__xludf.DUMMYFUNCTION("""COMPUTED_VALUE"""),2.55)</f>
        <v>2.55</v>
      </c>
      <c r="AA527" s="4">
        <v>134.287</v>
      </c>
      <c r="AB527" s="4" t="s">
        <v>13</v>
      </c>
      <c r="AC527" s="1">
        <v>106.805512173385</v>
      </c>
      <c r="AD527" s="4">
        <v>26.193487826614998</v>
      </c>
    </row>
    <row r="528">
      <c r="G528" s="5">
        <v>45.301</v>
      </c>
      <c r="H528" s="6">
        <v>2.635</v>
      </c>
      <c r="K528" s="4">
        <f>IFERROR(__xludf.DUMMYFUNCTION("""COMPUTED_VALUE"""),2.551029205)</f>
        <v>2.551029205</v>
      </c>
      <c r="L528" s="4" t="s">
        <v>13</v>
      </c>
      <c r="M528" s="4">
        <v>20.59593333498</v>
      </c>
      <c r="N528" s="1">
        <v>20.2318948676354</v>
      </c>
      <c r="O528" s="4">
        <v>25.0691051323646</v>
      </c>
      <c r="V528" s="5">
        <v>132.804</v>
      </c>
      <c r="W528" s="6">
        <v>2.635</v>
      </c>
      <c r="Z528" s="4">
        <f>IFERROR(__xludf.DUMMYFUNCTION("""COMPUTED_VALUE"""),2.551029205)</f>
        <v>2.551029205</v>
      </c>
      <c r="AA528" s="4" t="s">
        <v>13</v>
      </c>
      <c r="AB528" s="4">
        <v>110.743183705228</v>
      </c>
      <c r="AC528" s="1">
        <v>106.474860086969</v>
      </c>
      <c r="AD528" s="4">
        <v>26.329139913031</v>
      </c>
    </row>
    <row r="529">
      <c r="G529" s="5">
        <v>45.262</v>
      </c>
      <c r="H529" s="6">
        <v>2.64</v>
      </c>
      <c r="K529" s="4">
        <f>IFERROR(__xludf.DUMMYFUNCTION("""COMPUTED_VALUE"""),2.555)</f>
        <v>2.555</v>
      </c>
      <c r="L529" s="4">
        <v>45.6212</v>
      </c>
      <c r="M529" s="4" t="s">
        <v>13</v>
      </c>
      <c r="N529" s="1">
        <v>20.2121347587243</v>
      </c>
      <c r="O529" s="4">
        <v>25.0498652412757</v>
      </c>
      <c r="V529" s="5">
        <v>132.59</v>
      </c>
      <c r="W529" s="6">
        <v>2.64</v>
      </c>
      <c r="Z529" s="4">
        <f>IFERROR(__xludf.DUMMYFUNCTION("""COMPUTED_VALUE"""),2.555)</f>
        <v>2.555</v>
      </c>
      <c r="AA529" s="4">
        <v>134.269</v>
      </c>
      <c r="AB529" s="4" t="s">
        <v>13</v>
      </c>
      <c r="AC529" s="1">
        <v>106.157707724095</v>
      </c>
      <c r="AD529" s="4">
        <v>26.432292275905</v>
      </c>
    </row>
    <row r="530">
      <c r="G530" s="5">
        <v>45.219</v>
      </c>
      <c r="H530" s="6">
        <v>2.645</v>
      </c>
      <c r="K530" s="4">
        <f>IFERROR(__xludf.DUMMYFUNCTION("""COMPUTED_VALUE"""),2.56)</f>
        <v>2.56</v>
      </c>
      <c r="L530" s="4">
        <v>45.6084</v>
      </c>
      <c r="M530" s="4" t="s">
        <v>13</v>
      </c>
      <c r="N530" s="1">
        <v>20.1927655733729</v>
      </c>
      <c r="O530" s="4">
        <v>25.026234426627102</v>
      </c>
      <c r="V530" s="5">
        <v>132.355</v>
      </c>
      <c r="W530" s="6">
        <v>2.645</v>
      </c>
      <c r="Z530" s="4">
        <f>IFERROR(__xludf.DUMMYFUNCTION("""COMPUTED_VALUE"""),2.56)</f>
        <v>2.56</v>
      </c>
      <c r="AA530" s="4">
        <v>134.247</v>
      </c>
      <c r="AB530" s="4" t="s">
        <v>13</v>
      </c>
      <c r="AC530" s="1">
        <v>105.857964195993</v>
      </c>
      <c r="AD530" s="4">
        <v>26.497035804006984</v>
      </c>
    </row>
    <row r="531">
      <c r="G531" s="5">
        <v>45.1717</v>
      </c>
      <c r="H531" s="6">
        <v>2.65</v>
      </c>
      <c r="K531" s="4">
        <f>IFERROR(__xludf.DUMMYFUNCTION("""COMPUTED_VALUE"""),2.565)</f>
        <v>2.565</v>
      </c>
      <c r="L531" s="4">
        <v>45.5955</v>
      </c>
      <c r="M531" s="4" t="s">
        <v>13</v>
      </c>
      <c r="N531" s="1">
        <v>20.1738153302132</v>
      </c>
      <c r="O531" s="4">
        <v>24.997884669786803</v>
      </c>
      <c r="V531" s="5">
        <v>132.099</v>
      </c>
      <c r="W531" s="6">
        <v>2.65</v>
      </c>
      <c r="Z531" s="4">
        <f>IFERROR(__xludf.DUMMYFUNCTION("""COMPUTED_VALUE"""),2.565)</f>
        <v>2.565</v>
      </c>
      <c r="AA531" s="4">
        <v>134.219</v>
      </c>
      <c r="AB531" s="4" t="s">
        <v>13</v>
      </c>
      <c r="AC531" s="1">
        <v>105.57953861389</v>
      </c>
      <c r="AD531" s="4">
        <v>26.519461386109995</v>
      </c>
    </row>
    <row r="532">
      <c r="G532" s="5">
        <v>45.1198</v>
      </c>
      <c r="H532" s="6">
        <v>2.655</v>
      </c>
      <c r="K532" s="4">
        <f>IFERROR(__xludf.DUMMYFUNCTION("""COMPUTED_VALUE"""),2.57)</f>
        <v>2.57</v>
      </c>
      <c r="L532" s="4">
        <v>45.5823</v>
      </c>
      <c r="M532" s="4" t="s">
        <v>13</v>
      </c>
      <c r="N532" s="1">
        <v>20.1553120478772</v>
      </c>
      <c r="O532" s="4">
        <v>24.9644879521228</v>
      </c>
      <c r="V532" s="5">
        <v>131.821</v>
      </c>
      <c r="W532" s="6">
        <v>2.655</v>
      </c>
      <c r="Z532" s="4">
        <f>IFERROR(__xludf.DUMMYFUNCTION("""COMPUTED_VALUE"""),2.57)</f>
        <v>2.57</v>
      </c>
      <c r="AA532" s="4">
        <v>134.186</v>
      </c>
      <c r="AB532" s="4" t="s">
        <v>13</v>
      </c>
      <c r="AC532" s="1">
        <v>105.326340089014</v>
      </c>
      <c r="AD532" s="4">
        <v>26.494659910986</v>
      </c>
    </row>
    <row r="533">
      <c r="G533" s="5">
        <v>45.063</v>
      </c>
      <c r="H533" s="6">
        <v>2.66</v>
      </c>
      <c r="K533" s="4">
        <f>IFERROR(__xludf.DUMMYFUNCTION("""COMPUTED_VALUE"""),2.575)</f>
        <v>2.575</v>
      </c>
      <c r="L533" s="4">
        <v>45.5687</v>
      </c>
      <c r="M533" s="4" t="s">
        <v>13</v>
      </c>
      <c r="N533" s="1">
        <v>20.1372837449969</v>
      </c>
      <c r="O533" s="4">
        <v>24.925716255003103</v>
      </c>
      <c r="V533" s="5">
        <v>131.521</v>
      </c>
      <c r="W533" s="6">
        <v>2.66</v>
      </c>
      <c r="Z533" s="4">
        <f>IFERROR(__xludf.DUMMYFUNCTION("""COMPUTED_VALUE"""),2.575)</f>
        <v>2.575</v>
      </c>
      <c r="AA533" s="4">
        <v>134.146</v>
      </c>
      <c r="AB533" s="4" t="s">
        <v>13</v>
      </c>
      <c r="AC533" s="1">
        <v>105.102277732594</v>
      </c>
      <c r="AD533" s="4">
        <v>26.418722267405983</v>
      </c>
    </row>
    <row r="534">
      <c r="G534" s="5">
        <v>45.001</v>
      </c>
      <c r="H534" s="6">
        <v>2.665</v>
      </c>
      <c r="K534" s="4">
        <f>IFERROR(__xludf.DUMMYFUNCTION("""COMPUTED_VALUE"""),2.58)</f>
        <v>2.58</v>
      </c>
      <c r="L534" s="4">
        <v>45.5546</v>
      </c>
      <c r="M534" s="4" t="s">
        <v>13</v>
      </c>
      <c r="N534" s="1">
        <v>20.1197584402043</v>
      </c>
      <c r="O534" s="4">
        <v>24.881241559795697</v>
      </c>
      <c r="V534" s="5">
        <v>131.197</v>
      </c>
      <c r="W534" s="6">
        <v>2.665</v>
      </c>
      <c r="Z534" s="4">
        <f>IFERROR(__xludf.DUMMYFUNCTION("""COMPUTED_VALUE"""),2.58)</f>
        <v>2.58</v>
      </c>
      <c r="AA534" s="4">
        <v>134.099</v>
      </c>
      <c r="AB534" s="4" t="s">
        <v>13</v>
      </c>
      <c r="AC534" s="1">
        <v>104.911260655858</v>
      </c>
      <c r="AD534" s="4">
        <v>26.285739344142</v>
      </c>
    </row>
    <row r="535">
      <c r="G535" s="5">
        <v>44.9336</v>
      </c>
      <c r="H535" s="6">
        <v>2.67</v>
      </c>
      <c r="K535" s="4">
        <f>IFERROR(__xludf.DUMMYFUNCTION("""COMPUTED_VALUE"""),2.585)</f>
        <v>2.585</v>
      </c>
      <c r="L535" s="4">
        <v>45.5398</v>
      </c>
      <c r="M535" s="4" t="s">
        <v>13</v>
      </c>
      <c r="N535" s="1">
        <v>20.1027641521314</v>
      </c>
      <c r="O535" s="4">
        <v>24.8308358478686</v>
      </c>
      <c r="V535" s="5">
        <v>130.85</v>
      </c>
      <c r="W535" s="6">
        <v>2.67</v>
      </c>
      <c r="Z535" s="4">
        <f>IFERROR(__xludf.DUMMYFUNCTION("""COMPUTED_VALUE"""),2.585)</f>
        <v>2.585</v>
      </c>
      <c r="AA535" s="4">
        <v>134.043</v>
      </c>
      <c r="AB535" s="4" t="s">
        <v>13</v>
      </c>
      <c r="AC535" s="1">
        <v>104.757197970034</v>
      </c>
      <c r="AD535" s="4">
        <v>26.092802029965995</v>
      </c>
    </row>
    <row r="536">
      <c r="G536" s="5">
        <v>44.8604</v>
      </c>
      <c r="H536" s="6">
        <v>2.675</v>
      </c>
      <c r="K536" s="4">
        <f>IFERROR(__xludf.DUMMYFUNCTION("""COMPUTED_VALUE"""),2.59)</f>
        <v>2.59</v>
      </c>
      <c r="L536" s="4">
        <v>45.524</v>
      </c>
      <c r="M536" s="4" t="s">
        <v>13</v>
      </c>
      <c r="N536" s="1">
        <v>20.0863288994103</v>
      </c>
      <c r="O536" s="4">
        <v>24.774071100589698</v>
      </c>
      <c r="V536" s="5">
        <v>130.478</v>
      </c>
      <c r="W536" s="6">
        <v>2.675</v>
      </c>
      <c r="Z536" s="4">
        <f>IFERROR(__xludf.DUMMYFUNCTION("""COMPUTED_VALUE"""),2.59)</f>
        <v>2.59</v>
      </c>
      <c r="AA536" s="4">
        <v>133.978</v>
      </c>
      <c r="AB536" s="4" t="s">
        <v>13</v>
      </c>
      <c r="AC536" s="1">
        <v>104.643998786351</v>
      </c>
      <c r="AD536" s="4">
        <v>25.834001213649003</v>
      </c>
    </row>
    <row r="537">
      <c r="G537" s="5">
        <v>44.7814</v>
      </c>
      <c r="H537" s="6">
        <v>2.68</v>
      </c>
      <c r="K537" s="4">
        <f>IFERROR(__xludf.DUMMYFUNCTION("""COMPUTED_VALUE"""),2.595)</f>
        <v>2.595</v>
      </c>
      <c r="L537" s="4">
        <v>45.5071</v>
      </c>
      <c r="M537" s="4" t="s">
        <v>13</v>
      </c>
      <c r="N537" s="1">
        <v>20.0704807006729</v>
      </c>
      <c r="O537" s="4">
        <v>24.7109192993271</v>
      </c>
      <c r="V537" s="5">
        <v>130.081</v>
      </c>
      <c r="W537" s="6">
        <v>2.68</v>
      </c>
      <c r="Z537" s="4">
        <f>IFERROR(__xludf.DUMMYFUNCTION("""COMPUTED_VALUE"""),2.595)</f>
        <v>2.595</v>
      </c>
      <c r="AA537" s="4">
        <v>133.903</v>
      </c>
      <c r="AB537" s="4" t="s">
        <v>13</v>
      </c>
      <c r="AC537" s="1">
        <v>104.575572216036</v>
      </c>
      <c r="AD537" s="4">
        <v>25.505427783963995</v>
      </c>
    </row>
    <row r="538">
      <c r="G538" s="5">
        <v>44.6962</v>
      </c>
      <c r="H538" s="6">
        <v>2.685</v>
      </c>
      <c r="K538" s="4">
        <f>IFERROR(__xludf.DUMMYFUNCTION("""COMPUTED_VALUE"""),2.6)</f>
        <v>2.6</v>
      </c>
      <c r="L538" s="4">
        <v>45.4889</v>
      </c>
      <c r="M538" s="4" t="s">
        <v>13</v>
      </c>
      <c r="N538" s="1">
        <v>20.0552426448703</v>
      </c>
      <c r="O538" s="4">
        <v>24.640957355129697</v>
      </c>
      <c r="V538" s="5">
        <v>129.658</v>
      </c>
      <c r="W538" s="6">
        <v>2.685</v>
      </c>
      <c r="Z538" s="4">
        <f>IFERROR(__xludf.DUMMYFUNCTION("""COMPUTED_VALUE"""),2.6)</f>
        <v>2.6</v>
      </c>
      <c r="AA538" s="4">
        <v>133.816</v>
      </c>
      <c r="AB538" s="4" t="s">
        <v>13</v>
      </c>
      <c r="AC538" s="1">
        <v>104.555508291069</v>
      </c>
      <c r="AD538" s="4">
        <v>25.102491708930984</v>
      </c>
    </row>
    <row r="539">
      <c r="G539" s="5">
        <v>44.6047</v>
      </c>
      <c r="H539" s="6">
        <v>2.69</v>
      </c>
      <c r="K539" s="4">
        <f>IFERROR(__xludf.DUMMYFUNCTION("""COMPUTED_VALUE"""),2.605)</f>
        <v>2.605</v>
      </c>
      <c r="L539" s="4">
        <v>45.4691</v>
      </c>
      <c r="M539" s="4" t="s">
        <v>13</v>
      </c>
      <c r="N539" s="1">
        <v>20.0401736832252</v>
      </c>
      <c r="O539" s="4">
        <v>24.564526316774803</v>
      </c>
      <c r="V539" s="5">
        <v>129.211</v>
      </c>
      <c r="W539" s="6">
        <v>2.69</v>
      </c>
      <c r="Z539" s="4">
        <f>IFERROR(__xludf.DUMMYFUNCTION("""COMPUTED_VALUE"""),2.605)</f>
        <v>2.605</v>
      </c>
      <c r="AA539" s="4">
        <v>133.717</v>
      </c>
      <c r="AB539" s="4" t="s">
        <v>13</v>
      </c>
      <c r="AC539" s="1">
        <v>104.556719300342</v>
      </c>
      <c r="AD539" s="4">
        <v>24.654280699658017</v>
      </c>
    </row>
    <row r="540">
      <c r="G540" s="5">
        <v>44.5066</v>
      </c>
      <c r="H540" s="6">
        <v>2.695</v>
      </c>
      <c r="K540" s="4">
        <f>IFERROR(__xludf.DUMMYFUNCTION("""COMPUTED_VALUE"""),2.61)</f>
        <v>2.61</v>
      </c>
      <c r="L540" s="4">
        <v>45.4474</v>
      </c>
      <c r="M540" s="4" t="s">
        <v>13</v>
      </c>
      <c r="N540" s="1">
        <v>20.0249838483312</v>
      </c>
      <c r="O540" s="4">
        <v>24.4816161516688</v>
      </c>
      <c r="V540" s="5">
        <v>128.737</v>
      </c>
      <c r="W540" s="6">
        <v>2.695</v>
      </c>
      <c r="Z540" s="4">
        <f>IFERROR(__xludf.DUMMYFUNCTION("""COMPUTED_VALUE"""),2.61)</f>
        <v>2.61</v>
      </c>
      <c r="AA540" s="4">
        <v>133.604</v>
      </c>
      <c r="AB540" s="4" t="s">
        <v>13</v>
      </c>
      <c r="AC540" s="1">
        <v>104.559854837258</v>
      </c>
      <c r="AD540" s="4">
        <v>24.177145162741994</v>
      </c>
    </row>
    <row r="541">
      <c r="G541" s="5">
        <v>44.4021</v>
      </c>
      <c r="H541" s="6">
        <v>2.7</v>
      </c>
      <c r="K541" s="4">
        <f>IFERROR(__xludf.DUMMYFUNCTION("""COMPUTED_VALUE"""),2.615)</f>
        <v>2.615</v>
      </c>
      <c r="L541" s="4">
        <v>45.4236</v>
      </c>
      <c r="M541" s="4" t="s">
        <v>13</v>
      </c>
      <c r="N541" s="1">
        <v>20.0096872878395</v>
      </c>
      <c r="O541" s="4">
        <v>24.392412712160496</v>
      </c>
      <c r="V541" s="5">
        <v>128.238</v>
      </c>
      <c r="W541" s="6">
        <v>2.7</v>
      </c>
      <c r="Z541" s="4">
        <f>IFERROR(__xludf.DUMMYFUNCTION("""COMPUTED_VALUE"""),2.615)</f>
        <v>2.615</v>
      </c>
      <c r="AA541" s="4">
        <v>133.477</v>
      </c>
      <c r="AB541" s="4" t="s">
        <v>13</v>
      </c>
      <c r="AC541" s="1">
        <v>104.564844230489</v>
      </c>
      <c r="AD541" s="4">
        <v>23.673155769511</v>
      </c>
    </row>
    <row r="542">
      <c r="G542" s="5">
        <v>44.2908</v>
      </c>
      <c r="H542" s="6">
        <v>2.705</v>
      </c>
      <c r="K542" s="4">
        <f>IFERROR(__xludf.DUMMYFUNCTION("""COMPUTED_VALUE"""),2.62)</f>
        <v>2.62</v>
      </c>
      <c r="L542" s="4">
        <v>45.3974</v>
      </c>
      <c r="M542" s="4" t="s">
        <v>13</v>
      </c>
      <c r="N542" s="1">
        <v>19.9942981494015</v>
      </c>
      <c r="O542" s="4">
        <v>24.296501850598496</v>
      </c>
      <c r="V542" s="5">
        <v>127.713</v>
      </c>
      <c r="W542" s="6">
        <v>2.705</v>
      </c>
      <c r="Z542" s="4">
        <f>IFERROR(__xludf.DUMMYFUNCTION("""COMPUTED_VALUE"""),2.62)</f>
        <v>2.62</v>
      </c>
      <c r="AA542" s="4">
        <v>133.335</v>
      </c>
      <c r="AB542" s="4" t="s">
        <v>13</v>
      </c>
      <c r="AC542" s="1">
        <v>104.571616808711</v>
      </c>
      <c r="AD542" s="4">
        <v>23.141383191288995</v>
      </c>
    </row>
    <row r="543">
      <c r="G543" s="5">
        <v>44.1729</v>
      </c>
      <c r="H543" s="6">
        <v>2.71</v>
      </c>
      <c r="K543" s="4">
        <f>IFERROR(__xludf.DUMMYFUNCTION("""COMPUTED_VALUE"""),2.625)</f>
        <v>2.625</v>
      </c>
      <c r="L543" s="4">
        <v>45.3684</v>
      </c>
      <c r="M543" s="4" t="s">
        <v>13</v>
      </c>
      <c r="N543" s="1">
        <v>19.9788305806683</v>
      </c>
      <c r="O543" s="4">
        <v>24.194069419331697</v>
      </c>
      <c r="V543" s="5">
        <v>127.162</v>
      </c>
      <c r="W543" s="6">
        <v>2.71</v>
      </c>
      <c r="Z543" s="4">
        <f>IFERROR(__xludf.DUMMYFUNCTION("""COMPUTED_VALUE"""),2.625)</f>
        <v>2.625</v>
      </c>
      <c r="AA543" s="4">
        <v>133.176</v>
      </c>
      <c r="AB543" s="4" t="s">
        <v>13</v>
      </c>
      <c r="AC543" s="1">
        <v>104.580101900597</v>
      </c>
      <c r="AD543" s="4">
        <v>22.581898099403006</v>
      </c>
    </row>
    <row r="544">
      <c r="G544" s="5">
        <v>44.0481</v>
      </c>
      <c r="H544" s="6">
        <v>2.715</v>
      </c>
      <c r="K544" s="4">
        <f>IFERROR(__xludf.DUMMYFUNCTION("""COMPUTED_VALUE"""),2.63)</f>
        <v>2.63</v>
      </c>
      <c r="L544" s="4">
        <v>45.3364</v>
      </c>
      <c r="M544" s="4" t="s">
        <v>13</v>
      </c>
      <c r="N544" s="1">
        <v>19.9632987292913</v>
      </c>
      <c r="O544" s="4">
        <v>24.0848012707087</v>
      </c>
      <c r="V544" s="5">
        <v>126.586</v>
      </c>
      <c r="W544" s="6">
        <v>2.715</v>
      </c>
      <c r="Z544" s="4">
        <f>IFERROR(__xludf.DUMMYFUNCTION("""COMPUTED_VALUE"""),2.63)</f>
        <v>2.63</v>
      </c>
      <c r="AA544" s="4">
        <v>132.999</v>
      </c>
      <c r="AB544" s="4" t="s">
        <v>13</v>
      </c>
      <c r="AC544" s="1">
        <v>104.59022883482</v>
      </c>
      <c r="AD544" s="4">
        <v>21.995771165180003</v>
      </c>
    </row>
    <row r="545">
      <c r="G545" s="5">
        <v>43.9167</v>
      </c>
      <c r="H545" s="6">
        <v>2.72</v>
      </c>
      <c r="K545" s="4">
        <f>IFERROR(__xludf.DUMMYFUNCTION("""COMPUTED_VALUE"""),2.635)</f>
        <v>2.635</v>
      </c>
      <c r="L545" s="4">
        <v>45.301</v>
      </c>
      <c r="M545" s="4" t="s">
        <v>13</v>
      </c>
      <c r="N545" s="1">
        <v>19.9477167429216</v>
      </c>
      <c r="O545" s="4">
        <v>23.9689832570784</v>
      </c>
      <c r="V545" s="5">
        <v>125.984</v>
      </c>
      <c r="W545" s="6">
        <v>2.72</v>
      </c>
      <c r="Z545" s="4">
        <f>IFERROR(__xludf.DUMMYFUNCTION("""COMPUTED_VALUE"""),2.635)</f>
        <v>2.635</v>
      </c>
      <c r="AA545" s="4">
        <v>132.804</v>
      </c>
      <c r="AB545" s="4" t="s">
        <v>13</v>
      </c>
      <c r="AC545" s="1">
        <v>104.601926940056</v>
      </c>
      <c r="AD545" s="4">
        <v>21.38207305994399</v>
      </c>
    </row>
    <row r="546">
      <c r="G546" s="5">
        <v>43.7786</v>
      </c>
      <c r="H546" s="6">
        <v>2.725</v>
      </c>
      <c r="K546" s="4">
        <f>IFERROR(__xludf.DUMMYFUNCTION("""COMPUTED_VALUE"""),2.64)</f>
        <v>2.64</v>
      </c>
      <c r="L546" s="4">
        <v>45.262</v>
      </c>
      <c r="M546" s="4" t="s">
        <v>13</v>
      </c>
      <c r="N546" s="1">
        <v>19.9320987692107</v>
      </c>
      <c r="O546" s="4">
        <v>23.846501230789297</v>
      </c>
      <c r="V546" s="5">
        <v>125.356</v>
      </c>
      <c r="W546" s="6">
        <v>2.725</v>
      </c>
      <c r="Z546" s="4">
        <f>IFERROR(__xludf.DUMMYFUNCTION("""COMPUTED_VALUE"""),2.64)</f>
        <v>2.64</v>
      </c>
      <c r="AA546" s="4">
        <v>132.59</v>
      </c>
      <c r="AB546" s="4" t="s">
        <v>13</v>
      </c>
      <c r="AC546" s="1">
        <v>104.615125544977</v>
      </c>
      <c r="AD546" s="4">
        <v>20.74087445502299</v>
      </c>
    </row>
    <row r="547">
      <c r="G547" s="5">
        <v>43.634</v>
      </c>
      <c r="H547" s="6">
        <v>2.73</v>
      </c>
      <c r="K547" s="4">
        <f>IFERROR(__xludf.DUMMYFUNCTION("""COMPUTED_VALUE"""),2.645)</f>
        <v>2.645</v>
      </c>
      <c r="L547" s="4">
        <v>45.219</v>
      </c>
      <c r="M547" s="4" t="s">
        <v>13</v>
      </c>
      <c r="N547" s="1">
        <v>19.9164589558096</v>
      </c>
      <c r="O547" s="4">
        <v>23.7175410441904</v>
      </c>
      <c r="V547" s="5">
        <v>124.705</v>
      </c>
      <c r="W547" s="6">
        <v>2.73</v>
      </c>
      <c r="Z547" s="4">
        <f>IFERROR(__xludf.DUMMYFUNCTION("""COMPUTED_VALUE"""),2.645)</f>
        <v>2.645</v>
      </c>
      <c r="AA547" s="4">
        <v>132.355</v>
      </c>
      <c r="AB547" s="4" t="s">
        <v>13</v>
      </c>
      <c r="AC547" s="1">
        <v>104.629753978258</v>
      </c>
      <c r="AD547" s="4">
        <v>20.075246021742004</v>
      </c>
    </row>
    <row r="548">
      <c r="G548" s="5">
        <v>43.4829</v>
      </c>
      <c r="H548" s="6">
        <v>2.735</v>
      </c>
      <c r="K548" s="4">
        <f>IFERROR(__xludf.DUMMYFUNCTION("""COMPUTED_VALUE"""),2.65)</f>
        <v>2.65</v>
      </c>
      <c r="L548" s="4">
        <v>45.1717</v>
      </c>
      <c r="M548" s="4" t="s">
        <v>13</v>
      </c>
      <c r="N548" s="1">
        <v>19.9008114503698</v>
      </c>
      <c r="O548" s="4">
        <v>23.5820885496302</v>
      </c>
      <c r="V548" s="5">
        <v>124.028</v>
      </c>
      <c r="W548" s="6">
        <v>2.735</v>
      </c>
      <c r="Z548" s="4">
        <f>IFERROR(__xludf.DUMMYFUNCTION("""COMPUTED_VALUE"""),2.65)</f>
        <v>2.65</v>
      </c>
      <c r="AA548" s="4">
        <v>132.099</v>
      </c>
      <c r="AB548" s="4" t="s">
        <v>13</v>
      </c>
      <c r="AC548" s="1">
        <v>104.645741568574</v>
      </c>
      <c r="AD548" s="4">
        <v>19.38225843142601</v>
      </c>
    </row>
    <row r="549">
      <c r="G549" s="5">
        <v>43.3255</v>
      </c>
      <c r="H549" s="6">
        <v>2.74</v>
      </c>
      <c r="K549" s="4">
        <f>IFERROR(__xludf.DUMMYFUNCTION("""COMPUTED_VALUE"""),2.655)</f>
        <v>2.655</v>
      </c>
      <c r="L549" s="4">
        <v>45.1198</v>
      </c>
      <c r="M549" s="4" t="s">
        <v>13</v>
      </c>
      <c r="N549" s="1">
        <v>19.8851704005424</v>
      </c>
      <c r="O549" s="4">
        <v>23.4403295994576</v>
      </c>
      <c r="V549" s="5">
        <v>123.328</v>
      </c>
      <c r="W549" s="6">
        <v>2.74</v>
      </c>
      <c r="Z549" s="4">
        <f>IFERROR(__xludf.DUMMYFUNCTION("""COMPUTED_VALUE"""),2.655)</f>
        <v>2.655</v>
      </c>
      <c r="AA549" s="4">
        <v>131.821</v>
      </c>
      <c r="AB549" s="4" t="s">
        <v>13</v>
      </c>
      <c r="AC549" s="1">
        <v>104.663017644597</v>
      </c>
      <c r="AD549" s="4">
        <v>18.664982355402998</v>
      </c>
    </row>
    <row r="550">
      <c r="G550" s="5">
        <v>43.1621</v>
      </c>
      <c r="H550" s="6">
        <v>2.745</v>
      </c>
      <c r="K550" s="4">
        <f>IFERROR(__xludf.DUMMYFUNCTION("""COMPUTED_VALUE"""),2.66)</f>
        <v>2.66</v>
      </c>
      <c r="L550" s="4">
        <v>45.063</v>
      </c>
      <c r="M550" s="4" t="s">
        <v>13</v>
      </c>
      <c r="N550" s="1">
        <v>19.8695499539788</v>
      </c>
      <c r="O550" s="4">
        <v>23.2925500460212</v>
      </c>
      <c r="V550" s="5">
        <v>122.605</v>
      </c>
      <c r="W550" s="6">
        <v>2.745</v>
      </c>
      <c r="Z550" s="4">
        <f>IFERROR(__xludf.DUMMYFUNCTION("""COMPUTED_VALUE"""),2.66)</f>
        <v>2.66</v>
      </c>
      <c r="AA550" s="4">
        <v>131.521</v>
      </c>
      <c r="AB550" s="4" t="s">
        <v>13</v>
      </c>
      <c r="AC550" s="1">
        <v>104.681511535002</v>
      </c>
      <c r="AD550" s="4">
        <v>17.923488464998</v>
      </c>
    </row>
    <row r="551">
      <c r="G551" s="5">
        <v>42.9928</v>
      </c>
      <c r="H551" s="6">
        <v>2.75</v>
      </c>
      <c r="K551" s="4">
        <f>IFERROR(__xludf.DUMMYFUNCTION("""COMPUTED_VALUE"""),2.665)</f>
        <v>2.665</v>
      </c>
      <c r="L551" s="4">
        <v>45.001</v>
      </c>
      <c r="M551" s="4" t="s">
        <v>13</v>
      </c>
      <c r="N551" s="1">
        <v>19.8539642583301</v>
      </c>
      <c r="O551" s="4">
        <v>23.1388357416699</v>
      </c>
      <c r="V551" s="5">
        <v>121.859</v>
      </c>
      <c r="W551" s="6">
        <v>2.75</v>
      </c>
      <c r="Z551" s="4">
        <f>IFERROR(__xludf.DUMMYFUNCTION("""COMPUTED_VALUE"""),2.665)</f>
        <v>2.665</v>
      </c>
      <c r="AA551" s="4">
        <v>131.197</v>
      </c>
      <c r="AB551" s="4" t="s">
        <v>13</v>
      </c>
      <c r="AC551" s="1">
        <v>104.701152568462</v>
      </c>
      <c r="AD551" s="4">
        <v>17.157847431537988</v>
      </c>
    </row>
    <row r="552">
      <c r="G552" s="5">
        <v>42.8179</v>
      </c>
      <c r="H552" s="6">
        <v>2.755</v>
      </c>
      <c r="K552" s="4">
        <f>IFERROR(__xludf.DUMMYFUNCTION("""COMPUTED_VALUE"""),2.67)</f>
        <v>2.67</v>
      </c>
      <c r="L552" s="4">
        <v>44.9336</v>
      </c>
      <c r="M552" s="4" t="s">
        <v>13</v>
      </c>
      <c r="N552" s="1">
        <v>19.8384274612477</v>
      </c>
      <c r="O552" s="4">
        <v>22.9794725387523</v>
      </c>
      <c r="V552" s="5">
        <v>121.091</v>
      </c>
      <c r="W552" s="6">
        <v>2.755</v>
      </c>
      <c r="Z552" s="4">
        <f>IFERROR(__xludf.DUMMYFUNCTION("""COMPUTED_VALUE"""),2.67)</f>
        <v>2.67</v>
      </c>
      <c r="AA552" s="4">
        <v>130.85</v>
      </c>
      <c r="AB552" s="4" t="s">
        <v>13</v>
      </c>
      <c r="AC552" s="1">
        <v>104.721870073653</v>
      </c>
      <c r="AD552" s="4">
        <v>16.369129926347</v>
      </c>
    </row>
    <row r="553">
      <c r="G553" s="5">
        <v>42.6376</v>
      </c>
      <c r="H553" s="6">
        <v>2.76</v>
      </c>
      <c r="K553" s="4">
        <f>IFERROR(__xludf.DUMMYFUNCTION("""COMPUTED_VALUE"""),2.675)</f>
        <v>2.675</v>
      </c>
      <c r="L553" s="4">
        <v>44.8604</v>
      </c>
      <c r="M553" s="4" t="s">
        <v>13</v>
      </c>
      <c r="N553" s="1">
        <v>19.8229537103827</v>
      </c>
      <c r="O553" s="4">
        <v>22.8146462896173</v>
      </c>
      <c r="V553" s="5">
        <v>120.301</v>
      </c>
      <c r="W553" s="6">
        <v>2.76</v>
      </c>
      <c r="Z553" s="4">
        <f>IFERROR(__xludf.DUMMYFUNCTION("""COMPUTED_VALUE"""),2.675)</f>
        <v>2.675</v>
      </c>
      <c r="AA553" s="4">
        <v>130.478</v>
      </c>
      <c r="AB553" s="4" t="s">
        <v>13</v>
      </c>
      <c r="AC553" s="1">
        <v>104.743593379247</v>
      </c>
      <c r="AD553" s="4">
        <v>15.557406620753</v>
      </c>
    </row>
    <row r="554">
      <c r="G554" s="5">
        <v>42.4524</v>
      </c>
      <c r="H554" s="6">
        <v>2.765</v>
      </c>
      <c r="K554" s="4">
        <f>IFERROR(__xludf.DUMMYFUNCTION("""COMPUTED_VALUE"""),2.68)</f>
        <v>2.68</v>
      </c>
      <c r="L554" s="4">
        <v>44.7814</v>
      </c>
      <c r="M554" s="4" t="s">
        <v>13</v>
      </c>
      <c r="N554" s="1">
        <v>19.8075571533866</v>
      </c>
      <c r="O554" s="4">
        <v>22.644842846613397</v>
      </c>
      <c r="V554" s="5">
        <v>119.491</v>
      </c>
      <c r="W554" s="6">
        <v>2.765</v>
      </c>
      <c r="Z554" s="4">
        <f>IFERROR(__xludf.DUMMYFUNCTION("""COMPUTED_VALUE"""),2.68)</f>
        <v>2.68</v>
      </c>
      <c r="AA554" s="4">
        <v>130.081</v>
      </c>
      <c r="AB554" s="4" t="s">
        <v>13</v>
      </c>
      <c r="AC554" s="1">
        <v>104.76625181392</v>
      </c>
      <c r="AD554" s="4">
        <v>14.724748186080006</v>
      </c>
    </row>
    <row r="555">
      <c r="G555" s="5">
        <v>42.2625</v>
      </c>
      <c r="H555" s="6">
        <v>2.77</v>
      </c>
      <c r="K555" s="4">
        <f>IFERROR(__xludf.DUMMYFUNCTION("""COMPUTED_VALUE"""),2.684436798)</f>
        <v>2.684436798</v>
      </c>
      <c r="L555" s="4" t="s">
        <v>13</v>
      </c>
      <c r="M555" s="4">
        <v>20.0569318190564</v>
      </c>
      <c r="N555" s="1">
        <v>19.7922519379105</v>
      </c>
      <c r="O555" s="4">
        <v>22.470248062089503</v>
      </c>
      <c r="V555" s="5">
        <v>118.661</v>
      </c>
      <c r="W555" s="6">
        <v>2.77</v>
      </c>
      <c r="Z555" s="4">
        <f>IFERROR(__xludf.DUMMYFUNCTION("""COMPUTED_VALUE"""),2.684436798)</f>
        <v>2.684436798</v>
      </c>
      <c r="AA555" s="4" t="s">
        <v>13</v>
      </c>
      <c r="AB555" s="4">
        <v>104.555495634758</v>
      </c>
      <c r="AC555" s="1">
        <v>104.789774706343</v>
      </c>
      <c r="AD555" s="4">
        <v>13.871225293657005</v>
      </c>
    </row>
    <row r="556">
      <c r="G556" s="5">
        <v>42.0681</v>
      </c>
      <c r="H556" s="6">
        <v>2.775</v>
      </c>
      <c r="K556" s="4">
        <f>IFERROR(__xludf.DUMMYFUNCTION("""COMPUTED_VALUE"""),2.685)</f>
        <v>2.685</v>
      </c>
      <c r="L556" s="4">
        <v>44.6962</v>
      </c>
      <c r="M556" s="4" t="s">
        <v>13</v>
      </c>
      <c r="N556" s="1">
        <v>19.7770522116057</v>
      </c>
      <c r="O556" s="4">
        <v>22.2910477883943</v>
      </c>
      <c r="V556" s="5">
        <v>117.812</v>
      </c>
      <c r="W556" s="6">
        <v>2.775</v>
      </c>
      <c r="Z556" s="4">
        <f>IFERROR(__xludf.DUMMYFUNCTION("""COMPUTED_VALUE"""),2.685)</f>
        <v>2.685</v>
      </c>
      <c r="AA556" s="4">
        <v>129.658</v>
      </c>
      <c r="AB556" s="4" t="s">
        <v>13</v>
      </c>
      <c r="AC556" s="1">
        <v>104.814091385193</v>
      </c>
      <c r="AD556" s="4">
        <v>12.997908614807002</v>
      </c>
    </row>
    <row r="557">
      <c r="G557" s="5">
        <v>41.8698</v>
      </c>
      <c r="H557" s="6">
        <v>2.78</v>
      </c>
      <c r="K557" s="4">
        <f>IFERROR(__xludf.DUMMYFUNCTION("""COMPUTED_VALUE"""),2.69)</f>
        <v>2.69</v>
      </c>
      <c r="L557" s="4">
        <v>44.6047</v>
      </c>
      <c r="M557" s="4" t="s">
        <v>13</v>
      </c>
      <c r="N557" s="1">
        <v>19.7619721221235</v>
      </c>
      <c r="O557" s="4">
        <v>22.1078278778765</v>
      </c>
      <c r="V557" s="5">
        <v>116.945</v>
      </c>
      <c r="W557" s="6">
        <v>2.78</v>
      </c>
      <c r="Z557" s="4">
        <f>IFERROR(__xludf.DUMMYFUNCTION("""COMPUTED_VALUE"""),2.69)</f>
        <v>2.69</v>
      </c>
      <c r="AA557" s="4">
        <v>129.211</v>
      </c>
      <c r="AB557" s="4" t="s">
        <v>13</v>
      </c>
      <c r="AC557" s="1">
        <v>104.839131179142</v>
      </c>
      <c r="AD557" s="4">
        <v>12.105868820857992</v>
      </c>
    </row>
    <row r="558">
      <c r="G558" s="5">
        <v>41.6679</v>
      </c>
      <c r="H558" s="6">
        <v>2.785</v>
      </c>
      <c r="K558" s="4">
        <f>IFERROR(__xludf.DUMMYFUNCTION("""COMPUTED_VALUE"""),2.695)</f>
        <v>2.695</v>
      </c>
      <c r="L558" s="4">
        <v>44.5066</v>
      </c>
      <c r="M558" s="4" t="s">
        <v>13</v>
      </c>
      <c r="N558" s="1">
        <v>19.7470258171151</v>
      </c>
      <c r="O558" s="4">
        <v>21.9208741828849</v>
      </c>
      <c r="V558" s="5">
        <v>116.06</v>
      </c>
      <c r="W558" s="6">
        <v>2.785</v>
      </c>
      <c r="Z558" s="4">
        <f>IFERROR(__xludf.DUMMYFUNCTION("""COMPUTED_VALUE"""),2.695)</f>
        <v>2.695</v>
      </c>
      <c r="AA558" s="4">
        <v>128.737</v>
      </c>
      <c r="AB558" s="4" t="s">
        <v>13</v>
      </c>
      <c r="AC558" s="1">
        <v>104.864823416865</v>
      </c>
      <c r="AD558" s="4">
        <v>11.195176583135009</v>
      </c>
    </row>
    <row r="559">
      <c r="G559" s="5">
        <v>41.4626</v>
      </c>
      <c r="H559" s="6">
        <v>2.79</v>
      </c>
      <c r="K559" s="4">
        <f>IFERROR(__xludf.DUMMYFUNCTION("""COMPUTED_VALUE"""),2.7)</f>
        <v>2.7</v>
      </c>
      <c r="L559" s="4">
        <v>44.4021</v>
      </c>
      <c r="M559" s="4" t="s">
        <v>13</v>
      </c>
      <c r="N559" s="1">
        <v>19.7322274442318</v>
      </c>
      <c r="O559" s="4">
        <v>21.730372555768202</v>
      </c>
      <c r="V559" s="5">
        <v>115.158</v>
      </c>
      <c r="W559" s="6">
        <v>2.79</v>
      </c>
      <c r="Z559" s="4">
        <f>IFERROR(__xludf.DUMMYFUNCTION("""COMPUTED_VALUE"""),2.7)</f>
        <v>2.7</v>
      </c>
      <c r="AA559" s="4">
        <v>128.238</v>
      </c>
      <c r="AB559" s="4" t="s">
        <v>13</v>
      </c>
      <c r="AC559" s="1">
        <v>104.891097427036</v>
      </c>
      <c r="AD559" s="4">
        <v>10.266902572964</v>
      </c>
    </row>
    <row r="560">
      <c r="G560" s="5">
        <v>41.2544</v>
      </c>
      <c r="H560" s="6">
        <v>2.795</v>
      </c>
      <c r="K560" s="4">
        <f>IFERROR(__xludf.DUMMYFUNCTION("""COMPUTED_VALUE"""),2.705)</f>
        <v>2.705</v>
      </c>
      <c r="L560" s="4">
        <v>44.2908</v>
      </c>
      <c r="M560" s="4" t="s">
        <v>13</v>
      </c>
      <c r="N560" s="1">
        <v>19.7175911511249</v>
      </c>
      <c r="O560" s="4">
        <v>21.536808848875097</v>
      </c>
      <c r="V560" s="5">
        <v>114.24</v>
      </c>
      <c r="W560" s="6">
        <v>2.795</v>
      </c>
      <c r="Z560" s="4">
        <f>IFERROR(__xludf.DUMMYFUNCTION("""COMPUTED_VALUE"""),2.705)</f>
        <v>2.705</v>
      </c>
      <c r="AA560" s="4">
        <v>127.713</v>
      </c>
      <c r="AB560" s="4" t="s">
        <v>13</v>
      </c>
      <c r="AC560" s="1">
        <v>104.917882538329</v>
      </c>
      <c r="AD560" s="4">
        <v>9.322117461670999</v>
      </c>
    </row>
    <row r="561">
      <c r="G561" s="5">
        <v>41.0436</v>
      </c>
      <c r="H561" s="6">
        <v>2.8</v>
      </c>
      <c r="K561" s="4">
        <f>IFERROR(__xludf.DUMMYFUNCTION("""COMPUTED_VALUE"""),2.71)</f>
        <v>2.71</v>
      </c>
      <c r="L561" s="4">
        <v>44.1729</v>
      </c>
      <c r="M561" s="4" t="s">
        <v>13</v>
      </c>
      <c r="N561" s="1">
        <v>19.7031310854456</v>
      </c>
      <c r="O561" s="4">
        <v>21.340468914554396</v>
      </c>
      <c r="V561" s="5">
        <v>113.306</v>
      </c>
      <c r="W561" s="6">
        <v>2.8</v>
      </c>
      <c r="Z561" s="4">
        <f>IFERROR(__xludf.DUMMYFUNCTION("""COMPUTED_VALUE"""),2.71)</f>
        <v>2.71</v>
      </c>
      <c r="AA561" s="4">
        <v>127.162</v>
      </c>
      <c r="AB561" s="4" t="s">
        <v>13</v>
      </c>
      <c r="AC561" s="1">
        <v>104.945108079417</v>
      </c>
      <c r="AD561" s="4">
        <v>8.360891920583</v>
      </c>
    </row>
    <row r="562">
      <c r="G562" s="5">
        <v>40.8307</v>
      </c>
      <c r="H562" s="6">
        <v>2.805</v>
      </c>
      <c r="K562" s="4">
        <f>IFERROR(__xludf.DUMMYFUNCTION("""COMPUTED_VALUE"""),2.715)</f>
        <v>2.715</v>
      </c>
      <c r="L562" s="4">
        <v>44.0481</v>
      </c>
      <c r="M562" s="4" t="s">
        <v>13</v>
      </c>
      <c r="N562" s="1">
        <v>19.6888613948452</v>
      </c>
      <c r="O562" s="4">
        <v>21.1418386051548</v>
      </c>
      <c r="V562" s="5">
        <v>112.358</v>
      </c>
      <c r="W562" s="6">
        <v>2.805</v>
      </c>
      <c r="Z562" s="4">
        <f>IFERROR(__xludf.DUMMYFUNCTION("""COMPUTED_VALUE"""),2.715)</f>
        <v>2.715</v>
      </c>
      <c r="AA562" s="4">
        <v>126.586</v>
      </c>
      <c r="AB562" s="4" t="s">
        <v>13</v>
      </c>
      <c r="AC562" s="1">
        <v>104.972703378974</v>
      </c>
      <c r="AD562" s="4">
        <v>7.385296621026001</v>
      </c>
    </row>
    <row r="563">
      <c r="G563" s="5">
        <v>40.6158</v>
      </c>
      <c r="H563" s="6">
        <v>2.81</v>
      </c>
      <c r="K563" s="4">
        <f>IFERROR(__xludf.DUMMYFUNCTION("""COMPUTED_VALUE"""),2.72)</f>
        <v>2.72</v>
      </c>
      <c r="L563" s="4">
        <v>43.9167</v>
      </c>
      <c r="M563" s="4" t="s">
        <v>13</v>
      </c>
      <c r="N563" s="1">
        <v>19.6747962269749</v>
      </c>
      <c r="O563" s="4">
        <v>20.9410037730251</v>
      </c>
      <c r="V563" s="5">
        <v>111.395</v>
      </c>
      <c r="W563" s="6">
        <v>2.81</v>
      </c>
      <c r="Z563" s="4">
        <f>IFERROR(__xludf.DUMMYFUNCTION("""COMPUTED_VALUE"""),2.72)</f>
        <v>2.72</v>
      </c>
      <c r="AA563" s="4">
        <v>125.984</v>
      </c>
      <c r="AB563" s="4" t="s">
        <v>13</v>
      </c>
      <c r="AC563" s="1">
        <v>105.000597765675</v>
      </c>
      <c r="AD563" s="4">
        <v>6.394402234325</v>
      </c>
    </row>
    <row r="564">
      <c r="G564" s="5">
        <v>40.3994</v>
      </c>
      <c r="H564" s="6">
        <v>2.815</v>
      </c>
      <c r="K564" s="4">
        <f>IFERROR(__xludf.DUMMYFUNCTION("""COMPUTED_VALUE"""),2.725)</f>
        <v>2.725</v>
      </c>
      <c r="L564" s="4">
        <v>43.7786</v>
      </c>
      <c r="M564" s="4" t="s">
        <v>13</v>
      </c>
      <c r="N564" s="1">
        <v>19.6609497294861</v>
      </c>
      <c r="O564" s="4">
        <v>20.7384502705139</v>
      </c>
      <c r="V564" s="5">
        <v>110.42</v>
      </c>
      <c r="W564" s="6">
        <v>2.815</v>
      </c>
      <c r="Z564" s="4">
        <f>IFERROR(__xludf.DUMMYFUNCTION("""COMPUTED_VALUE"""),2.725)</f>
        <v>2.725</v>
      </c>
      <c r="AA564" s="4">
        <v>125.356</v>
      </c>
      <c r="AB564" s="4" t="s">
        <v>13</v>
      </c>
      <c r="AC564" s="1">
        <v>105.028720568194</v>
      </c>
      <c r="AD564" s="4">
        <v>5.391279431805998</v>
      </c>
    </row>
    <row r="565">
      <c r="G565" s="5">
        <v>40.1818</v>
      </c>
      <c r="H565" s="6">
        <v>2.82</v>
      </c>
      <c r="K565" s="4">
        <f>IFERROR(__xludf.DUMMYFUNCTION("""COMPUTED_VALUE"""),2.73)</f>
        <v>2.73</v>
      </c>
      <c r="L565" s="4">
        <v>43.634</v>
      </c>
      <c r="M565" s="4" t="s">
        <v>13</v>
      </c>
      <c r="N565" s="1">
        <v>19.6473360500299</v>
      </c>
      <c r="O565" s="4">
        <v>20.534463949970103</v>
      </c>
      <c r="V565" s="5">
        <v>109.431</v>
      </c>
      <c r="W565" s="6">
        <v>2.82</v>
      </c>
      <c r="Z565" s="4">
        <f>IFERROR(__xludf.DUMMYFUNCTION("""COMPUTED_VALUE"""),2.73)</f>
        <v>2.73</v>
      </c>
      <c r="AA565" s="4">
        <v>124.705</v>
      </c>
      <c r="AB565" s="4" t="s">
        <v>13</v>
      </c>
      <c r="AC565" s="1">
        <v>105.057001115204</v>
      </c>
      <c r="AD565" s="4">
        <v>4.373998884795995</v>
      </c>
    </row>
    <row r="566">
      <c r="G566" s="5">
        <v>39.9633</v>
      </c>
      <c r="H566" s="6">
        <v>2.825</v>
      </c>
      <c r="K566" s="4">
        <f>IFERROR(__xludf.DUMMYFUNCTION("""COMPUTED_VALUE"""),2.735)</f>
        <v>2.735</v>
      </c>
      <c r="L566" s="4">
        <v>43.4829</v>
      </c>
      <c r="M566" s="4" t="s">
        <v>13</v>
      </c>
      <c r="N566" s="1">
        <v>19.6339693362577</v>
      </c>
      <c r="O566" s="4">
        <v>20.329330663742297</v>
      </c>
      <c r="V566" s="5">
        <v>108.431</v>
      </c>
      <c r="W566" s="6">
        <v>2.825</v>
      </c>
      <c r="Z566" s="4">
        <f>IFERROR(__xludf.DUMMYFUNCTION("""COMPUTED_VALUE"""),2.735)</f>
        <v>2.735</v>
      </c>
      <c r="AA566" s="4">
        <v>124.028</v>
      </c>
      <c r="AB566" s="4" t="s">
        <v>13</v>
      </c>
      <c r="AC566" s="1">
        <v>105.08536873538</v>
      </c>
      <c r="AD566" s="4">
        <v>3.345631264619996</v>
      </c>
    </row>
    <row r="567">
      <c r="G567" s="5">
        <v>39.7442</v>
      </c>
      <c r="H567" s="6">
        <v>2.83</v>
      </c>
      <c r="K567" s="4">
        <f>IFERROR(__xludf.DUMMYFUNCTION("""COMPUTED_VALUE"""),2.74)</f>
        <v>2.74</v>
      </c>
      <c r="L567" s="4">
        <v>43.3255</v>
      </c>
      <c r="M567" s="4" t="s">
        <v>13</v>
      </c>
      <c r="N567" s="1">
        <v>19.6208637358207</v>
      </c>
      <c r="O567" s="4">
        <v>20.1233362641793</v>
      </c>
      <c r="V567" s="5">
        <v>107.418</v>
      </c>
      <c r="W567" s="6">
        <v>2.83</v>
      </c>
      <c r="Z567" s="4">
        <f>IFERROR(__xludf.DUMMYFUNCTION("""COMPUTED_VALUE"""),2.74)</f>
        <v>2.74</v>
      </c>
      <c r="AA567" s="4">
        <v>123.328</v>
      </c>
      <c r="AB567" s="4" t="s">
        <v>13</v>
      </c>
      <c r="AC567" s="1">
        <v>105.113752757395</v>
      </c>
      <c r="AD567" s="4">
        <v>2.304247242605001</v>
      </c>
    </row>
    <row r="568">
      <c r="G568" s="5">
        <v>39.5248</v>
      </c>
      <c r="H568" s="6">
        <v>2.835</v>
      </c>
      <c r="K568" s="4">
        <f>IFERROR(__xludf.DUMMYFUNCTION("""COMPUTED_VALUE"""),2.745)</f>
        <v>2.745</v>
      </c>
      <c r="L568" s="4">
        <v>43.1621</v>
      </c>
      <c r="M568" s="4" t="s">
        <v>13</v>
      </c>
      <c r="N568" s="1">
        <v>19.6080333963701</v>
      </c>
      <c r="O568" s="4">
        <v>19.9167666036299</v>
      </c>
      <c r="V568" s="5">
        <v>106.395</v>
      </c>
      <c r="W568" s="6">
        <v>2.835</v>
      </c>
      <c r="Z568" s="4">
        <f>IFERROR(__xludf.DUMMYFUNCTION("""COMPUTED_VALUE"""),2.745)</f>
        <v>2.745</v>
      </c>
      <c r="AA568" s="4">
        <v>122.605</v>
      </c>
      <c r="AB568" s="4" t="s">
        <v>13</v>
      </c>
      <c r="AC568" s="1">
        <v>105.142082509924</v>
      </c>
      <c r="AD568" s="4">
        <v>1.2529174900760012</v>
      </c>
    </row>
    <row r="569">
      <c r="G569" s="5">
        <v>39.3053</v>
      </c>
      <c r="H569" s="6">
        <v>2.84</v>
      </c>
      <c r="K569" s="4">
        <f>IFERROR(__xludf.DUMMYFUNCTION("""COMPUTED_VALUE"""),2.75)</f>
        <v>2.75</v>
      </c>
      <c r="L569" s="4">
        <v>42.9928</v>
      </c>
      <c r="M569" s="4" t="s">
        <v>13</v>
      </c>
      <c r="N569" s="1">
        <v>19.5954924655573</v>
      </c>
      <c r="O569" s="4">
        <v>19.709807534442703</v>
      </c>
      <c r="V569" s="5">
        <v>105.36</v>
      </c>
      <c r="W569" s="6">
        <v>2.84</v>
      </c>
      <c r="Z569" s="4">
        <f>IFERROR(__xludf.DUMMYFUNCTION("""COMPUTED_VALUE"""),2.75)</f>
        <v>2.75</v>
      </c>
      <c r="AA569" s="4">
        <v>121.859</v>
      </c>
      <c r="AB569" s="4" t="s">
        <v>13</v>
      </c>
      <c r="AC569" s="1">
        <v>105.17028732164</v>
      </c>
      <c r="AD569" s="4">
        <v>0.18971267835999583</v>
      </c>
    </row>
    <row r="570">
      <c r="G570" s="5">
        <v>39.0858</v>
      </c>
      <c r="H570" s="6">
        <v>2.845</v>
      </c>
      <c r="K570" s="4">
        <f>IFERROR(__xludf.DUMMYFUNCTION("""COMPUTED_VALUE"""),2.755)</f>
        <v>2.755</v>
      </c>
      <c r="L570" s="4">
        <v>42.8179</v>
      </c>
      <c r="M570" s="4" t="s">
        <v>13</v>
      </c>
      <c r="N570" s="1">
        <v>19.5832550910335</v>
      </c>
      <c r="O570" s="4">
        <v>19.5025449089665</v>
      </c>
      <c r="V570" s="5">
        <v>104.316</v>
      </c>
      <c r="W570" s="6">
        <v>2.845</v>
      </c>
      <c r="Z570" s="4">
        <f>IFERROR(__xludf.DUMMYFUNCTION("""COMPUTED_VALUE"""),2.755)</f>
        <v>2.755</v>
      </c>
      <c r="AA570" s="4">
        <v>121.091</v>
      </c>
      <c r="AB570" s="4" t="s">
        <v>13</v>
      </c>
      <c r="AC570" s="1">
        <v>105.198296521218</v>
      </c>
      <c r="AD570" s="4">
        <v>-0.8822965212179952</v>
      </c>
    </row>
    <row r="571">
      <c r="G571" s="5">
        <v>38.8667</v>
      </c>
      <c r="H571" s="6">
        <v>2.85</v>
      </c>
      <c r="K571" s="4">
        <f>IFERROR(__xludf.DUMMYFUNCTION("""COMPUTED_VALUE"""),2.76)</f>
        <v>2.76</v>
      </c>
      <c r="L571" s="4">
        <v>42.6376</v>
      </c>
      <c r="M571" s="4" t="s">
        <v>13</v>
      </c>
      <c r="N571" s="1">
        <v>19.5713354204499</v>
      </c>
      <c r="O571" s="4">
        <v>19.295364579550103</v>
      </c>
      <c r="V571" s="5">
        <v>103.261</v>
      </c>
      <c r="W571" s="6">
        <v>2.85</v>
      </c>
      <c r="Z571" s="4">
        <f>IFERROR(__xludf.DUMMYFUNCTION("""COMPUTED_VALUE"""),2.76)</f>
        <v>2.76</v>
      </c>
      <c r="AA571" s="4">
        <v>120.301</v>
      </c>
      <c r="AB571" s="4" t="s">
        <v>13</v>
      </c>
      <c r="AC571" s="1">
        <v>105.226039437331</v>
      </c>
      <c r="AD571" s="4">
        <v>-1.9650394373310007</v>
      </c>
    </row>
    <row r="572">
      <c r="G572" s="5">
        <v>38.6481</v>
      </c>
      <c r="H572" s="6">
        <v>2.855</v>
      </c>
      <c r="K572" s="4">
        <f>IFERROR(__xludf.DUMMYFUNCTION("""COMPUTED_VALUE"""),2.765)</f>
        <v>2.765</v>
      </c>
      <c r="L572" s="4">
        <v>42.4524</v>
      </c>
      <c r="M572" s="4" t="s">
        <v>13</v>
      </c>
      <c r="N572" s="1">
        <v>19.5597476014579</v>
      </c>
      <c r="O572" s="4">
        <v>19.0883523985421</v>
      </c>
      <c r="V572" s="5">
        <v>102.197</v>
      </c>
      <c r="W572" s="6">
        <v>2.855</v>
      </c>
      <c r="Z572" s="4">
        <f>IFERROR(__xludf.DUMMYFUNCTION("""COMPUTED_VALUE"""),2.765)</f>
        <v>2.765</v>
      </c>
      <c r="AA572" s="4">
        <v>119.491</v>
      </c>
      <c r="AB572" s="4" t="s">
        <v>13</v>
      </c>
      <c r="AC572" s="1">
        <v>105.253445398654</v>
      </c>
      <c r="AD572" s="4">
        <v>-3.0564453986539917</v>
      </c>
    </row>
    <row r="573">
      <c r="G573" s="5">
        <v>38.4302</v>
      </c>
      <c r="H573" s="6">
        <v>2.86</v>
      </c>
      <c r="K573" s="4">
        <f>IFERROR(__xludf.DUMMYFUNCTION("""COMPUTED_VALUE"""),2.77)</f>
        <v>2.77</v>
      </c>
      <c r="L573" s="4">
        <v>42.2625</v>
      </c>
      <c r="M573" s="4" t="s">
        <v>13</v>
      </c>
      <c r="N573" s="1">
        <v>19.5485057817087</v>
      </c>
      <c r="O573" s="4">
        <v>18.8816942182913</v>
      </c>
      <c r="V573" s="5">
        <v>101.123</v>
      </c>
      <c r="W573" s="6">
        <v>2.86</v>
      </c>
      <c r="Z573" s="4">
        <f>IFERROR(__xludf.DUMMYFUNCTION("""COMPUTED_VALUE"""),2.77)</f>
        <v>2.77</v>
      </c>
      <c r="AA573" s="4">
        <v>118.661</v>
      </c>
      <c r="AB573" s="4" t="s">
        <v>13</v>
      </c>
      <c r="AC573" s="1">
        <v>105.28044373386</v>
      </c>
      <c r="AD573" s="4">
        <v>-4.157443733859992</v>
      </c>
    </row>
    <row r="574">
      <c r="G574" s="5">
        <v>38.213</v>
      </c>
      <c r="H574" s="6">
        <v>2.865</v>
      </c>
      <c r="K574" s="4">
        <f>IFERROR(__xludf.DUMMYFUNCTION("""COMPUTED_VALUE"""),2.775)</f>
        <v>2.775</v>
      </c>
      <c r="L574" s="4">
        <v>42.0681</v>
      </c>
      <c r="M574" s="4" t="s">
        <v>13</v>
      </c>
      <c r="N574" s="1">
        <v>19.5376241088535</v>
      </c>
      <c r="O574" s="4">
        <v>18.6753758911465</v>
      </c>
      <c r="V574" s="5">
        <v>100.041</v>
      </c>
      <c r="W574" s="6">
        <v>2.865</v>
      </c>
      <c r="Z574" s="4">
        <f>IFERROR(__xludf.DUMMYFUNCTION("""COMPUTED_VALUE"""),2.775)</f>
        <v>2.775</v>
      </c>
      <c r="AA574" s="4">
        <v>117.812</v>
      </c>
      <c r="AB574" s="4" t="s">
        <v>13</v>
      </c>
      <c r="AC574" s="1">
        <v>105.306963771623</v>
      </c>
      <c r="AD574" s="4">
        <v>-5.2659637716230066</v>
      </c>
    </row>
    <row r="575">
      <c r="G575" s="5">
        <v>37.9967</v>
      </c>
      <c r="H575" s="6">
        <v>2.87</v>
      </c>
      <c r="K575" s="4">
        <f>IFERROR(__xludf.DUMMYFUNCTION("""COMPUTED_VALUE"""),2.78)</f>
        <v>2.78</v>
      </c>
      <c r="L575" s="4">
        <v>41.8698</v>
      </c>
      <c r="M575" s="4" t="s">
        <v>13</v>
      </c>
      <c r="N575" s="1">
        <v>19.5271167305436</v>
      </c>
      <c r="O575" s="4">
        <v>18.469583269456397</v>
      </c>
      <c r="V575" s="5">
        <v>98.9503</v>
      </c>
      <c r="W575" s="6">
        <v>2.87</v>
      </c>
      <c r="Z575" s="4">
        <f>IFERROR(__xludf.DUMMYFUNCTION("""COMPUTED_VALUE"""),2.78)</f>
        <v>2.78</v>
      </c>
      <c r="AA575" s="4">
        <v>116.945</v>
      </c>
      <c r="AB575" s="4" t="s">
        <v>13</v>
      </c>
      <c r="AC575" s="1">
        <v>105.332934840618</v>
      </c>
      <c r="AD575" s="4">
        <v>-6.382634840617996</v>
      </c>
    </row>
    <row r="576">
      <c r="G576" s="5">
        <v>37.7815</v>
      </c>
      <c r="H576" s="6">
        <v>2.875</v>
      </c>
      <c r="K576" s="4">
        <f>IFERROR(__xludf.DUMMYFUNCTION("""COMPUTED_VALUE"""),2.785)</f>
        <v>2.785</v>
      </c>
      <c r="L576" s="4">
        <v>41.6679</v>
      </c>
      <c r="M576" s="4" t="s">
        <v>13</v>
      </c>
      <c r="N576" s="1">
        <v>19.5169977944303</v>
      </c>
      <c r="O576" s="4">
        <v>18.264502205569702</v>
      </c>
      <c r="V576" s="5">
        <v>97.8512</v>
      </c>
      <c r="W576" s="6">
        <v>2.875</v>
      </c>
      <c r="Z576" s="4">
        <f>IFERROR(__xludf.DUMMYFUNCTION("""COMPUTED_VALUE"""),2.785)</f>
        <v>2.785</v>
      </c>
      <c r="AA576" s="4">
        <v>116.06</v>
      </c>
      <c r="AB576" s="4" t="s">
        <v>13</v>
      </c>
      <c r="AC576" s="1">
        <v>105.358286269517</v>
      </c>
      <c r="AD576" s="4">
        <v>-7.507086269516989</v>
      </c>
    </row>
    <row r="577">
      <c r="G577" s="5">
        <v>37.5672</v>
      </c>
      <c r="H577" s="6">
        <v>2.88</v>
      </c>
      <c r="K577" s="4">
        <f>IFERROR(__xludf.DUMMYFUNCTION("""COMPUTED_VALUE"""),2.79)</f>
        <v>2.79</v>
      </c>
      <c r="L577" s="4">
        <v>41.4626</v>
      </c>
      <c r="M577" s="4" t="s">
        <v>13</v>
      </c>
      <c r="N577" s="1">
        <v>19.5072814481649</v>
      </c>
      <c r="O577" s="4">
        <v>18.0599185518351</v>
      </c>
      <c r="V577" s="5">
        <v>96.7441</v>
      </c>
      <c r="W577" s="6">
        <v>2.88</v>
      </c>
      <c r="Z577" s="4">
        <f>IFERROR(__xludf.DUMMYFUNCTION("""COMPUTED_VALUE"""),2.79)</f>
        <v>2.79</v>
      </c>
      <c r="AA577" s="4">
        <v>115.158</v>
      </c>
      <c r="AB577" s="4" t="s">
        <v>13</v>
      </c>
      <c r="AC577" s="1">
        <v>105.382947386997</v>
      </c>
      <c r="AD577" s="4">
        <v>-8.638847386997</v>
      </c>
    </row>
    <row r="578">
      <c r="G578" s="5">
        <v>37.354</v>
      </c>
      <c r="H578" s="6">
        <v>2.885</v>
      </c>
      <c r="K578" s="4">
        <f>IFERROR(__xludf.DUMMYFUNCTION("""COMPUTED_VALUE"""),2.795)</f>
        <v>2.795</v>
      </c>
      <c r="L578" s="4">
        <v>41.2544</v>
      </c>
      <c r="M578" s="4" t="s">
        <v>13</v>
      </c>
      <c r="N578" s="1">
        <v>19.4979818393986</v>
      </c>
      <c r="O578" s="4">
        <v>17.856018160601398</v>
      </c>
      <c r="V578" s="5">
        <v>95.6295</v>
      </c>
      <c r="W578" s="6">
        <v>2.885</v>
      </c>
      <c r="Z578" s="4">
        <f>IFERROR(__xludf.DUMMYFUNCTION("""COMPUTED_VALUE"""),2.795)</f>
        <v>2.795</v>
      </c>
      <c r="AA578" s="4">
        <v>114.24</v>
      </c>
      <c r="AB578" s="4" t="s">
        <v>13</v>
      </c>
      <c r="AC578" s="1">
        <v>105.406847521729</v>
      </c>
      <c r="AD578" s="4">
        <v>-9.777347521729013</v>
      </c>
    </row>
    <row r="579">
      <c r="G579" s="5">
        <v>37.1419</v>
      </c>
      <c r="H579" s="6">
        <v>2.89</v>
      </c>
      <c r="K579" s="4">
        <f>IFERROR(__xludf.DUMMYFUNCTION("""COMPUTED_VALUE"""),2.8)</f>
        <v>2.8</v>
      </c>
      <c r="L579" s="4">
        <v>41.0436</v>
      </c>
      <c r="M579" s="4" t="s">
        <v>13</v>
      </c>
      <c r="N579" s="1">
        <v>19.4891131157826</v>
      </c>
      <c r="O579" s="4">
        <v>17.6527868842174</v>
      </c>
      <c r="V579" s="5">
        <v>94.5075</v>
      </c>
      <c r="W579" s="6">
        <v>2.89</v>
      </c>
      <c r="Z579" s="4">
        <f>IFERROR(__xludf.DUMMYFUNCTION("""COMPUTED_VALUE"""),2.8)</f>
        <v>2.8</v>
      </c>
      <c r="AA579" s="4">
        <v>113.306</v>
      </c>
      <c r="AB579" s="4" t="s">
        <v>13</v>
      </c>
      <c r="AC579" s="1">
        <v>105.429916002389</v>
      </c>
      <c r="AD579" s="4">
        <v>-10.922416002389014</v>
      </c>
    </row>
    <row r="580">
      <c r="G580" s="5">
        <v>36.9308</v>
      </c>
      <c r="H580" s="6">
        <v>2.895</v>
      </c>
      <c r="K580" s="4">
        <f>IFERROR(__xludf.DUMMYFUNCTION("""COMPUTED_VALUE"""),2.805)</f>
        <v>2.805</v>
      </c>
      <c r="L580" s="4">
        <v>40.8307</v>
      </c>
      <c r="M580" s="4" t="s">
        <v>13</v>
      </c>
      <c r="N580" s="1">
        <v>19.4806894249683</v>
      </c>
      <c r="O580" s="4">
        <v>17.450110575031697</v>
      </c>
      <c r="V580" s="5">
        <v>93.3786</v>
      </c>
      <c r="W580" s="6">
        <v>2.895</v>
      </c>
      <c r="Z580" s="4">
        <f>IFERROR(__xludf.DUMMYFUNCTION("""COMPUTED_VALUE"""),2.805)</f>
        <v>2.805</v>
      </c>
      <c r="AA580" s="4">
        <v>112.358</v>
      </c>
      <c r="AB580" s="4" t="s">
        <v>13</v>
      </c>
      <c r="AC580" s="1">
        <v>105.45208215765</v>
      </c>
      <c r="AD580" s="4">
        <v>-12.073482157649991</v>
      </c>
    </row>
    <row r="581">
      <c r="G581" s="5">
        <v>36.7207</v>
      </c>
      <c r="H581" s="6">
        <v>2.9</v>
      </c>
      <c r="K581" s="4">
        <f>IFERROR(__xludf.DUMMYFUNCTION("""COMPUTED_VALUE"""),2.81)</f>
        <v>2.81</v>
      </c>
      <c r="L581" s="4">
        <v>40.6158</v>
      </c>
      <c r="M581" s="4" t="s">
        <v>13</v>
      </c>
      <c r="N581" s="1">
        <v>19.4727249146069</v>
      </c>
      <c r="O581" s="4">
        <v>17.2479750853931</v>
      </c>
      <c r="V581" s="5">
        <v>92.2432</v>
      </c>
      <c r="W581" s="6">
        <v>2.9</v>
      </c>
      <c r="Z581" s="4">
        <f>IFERROR(__xludf.DUMMYFUNCTION("""COMPUTED_VALUE"""),2.81)</f>
        <v>2.81</v>
      </c>
      <c r="AA581" s="4">
        <v>111.395</v>
      </c>
      <c r="AB581" s="4" t="s">
        <v>13</v>
      </c>
      <c r="AC581" s="1">
        <v>105.473275316186</v>
      </c>
      <c r="AD581" s="4">
        <v>-13.230075316186003</v>
      </c>
    </row>
    <row r="582">
      <c r="G582" s="5">
        <v>36.5115</v>
      </c>
      <c r="H582" s="6">
        <v>2.905</v>
      </c>
      <c r="K582" s="4">
        <f>IFERROR(__xludf.DUMMYFUNCTION("""COMPUTED_VALUE"""),2.815)</f>
        <v>2.815</v>
      </c>
      <c r="L582" s="4">
        <v>40.3994</v>
      </c>
      <c r="M582" s="4" t="s">
        <v>13</v>
      </c>
      <c r="N582" s="1">
        <v>19.4652337323496</v>
      </c>
      <c r="O582" s="4">
        <v>17.0462662676504</v>
      </c>
      <c r="V582" s="5">
        <v>91.1015</v>
      </c>
      <c r="W582" s="6">
        <v>2.905</v>
      </c>
      <c r="Z582" s="4">
        <f>IFERROR(__xludf.DUMMYFUNCTION("""COMPUTED_VALUE"""),2.815)</f>
        <v>2.815</v>
      </c>
      <c r="AA582" s="4">
        <v>110.42</v>
      </c>
      <c r="AB582" s="4" t="s">
        <v>13</v>
      </c>
      <c r="AC582" s="1">
        <v>105.493424806672</v>
      </c>
      <c r="AD582" s="4">
        <v>-14.391924806671994</v>
      </c>
    </row>
    <row r="583">
      <c r="G583" s="5">
        <v>36.3033</v>
      </c>
      <c r="H583" s="6">
        <v>2.91</v>
      </c>
      <c r="K583" s="4">
        <f>IFERROR(__xludf.DUMMYFUNCTION("""COMPUTED_VALUE"""),2.82)</f>
        <v>2.82</v>
      </c>
      <c r="L583" s="4">
        <v>40.1818</v>
      </c>
      <c r="M583" s="4" t="s">
        <v>13</v>
      </c>
      <c r="N583" s="1">
        <v>19.4582300258478</v>
      </c>
      <c r="O583" s="4">
        <v>16.8450699741522</v>
      </c>
      <c r="V583" s="5">
        <v>89.9541</v>
      </c>
      <c r="W583" s="6">
        <v>2.91</v>
      </c>
      <c r="Z583" s="4">
        <f>IFERROR(__xludf.DUMMYFUNCTION("""COMPUTED_VALUE"""),2.82)</f>
        <v>2.82</v>
      </c>
      <c r="AA583" s="4">
        <v>109.431</v>
      </c>
      <c r="AB583" s="4" t="s">
        <v>13</v>
      </c>
      <c r="AC583" s="1">
        <v>105.51245995778</v>
      </c>
      <c r="AD583" s="4">
        <v>-15.558359957779999</v>
      </c>
    </row>
    <row r="584">
      <c r="G584" s="5">
        <v>36.0957</v>
      </c>
      <c r="H584" s="6">
        <v>2.915</v>
      </c>
      <c r="K584" s="4">
        <f>IFERROR(__xludf.DUMMYFUNCTION("""COMPUTED_VALUE"""),2.825)</f>
        <v>2.825</v>
      </c>
      <c r="L584" s="4">
        <v>39.9633</v>
      </c>
      <c r="M584" s="4" t="s">
        <v>13</v>
      </c>
      <c r="N584" s="1">
        <v>19.4517279427527</v>
      </c>
      <c r="O584" s="4">
        <v>16.6439720572473</v>
      </c>
      <c r="V584" s="5">
        <v>88.8011</v>
      </c>
      <c r="W584" s="6">
        <v>2.915</v>
      </c>
      <c r="Z584" s="4">
        <f>IFERROR(__xludf.DUMMYFUNCTION("""COMPUTED_VALUE"""),2.825)</f>
        <v>2.825</v>
      </c>
      <c r="AA584" s="4">
        <v>108.431</v>
      </c>
      <c r="AB584" s="4" t="s">
        <v>13</v>
      </c>
      <c r="AC584" s="1">
        <v>105.530310098186</v>
      </c>
      <c r="AD584" s="4">
        <v>-16.729210098186</v>
      </c>
    </row>
    <row r="585">
      <c r="G585" s="5">
        <v>35.8887</v>
      </c>
      <c r="H585" s="6">
        <v>2.92</v>
      </c>
      <c r="K585" s="4">
        <f>IFERROR(__xludf.DUMMYFUNCTION("""COMPUTED_VALUE"""),2.83)</f>
        <v>2.83</v>
      </c>
      <c r="L585" s="4">
        <v>39.7442</v>
      </c>
      <c r="M585" s="4" t="s">
        <v>13</v>
      </c>
      <c r="N585" s="1">
        <v>19.4457416307155</v>
      </c>
      <c r="O585" s="4">
        <v>16.4429583692845</v>
      </c>
      <c r="V585" s="5">
        <v>87.6431</v>
      </c>
      <c r="W585" s="6">
        <v>2.92</v>
      </c>
      <c r="Z585" s="4">
        <f>IFERROR(__xludf.DUMMYFUNCTION("""COMPUTED_VALUE"""),2.83)</f>
        <v>2.83</v>
      </c>
      <c r="AA585" s="4">
        <v>107.418</v>
      </c>
      <c r="AB585" s="4" t="s">
        <v>13</v>
      </c>
      <c r="AC585" s="1">
        <v>105.546904556563</v>
      </c>
      <c r="AD585" s="4">
        <v>-17.903804556563003</v>
      </c>
    </row>
    <row r="586">
      <c r="G586" s="5">
        <v>35.6821</v>
      </c>
      <c r="H586" s="6">
        <v>2.925</v>
      </c>
      <c r="K586" s="4">
        <f>IFERROR(__xludf.DUMMYFUNCTION("""COMPUTED_VALUE"""),2.835)</f>
        <v>2.835</v>
      </c>
      <c r="L586" s="4">
        <v>39.5248</v>
      </c>
      <c r="M586" s="4" t="s">
        <v>13</v>
      </c>
      <c r="N586" s="1">
        <v>19.4402852373875</v>
      </c>
      <c r="O586" s="4">
        <v>16.2418147626125</v>
      </c>
      <c r="V586" s="5">
        <v>86.4803</v>
      </c>
      <c r="W586" s="6">
        <v>2.925</v>
      </c>
      <c r="Z586" s="4">
        <f>IFERROR(__xludf.DUMMYFUNCTION("""COMPUTED_VALUE"""),2.835)</f>
        <v>2.835</v>
      </c>
      <c r="AA586" s="4">
        <v>106.395</v>
      </c>
      <c r="AB586" s="4" t="s">
        <v>13</v>
      </c>
      <c r="AC586" s="1">
        <v>105.562172661585</v>
      </c>
      <c r="AD586" s="4">
        <v>-19.081872661584995</v>
      </c>
    </row>
    <row r="587">
      <c r="G587" s="5">
        <v>35.4757</v>
      </c>
      <c r="H587" s="6">
        <v>2.93</v>
      </c>
      <c r="K587" s="4">
        <f>IFERROR(__xludf.DUMMYFUNCTION("""COMPUTED_VALUE"""),2.84)</f>
        <v>2.84</v>
      </c>
      <c r="L587" s="4">
        <v>39.3053</v>
      </c>
      <c r="M587" s="4" t="s">
        <v>13</v>
      </c>
      <c r="N587" s="1">
        <v>19.4353729104201</v>
      </c>
      <c r="O587" s="4">
        <v>16.040327089579904</v>
      </c>
      <c r="V587" s="5">
        <v>85.3131</v>
      </c>
      <c r="W587" s="6">
        <v>2.93</v>
      </c>
      <c r="Z587" s="4">
        <f>IFERROR(__xludf.DUMMYFUNCTION("""COMPUTED_VALUE"""),2.84)</f>
        <v>2.84</v>
      </c>
      <c r="AA587" s="4">
        <v>105.36</v>
      </c>
      <c r="AB587" s="4" t="s">
        <v>13</v>
      </c>
      <c r="AC587" s="1">
        <v>105.576043741926</v>
      </c>
      <c r="AD587" s="4">
        <v>-20.262943741925994</v>
      </c>
    </row>
    <row r="588">
      <c r="G588" s="5">
        <v>35.2693</v>
      </c>
      <c r="H588" s="6">
        <v>2.935</v>
      </c>
      <c r="K588" s="4">
        <f>IFERROR(__xludf.DUMMYFUNCTION("""COMPUTED_VALUE"""),2.845)</f>
        <v>2.845</v>
      </c>
      <c r="L588" s="4">
        <v>39.0858</v>
      </c>
      <c r="M588" s="4" t="s">
        <v>13</v>
      </c>
      <c r="N588" s="1">
        <v>19.4310187974643</v>
      </c>
      <c r="O588" s="4">
        <v>15.8382812025357</v>
      </c>
      <c r="V588" s="5">
        <v>84.1418</v>
      </c>
      <c r="W588" s="6">
        <v>2.935</v>
      </c>
      <c r="Z588" s="4">
        <f>IFERROR(__xludf.DUMMYFUNCTION("""COMPUTED_VALUE"""),2.845)</f>
        <v>2.845</v>
      </c>
      <c r="AA588" s="4">
        <v>104.316</v>
      </c>
      <c r="AB588" s="4" t="s">
        <v>13</v>
      </c>
      <c r="AC588" s="1">
        <v>105.58844712626</v>
      </c>
      <c r="AD588" s="4">
        <v>-21.44664712625999</v>
      </c>
    </row>
    <row r="589">
      <c r="G589" s="5">
        <v>35.0626</v>
      </c>
      <c r="H589" s="6">
        <v>2.94</v>
      </c>
      <c r="K589" s="4">
        <f>IFERROR(__xludf.DUMMYFUNCTION("""COMPUTED_VALUE"""),2.85)</f>
        <v>2.85</v>
      </c>
      <c r="L589" s="4">
        <v>38.8667</v>
      </c>
      <c r="M589" s="4" t="s">
        <v>13</v>
      </c>
      <c r="N589" s="1">
        <v>19.4272370461716</v>
      </c>
      <c r="O589" s="4">
        <v>15.635362953828402</v>
      </c>
      <c r="V589" s="5">
        <v>82.9667</v>
      </c>
      <c r="W589" s="6">
        <v>2.94</v>
      </c>
      <c r="Z589" s="4">
        <f>IFERROR(__xludf.DUMMYFUNCTION("""COMPUTED_VALUE"""),2.85)</f>
        <v>2.85</v>
      </c>
      <c r="AA589" s="4">
        <v>103.261</v>
      </c>
      <c r="AB589" s="4" t="s">
        <v>13</v>
      </c>
      <c r="AC589" s="1">
        <v>105.599312143262</v>
      </c>
      <c r="AD589" s="4">
        <v>-22.632612143261994</v>
      </c>
    </row>
    <row r="590">
      <c r="G590" s="5">
        <v>34.8554</v>
      </c>
      <c r="H590" s="6">
        <v>2.945</v>
      </c>
      <c r="K590" s="4">
        <f>IFERROR(__xludf.DUMMYFUNCTION("""COMPUTED_VALUE"""),2.855)</f>
        <v>2.855</v>
      </c>
      <c r="L590" s="4">
        <v>38.6481</v>
      </c>
      <c r="M590" s="4" t="s">
        <v>13</v>
      </c>
      <c r="N590" s="1">
        <v>19.4240418041932</v>
      </c>
      <c r="O590" s="4">
        <v>15.431358195806801</v>
      </c>
      <c r="V590" s="5">
        <v>81.7881</v>
      </c>
      <c r="W590" s="6">
        <v>2.945</v>
      </c>
      <c r="Z590" s="4">
        <f>IFERROR(__xludf.DUMMYFUNCTION("""COMPUTED_VALUE"""),2.855)</f>
        <v>2.855</v>
      </c>
      <c r="AA590" s="4">
        <v>102.197</v>
      </c>
      <c r="AB590" s="4" t="s">
        <v>13</v>
      </c>
      <c r="AC590" s="1">
        <v>105.608568121604</v>
      </c>
      <c r="AD590" s="4">
        <v>-23.820468121603994</v>
      </c>
    </row>
    <row r="591">
      <c r="G591" s="5">
        <v>34.6474</v>
      </c>
      <c r="H591" s="6">
        <v>2.95</v>
      </c>
      <c r="K591" s="4">
        <f>IFERROR(__xludf.DUMMYFUNCTION("""COMPUTED_VALUE"""),2.86)</f>
        <v>2.86</v>
      </c>
      <c r="L591" s="4">
        <v>38.4302</v>
      </c>
      <c r="M591" s="4" t="s">
        <v>13</v>
      </c>
      <c r="N591" s="1">
        <v>19.4214472191803</v>
      </c>
      <c r="O591" s="4">
        <v>15.225952780819696</v>
      </c>
      <c r="V591" s="5">
        <v>80.6062</v>
      </c>
      <c r="W591" s="6">
        <v>2.95</v>
      </c>
      <c r="Z591" s="4">
        <f>IFERROR(__xludf.DUMMYFUNCTION("""COMPUTED_VALUE"""),2.86)</f>
        <v>2.86</v>
      </c>
      <c r="AA591" s="4">
        <v>101.123</v>
      </c>
      <c r="AB591" s="4" t="s">
        <v>13</v>
      </c>
      <c r="AC591" s="1">
        <v>105.616144389961</v>
      </c>
      <c r="AD591" s="4">
        <v>-25.009944389960992</v>
      </c>
    </row>
    <row r="592">
      <c r="G592" s="5">
        <v>34.4382</v>
      </c>
      <c r="H592" s="6">
        <v>2.955</v>
      </c>
      <c r="K592" s="4">
        <f>IFERROR(__xludf.DUMMYFUNCTION("""COMPUTED_VALUE"""),2.865)</f>
        <v>2.865</v>
      </c>
      <c r="L592" s="4">
        <v>38.213</v>
      </c>
      <c r="M592" s="4" t="s">
        <v>13</v>
      </c>
      <c r="N592" s="1">
        <v>19.4194674387842</v>
      </c>
      <c r="O592" s="4">
        <v>15.018732561215803</v>
      </c>
      <c r="V592" s="5">
        <v>79.421</v>
      </c>
      <c r="W592" s="6">
        <v>2.955</v>
      </c>
      <c r="Z592" s="4">
        <f>IFERROR(__xludf.DUMMYFUNCTION("""COMPUTED_VALUE"""),2.865)</f>
        <v>2.865</v>
      </c>
      <c r="AA592" s="4">
        <v>100.041</v>
      </c>
      <c r="AB592" s="4" t="s">
        <v>13</v>
      </c>
      <c r="AC592" s="1">
        <v>105.621970277008</v>
      </c>
      <c r="AD592" s="4">
        <v>-26.200970277007997</v>
      </c>
    </row>
    <row r="593">
      <c r="G593" s="5">
        <v>34.2274</v>
      </c>
      <c r="H593" s="6">
        <v>2.96</v>
      </c>
      <c r="K593" s="4">
        <f>IFERROR(__xludf.DUMMYFUNCTION("""COMPUTED_VALUE"""),2.87)</f>
        <v>2.87</v>
      </c>
      <c r="L593" s="4">
        <v>37.9967</v>
      </c>
      <c r="M593" s="4" t="s">
        <v>13</v>
      </c>
      <c r="N593" s="1">
        <v>19.4181166106561</v>
      </c>
      <c r="O593" s="4">
        <v>14.809283389343904</v>
      </c>
      <c r="V593" s="5">
        <v>78.2329</v>
      </c>
      <c r="W593" s="6">
        <v>2.96</v>
      </c>
      <c r="Z593" s="4">
        <f>IFERROR(__xludf.DUMMYFUNCTION("""COMPUTED_VALUE"""),2.87)</f>
        <v>2.87</v>
      </c>
      <c r="AA593" s="4">
        <v>98.9503</v>
      </c>
      <c r="AB593" s="4" t="s">
        <v>13</v>
      </c>
      <c r="AC593" s="1">
        <v>105.625975111417</v>
      </c>
      <c r="AD593" s="4">
        <v>-27.393075111417005</v>
      </c>
    </row>
    <row r="594">
      <c r="G594" s="5">
        <v>34.0149</v>
      </c>
      <c r="H594" s="6">
        <v>2.965</v>
      </c>
      <c r="K594" s="4">
        <f>IFERROR(__xludf.DUMMYFUNCTION("""COMPUTED_VALUE"""),2.875)</f>
        <v>2.875</v>
      </c>
      <c r="L594" s="4">
        <v>37.7815</v>
      </c>
      <c r="M594" s="4" t="s">
        <v>13</v>
      </c>
      <c r="N594" s="1">
        <v>19.4174088824474</v>
      </c>
      <c r="O594" s="4">
        <v>14.597491117552597</v>
      </c>
      <c r="V594" s="5">
        <v>77.0419</v>
      </c>
      <c r="W594" s="6">
        <v>2.965</v>
      </c>
      <c r="Z594" s="4">
        <f>IFERROR(__xludf.DUMMYFUNCTION("""COMPUTED_VALUE"""),2.875)</f>
        <v>2.875</v>
      </c>
      <c r="AA594" s="4">
        <v>97.8512</v>
      </c>
      <c r="AB594" s="4" t="s">
        <v>13</v>
      </c>
      <c r="AC594" s="1">
        <v>105.628088221863</v>
      </c>
      <c r="AD594" s="4">
        <v>-28.586188221862997</v>
      </c>
    </row>
    <row r="595">
      <c r="G595" s="5">
        <v>33.8</v>
      </c>
      <c r="H595" s="6">
        <v>2.97</v>
      </c>
      <c r="K595" s="4">
        <f>IFERROR(__xludf.DUMMYFUNCTION("""COMPUTED_VALUE"""),2.88)</f>
        <v>2.88</v>
      </c>
      <c r="L595" s="4">
        <v>37.5672</v>
      </c>
      <c r="M595" s="4" t="s">
        <v>13</v>
      </c>
      <c r="N595" s="1">
        <v>19.4187018976061</v>
      </c>
      <c r="O595" s="4">
        <v>14.381298102393899</v>
      </c>
      <c r="V595" s="5">
        <v>75.8481</v>
      </c>
      <c r="W595" s="6">
        <v>2.97</v>
      </c>
      <c r="Z595" s="4">
        <f>IFERROR(__xludf.DUMMYFUNCTION("""COMPUTED_VALUE"""),2.88)</f>
        <v>2.88</v>
      </c>
      <c r="AA595" s="4">
        <v>96.7441</v>
      </c>
      <c r="AB595" s="4" t="s">
        <v>13</v>
      </c>
      <c r="AC595" s="1">
        <v>105.624715816452</v>
      </c>
      <c r="AD595" s="4">
        <v>-29.776615816451994</v>
      </c>
    </row>
    <row r="596">
      <c r="G596" s="5">
        <v>33.5826</v>
      </c>
      <c r="H596" s="6">
        <v>2.975</v>
      </c>
      <c r="K596" s="4">
        <f>IFERROR(__xludf.DUMMYFUNCTION("""COMPUTED_VALUE"""),2.885)</f>
        <v>2.885</v>
      </c>
      <c r="L596" s="4">
        <v>37.354</v>
      </c>
      <c r="M596" s="4" t="s">
        <v>13</v>
      </c>
      <c r="N596" s="1">
        <v>19.4327105438334</v>
      </c>
      <c r="O596" s="4">
        <v>14.149889456166598</v>
      </c>
      <c r="V596" s="5">
        <v>74.6516</v>
      </c>
      <c r="W596" s="6">
        <v>2.975</v>
      </c>
      <c r="Z596" s="4">
        <f>IFERROR(__xludf.DUMMYFUNCTION("""COMPUTED_VALUE"""),2.885)</f>
        <v>2.885</v>
      </c>
      <c r="AA596" s="4">
        <v>95.6295</v>
      </c>
      <c r="AB596" s="4" t="s">
        <v>13</v>
      </c>
      <c r="AC596" s="1">
        <v>105.587106460198</v>
      </c>
      <c r="AD596" s="4">
        <v>-30.935506460198</v>
      </c>
    </row>
    <row r="597">
      <c r="G597" s="5">
        <v>33.3622</v>
      </c>
      <c r="H597" s="6">
        <v>2.98</v>
      </c>
      <c r="K597" s="4">
        <f>IFERROR(__xludf.DUMMYFUNCTION("""COMPUTED_VALUE"""),2.89)</f>
        <v>2.89</v>
      </c>
      <c r="L597" s="4">
        <v>37.1419</v>
      </c>
      <c r="M597" s="4" t="s">
        <v>13</v>
      </c>
      <c r="N597" s="1">
        <v>19.460647829309</v>
      </c>
      <c r="O597" s="4">
        <v>13.901552170691001</v>
      </c>
      <c r="V597" s="5">
        <v>73.4522</v>
      </c>
      <c r="W597" s="6">
        <v>2.98</v>
      </c>
      <c r="Z597" s="4">
        <f>IFERROR(__xludf.DUMMYFUNCTION("""COMPUTED_VALUE"""),2.89)</f>
        <v>2.89</v>
      </c>
      <c r="AA597" s="4">
        <v>94.5075</v>
      </c>
      <c r="AB597" s="4" t="s">
        <v>13</v>
      </c>
      <c r="AC597" s="1">
        <v>105.510311870516</v>
      </c>
      <c r="AD597" s="4">
        <v>-32.058111870516</v>
      </c>
    </row>
    <row r="598">
      <c r="G598" s="5">
        <v>33.1384</v>
      </c>
      <c r="H598" s="6">
        <v>2.985</v>
      </c>
      <c r="K598" s="4">
        <f>IFERROR(__xludf.DUMMYFUNCTION("""COMPUTED_VALUE"""),2.895)</f>
        <v>2.895</v>
      </c>
      <c r="L598" s="4">
        <v>36.9308</v>
      </c>
      <c r="M598" s="4" t="s">
        <v>13</v>
      </c>
      <c r="N598" s="1">
        <v>19.5011546317457</v>
      </c>
      <c r="O598" s="4">
        <v>13.637245368254298</v>
      </c>
      <c r="V598" s="5">
        <v>72.25</v>
      </c>
      <c r="W598" s="6">
        <v>2.985</v>
      </c>
      <c r="Z598" s="4">
        <f>IFERROR(__xludf.DUMMYFUNCTION("""COMPUTED_VALUE"""),2.895)</f>
        <v>2.895</v>
      </c>
      <c r="AA598" s="4">
        <v>93.3786</v>
      </c>
      <c r="AB598" s="4" t="s">
        <v>13</v>
      </c>
      <c r="AC598" s="1">
        <v>105.396027013652</v>
      </c>
      <c r="AD598" s="4">
        <v>-33.146027013652</v>
      </c>
    </row>
    <row r="599">
      <c r="G599" s="5">
        <v>32.9107</v>
      </c>
      <c r="H599" s="6">
        <v>2.99</v>
      </c>
      <c r="K599" s="4">
        <f>IFERROR(__xludf.DUMMYFUNCTION("""COMPUTED_VALUE"""),2.9)</f>
        <v>2.9</v>
      </c>
      <c r="L599" s="4">
        <v>36.7207</v>
      </c>
      <c r="M599" s="4" t="s">
        <v>13</v>
      </c>
      <c r="N599" s="1">
        <v>19.5528718288567</v>
      </c>
      <c r="O599" s="4">
        <v>13.3578281711433</v>
      </c>
      <c r="V599" s="5">
        <v>71.045</v>
      </c>
      <c r="W599" s="6">
        <v>2.99</v>
      </c>
      <c r="Z599" s="4">
        <f>IFERROR(__xludf.DUMMYFUNCTION("""COMPUTED_VALUE"""),2.9)</f>
        <v>2.9</v>
      </c>
      <c r="AA599" s="4">
        <v>92.2432</v>
      </c>
      <c r="AB599" s="4" t="s">
        <v>13</v>
      </c>
      <c r="AC599" s="1">
        <v>105.245946855856</v>
      </c>
      <c r="AD599" s="4">
        <v>-34.200946855856</v>
      </c>
    </row>
    <row r="600">
      <c r="G600" s="5">
        <v>32.6789</v>
      </c>
      <c r="H600" s="6">
        <v>2.995</v>
      </c>
      <c r="K600" s="4">
        <f>IFERROR(__xludf.DUMMYFUNCTION("""COMPUTED_VALUE"""),2.905)</f>
        <v>2.905</v>
      </c>
      <c r="L600" s="4">
        <v>36.5115</v>
      </c>
      <c r="M600" s="4" t="s">
        <v>13</v>
      </c>
      <c r="N600" s="1">
        <v>19.6144402983551</v>
      </c>
      <c r="O600" s="4">
        <v>13.0644597016449</v>
      </c>
      <c r="V600" s="5">
        <v>69.8371</v>
      </c>
      <c r="W600" s="6">
        <v>2.995</v>
      </c>
      <c r="Z600" s="4">
        <f>IFERROR(__xludf.DUMMYFUNCTION("""COMPUTED_VALUE"""),2.905)</f>
        <v>2.905</v>
      </c>
      <c r="AA600" s="4">
        <v>91.1015</v>
      </c>
      <c r="AB600" s="4" t="s">
        <v>13</v>
      </c>
      <c r="AC600" s="1">
        <v>105.061766363373</v>
      </c>
      <c r="AD600" s="4">
        <v>-35.22466636337299</v>
      </c>
    </row>
    <row r="601">
      <c r="G601" s="5">
        <v>32.4426</v>
      </c>
      <c r="H601" s="6">
        <v>3.0</v>
      </c>
      <c r="K601" s="4">
        <f>IFERROR(__xludf.DUMMYFUNCTION("""COMPUTED_VALUE"""),2.91)</f>
        <v>2.91</v>
      </c>
      <c r="L601" s="4">
        <v>36.3033</v>
      </c>
      <c r="M601" s="4" t="s">
        <v>13</v>
      </c>
      <c r="N601" s="1">
        <v>19.6845009179537</v>
      </c>
      <c r="O601" s="4">
        <v>12.7580990820463</v>
      </c>
      <c r="V601" s="5">
        <v>68.6263</v>
      </c>
      <c r="W601" s="6">
        <v>3.0</v>
      </c>
      <c r="Z601" s="4">
        <f>IFERROR(__xludf.DUMMYFUNCTION("""COMPUTED_VALUE"""),2.91)</f>
        <v>2.91</v>
      </c>
      <c r="AA601" s="4">
        <v>89.9541</v>
      </c>
      <c r="AB601" s="4" t="s">
        <v>13</v>
      </c>
      <c r="AC601" s="1">
        <v>104.845180502452</v>
      </c>
      <c r="AD601" s="4">
        <v>-36.218880502451995</v>
      </c>
    </row>
    <row r="602">
      <c r="G602" s="5">
        <v>32.2013</v>
      </c>
      <c r="H602" s="6">
        <v>3.005</v>
      </c>
      <c r="K602" s="4">
        <f>IFERROR(__xludf.DUMMYFUNCTION("""COMPUTED_VALUE"""),2.915)</f>
        <v>2.915</v>
      </c>
      <c r="L602" s="4">
        <v>36.0957</v>
      </c>
      <c r="M602" s="4" t="s">
        <v>13</v>
      </c>
      <c r="N602" s="1">
        <v>19.7616945653657</v>
      </c>
      <c r="O602" s="4">
        <v>12.439605434634302</v>
      </c>
      <c r="V602" s="5">
        <v>67.4125</v>
      </c>
      <c r="W602" s="6">
        <v>3.005</v>
      </c>
      <c r="Z602" s="4">
        <f>IFERROR(__xludf.DUMMYFUNCTION("""COMPUTED_VALUE"""),2.915)</f>
        <v>2.915</v>
      </c>
      <c r="AA602" s="4">
        <v>88.8011</v>
      </c>
      <c r="AB602" s="4" t="s">
        <v>13</v>
      </c>
      <c r="AC602" s="1">
        <v>104.597884239341</v>
      </c>
      <c r="AD602" s="4">
        <v>-37.185384239341005</v>
      </c>
    </row>
    <row r="603">
      <c r="G603" s="5">
        <v>31.9548</v>
      </c>
      <c r="H603" s="6">
        <v>3.01</v>
      </c>
      <c r="K603" s="4">
        <f>IFERROR(__xludf.DUMMYFUNCTION("""COMPUTED_VALUE"""),2.92)</f>
        <v>2.92</v>
      </c>
      <c r="L603" s="4">
        <v>35.8887</v>
      </c>
      <c r="M603" s="4" t="s">
        <v>13</v>
      </c>
      <c r="N603" s="1">
        <v>19.8446621183041</v>
      </c>
      <c r="O603" s="4">
        <v>12.110137881695898</v>
      </c>
      <c r="V603" s="5">
        <v>66.1956</v>
      </c>
      <c r="W603" s="6">
        <v>3.01</v>
      </c>
      <c r="Z603" s="4">
        <f>IFERROR(__xludf.DUMMYFUNCTION("""COMPUTED_VALUE"""),2.92)</f>
        <v>2.92</v>
      </c>
      <c r="AA603" s="4">
        <v>87.6431</v>
      </c>
      <c r="AB603" s="4" t="s">
        <v>13</v>
      </c>
      <c r="AC603" s="1">
        <v>104.321572540286</v>
      </c>
      <c r="AD603" s="4">
        <v>-38.125972540286</v>
      </c>
    </row>
    <row r="604">
      <c r="G604" s="5">
        <v>31.7026</v>
      </c>
      <c r="H604" s="6">
        <v>3.015</v>
      </c>
      <c r="K604" s="4">
        <f>IFERROR(__xludf.DUMMYFUNCTION("""COMPUTED_VALUE"""),2.925)</f>
        <v>2.925</v>
      </c>
      <c r="L604" s="4">
        <v>35.6821</v>
      </c>
      <c r="M604" s="4" t="s">
        <v>13</v>
      </c>
      <c r="N604" s="1">
        <v>19.9320444544819</v>
      </c>
      <c r="O604" s="4">
        <v>11.7705555455181</v>
      </c>
      <c r="V604" s="5">
        <v>64.9758</v>
      </c>
      <c r="W604" s="6">
        <v>3.015</v>
      </c>
      <c r="Z604" s="4">
        <f>IFERROR(__xludf.DUMMYFUNCTION("""COMPUTED_VALUE"""),2.925)</f>
        <v>2.925</v>
      </c>
      <c r="AA604" s="4">
        <v>86.4803</v>
      </c>
      <c r="AB604" s="4" t="s">
        <v>13</v>
      </c>
      <c r="AC604" s="1">
        <v>104.017940371535</v>
      </c>
      <c r="AD604" s="4">
        <v>-39.042140371535</v>
      </c>
    </row>
    <row r="605">
      <c r="G605" s="5">
        <v>31.4446</v>
      </c>
      <c r="H605" s="6">
        <v>3.02</v>
      </c>
      <c r="K605" s="4">
        <f>IFERROR(__xludf.DUMMYFUNCTION("""COMPUTED_VALUE"""),2.93)</f>
        <v>2.93</v>
      </c>
      <c r="L605" s="4">
        <v>35.4757</v>
      </c>
      <c r="M605" s="4" t="s">
        <v>13</v>
      </c>
      <c r="N605" s="1">
        <v>20.0224824516122</v>
      </c>
      <c r="O605" s="4">
        <v>11.422117548387803</v>
      </c>
      <c r="V605" s="5">
        <v>63.753</v>
      </c>
      <c r="W605" s="6">
        <v>3.02</v>
      </c>
      <c r="Z605" s="4">
        <f>IFERROR(__xludf.DUMMYFUNCTION("""COMPUTED_VALUE"""),2.93)</f>
        <v>2.93</v>
      </c>
      <c r="AA605" s="4">
        <v>85.3131</v>
      </c>
      <c r="AB605" s="4" t="s">
        <v>13</v>
      </c>
      <c r="AC605" s="1">
        <v>103.688682699336</v>
      </c>
      <c r="AD605" s="4">
        <v>-39.935682699336</v>
      </c>
    </row>
    <row r="606">
      <c r="G606" s="5">
        <v>31.1804</v>
      </c>
      <c r="H606" s="6">
        <v>3.025</v>
      </c>
      <c r="K606" s="4">
        <f>IFERROR(__xludf.DUMMYFUNCTION("""COMPUTED_VALUE"""),2.935)</f>
        <v>2.935</v>
      </c>
      <c r="L606" s="4">
        <v>35.2693</v>
      </c>
      <c r="M606" s="4" t="s">
        <v>13</v>
      </c>
      <c r="N606" s="1">
        <v>20.1146169874079</v>
      </c>
      <c r="O606" s="4">
        <v>11.0657830125921</v>
      </c>
      <c r="V606" s="5">
        <v>62.5272</v>
      </c>
      <c r="W606" s="6">
        <v>3.025</v>
      </c>
      <c r="Z606" s="4">
        <f>IFERROR(__xludf.DUMMYFUNCTION("""COMPUTED_VALUE"""),2.935)</f>
        <v>2.935</v>
      </c>
      <c r="AA606" s="4">
        <v>84.1418</v>
      </c>
      <c r="AB606" s="4" t="s">
        <v>13</v>
      </c>
      <c r="AC606" s="1">
        <v>103.335494489936</v>
      </c>
      <c r="AD606" s="4">
        <v>-40.808294489935996</v>
      </c>
    </row>
    <row r="607">
      <c r="G607" s="5">
        <v>30.9098</v>
      </c>
      <c r="H607" s="6">
        <v>3.03</v>
      </c>
      <c r="K607" s="4">
        <f>IFERROR(__xludf.DUMMYFUNCTION("""COMPUTED_VALUE"""),2.94)</f>
        <v>2.94</v>
      </c>
      <c r="L607" s="4">
        <v>35.0626</v>
      </c>
      <c r="M607" s="4" t="s">
        <v>13</v>
      </c>
      <c r="N607" s="1">
        <v>20.2070889395822</v>
      </c>
      <c r="O607" s="4">
        <v>10.702711060417801</v>
      </c>
      <c r="V607" s="5">
        <v>61.2989</v>
      </c>
      <c r="W607" s="6">
        <v>3.03</v>
      </c>
      <c r="Z607" s="4">
        <f>IFERROR(__xludf.DUMMYFUNCTION("""COMPUTED_VALUE"""),2.94)</f>
        <v>2.94</v>
      </c>
      <c r="AA607" s="4">
        <v>82.9667</v>
      </c>
      <c r="AB607" s="4" t="s">
        <v>13</v>
      </c>
      <c r="AC607" s="1">
        <v>102.960070709584</v>
      </c>
      <c r="AD607" s="4">
        <v>-41.661170709584</v>
      </c>
    </row>
    <row r="608">
      <c r="G608" s="5">
        <v>30.6325</v>
      </c>
      <c r="H608" s="6">
        <v>3.035</v>
      </c>
      <c r="K608" s="4">
        <f>IFERROR(__xludf.DUMMYFUNCTION("""COMPUTED_VALUE"""),2.945)</f>
        <v>2.945</v>
      </c>
      <c r="L608" s="4">
        <v>34.8554</v>
      </c>
      <c r="M608" s="4" t="s">
        <v>13</v>
      </c>
      <c r="N608" s="1">
        <v>20.2985391858481</v>
      </c>
      <c r="O608" s="4">
        <v>10.3339608141519</v>
      </c>
      <c r="V608" s="5">
        <v>60.0679</v>
      </c>
      <c r="W608" s="6">
        <v>3.035</v>
      </c>
      <c r="Z608" s="4">
        <f>IFERROR(__xludf.DUMMYFUNCTION("""COMPUTED_VALUE"""),2.945)</f>
        <v>2.945</v>
      </c>
      <c r="AA608" s="4">
        <v>81.7881</v>
      </c>
      <c r="AB608" s="4" t="s">
        <v>13</v>
      </c>
      <c r="AC608" s="1">
        <v>102.564106324525</v>
      </c>
      <c r="AD608" s="4">
        <v>-42.496206324525</v>
      </c>
    </row>
    <row r="609">
      <c r="G609" s="5">
        <v>30.3484</v>
      </c>
      <c r="H609" s="6">
        <v>3.04</v>
      </c>
      <c r="K609" s="4">
        <f>IFERROR(__xludf.DUMMYFUNCTION("""COMPUTED_VALUE"""),2.95)</f>
        <v>2.95</v>
      </c>
      <c r="L609" s="4">
        <v>34.6474</v>
      </c>
      <c r="M609" s="4" t="s">
        <v>13</v>
      </c>
      <c r="N609" s="1">
        <v>20.3876086039185</v>
      </c>
      <c r="O609" s="4">
        <v>9.9607913960815</v>
      </c>
      <c r="V609" s="5">
        <v>58.8347</v>
      </c>
      <c r="W609" s="6">
        <v>3.04</v>
      </c>
      <c r="Z609" s="4">
        <f>IFERROR(__xludf.DUMMYFUNCTION("""COMPUTED_VALUE"""),2.95)</f>
        <v>2.95</v>
      </c>
      <c r="AA609" s="4">
        <v>80.6062</v>
      </c>
      <c r="AB609" s="4" t="s">
        <v>13</v>
      </c>
      <c r="AC609" s="1">
        <v>102.149296301009</v>
      </c>
      <c r="AD609" s="4">
        <v>-43.314596301009004</v>
      </c>
    </row>
    <row r="610">
      <c r="G610" s="5">
        <v>30.0575</v>
      </c>
      <c r="H610" s="6">
        <v>3.045</v>
      </c>
      <c r="K610" s="4">
        <f>IFERROR(__xludf.DUMMYFUNCTION("""COMPUTED_VALUE"""),2.955)</f>
        <v>2.955</v>
      </c>
      <c r="L610" s="4">
        <v>34.4382</v>
      </c>
      <c r="M610" s="4" t="s">
        <v>13</v>
      </c>
      <c r="N610" s="1">
        <v>20.4729380715066</v>
      </c>
      <c r="O610" s="4">
        <v>9.5845619284934</v>
      </c>
      <c r="V610" s="5">
        <v>57.5996</v>
      </c>
      <c r="W610" s="6">
        <v>3.045</v>
      </c>
      <c r="Z610" s="4">
        <f>IFERROR(__xludf.DUMMYFUNCTION("""COMPUTED_VALUE"""),2.955)</f>
        <v>2.955</v>
      </c>
      <c r="AA610" s="4">
        <v>79.421</v>
      </c>
      <c r="AB610" s="4" t="s">
        <v>13</v>
      </c>
      <c r="AC610" s="1">
        <v>101.717335605282</v>
      </c>
      <c r="AD610" s="4">
        <v>-44.117735605282</v>
      </c>
    </row>
    <row r="611">
      <c r="G611" s="5">
        <v>29.7595</v>
      </c>
      <c r="H611" s="6">
        <v>3.05</v>
      </c>
      <c r="K611" s="4">
        <f>IFERROR(__xludf.DUMMYFUNCTION("""COMPUTED_VALUE"""),2.96)</f>
        <v>2.96</v>
      </c>
      <c r="L611" s="4">
        <v>34.2274</v>
      </c>
      <c r="M611" s="4" t="s">
        <v>13</v>
      </c>
      <c r="N611" s="1">
        <v>20.5531684663253</v>
      </c>
      <c r="O611" s="4">
        <v>9.2063315336747</v>
      </c>
      <c r="V611" s="5">
        <v>56.3631</v>
      </c>
      <c r="W611" s="6">
        <v>3.05</v>
      </c>
      <c r="Z611" s="4">
        <f>IFERROR(__xludf.DUMMYFUNCTION("""COMPUTED_VALUE"""),2.96)</f>
        <v>2.96</v>
      </c>
      <c r="AA611" s="4">
        <v>78.2329</v>
      </c>
      <c r="AB611" s="4" t="s">
        <v>13</v>
      </c>
      <c r="AC611" s="1">
        <v>101.269919203592</v>
      </c>
      <c r="AD611" s="4">
        <v>-44.90681920359199</v>
      </c>
    </row>
    <row r="612">
      <c r="G612" s="5">
        <v>29.4545</v>
      </c>
      <c r="H612" s="6">
        <v>3.055</v>
      </c>
      <c r="K612" s="4">
        <f>IFERROR(__xludf.DUMMYFUNCTION("""COMPUTED_VALUE"""),2.965)</f>
        <v>2.965</v>
      </c>
      <c r="L612" s="4">
        <v>34.0149</v>
      </c>
      <c r="M612" s="4" t="s">
        <v>13</v>
      </c>
      <c r="N612" s="1">
        <v>20.6269406660877</v>
      </c>
      <c r="O612" s="4">
        <v>8.827559333912298</v>
      </c>
      <c r="V612" s="5">
        <v>55.1256</v>
      </c>
      <c r="W612" s="6">
        <v>3.055</v>
      </c>
      <c r="Z612" s="4">
        <f>IFERROR(__xludf.DUMMYFUNCTION("""COMPUTED_VALUE"""),2.965)</f>
        <v>2.965</v>
      </c>
      <c r="AA612" s="4">
        <v>77.0419</v>
      </c>
      <c r="AB612" s="4" t="s">
        <v>13</v>
      </c>
      <c r="AC612" s="1">
        <v>100.808742062186</v>
      </c>
      <c r="AD612" s="4">
        <v>-45.683142062186</v>
      </c>
    </row>
    <row r="613">
      <c r="G613" s="5">
        <v>29.1423</v>
      </c>
      <c r="H613" s="6">
        <v>3.06</v>
      </c>
      <c r="K613" s="4">
        <f>IFERROR(__xludf.DUMMYFUNCTION("""COMPUTED_VALUE"""),2.96788406399999)</f>
        <v>2.967884064</v>
      </c>
      <c r="L613" s="4" t="s">
        <v>13</v>
      </c>
      <c r="M613" s="4">
        <v>19.417298637988</v>
      </c>
      <c r="N613" s="1">
        <v>20.6928955485068</v>
      </c>
      <c r="O613" s="4">
        <v>8.449404451493198</v>
      </c>
      <c r="V613" s="5">
        <v>53.8877</v>
      </c>
      <c r="W613" s="6">
        <v>3.06</v>
      </c>
      <c r="Z613" s="4">
        <f>IFERROR(__xludf.DUMMYFUNCTION("""COMPUTED_VALUE"""),2.96788406399999)</f>
        <v>2.967884064</v>
      </c>
      <c r="AA613" s="4" t="s">
        <v>13</v>
      </c>
      <c r="AB613" s="4">
        <v>105.628419174009</v>
      </c>
      <c r="AC613" s="1">
        <v>100.335499147312</v>
      </c>
      <c r="AD613" s="4">
        <v>-46.447799147312004</v>
      </c>
    </row>
    <row r="614">
      <c r="G614" s="5">
        <v>28.8232</v>
      </c>
      <c r="H614" s="6">
        <v>3.065</v>
      </c>
      <c r="K614" s="4">
        <f>IFERROR(__xludf.DUMMYFUNCTION("""COMPUTED_VALUE"""),2.97)</f>
        <v>2.97</v>
      </c>
      <c r="L614" s="4">
        <v>33.8</v>
      </c>
      <c r="M614" s="4" t="s">
        <v>13</v>
      </c>
      <c r="N614" s="1">
        <v>20.7496739912957</v>
      </c>
      <c r="O614" s="4">
        <v>8.073526008704299</v>
      </c>
      <c r="V614" s="5">
        <v>52.6502</v>
      </c>
      <c r="W614" s="6">
        <v>3.065</v>
      </c>
      <c r="Z614" s="4">
        <f>IFERROR(__xludf.DUMMYFUNCTION("""COMPUTED_VALUE"""),2.97)</f>
        <v>2.97</v>
      </c>
      <c r="AA614" s="4">
        <v>75.8481</v>
      </c>
      <c r="AB614" s="4" t="s">
        <v>13</v>
      </c>
      <c r="AC614" s="1">
        <v>99.8518854252181</v>
      </c>
      <c r="AD614" s="4">
        <v>-47.2016854252181</v>
      </c>
    </row>
    <row r="615">
      <c r="G615" s="5">
        <v>28.4971</v>
      </c>
      <c r="H615" s="6">
        <v>3.07</v>
      </c>
      <c r="K615" s="4">
        <f>IFERROR(__xludf.DUMMYFUNCTION("""COMPUTED_VALUE"""),2.975)</f>
        <v>2.975</v>
      </c>
      <c r="L615" s="4">
        <v>33.5826</v>
      </c>
      <c r="M615" s="4" t="s">
        <v>13</v>
      </c>
      <c r="N615" s="1">
        <v>20.7959168721673</v>
      </c>
      <c r="O615" s="4">
        <v>7.701183127832699</v>
      </c>
      <c r="V615" s="5">
        <v>51.4137</v>
      </c>
      <c r="W615" s="6">
        <v>3.07</v>
      </c>
      <c r="Z615" s="4">
        <f>IFERROR(__xludf.DUMMYFUNCTION("""COMPUTED_VALUE"""),2.975)</f>
        <v>2.975</v>
      </c>
      <c r="AA615" s="4">
        <v>74.6516</v>
      </c>
      <c r="AB615" s="4" t="s">
        <v>13</v>
      </c>
      <c r="AC615" s="1">
        <v>99.3595958621508</v>
      </c>
      <c r="AD615" s="4">
        <v>-47.9458958621508</v>
      </c>
    </row>
    <row r="616">
      <c r="G616" s="5">
        <v>28.1641</v>
      </c>
      <c r="H616" s="6">
        <v>3.075</v>
      </c>
      <c r="K616" s="4">
        <f>IFERROR(__xludf.DUMMYFUNCTION("""COMPUTED_VALUE"""),2.98)</f>
        <v>2.98</v>
      </c>
      <c r="L616" s="4">
        <v>33.3622</v>
      </c>
      <c r="M616" s="4" t="s">
        <v>13</v>
      </c>
      <c r="N616" s="1">
        <v>20.8302650688348</v>
      </c>
      <c r="O616" s="4">
        <v>7.3338349311652</v>
      </c>
      <c r="V616" s="5">
        <v>50.179</v>
      </c>
      <c r="W616" s="6">
        <v>3.075</v>
      </c>
      <c r="Z616" s="4">
        <f>IFERROR(__xludf.DUMMYFUNCTION("""COMPUTED_VALUE"""),2.98)</f>
        <v>2.98</v>
      </c>
      <c r="AA616" s="4">
        <v>73.4522</v>
      </c>
      <c r="AB616" s="4" t="s">
        <v>13</v>
      </c>
      <c r="AC616" s="1">
        <v>98.860325424358</v>
      </c>
      <c r="AD616" s="4">
        <v>-48.68132542435799</v>
      </c>
    </row>
    <row r="617">
      <c r="G617" s="5">
        <v>27.8245</v>
      </c>
      <c r="H617" s="6">
        <v>3.08</v>
      </c>
      <c r="K617" s="4">
        <f>IFERROR(__xludf.DUMMYFUNCTION("""COMPUTED_VALUE"""),2.985)</f>
        <v>2.985</v>
      </c>
      <c r="L617" s="4">
        <v>33.1384</v>
      </c>
      <c r="M617" s="4" t="s">
        <v>13</v>
      </c>
      <c r="N617" s="1">
        <v>20.8513594590111</v>
      </c>
      <c r="O617" s="4">
        <v>6.973140540988901</v>
      </c>
      <c r="V617" s="5">
        <v>48.9471</v>
      </c>
      <c r="W617" s="6">
        <v>3.08</v>
      </c>
      <c r="Z617" s="4">
        <f>IFERROR(__xludf.DUMMYFUNCTION("""COMPUTED_VALUE"""),2.985)</f>
        <v>2.985</v>
      </c>
      <c r="AA617" s="4">
        <v>72.25</v>
      </c>
      <c r="AB617" s="4" t="s">
        <v>13</v>
      </c>
      <c r="AC617" s="1">
        <v>98.3557690780873</v>
      </c>
      <c r="AD617" s="4">
        <v>-49.40866907808731</v>
      </c>
    </row>
    <row r="618">
      <c r="G618" s="5">
        <v>27.4784</v>
      </c>
      <c r="H618" s="6">
        <v>3.085</v>
      </c>
      <c r="K618" s="4">
        <f>IFERROR(__xludf.DUMMYFUNCTION("""COMPUTED_VALUE"""),2.99)</f>
        <v>2.99</v>
      </c>
      <c r="L618" s="4">
        <v>32.9107</v>
      </c>
      <c r="M618" s="4" t="s">
        <v>13</v>
      </c>
      <c r="N618" s="1">
        <v>20.8578901362248</v>
      </c>
      <c r="O618" s="4">
        <v>6.620509863775201</v>
      </c>
      <c r="V618" s="5">
        <v>47.719</v>
      </c>
      <c r="W618" s="6">
        <v>3.085</v>
      </c>
      <c r="Z618" s="4">
        <f>IFERROR(__xludf.DUMMYFUNCTION("""COMPUTED_VALUE"""),2.99)</f>
        <v>2.99</v>
      </c>
      <c r="AA618" s="4">
        <v>71.045</v>
      </c>
      <c r="AB618" s="4" t="s">
        <v>13</v>
      </c>
      <c r="AC618" s="1">
        <v>97.8474656736217</v>
      </c>
      <c r="AD618" s="4">
        <v>-50.1284656736217</v>
      </c>
    </row>
    <row r="619">
      <c r="G619" s="5">
        <v>27.126</v>
      </c>
      <c r="H619" s="6">
        <v>3.09</v>
      </c>
      <c r="K619" s="4">
        <f>IFERROR(__xludf.DUMMYFUNCTION("""COMPUTED_VALUE"""),2.995)</f>
        <v>2.995</v>
      </c>
      <c r="L619" s="4">
        <v>32.6789</v>
      </c>
      <c r="M619" s="4" t="s">
        <v>13</v>
      </c>
      <c r="N619" s="1">
        <v>20.8575243290323</v>
      </c>
      <c r="O619" s="4">
        <v>6.2684756709677</v>
      </c>
      <c r="V619" s="5">
        <v>46.4955</v>
      </c>
      <c r="W619" s="6">
        <v>3.09</v>
      </c>
      <c r="Z619" s="4">
        <f>IFERROR(__xludf.DUMMYFUNCTION("""COMPUTED_VALUE"""),2.995)</f>
        <v>2.995</v>
      </c>
      <c r="AA619" s="4">
        <v>69.8371</v>
      </c>
      <c r="AB619" s="4" t="s">
        <v>13</v>
      </c>
      <c r="AC619" s="1">
        <v>97.3087832376486</v>
      </c>
      <c r="AD619" s="4">
        <v>-50.8132832376486</v>
      </c>
    </row>
    <row r="620">
      <c r="G620" s="5">
        <v>26.7677</v>
      </c>
      <c r="H620" s="6">
        <v>3.095</v>
      </c>
      <c r="K620" s="4">
        <f>IFERROR(__xludf.DUMMYFUNCTION("""COMPUTED_VALUE"""),3.0)</f>
        <v>3</v>
      </c>
      <c r="L620" s="4">
        <v>32.4426</v>
      </c>
      <c r="M620" s="4" t="s">
        <v>13</v>
      </c>
      <c r="N620" s="1">
        <v>20.8565293342763</v>
      </c>
      <c r="O620" s="4">
        <v>5.911170665723702</v>
      </c>
      <c r="V620" s="5">
        <v>45.278</v>
      </c>
      <c r="W620" s="6">
        <v>3.095</v>
      </c>
      <c r="Z620" s="4">
        <f>IFERROR(__xludf.DUMMYFUNCTION("""COMPUTED_VALUE"""),3.0)</f>
        <v>3</v>
      </c>
      <c r="AA620" s="4">
        <v>68.6263</v>
      </c>
      <c r="AB620" s="4" t="s">
        <v>13</v>
      </c>
      <c r="AC620" s="1">
        <v>96.7185734127809</v>
      </c>
      <c r="AD620" s="4">
        <v>-51.4405734127809</v>
      </c>
    </row>
    <row r="621">
      <c r="G621" s="5">
        <v>26.4039</v>
      </c>
      <c r="H621" s="6">
        <v>3.1</v>
      </c>
      <c r="K621" s="4">
        <f>IFERROR(__xludf.DUMMYFUNCTION("""COMPUTED_VALUE"""),3.005)</f>
        <v>3.005</v>
      </c>
      <c r="L621" s="4">
        <v>32.2013</v>
      </c>
      <c r="M621" s="4" t="s">
        <v>13</v>
      </c>
      <c r="N621" s="1">
        <v>20.8549068187705</v>
      </c>
      <c r="O621" s="4">
        <v>5.548993181229502</v>
      </c>
      <c r="V621" s="5">
        <v>44.0675</v>
      </c>
      <c r="W621" s="6">
        <v>3.1</v>
      </c>
      <c r="Z621" s="4">
        <f>IFERROR(__xludf.DUMMYFUNCTION("""COMPUTED_VALUE"""),3.005)</f>
        <v>3.005</v>
      </c>
      <c r="AA621" s="4">
        <v>67.4125</v>
      </c>
      <c r="AB621" s="4" t="s">
        <v>13</v>
      </c>
      <c r="AC621" s="1">
        <v>96.0757841111064</v>
      </c>
      <c r="AD621" s="4">
        <v>-52.0082841111064</v>
      </c>
    </row>
    <row r="622">
      <c r="G622" s="5">
        <v>26.0347</v>
      </c>
      <c r="H622" s="6">
        <v>3.105</v>
      </c>
      <c r="K622" s="4">
        <f>IFERROR(__xludf.DUMMYFUNCTION("""COMPUTED_VALUE"""),3.01)</f>
        <v>3.01</v>
      </c>
      <c r="L622" s="4">
        <v>31.9548</v>
      </c>
      <c r="M622" s="4" t="s">
        <v>13</v>
      </c>
      <c r="N622" s="1">
        <v>20.8526584493284</v>
      </c>
      <c r="O622" s="4">
        <v>5.182041550671602</v>
      </c>
      <c r="V622" s="5">
        <v>42.8652</v>
      </c>
      <c r="W622" s="6">
        <v>3.105</v>
      </c>
      <c r="Z622" s="4">
        <f>IFERROR(__xludf.DUMMYFUNCTION("""COMPUTED_VALUE"""),3.01)</f>
        <v>3.01</v>
      </c>
      <c r="AA622" s="4">
        <v>66.1956</v>
      </c>
      <c r="AB622" s="4" t="s">
        <v>13</v>
      </c>
      <c r="AC622" s="1">
        <v>95.3793632447126</v>
      </c>
      <c r="AD622" s="4">
        <v>-52.51416324471259</v>
      </c>
    </row>
    <row r="623">
      <c r="G623" s="5">
        <v>25.6607</v>
      </c>
      <c r="H623" s="6">
        <v>3.11</v>
      </c>
      <c r="K623" s="4">
        <f>IFERROR(__xludf.DUMMYFUNCTION("""COMPUTED_VALUE"""),3.015)</f>
        <v>3.015</v>
      </c>
      <c r="L623" s="4">
        <v>31.7026</v>
      </c>
      <c r="M623" s="4" t="s">
        <v>13</v>
      </c>
      <c r="N623" s="1">
        <v>20.8497858927636</v>
      </c>
      <c r="O623" s="4">
        <v>4.8109141072364</v>
      </c>
      <c r="V623" s="5">
        <v>41.6725</v>
      </c>
      <c r="W623" s="6">
        <v>3.11</v>
      </c>
      <c r="Z623" s="4">
        <f>IFERROR(__xludf.DUMMYFUNCTION("""COMPUTED_VALUE"""),3.015)</f>
        <v>3.015</v>
      </c>
      <c r="AA623" s="4">
        <v>64.9758</v>
      </c>
      <c r="AB623" s="4" t="s">
        <v>13</v>
      </c>
      <c r="AC623" s="1">
        <v>94.628258725687</v>
      </c>
      <c r="AD623" s="4">
        <v>-52.955758725687005</v>
      </c>
    </row>
    <row r="624">
      <c r="G624" s="5">
        <v>25.2823</v>
      </c>
      <c r="H624" s="6">
        <v>3.115</v>
      </c>
      <c r="K624" s="4">
        <f>IFERROR(__xludf.DUMMYFUNCTION("""COMPUTED_VALUE"""),3.02)</f>
        <v>3.02</v>
      </c>
      <c r="L624" s="4">
        <v>31.4446</v>
      </c>
      <c r="M624" s="4" t="s">
        <v>13</v>
      </c>
      <c r="N624" s="1">
        <v>20.8462908158897</v>
      </c>
      <c r="O624" s="4">
        <v>4.436009184110301</v>
      </c>
      <c r="V624" s="5">
        <v>40.4905</v>
      </c>
      <c r="W624" s="6">
        <v>3.115</v>
      </c>
      <c r="Z624" s="4">
        <f>IFERROR(__xludf.DUMMYFUNCTION("""COMPUTED_VALUE"""),3.02)</f>
        <v>3.02</v>
      </c>
      <c r="AA624" s="4">
        <v>63.753</v>
      </c>
      <c r="AB624" s="4" t="s">
        <v>13</v>
      </c>
      <c r="AC624" s="1">
        <v>93.8214184661172</v>
      </c>
      <c r="AD624" s="4">
        <v>-53.3309184661172</v>
      </c>
    </row>
    <row r="625">
      <c r="G625" s="5">
        <v>24.8999</v>
      </c>
      <c r="H625" s="6">
        <v>3.12</v>
      </c>
      <c r="K625" s="4">
        <f>IFERROR(__xludf.DUMMYFUNCTION("""COMPUTED_VALUE"""),3.025)</f>
        <v>3.025</v>
      </c>
      <c r="L625" s="4">
        <v>31.1804</v>
      </c>
      <c r="M625" s="4" t="s">
        <v>13</v>
      </c>
      <c r="N625" s="1">
        <v>20.8421748855203</v>
      </c>
      <c r="O625" s="4">
        <v>4.057725114479698</v>
      </c>
      <c r="V625" s="5">
        <v>39.3207</v>
      </c>
      <c r="W625" s="6">
        <v>3.12</v>
      </c>
      <c r="Z625" s="4">
        <f>IFERROR(__xludf.DUMMYFUNCTION("""COMPUTED_VALUE"""),3.025)</f>
        <v>3.025</v>
      </c>
      <c r="AA625" s="4">
        <v>62.5272</v>
      </c>
      <c r="AB625" s="4" t="s">
        <v>13</v>
      </c>
      <c r="AC625" s="1">
        <v>92.9577903780909</v>
      </c>
      <c r="AD625" s="4">
        <v>-53.6370903780909</v>
      </c>
    </row>
    <row r="626">
      <c r="G626" s="5">
        <v>24.514</v>
      </c>
      <c r="H626" s="6">
        <v>3.125</v>
      </c>
      <c r="K626" s="4">
        <f>IFERROR(__xludf.DUMMYFUNCTION("""COMPUTED_VALUE"""),3.03)</f>
        <v>3.03</v>
      </c>
      <c r="L626" s="4">
        <v>30.9098</v>
      </c>
      <c r="M626" s="4" t="s">
        <v>13</v>
      </c>
      <c r="N626" s="1">
        <v>20.8374397684691</v>
      </c>
      <c r="O626" s="4">
        <v>3.6765602315308996</v>
      </c>
      <c r="V626" s="5">
        <v>38.1645</v>
      </c>
      <c r="W626" s="6">
        <v>3.125</v>
      </c>
      <c r="Z626" s="4">
        <f>IFERROR(__xludf.DUMMYFUNCTION("""COMPUTED_VALUE"""),3.03)</f>
        <v>3.03</v>
      </c>
      <c r="AA626" s="4">
        <v>61.2989</v>
      </c>
      <c r="AB626" s="4" t="s">
        <v>13</v>
      </c>
      <c r="AC626" s="1">
        <v>92.0363223736957</v>
      </c>
      <c r="AD626" s="4">
        <v>-53.8718223736957</v>
      </c>
    </row>
    <row r="627">
      <c r="G627" s="5">
        <v>24.1252</v>
      </c>
      <c r="H627" s="6">
        <v>3.13</v>
      </c>
      <c r="K627" s="4">
        <f>IFERROR(__xludf.DUMMYFUNCTION("""COMPUTED_VALUE"""),3.035)</f>
        <v>3.035</v>
      </c>
      <c r="L627" s="4">
        <v>30.6325</v>
      </c>
      <c r="M627" s="4" t="s">
        <v>13</v>
      </c>
      <c r="N627" s="1">
        <v>20.8320871315495</v>
      </c>
      <c r="O627" s="4">
        <v>3.2931128684504998</v>
      </c>
      <c r="V627" s="5">
        <v>37.0232</v>
      </c>
      <c r="W627" s="6">
        <v>3.13</v>
      </c>
      <c r="Z627" s="4">
        <f>IFERROR(__xludf.DUMMYFUNCTION("""COMPUTED_VALUE"""),3.035)</f>
        <v>3.035</v>
      </c>
      <c r="AA627" s="4">
        <v>60.0679</v>
      </c>
      <c r="AB627" s="4" t="s">
        <v>13</v>
      </c>
      <c r="AC627" s="1">
        <v>91.0559623650192</v>
      </c>
      <c r="AD627" s="4">
        <v>-54.032762365019195</v>
      </c>
    </row>
    <row r="628">
      <c r="G628" s="5">
        <v>23.7339</v>
      </c>
      <c r="H628" s="6">
        <v>3.135</v>
      </c>
      <c r="K628" s="4">
        <f>IFERROR(__xludf.DUMMYFUNCTION("""COMPUTED_VALUE"""),3.04)</f>
        <v>3.04</v>
      </c>
      <c r="L628" s="4">
        <v>30.3484</v>
      </c>
      <c r="M628" s="4" t="s">
        <v>13</v>
      </c>
      <c r="N628" s="1">
        <v>20.8261186415753</v>
      </c>
      <c r="O628" s="4">
        <v>2.9077813584246996</v>
      </c>
      <c r="V628" s="5">
        <v>35.8983</v>
      </c>
      <c r="W628" s="6">
        <v>3.135</v>
      </c>
      <c r="Z628" s="4">
        <f>IFERROR(__xludf.DUMMYFUNCTION("""COMPUTED_VALUE"""),3.04)</f>
        <v>3.04</v>
      </c>
      <c r="AA628" s="4">
        <v>58.8347</v>
      </c>
      <c r="AB628" s="4" t="s">
        <v>13</v>
      </c>
      <c r="AC628" s="1">
        <v>90.0156582641489</v>
      </c>
      <c r="AD628" s="4">
        <v>-54.1173582641489</v>
      </c>
    </row>
    <row r="629">
      <c r="G629" s="5">
        <v>23.3408</v>
      </c>
      <c r="H629" s="6">
        <v>3.14</v>
      </c>
      <c r="K629" s="4">
        <f>IFERROR(__xludf.DUMMYFUNCTION("""COMPUTED_VALUE"""),3.045)</f>
        <v>3.045</v>
      </c>
      <c r="L629" s="4">
        <v>30.0575</v>
      </c>
      <c r="M629" s="4" t="s">
        <v>13</v>
      </c>
      <c r="N629" s="1">
        <v>20.8195359653599</v>
      </c>
      <c r="O629" s="4">
        <v>2.521264034640101</v>
      </c>
      <c r="V629" s="5">
        <v>34.7912</v>
      </c>
      <c r="W629" s="6">
        <v>3.14</v>
      </c>
      <c r="Z629" s="4">
        <f>IFERROR(__xludf.DUMMYFUNCTION("""COMPUTED_VALUE"""),3.045)</f>
        <v>3.045</v>
      </c>
      <c r="AA629" s="4">
        <v>57.5996</v>
      </c>
      <c r="AB629" s="4" t="s">
        <v>13</v>
      </c>
      <c r="AC629" s="1">
        <v>88.9143579831724</v>
      </c>
      <c r="AD629" s="4">
        <v>-54.12315798317239</v>
      </c>
    </row>
    <row r="630">
      <c r="G630" s="5">
        <v>22.9465</v>
      </c>
      <c r="H630" s="6">
        <v>3.145</v>
      </c>
      <c r="K630" s="4">
        <f>IFERROR(__xludf.DUMMYFUNCTION("""COMPUTED_VALUE"""),3.05)</f>
        <v>3.05</v>
      </c>
      <c r="L630" s="4">
        <v>29.7595</v>
      </c>
      <c r="M630" s="4" t="s">
        <v>13</v>
      </c>
      <c r="N630" s="1">
        <v>20.8123407697171</v>
      </c>
      <c r="O630" s="4">
        <v>2.1341592302829007</v>
      </c>
      <c r="V630" s="5">
        <v>33.7032</v>
      </c>
      <c r="W630" s="6">
        <v>3.145</v>
      </c>
      <c r="Z630" s="4">
        <f>IFERROR(__xludf.DUMMYFUNCTION("""COMPUTED_VALUE"""),3.05)</f>
        <v>3.05</v>
      </c>
      <c r="AA630" s="4">
        <v>56.3631</v>
      </c>
      <c r="AB630" s="4" t="s">
        <v>13</v>
      </c>
      <c r="AC630" s="1">
        <v>87.7510094341774</v>
      </c>
      <c r="AD630" s="4">
        <v>-54.0478094341774</v>
      </c>
    </row>
    <row r="631">
      <c r="G631" s="5">
        <v>22.5514</v>
      </c>
      <c r="H631" s="6">
        <v>3.15</v>
      </c>
      <c r="K631" s="4">
        <f>IFERROR(__xludf.DUMMYFUNCTION("""COMPUTED_VALUE"""),3.055)</f>
        <v>3.055</v>
      </c>
      <c r="L631" s="4">
        <v>29.4545</v>
      </c>
      <c r="M631" s="4" t="s">
        <v>13</v>
      </c>
      <c r="N631" s="1">
        <v>20.8045347214603</v>
      </c>
      <c r="O631" s="4">
        <v>1.7468652785397012</v>
      </c>
      <c r="V631" s="5">
        <v>32.6358</v>
      </c>
      <c r="W631" s="6">
        <v>3.15</v>
      </c>
      <c r="Z631" s="4">
        <f>IFERROR(__xludf.DUMMYFUNCTION("""COMPUTED_VALUE"""),3.055)</f>
        <v>3.055</v>
      </c>
      <c r="AA631" s="4">
        <v>55.1256</v>
      </c>
      <c r="AB631" s="4" t="s">
        <v>13</v>
      </c>
      <c r="AC631" s="1">
        <v>86.5245605292514</v>
      </c>
      <c r="AD631" s="4">
        <v>-53.8887605292514</v>
      </c>
    </row>
    <row r="632">
      <c r="G632" s="5">
        <v>22.1562</v>
      </c>
      <c r="H632" s="6">
        <v>3.155</v>
      </c>
      <c r="K632" s="4">
        <f>IFERROR(__xludf.DUMMYFUNCTION("""COMPUTED_VALUE"""),3.06)</f>
        <v>3.06</v>
      </c>
      <c r="L632" s="4">
        <v>29.1423</v>
      </c>
      <c r="M632" s="4" t="s">
        <v>13</v>
      </c>
      <c r="N632" s="1">
        <v>20.7961194874032</v>
      </c>
      <c r="O632" s="4">
        <v>1.3600805125967987</v>
      </c>
      <c r="V632" s="5">
        <v>31.5903</v>
      </c>
      <c r="W632" s="6">
        <v>3.155</v>
      </c>
      <c r="Z632" s="4">
        <f>IFERROR(__xludf.DUMMYFUNCTION("""COMPUTED_VALUE"""),3.06)</f>
        <v>3.06</v>
      </c>
      <c r="AA632" s="4">
        <v>53.8877</v>
      </c>
      <c r="AB632" s="4" t="s">
        <v>13</v>
      </c>
      <c r="AC632" s="1">
        <v>85.233959180482</v>
      </c>
      <c r="AD632" s="4">
        <v>-53.643659180482004</v>
      </c>
    </row>
    <row r="633">
      <c r="G633" s="5">
        <v>21.7614</v>
      </c>
      <c r="H633" s="6">
        <v>3.16</v>
      </c>
      <c r="K633" s="4">
        <f>IFERROR(__xludf.DUMMYFUNCTION("""COMPUTED_VALUE"""),3.065)</f>
        <v>3.065</v>
      </c>
      <c r="L633" s="4">
        <v>28.8232</v>
      </c>
      <c r="M633" s="4" t="s">
        <v>13</v>
      </c>
      <c r="N633" s="1">
        <v>20.7870967343594</v>
      </c>
      <c r="O633" s="4">
        <v>0.9743032656405965</v>
      </c>
      <c r="V633" s="5">
        <v>30.5678</v>
      </c>
      <c r="W633" s="6">
        <v>3.16</v>
      </c>
      <c r="Z633" s="4">
        <f>IFERROR(__xludf.DUMMYFUNCTION("""COMPUTED_VALUE"""),3.065)</f>
        <v>3.065</v>
      </c>
      <c r="AA633" s="4">
        <v>52.6502</v>
      </c>
      <c r="AB633" s="4" t="s">
        <v>13</v>
      </c>
      <c r="AC633" s="1">
        <v>83.8781532999568</v>
      </c>
      <c r="AD633" s="4">
        <v>-53.310353299956795</v>
      </c>
    </row>
    <row r="634">
      <c r="G634" s="5">
        <v>21.3677</v>
      </c>
      <c r="H634" s="6">
        <v>3.165</v>
      </c>
      <c r="K634" s="4">
        <f>IFERROR(__xludf.DUMMYFUNCTION("""COMPUTED_VALUE"""),3.07)</f>
        <v>3.07</v>
      </c>
      <c r="L634" s="4">
        <v>28.4971</v>
      </c>
      <c r="M634" s="4" t="s">
        <v>13</v>
      </c>
      <c r="N634" s="1">
        <v>20.7774681291425</v>
      </c>
      <c r="O634" s="4">
        <v>0.590231870857501</v>
      </c>
      <c r="V634" s="5">
        <v>29.5697</v>
      </c>
      <c r="W634" s="6">
        <v>3.165</v>
      </c>
      <c r="Z634" s="4">
        <f>IFERROR(__xludf.DUMMYFUNCTION("""COMPUTED_VALUE"""),3.07)</f>
        <v>3.07</v>
      </c>
      <c r="AA634" s="4">
        <v>51.4137</v>
      </c>
      <c r="AB634" s="4" t="s">
        <v>13</v>
      </c>
      <c r="AC634" s="1">
        <v>82.4560907997635</v>
      </c>
      <c r="AD634" s="4">
        <v>-52.886390799763504</v>
      </c>
    </row>
    <row r="635">
      <c r="G635" s="5">
        <v>20.9756</v>
      </c>
      <c r="H635" s="6">
        <v>3.17</v>
      </c>
      <c r="K635" s="4">
        <f>IFERROR(__xludf.DUMMYFUNCTION("""COMPUTED_VALUE"""),3.075)</f>
        <v>3.075</v>
      </c>
      <c r="L635" s="4">
        <v>28.1641</v>
      </c>
      <c r="M635" s="4" t="s">
        <v>13</v>
      </c>
      <c r="N635" s="1">
        <v>20.7499896204816</v>
      </c>
      <c r="O635" s="4">
        <v>0.22561037951840035</v>
      </c>
      <c r="V635" s="5">
        <v>28.5969</v>
      </c>
      <c r="W635" s="6">
        <v>3.17</v>
      </c>
      <c r="Z635" s="4">
        <f>IFERROR(__xludf.DUMMYFUNCTION("""COMPUTED_VALUE"""),3.075)</f>
        <v>3.075</v>
      </c>
      <c r="AA635" s="4">
        <v>50.179</v>
      </c>
      <c r="AB635" s="4" t="s">
        <v>13</v>
      </c>
      <c r="AC635" s="1">
        <v>80.9196356142095</v>
      </c>
      <c r="AD635" s="4">
        <v>-52.32273561420949</v>
      </c>
    </row>
    <row r="636">
      <c r="G636" s="5">
        <v>20.5856</v>
      </c>
      <c r="H636" s="6">
        <v>3.175</v>
      </c>
      <c r="K636" s="4">
        <f>IFERROR(__xludf.DUMMYFUNCTION("""COMPUTED_VALUE"""),3.08)</f>
        <v>3.08</v>
      </c>
      <c r="L636" s="4">
        <v>27.8245</v>
      </c>
      <c r="M636" s="4" t="s">
        <v>13</v>
      </c>
      <c r="N636" s="1">
        <v>20.5570119822414</v>
      </c>
      <c r="O636" s="4">
        <v>0.02858801775860087</v>
      </c>
      <c r="V636" s="5">
        <v>27.6505</v>
      </c>
      <c r="W636" s="6">
        <v>3.175</v>
      </c>
      <c r="Z636" s="4">
        <f>IFERROR(__xludf.DUMMYFUNCTION("""COMPUTED_VALUE"""),3.08)</f>
        <v>3.08</v>
      </c>
      <c r="AA636" s="4">
        <v>48.9471</v>
      </c>
      <c r="AB636" s="4" t="s">
        <v>13</v>
      </c>
      <c r="AC636" s="1">
        <v>78.8703081460689</v>
      </c>
      <c r="AD636" s="4">
        <v>-51.21980814606889</v>
      </c>
    </row>
    <row r="637">
      <c r="G637" s="5">
        <v>20.1984</v>
      </c>
      <c r="H637" s="6">
        <v>3.18</v>
      </c>
      <c r="K637" s="4">
        <f>IFERROR(__xludf.DUMMYFUNCTION("""COMPUTED_VALUE"""),3.084598541)</f>
        <v>3.084598541</v>
      </c>
      <c r="L637" s="4" t="s">
        <v>13</v>
      </c>
      <c r="M637" s="4">
        <v>20.8578921677173</v>
      </c>
      <c r="N637" s="1">
        <v>20.1837827403471</v>
      </c>
      <c r="O637" s="4">
        <v>0.01461725965289773</v>
      </c>
      <c r="V637" s="5">
        <v>26.7314</v>
      </c>
      <c r="W637" s="6">
        <v>3.18</v>
      </c>
      <c r="Z637" s="4">
        <f>IFERROR(__xludf.DUMMYFUNCTION("""COMPUTED_VALUE"""),3.084598541)</f>
        <v>3.084598541</v>
      </c>
      <c r="AA637" s="4" t="s">
        <v>13</v>
      </c>
      <c r="AB637" s="4">
        <v>97.8885143877499</v>
      </c>
      <c r="AC637" s="1">
        <v>76.2830294735617</v>
      </c>
      <c r="AD637" s="4">
        <v>-49.5516294735617</v>
      </c>
    </row>
    <row r="638">
      <c r="G638" s="5">
        <v>19.8143</v>
      </c>
      <c r="H638" s="6">
        <v>3.185</v>
      </c>
      <c r="K638" s="4">
        <f>IFERROR(__xludf.DUMMYFUNCTION("""COMPUTED_VALUE"""),3.085)</f>
        <v>3.085</v>
      </c>
      <c r="L638" s="4">
        <v>27.4784</v>
      </c>
      <c r="M638" s="4" t="s">
        <v>13</v>
      </c>
      <c r="N638" s="1">
        <v>19.6540187782057</v>
      </c>
      <c r="O638" s="4">
        <v>0.1602812217942997</v>
      </c>
      <c r="V638" s="5">
        <v>25.8402</v>
      </c>
      <c r="W638" s="6">
        <v>3.185</v>
      </c>
      <c r="Z638" s="4">
        <f>IFERROR(__xludf.DUMMYFUNCTION("""COMPUTED_VALUE"""),3.085)</f>
        <v>3.085</v>
      </c>
      <c r="AA638" s="4">
        <v>47.719</v>
      </c>
      <c r="AB638" s="4" t="s">
        <v>13</v>
      </c>
      <c r="AC638" s="1">
        <v>73.2387665469489</v>
      </c>
      <c r="AD638" s="4">
        <v>-47.3985665469489</v>
      </c>
    </row>
    <row r="639">
      <c r="G639" s="5">
        <v>19.4339</v>
      </c>
      <c r="H639" s="6">
        <v>3.19</v>
      </c>
      <c r="K639" s="4">
        <f>IFERROR(__xludf.DUMMYFUNCTION("""COMPUTED_VALUE"""),3.09)</f>
        <v>3.09</v>
      </c>
      <c r="L639" s="4">
        <v>27.126</v>
      </c>
      <c r="M639" s="4" t="s">
        <v>13</v>
      </c>
      <c r="N639" s="1">
        <v>18.9914369792239</v>
      </c>
      <c r="O639" s="4">
        <v>0.44246302077610267</v>
      </c>
      <c r="V639" s="5">
        <v>24.9775</v>
      </c>
      <c r="W639" s="6">
        <v>3.19</v>
      </c>
      <c r="Z639" s="4">
        <f>IFERROR(__xludf.DUMMYFUNCTION("""COMPUTED_VALUE"""),3.09)</f>
        <v>3.09</v>
      </c>
      <c r="AA639" s="4">
        <v>46.4955</v>
      </c>
      <c r="AB639" s="4" t="s">
        <v>13</v>
      </c>
      <c r="AC639" s="1">
        <v>69.8184863164906</v>
      </c>
      <c r="AD639" s="4">
        <v>-44.84098631649061</v>
      </c>
    </row>
    <row r="640">
      <c r="G640" s="5">
        <v>19.0576</v>
      </c>
      <c r="H640" s="6">
        <v>3.195</v>
      </c>
      <c r="K640" s="4">
        <f>IFERROR(__xludf.DUMMYFUNCTION("""COMPUTED_VALUE"""),3.095)</f>
        <v>3.095</v>
      </c>
      <c r="L640" s="4">
        <v>26.7677</v>
      </c>
      <c r="M640" s="4" t="s">
        <v>13</v>
      </c>
      <c r="N640" s="1">
        <v>18.2197542268088</v>
      </c>
      <c r="O640" s="4">
        <v>0.8378457731912015</v>
      </c>
      <c r="V640" s="5">
        <v>24.1438</v>
      </c>
      <c r="W640" s="6">
        <v>3.195</v>
      </c>
      <c r="Z640" s="4">
        <f>IFERROR(__xludf.DUMMYFUNCTION("""COMPUTED_VALUE"""),3.095)</f>
        <v>3.095</v>
      </c>
      <c r="AA640" s="4">
        <v>45.278</v>
      </c>
      <c r="AB640" s="4" t="s">
        <v>13</v>
      </c>
      <c r="AC640" s="1">
        <v>66.1031557324473</v>
      </c>
      <c r="AD640" s="4">
        <v>-41.95935573244731</v>
      </c>
    </row>
    <row r="641">
      <c r="G641" s="5">
        <v>18.6859</v>
      </c>
      <c r="H641" s="6">
        <v>3.2</v>
      </c>
      <c r="K641" s="4">
        <f>IFERROR(__xludf.DUMMYFUNCTION("""COMPUTED_VALUE"""),3.1)</f>
        <v>3.1</v>
      </c>
      <c r="L641" s="4">
        <v>26.4039</v>
      </c>
      <c r="M641" s="4" t="s">
        <v>13</v>
      </c>
      <c r="N641" s="1">
        <v>17.362687404367</v>
      </c>
      <c r="O641" s="4">
        <v>1.3232125956329988</v>
      </c>
      <c r="V641" s="5">
        <v>23.3394</v>
      </c>
      <c r="W641" s="6">
        <v>3.2</v>
      </c>
      <c r="Z641" s="4">
        <f>IFERROR(__xludf.DUMMYFUNCTION("""COMPUTED_VALUE"""),3.1)</f>
        <v>3.1</v>
      </c>
      <c r="AA641" s="4">
        <v>44.0675</v>
      </c>
      <c r="AB641" s="4" t="s">
        <v>13</v>
      </c>
      <c r="AC641" s="1">
        <v>62.173741745079</v>
      </c>
      <c r="AD641" s="4">
        <v>-38.834341745079</v>
      </c>
    </row>
    <row r="642">
      <c r="G642" s="5">
        <v>18.319</v>
      </c>
      <c r="H642" s="6">
        <v>3.205</v>
      </c>
      <c r="K642" s="4">
        <f>IFERROR(__xludf.DUMMYFUNCTION("""COMPUTED_VALUE"""),3.105)</f>
        <v>3.105</v>
      </c>
      <c r="L642" s="4">
        <v>26.0347</v>
      </c>
      <c r="M642" s="4" t="s">
        <v>13</v>
      </c>
      <c r="N642" s="1">
        <v>16.4439533953057</v>
      </c>
      <c r="O642" s="4">
        <v>1.8750466046942975</v>
      </c>
      <c r="V642" s="5">
        <v>22.5644</v>
      </c>
      <c r="W642" s="6">
        <v>3.205</v>
      </c>
      <c r="Z642" s="4">
        <f>IFERROR(__xludf.DUMMYFUNCTION("""COMPUTED_VALUE"""),3.105)</f>
        <v>3.105</v>
      </c>
      <c r="AA642" s="4">
        <v>42.8652</v>
      </c>
      <c r="AB642" s="4" t="s">
        <v>13</v>
      </c>
      <c r="AC642" s="1">
        <v>58.1112113046469</v>
      </c>
      <c r="AD642" s="4">
        <v>-35.5468113046469</v>
      </c>
    </row>
    <row r="643">
      <c r="G643" s="5">
        <v>17.9574</v>
      </c>
      <c r="H643" s="6">
        <v>3.21</v>
      </c>
      <c r="K643" s="4">
        <f>IFERROR(__xludf.DUMMYFUNCTION("""COMPUTED_VALUE"""),3.11)</f>
        <v>3.11</v>
      </c>
      <c r="L643" s="4">
        <v>25.6607</v>
      </c>
      <c r="M643" s="4" t="s">
        <v>13</v>
      </c>
      <c r="N643" s="1">
        <v>15.4872690830316</v>
      </c>
      <c r="O643" s="4">
        <v>2.470130916968399</v>
      </c>
      <c r="V643" s="5">
        <v>21.8188</v>
      </c>
      <c r="W643" s="6">
        <v>3.21</v>
      </c>
      <c r="Z643" s="4">
        <f>IFERROR(__xludf.DUMMYFUNCTION("""COMPUTED_VALUE"""),3.11)</f>
        <v>3.11</v>
      </c>
      <c r="AA643" s="4">
        <v>41.6725</v>
      </c>
      <c r="AB643" s="4" t="s">
        <v>13</v>
      </c>
      <c r="AC643" s="1">
        <v>53.9965313614108</v>
      </c>
      <c r="AD643" s="4">
        <v>-32.17773136141081</v>
      </c>
    </row>
    <row r="644">
      <c r="G644" s="5">
        <v>17.6013</v>
      </c>
      <c r="H644" s="6">
        <v>3.215</v>
      </c>
      <c r="K644" s="4">
        <f>IFERROR(__xludf.DUMMYFUNCTION("""COMPUTED_VALUE"""),3.115)</f>
        <v>3.115</v>
      </c>
      <c r="L644" s="4">
        <v>25.2823</v>
      </c>
      <c r="M644" s="4" t="s">
        <v>13</v>
      </c>
      <c r="N644" s="1">
        <v>14.5163513509517</v>
      </c>
      <c r="O644" s="4">
        <v>3.0849486490482985</v>
      </c>
      <c r="V644" s="5">
        <v>21.1024</v>
      </c>
      <c r="W644" s="6">
        <v>3.215</v>
      </c>
      <c r="Z644" s="4">
        <f>IFERROR(__xludf.DUMMYFUNCTION("""COMPUTED_VALUE"""),3.115)</f>
        <v>3.115</v>
      </c>
      <c r="AA644" s="4">
        <v>40.4905</v>
      </c>
      <c r="AB644" s="4" t="s">
        <v>13</v>
      </c>
      <c r="AC644" s="1">
        <v>49.9106688656314</v>
      </c>
      <c r="AD644" s="4">
        <v>-28.8082688656314</v>
      </c>
    </row>
    <row r="645">
      <c r="G645" s="5">
        <v>17.251</v>
      </c>
      <c r="H645" s="6">
        <v>3.22</v>
      </c>
      <c r="K645" s="4">
        <f>IFERROR(__xludf.DUMMYFUNCTION("""COMPUTED_VALUE"""),3.12)</f>
        <v>3.12</v>
      </c>
      <c r="L645" s="4">
        <v>24.8999</v>
      </c>
      <c r="M645" s="4" t="s">
        <v>13</v>
      </c>
      <c r="N645" s="1">
        <v>13.5549170824728</v>
      </c>
      <c r="O645" s="4">
        <v>3.6960829175272014</v>
      </c>
      <c r="V645" s="5">
        <v>20.4147</v>
      </c>
      <c r="W645" s="6">
        <v>3.22</v>
      </c>
      <c r="Z645" s="4">
        <f>IFERROR(__xludf.DUMMYFUNCTION("""COMPUTED_VALUE"""),3.12)</f>
        <v>3.12</v>
      </c>
      <c r="AA645" s="4">
        <v>39.3207</v>
      </c>
      <c r="AB645" s="4" t="s">
        <v>13</v>
      </c>
      <c r="AC645" s="1">
        <v>45.9345907675686</v>
      </c>
      <c r="AD645" s="4">
        <v>-25.5198907675686</v>
      </c>
    </row>
    <row r="646">
      <c r="G646" s="5">
        <v>16.9067</v>
      </c>
      <c r="H646" s="6">
        <v>3.225</v>
      </c>
      <c r="K646" s="4">
        <f>IFERROR(__xludf.DUMMYFUNCTION("""COMPUTED_VALUE"""),3.125)</f>
        <v>3.125</v>
      </c>
      <c r="L646" s="4">
        <v>24.514</v>
      </c>
      <c r="M646" s="4" t="s">
        <v>13</v>
      </c>
      <c r="N646" s="1">
        <v>12.6266831610018</v>
      </c>
      <c r="O646" s="4">
        <v>4.2800168389982005</v>
      </c>
      <c r="V646" s="5">
        <v>19.7553</v>
      </c>
      <c r="W646" s="6">
        <v>3.225</v>
      </c>
      <c r="Z646" s="4">
        <f>IFERROR(__xludf.DUMMYFUNCTION("""COMPUTED_VALUE"""),3.125)</f>
        <v>3.125</v>
      </c>
      <c r="AA646" s="4">
        <v>38.1645</v>
      </c>
      <c r="AB646" s="4" t="s">
        <v>13</v>
      </c>
      <c r="AC646" s="1">
        <v>42.1492640174836</v>
      </c>
      <c r="AD646" s="4">
        <v>-22.393964017483604</v>
      </c>
    </row>
    <row r="647">
      <c r="G647" s="5">
        <v>16.5686</v>
      </c>
      <c r="H647" s="6">
        <v>3.23</v>
      </c>
      <c r="K647" s="4">
        <f>IFERROR(__xludf.DUMMYFUNCTION("""COMPUTED_VALUE"""),3.13)</f>
        <v>3.13</v>
      </c>
      <c r="L647" s="4">
        <v>24.1252</v>
      </c>
      <c r="M647" s="4" t="s">
        <v>13</v>
      </c>
      <c r="N647" s="1">
        <v>11.7553664699457</v>
      </c>
      <c r="O647" s="4">
        <v>4.813233530054299</v>
      </c>
      <c r="V647" s="5">
        <v>19.1235</v>
      </c>
      <c r="W647" s="6">
        <v>3.23</v>
      </c>
      <c r="Z647" s="4">
        <f>IFERROR(__xludf.DUMMYFUNCTION("""COMPUTED_VALUE"""),3.13)</f>
        <v>3.13</v>
      </c>
      <c r="AA647" s="4">
        <v>37.0232</v>
      </c>
      <c r="AB647" s="4" t="s">
        <v>13</v>
      </c>
      <c r="AC647" s="1">
        <v>38.6356555656364</v>
      </c>
      <c r="AD647" s="4">
        <v>-19.512155565636398</v>
      </c>
    </row>
    <row r="648">
      <c r="G648" s="5">
        <v>16.2369</v>
      </c>
      <c r="H648" s="6">
        <v>3.235</v>
      </c>
      <c r="K648" s="4">
        <f>IFERROR(__xludf.DUMMYFUNCTION("""COMPUTED_VALUE"""),3.135)</f>
        <v>3.135</v>
      </c>
      <c r="L648" s="4">
        <v>23.7339</v>
      </c>
      <c r="M648" s="4" t="s">
        <v>13</v>
      </c>
      <c r="N648" s="1">
        <v>10.9646838927113</v>
      </c>
      <c r="O648" s="4">
        <v>5.272216107288699</v>
      </c>
      <c r="V648" s="5">
        <v>18.5185</v>
      </c>
      <c r="W648" s="6">
        <v>3.235</v>
      </c>
      <c r="Z648" s="4">
        <f>IFERROR(__xludf.DUMMYFUNCTION("""COMPUTED_VALUE"""),3.135)</f>
        <v>3.135</v>
      </c>
      <c r="AA648" s="4">
        <v>35.8983</v>
      </c>
      <c r="AB648" s="4" t="s">
        <v>13</v>
      </c>
      <c r="AC648" s="1">
        <v>35.4747323622874</v>
      </c>
      <c r="AD648" s="4">
        <v>-16.9562323622874</v>
      </c>
    </row>
    <row r="649">
      <c r="G649" s="5">
        <v>15.9116</v>
      </c>
      <c r="H649" s="6">
        <v>3.24</v>
      </c>
      <c r="K649" s="4">
        <f>IFERROR(__xludf.DUMMYFUNCTION("""COMPUTED_VALUE"""),3.14)</f>
        <v>3.14</v>
      </c>
      <c r="L649" s="4">
        <v>23.3408</v>
      </c>
      <c r="M649" s="4" t="s">
        <v>13</v>
      </c>
      <c r="N649" s="1">
        <v>10.2783523127054</v>
      </c>
      <c r="O649" s="4">
        <v>5.633247687294601</v>
      </c>
      <c r="V649" s="5">
        <v>17.9394</v>
      </c>
      <c r="W649" s="6">
        <v>3.24</v>
      </c>
      <c r="Z649" s="4">
        <f>IFERROR(__xludf.DUMMYFUNCTION("""COMPUTED_VALUE"""),3.14)</f>
        <v>3.14</v>
      </c>
      <c r="AA649" s="4">
        <v>34.7912</v>
      </c>
      <c r="AB649" s="4" t="s">
        <v>13</v>
      </c>
      <c r="AC649" s="1">
        <v>32.7474613576968</v>
      </c>
      <c r="AD649" s="4">
        <v>-14.8080613576968</v>
      </c>
    </row>
    <row r="650">
      <c r="G650" s="5">
        <v>15.5929</v>
      </c>
      <c r="H650" s="6">
        <v>3.245</v>
      </c>
      <c r="K650" s="4">
        <f>IFERROR(__xludf.DUMMYFUNCTION("""COMPUTED_VALUE"""),3.145)</f>
        <v>3.145</v>
      </c>
      <c r="L650" s="4">
        <v>22.9465</v>
      </c>
      <c r="M650" s="4" t="s">
        <v>13</v>
      </c>
      <c r="N650" s="1">
        <v>9.72008861333514</v>
      </c>
      <c r="O650" s="4">
        <v>5.872811386664861</v>
      </c>
      <c r="V650" s="5">
        <v>17.3851</v>
      </c>
      <c r="W650" s="6">
        <v>3.245</v>
      </c>
      <c r="Z650" s="4">
        <f>IFERROR(__xludf.DUMMYFUNCTION("""COMPUTED_VALUE"""),3.145)</f>
        <v>3.145</v>
      </c>
      <c r="AA650" s="4">
        <v>33.7032</v>
      </c>
      <c r="AB650" s="4" t="s">
        <v>13</v>
      </c>
      <c r="AC650" s="1">
        <v>30.5348095021256</v>
      </c>
      <c r="AD650" s="4">
        <v>-13.1497095021256</v>
      </c>
    </row>
    <row r="651">
      <c r="G651" s="5">
        <v>15.2808</v>
      </c>
      <c r="H651" s="6">
        <v>3.25</v>
      </c>
      <c r="K651" s="4">
        <f>IFERROR(__xludf.DUMMYFUNCTION("""COMPUTED_VALUE"""),3.15)</f>
        <v>3.15</v>
      </c>
      <c r="L651" s="4">
        <v>22.5514</v>
      </c>
      <c r="M651" s="4" t="s">
        <v>13</v>
      </c>
      <c r="N651" s="1">
        <v>9.3136096780072</v>
      </c>
      <c r="O651" s="4">
        <v>5.967190321992799</v>
      </c>
      <c r="V651" s="5">
        <v>16.8545</v>
      </c>
      <c r="W651" s="6">
        <v>3.25</v>
      </c>
      <c r="Z651" s="4">
        <f>IFERROR(__xludf.DUMMYFUNCTION("""COMPUTED_VALUE"""),3.15)</f>
        <v>3.15</v>
      </c>
      <c r="AA651" s="4">
        <v>32.6358</v>
      </c>
      <c r="AB651" s="4" t="s">
        <v>13</v>
      </c>
      <c r="AC651" s="1">
        <v>28.9177437458337</v>
      </c>
      <c r="AD651" s="4">
        <v>-12.063243745833699</v>
      </c>
    </row>
    <row r="652">
      <c r="G652" s="5">
        <v>14.9753</v>
      </c>
      <c r="H652" s="6">
        <v>3.255</v>
      </c>
      <c r="K652" s="4">
        <f>IFERROR(__xludf.DUMMYFUNCTION("""COMPUTED_VALUE"""),3.155)</f>
        <v>3.155</v>
      </c>
      <c r="L652" s="4">
        <v>22.1562</v>
      </c>
      <c r="M652" s="4" t="s">
        <v>13</v>
      </c>
      <c r="N652" s="1">
        <v>9.03641781140784</v>
      </c>
      <c r="O652" s="4">
        <v>5.93888218859216</v>
      </c>
      <c r="V652" s="5">
        <v>16.3464</v>
      </c>
      <c r="W652" s="6">
        <v>3.255</v>
      </c>
      <c r="Z652" s="4">
        <f>IFERROR(__xludf.DUMMYFUNCTION("""COMPUTED_VALUE"""),3.155)</f>
        <v>3.155</v>
      </c>
      <c r="AA652" s="4">
        <v>31.5903</v>
      </c>
      <c r="AB652" s="4" t="s">
        <v>13</v>
      </c>
      <c r="AC652" s="1">
        <v>27.8021699446975</v>
      </c>
      <c r="AD652" s="4">
        <v>-11.4557699446975</v>
      </c>
    </row>
    <row r="653">
      <c r="G653" s="5">
        <v>14.6764</v>
      </c>
      <c r="H653" s="6">
        <v>3.26</v>
      </c>
      <c r="K653" s="4">
        <f>IFERROR(__xludf.DUMMYFUNCTION("""COMPUTED_VALUE"""),3.16)</f>
        <v>3.16</v>
      </c>
      <c r="L653" s="4">
        <v>21.7614</v>
      </c>
      <c r="M653" s="4" t="s">
        <v>13</v>
      </c>
      <c r="N653" s="1">
        <v>8.77886563876058</v>
      </c>
      <c r="O653" s="4">
        <v>5.897534361239419</v>
      </c>
      <c r="V653" s="5">
        <v>15.8596</v>
      </c>
      <c r="W653" s="6">
        <v>3.26</v>
      </c>
      <c r="Z653" s="4">
        <f>IFERROR(__xludf.DUMMYFUNCTION("""COMPUTED_VALUE"""),3.16)</f>
        <v>3.16</v>
      </c>
      <c r="AA653" s="4">
        <v>30.5678</v>
      </c>
      <c r="AB653" s="4" t="s">
        <v>13</v>
      </c>
      <c r="AC653" s="1">
        <v>26.7680864673009</v>
      </c>
      <c r="AD653" s="4">
        <v>-10.9084864673009</v>
      </c>
    </row>
    <row r="654">
      <c r="G654" s="5">
        <v>14.3842</v>
      </c>
      <c r="H654" s="6">
        <v>3.265</v>
      </c>
      <c r="K654" s="4">
        <f>IFERROR(__xludf.DUMMYFUNCTION("""COMPUTED_VALUE"""),3.165)</f>
        <v>3.165</v>
      </c>
      <c r="L654" s="4">
        <v>21.3677</v>
      </c>
      <c r="M654" s="4" t="s">
        <v>13</v>
      </c>
      <c r="N654" s="1">
        <v>8.53429330801195</v>
      </c>
      <c r="O654" s="4">
        <v>5.84990669198805</v>
      </c>
      <c r="V654" s="5">
        <v>15.3928</v>
      </c>
      <c r="W654" s="6">
        <v>3.265</v>
      </c>
      <c r="Z654" s="4">
        <f>IFERROR(__xludf.DUMMYFUNCTION("""COMPUTED_VALUE"""),3.165)</f>
        <v>3.165</v>
      </c>
      <c r="AA654" s="4">
        <v>29.5697</v>
      </c>
      <c r="AB654" s="4" t="s">
        <v>13</v>
      </c>
      <c r="AC654" s="1">
        <v>25.7897498431223</v>
      </c>
      <c r="AD654" s="4">
        <v>-10.396949843122302</v>
      </c>
    </row>
    <row r="655">
      <c r="G655" s="5">
        <v>14.0986</v>
      </c>
      <c r="H655" s="6">
        <v>3.27</v>
      </c>
      <c r="K655" s="4">
        <f>IFERROR(__xludf.DUMMYFUNCTION("""COMPUTED_VALUE"""),3.167972565)</f>
        <v>3.167972565</v>
      </c>
      <c r="L655" s="4" t="s">
        <v>13</v>
      </c>
      <c r="M655" s="4">
        <v>20.771457320832</v>
      </c>
      <c r="N655" s="1">
        <v>8.30212028183013</v>
      </c>
      <c r="O655" s="4">
        <v>5.79647971816987</v>
      </c>
      <c r="V655" s="5">
        <v>14.9448</v>
      </c>
      <c r="W655" s="6">
        <v>3.27</v>
      </c>
      <c r="Z655" s="4">
        <f>IFERROR(__xludf.DUMMYFUNCTION("""COMPUTED_VALUE"""),3.167972565)</f>
        <v>3.167972565</v>
      </c>
      <c r="AA655" s="4" t="s">
        <v>13</v>
      </c>
      <c r="AB655" s="4">
        <v>81.5788206191317</v>
      </c>
      <c r="AC655" s="1">
        <v>24.8645485167698</v>
      </c>
      <c r="AD655" s="4">
        <v>-9.9197485167698</v>
      </c>
    </row>
    <row r="656">
      <c r="G656" s="5">
        <v>13.8196</v>
      </c>
      <c r="H656" s="6">
        <v>3.275</v>
      </c>
      <c r="K656" s="4">
        <f>IFERROR(__xludf.DUMMYFUNCTION("""COMPUTED_VALUE"""),3.17)</f>
        <v>3.17</v>
      </c>
      <c r="L656" s="4">
        <v>20.9756</v>
      </c>
      <c r="M656" s="4" t="s">
        <v>13</v>
      </c>
      <c r="N656" s="1">
        <v>8.08176602288329</v>
      </c>
      <c r="O656" s="4">
        <v>5.7378339771167095</v>
      </c>
      <c r="V656" s="5">
        <v>14.5142</v>
      </c>
      <c r="W656" s="6">
        <v>3.275</v>
      </c>
      <c r="Z656" s="4">
        <f>IFERROR(__xludf.DUMMYFUNCTION("""COMPUTED_VALUE"""),3.17)</f>
        <v>3.17</v>
      </c>
      <c r="AA656" s="4">
        <v>28.5969</v>
      </c>
      <c r="AB656" s="4" t="s">
        <v>13</v>
      </c>
      <c r="AC656" s="1">
        <v>23.9898709328515</v>
      </c>
      <c r="AD656" s="4">
        <v>-9.475670932851498</v>
      </c>
    </row>
    <row r="657">
      <c r="G657" s="5">
        <v>13.5472</v>
      </c>
      <c r="H657" s="6">
        <v>3.28</v>
      </c>
      <c r="K657" s="4">
        <f>IFERROR(__xludf.DUMMYFUNCTION("""COMPUTED_VALUE"""),3.175)</f>
        <v>3.175</v>
      </c>
      <c r="L657" s="4">
        <v>20.5856</v>
      </c>
      <c r="M657" s="4" t="s">
        <v>13</v>
      </c>
      <c r="N657" s="1">
        <v>7.87264999383958</v>
      </c>
      <c r="O657" s="4">
        <v>5.67455000616042</v>
      </c>
      <c r="V657" s="5">
        <v>14.1002</v>
      </c>
      <c r="W657" s="6">
        <v>3.28</v>
      </c>
      <c r="Z657" s="4">
        <f>IFERROR(__xludf.DUMMYFUNCTION("""COMPUTED_VALUE"""),3.175)</f>
        <v>3.175</v>
      </c>
      <c r="AA657" s="4">
        <v>27.6505</v>
      </c>
      <c r="AB657" s="4" t="s">
        <v>13</v>
      </c>
      <c r="AC657" s="1">
        <v>23.1631055359754</v>
      </c>
      <c r="AD657" s="4">
        <v>-9.062905535975402</v>
      </c>
    </row>
    <row r="658">
      <c r="G658" s="5">
        <v>13.2812</v>
      </c>
      <c r="H658" s="6">
        <v>3.285</v>
      </c>
      <c r="K658" s="4">
        <f>IFERROR(__xludf.DUMMYFUNCTION("""COMPUTED_VALUE"""),3.18)</f>
        <v>3.18</v>
      </c>
      <c r="L658" s="4">
        <v>20.1984</v>
      </c>
      <c r="M658" s="4" t="s">
        <v>13</v>
      </c>
      <c r="N658" s="1">
        <v>7.67419165736717</v>
      </c>
      <c r="O658" s="4">
        <v>5.60700834263283</v>
      </c>
      <c r="V658" s="5">
        <v>13.7012</v>
      </c>
      <c r="W658" s="6">
        <v>3.285</v>
      </c>
      <c r="Z658" s="4">
        <f>IFERROR(__xludf.DUMMYFUNCTION("""COMPUTED_VALUE"""),3.18)</f>
        <v>3.18</v>
      </c>
      <c r="AA658" s="4">
        <v>26.7314</v>
      </c>
      <c r="AB658" s="4" t="s">
        <v>13</v>
      </c>
      <c r="AC658" s="1">
        <v>22.3816407707495</v>
      </c>
      <c r="AD658" s="4">
        <v>-8.680440770749499</v>
      </c>
    </row>
    <row r="659">
      <c r="G659" s="5">
        <v>13.0218</v>
      </c>
      <c r="H659" s="6">
        <v>3.29</v>
      </c>
      <c r="K659" s="4">
        <f>IFERROR(__xludf.DUMMYFUNCTION("""COMPUTED_VALUE"""),3.185)</f>
        <v>3.185</v>
      </c>
      <c r="L659" s="4">
        <v>19.8143</v>
      </c>
      <c r="M659" s="4" t="s">
        <v>13</v>
      </c>
      <c r="N659" s="1">
        <v>7.48581047613425</v>
      </c>
      <c r="O659" s="4">
        <v>5.535989523865751</v>
      </c>
      <c r="V659" s="5">
        <v>13.3166</v>
      </c>
      <c r="W659" s="6">
        <v>3.29</v>
      </c>
      <c r="Z659" s="4">
        <f>IFERROR(__xludf.DUMMYFUNCTION("""COMPUTED_VALUE"""),3.185)</f>
        <v>3.185</v>
      </c>
      <c r="AA659" s="4">
        <v>25.8402</v>
      </c>
      <c r="AB659" s="4" t="s">
        <v>13</v>
      </c>
      <c r="AC659" s="1">
        <v>21.6428650817819</v>
      </c>
      <c r="AD659" s="4">
        <v>-8.3262650817819</v>
      </c>
    </row>
    <row r="660">
      <c r="G660" s="5">
        <v>12.7687</v>
      </c>
      <c r="H660" s="6">
        <v>3.295</v>
      </c>
      <c r="K660" s="4">
        <f>IFERROR(__xludf.DUMMYFUNCTION("""COMPUTED_VALUE"""),3.19)</f>
        <v>3.19</v>
      </c>
      <c r="L660" s="4">
        <v>19.4339</v>
      </c>
      <c r="M660" s="4" t="s">
        <v>13</v>
      </c>
      <c r="N660" s="1">
        <v>7.30692591280898</v>
      </c>
      <c r="O660" s="4">
        <v>5.461774087191021</v>
      </c>
      <c r="V660" s="5">
        <v>12.9453</v>
      </c>
      <c r="W660" s="6">
        <v>3.295</v>
      </c>
      <c r="Z660" s="4">
        <f>IFERROR(__xludf.DUMMYFUNCTION("""COMPUTED_VALUE"""),3.19)</f>
        <v>3.19</v>
      </c>
      <c r="AA660" s="4">
        <v>24.9775</v>
      </c>
      <c r="AB660" s="4" t="s">
        <v>13</v>
      </c>
      <c r="AC660" s="1">
        <v>20.9441669136807</v>
      </c>
      <c r="AD660" s="4">
        <v>-7.9988669136807005</v>
      </c>
    </row>
    <row r="661">
      <c r="G661" s="5">
        <v>12.5221</v>
      </c>
      <c r="H661" s="6">
        <v>3.3</v>
      </c>
      <c r="K661" s="4">
        <f>IFERROR(__xludf.DUMMYFUNCTION("""COMPUTED_VALUE"""),3.195)</f>
        <v>3.195</v>
      </c>
      <c r="L661" s="4">
        <v>19.0576</v>
      </c>
      <c r="M661" s="4" t="s">
        <v>13</v>
      </c>
      <c r="N661" s="1">
        <v>7.13695743005951</v>
      </c>
      <c r="O661" s="4">
        <v>5.38514256994049</v>
      </c>
      <c r="V661" s="5">
        <v>12.5863</v>
      </c>
      <c r="W661" s="6">
        <v>3.3</v>
      </c>
      <c r="Z661" s="4">
        <f>IFERROR(__xludf.DUMMYFUNCTION("""COMPUTED_VALUE"""),3.195)</f>
        <v>3.195</v>
      </c>
      <c r="AA661" s="4">
        <v>24.1438</v>
      </c>
      <c r="AB661" s="4" t="s">
        <v>13</v>
      </c>
      <c r="AC661" s="1">
        <v>20.2829347110539</v>
      </c>
      <c r="AD661" s="4">
        <v>-7.6966347110539015</v>
      </c>
    </row>
    <row r="662">
      <c r="G662" s="5">
        <v>12.2819</v>
      </c>
      <c r="H662" s="6">
        <v>3.305</v>
      </c>
      <c r="K662" s="4">
        <f>IFERROR(__xludf.DUMMYFUNCTION("""COMPUTED_VALUE"""),3.2)</f>
        <v>3.2</v>
      </c>
      <c r="L662" s="4">
        <v>18.6859</v>
      </c>
      <c r="M662" s="4" t="s">
        <v>13</v>
      </c>
      <c r="N662" s="1">
        <v>6.975324490554</v>
      </c>
      <c r="O662" s="4">
        <v>5.3065755094460005</v>
      </c>
      <c r="V662" s="5">
        <v>12.239</v>
      </c>
      <c r="W662" s="6">
        <v>3.305</v>
      </c>
      <c r="Z662" s="4">
        <f>IFERROR(__xludf.DUMMYFUNCTION("""COMPUTED_VALUE"""),3.2)</f>
        <v>3.2</v>
      </c>
      <c r="AA662" s="4">
        <v>23.3394</v>
      </c>
      <c r="AB662" s="4" t="s">
        <v>13</v>
      </c>
      <c r="AC662" s="1">
        <v>19.6565569185095</v>
      </c>
      <c r="AD662" s="4">
        <v>-7.417556918509501</v>
      </c>
    </row>
    <row r="663">
      <c r="G663" s="5">
        <v>12.0479</v>
      </c>
      <c r="H663" s="6">
        <v>3.31</v>
      </c>
      <c r="K663" s="4">
        <f>IFERROR(__xludf.DUMMYFUNCTION("""COMPUTED_VALUE"""),3.205)</f>
        <v>3.205</v>
      </c>
      <c r="L663" s="4">
        <v>18.319</v>
      </c>
      <c r="M663" s="4" t="s">
        <v>13</v>
      </c>
      <c r="N663" s="1">
        <v>6.82144655696066</v>
      </c>
      <c r="O663" s="4">
        <v>5.226453443039341</v>
      </c>
      <c r="V663" s="5">
        <v>11.9026</v>
      </c>
      <c r="W663" s="6">
        <v>3.31</v>
      </c>
      <c r="Z663" s="4">
        <f>IFERROR(__xludf.DUMMYFUNCTION("""COMPUTED_VALUE"""),3.205)</f>
        <v>3.205</v>
      </c>
      <c r="AA663" s="4">
        <v>22.5644</v>
      </c>
      <c r="AB663" s="4" t="s">
        <v>13</v>
      </c>
      <c r="AC663" s="1">
        <v>19.0624219806556</v>
      </c>
      <c r="AD663" s="4">
        <v>-7.1598219806556</v>
      </c>
    </row>
    <row r="664">
      <c r="G664" s="5">
        <v>11.8202</v>
      </c>
      <c r="H664" s="6">
        <v>3.315</v>
      </c>
      <c r="K664" s="4">
        <f>IFERROR(__xludf.DUMMYFUNCTION("""COMPUTED_VALUE"""),3.21)</f>
        <v>3.21</v>
      </c>
      <c r="L664" s="4">
        <v>17.9574</v>
      </c>
      <c r="M664" s="4" t="s">
        <v>13</v>
      </c>
      <c r="N664" s="1">
        <v>6.67474309194763</v>
      </c>
      <c r="O664" s="4">
        <v>5.1454569080523695</v>
      </c>
      <c r="V664" s="5">
        <v>11.5766</v>
      </c>
      <c r="W664" s="6">
        <v>3.315</v>
      </c>
      <c r="Z664" s="4">
        <f>IFERROR(__xludf.DUMMYFUNCTION("""COMPUTED_VALUE"""),3.21)</f>
        <v>3.21</v>
      </c>
      <c r="AA664" s="4">
        <v>21.8188</v>
      </c>
      <c r="AB664" s="4" t="s">
        <v>13</v>
      </c>
      <c r="AC664" s="1">
        <v>18.4979183421003</v>
      </c>
      <c r="AD664" s="4">
        <v>-6.9213183421002995</v>
      </c>
    </row>
    <row r="665">
      <c r="G665" s="5">
        <v>11.5988</v>
      </c>
      <c r="H665" s="6">
        <v>3.32</v>
      </c>
      <c r="K665" s="4">
        <f>IFERROR(__xludf.DUMMYFUNCTION("""COMPUTED_VALUE"""),3.215)</f>
        <v>3.215</v>
      </c>
      <c r="L665" s="4">
        <v>17.6013</v>
      </c>
      <c r="M665" s="4" t="s">
        <v>13</v>
      </c>
      <c r="N665" s="1">
        <v>6.53463355818308</v>
      </c>
      <c r="O665" s="4">
        <v>5.064166441816921</v>
      </c>
      <c r="V665" s="5">
        <v>11.2605</v>
      </c>
      <c r="W665" s="6">
        <v>3.32</v>
      </c>
      <c r="Z665" s="4">
        <f>IFERROR(__xludf.DUMMYFUNCTION("""COMPUTED_VALUE"""),3.215)</f>
        <v>3.215</v>
      </c>
      <c r="AA665" s="4">
        <v>21.1024</v>
      </c>
      <c r="AB665" s="4" t="s">
        <v>13</v>
      </c>
      <c r="AC665" s="1">
        <v>17.9604344474516</v>
      </c>
      <c r="AD665" s="4">
        <v>-6.6999344474516</v>
      </c>
    </row>
    <row r="666">
      <c r="G666" s="5">
        <v>11.3835</v>
      </c>
      <c r="H666" s="6">
        <v>3.325</v>
      </c>
      <c r="K666" s="4">
        <f>IFERROR(__xludf.DUMMYFUNCTION("""COMPUTED_VALUE"""),3.22)</f>
        <v>3.22</v>
      </c>
      <c r="L666" s="4">
        <v>17.251</v>
      </c>
      <c r="M666" s="4" t="s">
        <v>13</v>
      </c>
      <c r="N666" s="1">
        <v>6.40053741833517</v>
      </c>
      <c r="O666" s="4">
        <v>4.98296258166483</v>
      </c>
      <c r="V666" s="5">
        <v>10.9536</v>
      </c>
      <c r="W666" s="6">
        <v>3.325</v>
      </c>
      <c r="Z666" s="4">
        <f>IFERROR(__xludf.DUMMYFUNCTION("""COMPUTED_VALUE"""),3.22)</f>
        <v>3.22</v>
      </c>
      <c r="AA666" s="4">
        <v>20.4147</v>
      </c>
      <c r="AB666" s="4" t="s">
        <v>13</v>
      </c>
      <c r="AC666" s="1">
        <v>17.4473587413175</v>
      </c>
      <c r="AD666" s="4">
        <v>-6.493758741317501</v>
      </c>
    </row>
    <row r="667">
      <c r="G667" s="5">
        <v>11.1743</v>
      </c>
      <c r="H667" s="6">
        <v>3.33</v>
      </c>
      <c r="K667" s="4">
        <f>IFERROR(__xludf.DUMMYFUNCTION("""COMPUTED_VALUE"""),3.225)</f>
        <v>3.225</v>
      </c>
      <c r="L667" s="4">
        <v>16.9067</v>
      </c>
      <c r="M667" s="4" t="s">
        <v>13</v>
      </c>
      <c r="N667" s="1">
        <v>6.27187413507208</v>
      </c>
      <c r="O667" s="4">
        <v>4.90242586492792</v>
      </c>
      <c r="V667" s="5">
        <v>10.6558</v>
      </c>
      <c r="W667" s="6">
        <v>3.33</v>
      </c>
      <c r="Z667" s="4">
        <f>IFERROR(__xludf.DUMMYFUNCTION("""COMPUTED_VALUE"""),3.225)</f>
        <v>3.225</v>
      </c>
      <c r="AA667" s="4">
        <v>19.7553</v>
      </c>
      <c r="AB667" s="4" t="s">
        <v>13</v>
      </c>
      <c r="AC667" s="1">
        <v>16.9560796683062</v>
      </c>
      <c r="AD667" s="4">
        <v>-6.3002796683061995</v>
      </c>
    </row>
    <row r="668">
      <c r="G668" s="5">
        <v>10.9711</v>
      </c>
      <c r="H668" s="6">
        <v>3.335</v>
      </c>
      <c r="K668" s="4">
        <f>IFERROR(__xludf.DUMMYFUNCTION("""COMPUTED_VALUE"""),3.23)</f>
        <v>3.23</v>
      </c>
      <c r="L668" s="4">
        <v>16.5686</v>
      </c>
      <c r="M668" s="4" t="s">
        <v>13</v>
      </c>
      <c r="N668" s="1">
        <v>6.14806317106198</v>
      </c>
      <c r="O668" s="4">
        <v>4.82303682893802</v>
      </c>
      <c r="V668" s="5">
        <v>10.3665</v>
      </c>
      <c r="W668" s="6">
        <v>3.335</v>
      </c>
      <c r="Z668" s="4">
        <f>IFERROR(__xludf.DUMMYFUNCTION("""COMPUTED_VALUE"""),3.23)</f>
        <v>3.23</v>
      </c>
      <c r="AA668" s="4">
        <v>19.1235</v>
      </c>
      <c r="AB668" s="4" t="s">
        <v>13</v>
      </c>
      <c r="AC668" s="1">
        <v>16.4839856730256</v>
      </c>
      <c r="AD668" s="4">
        <v>-6.1174856730256</v>
      </c>
    </row>
    <row r="669">
      <c r="G669" s="5">
        <v>10.774</v>
      </c>
      <c r="H669" s="6">
        <v>3.34</v>
      </c>
      <c r="K669" s="4">
        <f>IFERROR(__xludf.DUMMYFUNCTION("""COMPUTED_VALUE"""),3.235)</f>
        <v>3.235</v>
      </c>
      <c r="L669" s="4">
        <v>16.2369</v>
      </c>
      <c r="M669" s="4" t="s">
        <v>13</v>
      </c>
      <c r="N669" s="1">
        <v>6.02852398897303</v>
      </c>
      <c r="O669" s="4">
        <v>4.745476011026969</v>
      </c>
      <c r="V669" s="5">
        <v>10.0855</v>
      </c>
      <c r="W669" s="6">
        <v>3.34</v>
      </c>
      <c r="Z669" s="4">
        <f>IFERROR(__xludf.DUMMYFUNCTION("""COMPUTED_VALUE"""),3.235)</f>
        <v>3.235</v>
      </c>
      <c r="AA669" s="4">
        <v>18.5185</v>
      </c>
      <c r="AB669" s="4" t="s">
        <v>13</v>
      </c>
      <c r="AC669" s="1">
        <v>16.0284652000838</v>
      </c>
      <c r="AD669" s="4">
        <v>-5.942965200083801</v>
      </c>
    </row>
    <row r="670">
      <c r="G670" s="5">
        <v>10.5827</v>
      </c>
      <c r="H670" s="6">
        <v>3.345</v>
      </c>
      <c r="K670" s="4">
        <f>IFERROR(__xludf.DUMMYFUNCTION("""COMPUTED_VALUE"""),3.24)</f>
        <v>3.24</v>
      </c>
      <c r="L670" s="4">
        <v>15.9116</v>
      </c>
      <c r="M670" s="4" t="s">
        <v>13</v>
      </c>
      <c r="N670" s="1">
        <v>5.91267605147338</v>
      </c>
      <c r="O670" s="4">
        <v>4.670023948526621</v>
      </c>
      <c r="V670" s="5">
        <v>9.81233</v>
      </c>
      <c r="W670" s="6">
        <v>3.345</v>
      </c>
      <c r="Z670" s="4">
        <f>IFERROR(__xludf.DUMMYFUNCTION("""COMPUTED_VALUE"""),3.24)</f>
        <v>3.24</v>
      </c>
      <c r="AA670" s="4">
        <v>17.9394</v>
      </c>
      <c r="AB670" s="4" t="s">
        <v>13</v>
      </c>
      <c r="AC670" s="1">
        <v>15.5869066940888</v>
      </c>
      <c r="AD670" s="4">
        <v>-5.7745766940888</v>
      </c>
    </row>
    <row r="671">
      <c r="G671" s="5">
        <v>10.3972</v>
      </c>
      <c r="H671" s="6">
        <v>3.35</v>
      </c>
      <c r="K671" s="4">
        <f>IFERROR(__xludf.DUMMYFUNCTION("""COMPUTED_VALUE"""),3.245)</f>
        <v>3.245</v>
      </c>
      <c r="L671" s="4">
        <v>15.5929</v>
      </c>
      <c r="M671" s="4" t="s">
        <v>13</v>
      </c>
      <c r="N671" s="1">
        <v>5.79993882123124</v>
      </c>
      <c r="O671" s="4">
        <v>4.597261178768759</v>
      </c>
      <c r="V671" s="5">
        <v>9.54688</v>
      </c>
      <c r="W671" s="6">
        <v>3.35</v>
      </c>
      <c r="Z671" s="4">
        <f>IFERROR(__xludf.DUMMYFUNCTION("""COMPUTED_VALUE"""),3.245)</f>
        <v>3.245</v>
      </c>
      <c r="AA671" s="4">
        <v>17.3851</v>
      </c>
      <c r="AB671" s="4" t="s">
        <v>13</v>
      </c>
      <c r="AC671" s="1">
        <v>15.1566985996488</v>
      </c>
      <c r="AD671" s="4">
        <v>-5.609818599648801</v>
      </c>
    </row>
    <row r="672">
      <c r="G672" s="5">
        <v>10.2175</v>
      </c>
      <c r="H672" s="6">
        <v>3.355</v>
      </c>
      <c r="K672" s="4">
        <f>IFERROR(__xludf.DUMMYFUNCTION("""COMPUTED_VALUE"""),3.25)</f>
        <v>3.25</v>
      </c>
      <c r="L672" s="4">
        <v>15.2808</v>
      </c>
      <c r="M672" s="4" t="s">
        <v>13</v>
      </c>
      <c r="N672" s="1">
        <v>5.68973176091475</v>
      </c>
      <c r="O672" s="4">
        <v>4.527768239085249</v>
      </c>
      <c r="V672" s="5">
        <v>9.28874</v>
      </c>
      <c r="W672" s="6">
        <v>3.355</v>
      </c>
      <c r="Z672" s="4">
        <f>IFERROR(__xludf.DUMMYFUNCTION("""COMPUTED_VALUE"""),3.25)</f>
        <v>3.25</v>
      </c>
      <c r="AA672" s="4">
        <v>16.8545</v>
      </c>
      <c r="AB672" s="4" t="s">
        <v>13</v>
      </c>
      <c r="AC672" s="1">
        <v>14.7352293613718</v>
      </c>
      <c r="AD672" s="4">
        <v>-5.4464893613718</v>
      </c>
    </row>
    <row r="673">
      <c r="G673" s="5">
        <v>10.0433</v>
      </c>
      <c r="H673" s="6">
        <v>3.36</v>
      </c>
      <c r="K673" s="4">
        <f>IFERROR(__xludf.DUMMYFUNCTION("""COMPUTED_VALUE"""),3.251354217)</f>
        <v>3.251354217</v>
      </c>
      <c r="L673" s="4" t="s">
        <v>13</v>
      </c>
      <c r="M673" s="4">
        <v>9.23272927613226</v>
      </c>
      <c r="N673" s="1">
        <v>5.58147433319208</v>
      </c>
      <c r="O673" s="4">
        <v>4.46182566680792</v>
      </c>
      <c r="V673" s="5">
        <v>9.03766</v>
      </c>
      <c r="W673" s="6">
        <v>3.36</v>
      </c>
      <c r="Z673" s="4">
        <f>IFERROR(__xludf.DUMMYFUNCTION("""COMPUTED_VALUE"""),3.251354217)</f>
        <v>3.251354217</v>
      </c>
      <c r="AA673" s="4" t="s">
        <v>13</v>
      </c>
      <c r="AB673" s="4">
        <v>28.5928199986834</v>
      </c>
      <c r="AC673" s="1">
        <v>14.3198874238657</v>
      </c>
      <c r="AD673" s="4">
        <v>-5.282227423865699</v>
      </c>
    </row>
    <row r="674">
      <c r="G674" s="5">
        <v>9.87464</v>
      </c>
      <c r="H674" s="6">
        <v>3.365</v>
      </c>
      <c r="K674" s="4">
        <f>IFERROR(__xludf.DUMMYFUNCTION("""COMPUTED_VALUE"""),3.255)</f>
        <v>3.255</v>
      </c>
      <c r="L674" s="4">
        <v>14.9753</v>
      </c>
      <c r="M674" s="4" t="s">
        <v>13</v>
      </c>
      <c r="N674" s="1">
        <v>5.47458600073139</v>
      </c>
      <c r="O674" s="4">
        <v>4.40005399926861</v>
      </c>
      <c r="V674" s="5">
        <v>8.79347</v>
      </c>
      <c r="W674" s="6">
        <v>3.365</v>
      </c>
      <c r="Z674" s="4">
        <f>IFERROR(__xludf.DUMMYFUNCTION("""COMPUTED_VALUE"""),3.255)</f>
        <v>3.255</v>
      </c>
      <c r="AA674" s="4">
        <v>16.3464</v>
      </c>
      <c r="AB674" s="4" t="s">
        <v>13</v>
      </c>
      <c r="AC674" s="1">
        <v>13.9080612317387</v>
      </c>
      <c r="AD674" s="4">
        <v>-5.1145912317387</v>
      </c>
    </row>
    <row r="675">
      <c r="G675" s="5">
        <v>9.71133</v>
      </c>
      <c r="H675" s="6">
        <v>3.37</v>
      </c>
      <c r="K675" s="4">
        <f>IFERROR(__xludf.DUMMYFUNCTION("""COMPUTED_VALUE"""),3.26)</f>
        <v>3.26</v>
      </c>
      <c r="L675" s="4">
        <v>14.6764</v>
      </c>
      <c r="M675" s="4" t="s">
        <v>13</v>
      </c>
      <c r="N675" s="1">
        <v>5.36820504976741</v>
      </c>
      <c r="O675" s="4">
        <v>4.34312495023259</v>
      </c>
      <c r="V675" s="5">
        <v>8.55578</v>
      </c>
      <c r="W675" s="6">
        <v>3.37</v>
      </c>
      <c r="Z675" s="4">
        <f>IFERROR(__xludf.DUMMYFUNCTION("""COMPUTED_VALUE"""),3.26)</f>
        <v>3.26</v>
      </c>
      <c r="AA675" s="4">
        <v>15.8596</v>
      </c>
      <c r="AB675" s="4" t="s">
        <v>13</v>
      </c>
      <c r="AC675" s="1">
        <v>13.4962592572982</v>
      </c>
      <c r="AD675" s="4">
        <v>-4.9404792572982</v>
      </c>
    </row>
    <row r="676">
      <c r="G676" s="5">
        <v>9.55327</v>
      </c>
      <c r="H676" s="6">
        <v>3.375</v>
      </c>
      <c r="K676" s="4">
        <f>IFERROR(__xludf.DUMMYFUNCTION("""COMPUTED_VALUE"""),3.265)</f>
        <v>3.265</v>
      </c>
      <c r="L676" s="4">
        <v>14.3842</v>
      </c>
      <c r="M676" s="4" t="s">
        <v>13</v>
      </c>
      <c r="N676" s="1">
        <v>5.25953990113731</v>
      </c>
      <c r="O676" s="4">
        <v>4.29373009886269</v>
      </c>
      <c r="V676" s="5">
        <v>8.32444</v>
      </c>
      <c r="W676" s="6">
        <v>3.375</v>
      </c>
      <c r="Z676" s="4">
        <f>IFERROR(__xludf.DUMMYFUNCTION("""COMPUTED_VALUE"""),3.265)</f>
        <v>3.265</v>
      </c>
      <c r="AA676" s="4">
        <v>15.3928</v>
      </c>
      <c r="AB676" s="4" t="s">
        <v>13</v>
      </c>
      <c r="AC676" s="1">
        <v>13.0754737850232</v>
      </c>
      <c r="AD676" s="4">
        <v>-4.751033785023202</v>
      </c>
    </row>
    <row r="677">
      <c r="G677" s="5">
        <v>9.40033</v>
      </c>
      <c r="H677" s="6">
        <v>3.38</v>
      </c>
      <c r="K677" s="4">
        <f>IFERROR(__xludf.DUMMYFUNCTION("""COMPUTED_VALUE"""),3.27)</f>
        <v>3.27</v>
      </c>
      <c r="L677" s="4">
        <v>14.0986</v>
      </c>
      <c r="M677" s="4" t="s">
        <v>13</v>
      </c>
      <c r="N677" s="1">
        <v>5.14895953865761</v>
      </c>
      <c r="O677" s="4">
        <v>4.251370461342391</v>
      </c>
      <c r="V677" s="5">
        <v>8.09913</v>
      </c>
      <c r="W677" s="6">
        <v>3.38</v>
      </c>
      <c r="Z677" s="4">
        <f>IFERROR(__xludf.DUMMYFUNCTION("""COMPUTED_VALUE"""),3.27)</f>
        <v>3.27</v>
      </c>
      <c r="AA677" s="4">
        <v>14.9448</v>
      </c>
      <c r="AB677" s="4" t="s">
        <v>13</v>
      </c>
      <c r="AC677" s="1">
        <v>12.6475968583438</v>
      </c>
      <c r="AD677" s="4">
        <v>-4.548466858343799</v>
      </c>
    </row>
    <row r="678">
      <c r="G678" s="5">
        <v>9.25233</v>
      </c>
      <c r="H678" s="6">
        <v>3.385</v>
      </c>
      <c r="K678" s="4">
        <f>IFERROR(__xludf.DUMMYFUNCTION("""COMPUTED_VALUE"""),3.275)</f>
        <v>3.275</v>
      </c>
      <c r="L678" s="4">
        <v>13.8196</v>
      </c>
      <c r="M678" s="4" t="s">
        <v>13</v>
      </c>
      <c r="N678" s="1">
        <v>5.03765397977137</v>
      </c>
      <c r="O678" s="4">
        <v>4.21467602022863</v>
      </c>
      <c r="V678" s="5">
        <v>7.87956</v>
      </c>
      <c r="W678" s="6">
        <v>3.385</v>
      </c>
      <c r="Z678" s="4">
        <f>IFERROR(__xludf.DUMMYFUNCTION("""COMPUTED_VALUE"""),3.275)</f>
        <v>3.275</v>
      </c>
      <c r="AA678" s="4">
        <v>14.5142</v>
      </c>
      <c r="AB678" s="4" t="s">
        <v>13</v>
      </c>
      <c r="AC678" s="1">
        <v>12.2171926530935</v>
      </c>
      <c r="AD678" s="4">
        <v>-4.3376326530935</v>
      </c>
    </row>
    <row r="679">
      <c r="G679" s="5">
        <v>9.10915</v>
      </c>
      <c r="H679" s="6">
        <v>3.39</v>
      </c>
      <c r="K679" s="4">
        <f>IFERROR(__xludf.DUMMYFUNCTION("""COMPUTED_VALUE"""),3.28)</f>
        <v>3.28</v>
      </c>
      <c r="L679" s="4">
        <v>13.5472</v>
      </c>
      <c r="M679" s="4" t="s">
        <v>13</v>
      </c>
      <c r="N679" s="1">
        <v>4.92681324192163</v>
      </c>
      <c r="O679" s="4">
        <v>4.182336758078369</v>
      </c>
      <c r="V679" s="5">
        <v>7.6655</v>
      </c>
      <c r="W679" s="6">
        <v>3.39</v>
      </c>
      <c r="Z679" s="4">
        <f>IFERROR(__xludf.DUMMYFUNCTION("""COMPUTED_VALUE"""),3.28)</f>
        <v>3.28</v>
      </c>
      <c r="AA679" s="4">
        <v>14.1002</v>
      </c>
      <c r="AB679" s="4" t="s">
        <v>13</v>
      </c>
      <c r="AC679" s="1">
        <v>11.7888253451055</v>
      </c>
      <c r="AD679" s="4">
        <v>-4.123325345105501</v>
      </c>
    </row>
    <row r="680">
      <c r="G680" s="5">
        <v>8.97056</v>
      </c>
      <c r="H680" s="6">
        <v>3.395</v>
      </c>
      <c r="K680" s="4">
        <f>IFERROR(__xludf.DUMMYFUNCTION("""COMPUTED_VALUE"""),3.285)</f>
        <v>3.285</v>
      </c>
      <c r="L680" s="4">
        <v>13.2812</v>
      </c>
      <c r="M680" s="4" t="s">
        <v>13</v>
      </c>
      <c r="N680" s="1">
        <v>4.81762734255146</v>
      </c>
      <c r="O680" s="4">
        <v>4.152932657448541</v>
      </c>
      <c r="V680" s="5">
        <v>7.45655</v>
      </c>
      <c r="W680" s="6">
        <v>3.395</v>
      </c>
      <c r="Z680" s="4">
        <f>IFERROR(__xludf.DUMMYFUNCTION("""COMPUTED_VALUE"""),3.285)</f>
        <v>3.285</v>
      </c>
      <c r="AA680" s="4">
        <v>13.7012</v>
      </c>
      <c r="AB680" s="4" t="s">
        <v>13</v>
      </c>
      <c r="AC680" s="1">
        <v>11.3670591102134</v>
      </c>
      <c r="AD680" s="4">
        <v>-3.9105091102134004</v>
      </c>
    </row>
    <row r="681">
      <c r="G681" s="5">
        <v>8.83646</v>
      </c>
      <c r="H681" s="6">
        <v>3.4</v>
      </c>
      <c r="K681" s="4">
        <f>IFERROR(__xludf.DUMMYFUNCTION("""COMPUTED_VALUE"""),3.29)</f>
        <v>3.29</v>
      </c>
      <c r="L681" s="4">
        <v>13.0218</v>
      </c>
      <c r="M681" s="4" t="s">
        <v>13</v>
      </c>
      <c r="N681" s="1">
        <v>4.7112862991039</v>
      </c>
      <c r="O681" s="4">
        <v>4.1251737008961005</v>
      </c>
      <c r="V681" s="5">
        <v>7.25254</v>
      </c>
      <c r="W681" s="6">
        <v>3.4</v>
      </c>
      <c r="Z681" s="4">
        <f>IFERROR(__xludf.DUMMYFUNCTION("""COMPUTED_VALUE"""),3.29)</f>
        <v>3.29</v>
      </c>
      <c r="AA681" s="4">
        <v>13.3166</v>
      </c>
      <c r="AB681" s="4" t="s">
        <v>13</v>
      </c>
      <c r="AC681" s="1">
        <v>10.9564581242504</v>
      </c>
      <c r="AD681" s="4">
        <v>-3.7039181242504</v>
      </c>
    </row>
    <row r="682">
      <c r="G682" s="5">
        <v>8.70669</v>
      </c>
      <c r="H682" s="6">
        <v>3.405</v>
      </c>
      <c r="K682" s="4">
        <f>IFERROR(__xludf.DUMMYFUNCTION("""COMPUTED_VALUE"""),3.295)</f>
        <v>3.295</v>
      </c>
      <c r="L682" s="4">
        <v>12.7687</v>
      </c>
      <c r="M682" s="4" t="s">
        <v>13</v>
      </c>
      <c r="N682" s="1">
        <v>4.60898012902202</v>
      </c>
      <c r="O682" s="4">
        <v>4.0977098709779805</v>
      </c>
      <c r="V682" s="5">
        <v>7.05315</v>
      </c>
      <c r="W682" s="6">
        <v>3.405</v>
      </c>
      <c r="Z682" s="4">
        <f>IFERROR(__xludf.DUMMYFUNCTION("""COMPUTED_VALUE"""),3.295)</f>
        <v>3.295</v>
      </c>
      <c r="AA682" s="4">
        <v>12.9453</v>
      </c>
      <c r="AB682" s="4" t="s">
        <v>13</v>
      </c>
      <c r="AC682" s="1">
        <v>10.5615865630498</v>
      </c>
      <c r="AD682" s="4">
        <v>-3.508436563049801</v>
      </c>
    </row>
    <row r="683">
      <c r="G683" s="5">
        <v>8.58096</v>
      </c>
      <c r="H683" s="6">
        <v>3.41</v>
      </c>
      <c r="K683" s="4">
        <f>IFERROR(__xludf.DUMMYFUNCTION("""COMPUTED_VALUE"""),3.3)</f>
        <v>3.3</v>
      </c>
      <c r="L683" s="4">
        <v>12.5221</v>
      </c>
      <c r="M683" s="4" t="s">
        <v>13</v>
      </c>
      <c r="N683" s="1">
        <v>4.51189884974884</v>
      </c>
      <c r="O683" s="4">
        <v>4.0690611502511596</v>
      </c>
      <c r="V683" s="5">
        <v>6.85789</v>
      </c>
      <c r="W683" s="6">
        <v>3.41</v>
      </c>
      <c r="Z683" s="4">
        <f>IFERROR(__xludf.DUMMYFUNCTION("""COMPUTED_VALUE"""),3.3)</f>
        <v>3.3</v>
      </c>
      <c r="AA683" s="4">
        <v>12.5863</v>
      </c>
      <c r="AB683" s="4" t="s">
        <v>13</v>
      </c>
      <c r="AC683" s="1">
        <v>10.1870086024452</v>
      </c>
      <c r="AD683" s="4">
        <v>-3.3291186024451997</v>
      </c>
    </row>
    <row r="684">
      <c r="G684" s="5">
        <v>8.45917</v>
      </c>
      <c r="H684" s="6">
        <v>3.415</v>
      </c>
      <c r="K684" s="4">
        <f>IFERROR(__xludf.DUMMYFUNCTION("""COMPUTED_VALUE"""),3.305)</f>
        <v>3.305</v>
      </c>
      <c r="L684" s="4">
        <v>12.2819</v>
      </c>
      <c r="M684" s="4" t="s">
        <v>13</v>
      </c>
      <c r="N684" s="1">
        <v>4.42123247872745</v>
      </c>
      <c r="O684" s="4">
        <v>4.03793752127255</v>
      </c>
      <c r="V684" s="5">
        <v>6.66665</v>
      </c>
      <c r="W684" s="6">
        <v>3.415</v>
      </c>
      <c r="Z684" s="4">
        <f>IFERROR(__xludf.DUMMYFUNCTION("""COMPUTED_VALUE"""),3.305)</f>
        <v>3.305</v>
      </c>
      <c r="AA684" s="4">
        <v>12.239</v>
      </c>
      <c r="AB684" s="4" t="s">
        <v>13</v>
      </c>
      <c r="AC684" s="1">
        <v>9.83728841826983</v>
      </c>
      <c r="AD684" s="4">
        <v>-3.1706384182698306</v>
      </c>
    </row>
    <row r="685">
      <c r="G685" s="5">
        <v>8.34109</v>
      </c>
      <c r="H685" s="6">
        <v>3.42</v>
      </c>
      <c r="K685" s="4">
        <f>IFERROR(__xludf.DUMMYFUNCTION("""COMPUTED_VALUE"""),3.31)</f>
        <v>3.31</v>
      </c>
      <c r="L685" s="4">
        <v>12.0479</v>
      </c>
      <c r="M685" s="4" t="s">
        <v>13</v>
      </c>
      <c r="N685" s="1">
        <v>4.33817103340089</v>
      </c>
      <c r="O685" s="4">
        <v>4.002918966599109</v>
      </c>
      <c r="V685" s="5">
        <v>6.47897</v>
      </c>
      <c r="W685" s="6">
        <v>3.42</v>
      </c>
      <c r="Z685" s="4">
        <f>IFERROR(__xludf.DUMMYFUNCTION("""COMPUTED_VALUE"""),3.31)</f>
        <v>3.31</v>
      </c>
      <c r="AA685" s="4">
        <v>11.9026</v>
      </c>
      <c r="AB685" s="4" t="s">
        <v>13</v>
      </c>
      <c r="AC685" s="1">
        <v>9.51699018635706</v>
      </c>
      <c r="AD685" s="4">
        <v>-3.038020186357059</v>
      </c>
    </row>
    <row r="686">
      <c r="G686" s="5">
        <v>8.22651</v>
      </c>
      <c r="H686" s="6">
        <v>3.425</v>
      </c>
      <c r="K686" s="4">
        <f>IFERROR(__xludf.DUMMYFUNCTION("""COMPUTED_VALUE"""),3.315)</f>
        <v>3.315</v>
      </c>
      <c r="L686" s="4">
        <v>11.8202</v>
      </c>
      <c r="M686" s="4" t="s">
        <v>13</v>
      </c>
      <c r="N686" s="1">
        <v>4.26390453121221</v>
      </c>
      <c r="O686" s="4">
        <v>3.962605468787789</v>
      </c>
      <c r="V686" s="5">
        <v>6.2945</v>
      </c>
      <c r="W686" s="6">
        <v>3.425</v>
      </c>
      <c r="Z686" s="4">
        <f>IFERROR(__xludf.DUMMYFUNCTION("""COMPUTED_VALUE"""),3.315)</f>
        <v>3.315</v>
      </c>
      <c r="AA686" s="4">
        <v>11.5766</v>
      </c>
      <c r="AB686" s="4" t="s">
        <v>13</v>
      </c>
      <c r="AC686" s="1">
        <v>9.23067808254027</v>
      </c>
      <c r="AD686" s="4">
        <v>-2.9361780825402706</v>
      </c>
    </row>
    <row r="687">
      <c r="G687" s="5">
        <v>8.11527</v>
      </c>
      <c r="H687" s="6">
        <v>3.43</v>
      </c>
      <c r="K687" s="4">
        <f>IFERROR(__xludf.DUMMYFUNCTION("""COMPUTED_VALUE"""),3.32)</f>
        <v>3.32</v>
      </c>
      <c r="L687" s="4">
        <v>11.5988</v>
      </c>
      <c r="M687" s="4" t="s">
        <v>13</v>
      </c>
      <c r="N687" s="1">
        <v>4.19962298960445</v>
      </c>
      <c r="O687" s="4">
        <v>3.915647010395551</v>
      </c>
      <c r="V687" s="5">
        <v>6.113</v>
      </c>
      <c r="W687" s="6">
        <v>3.43</v>
      </c>
      <c r="Z687" s="4">
        <f>IFERROR(__xludf.DUMMYFUNCTION("""COMPUTED_VALUE"""),3.32)</f>
        <v>3.32</v>
      </c>
      <c r="AA687" s="4">
        <v>11.2605</v>
      </c>
      <c r="AB687" s="4" t="s">
        <v>13</v>
      </c>
      <c r="AC687" s="1">
        <v>8.98291628265283</v>
      </c>
      <c r="AD687" s="4">
        <v>-2.86991628265283</v>
      </c>
    </row>
    <row r="688">
      <c r="G688" s="5">
        <v>8.00716</v>
      </c>
      <c r="H688" s="6">
        <v>3.435</v>
      </c>
      <c r="K688" s="4">
        <f>IFERROR(__xludf.DUMMYFUNCTION("""COMPUTED_VALUE"""),3.325)</f>
        <v>3.325</v>
      </c>
      <c r="L688" s="4">
        <v>11.3835</v>
      </c>
      <c r="M688" s="4" t="s">
        <v>13</v>
      </c>
      <c r="N688" s="1">
        <v>4.14651642602069</v>
      </c>
      <c r="O688" s="4">
        <v>3.860643573979311</v>
      </c>
      <c r="V688" s="5">
        <v>5.9341</v>
      </c>
      <c r="W688" s="6">
        <v>3.435</v>
      </c>
      <c r="Z688" s="4">
        <f>IFERROR(__xludf.DUMMYFUNCTION("""COMPUTED_VALUE"""),3.325)</f>
        <v>3.325</v>
      </c>
      <c r="AA688" s="4">
        <v>10.9536</v>
      </c>
      <c r="AB688" s="4" t="s">
        <v>13</v>
      </c>
      <c r="AC688" s="1">
        <v>8.77826896252813</v>
      </c>
      <c r="AD688" s="4">
        <v>-2.844168962528131</v>
      </c>
    </row>
    <row r="689">
      <c r="G689" s="5">
        <v>7.90197</v>
      </c>
      <c r="H689" s="6">
        <v>3.44</v>
      </c>
      <c r="K689" s="4">
        <f>IFERROR(__xludf.DUMMYFUNCTION("""COMPUTED_VALUE"""),3.33)</f>
        <v>3.33</v>
      </c>
      <c r="L689" s="4">
        <v>11.1743</v>
      </c>
      <c r="M689" s="4" t="s">
        <v>13</v>
      </c>
      <c r="N689" s="1">
        <v>4.10577485790396</v>
      </c>
      <c r="O689" s="4">
        <v>3.7961951420960407</v>
      </c>
      <c r="V689" s="5">
        <v>5.75749</v>
      </c>
      <c r="W689" s="6">
        <v>3.44</v>
      </c>
      <c r="Z689" s="4">
        <f>IFERROR(__xludf.DUMMYFUNCTION("""COMPUTED_VALUE"""),3.33)</f>
        <v>3.33</v>
      </c>
      <c r="AA689" s="4">
        <v>10.6558</v>
      </c>
      <c r="AB689" s="4" t="s">
        <v>13</v>
      </c>
      <c r="AC689" s="1">
        <v>8.62130029799953</v>
      </c>
      <c r="AD689" s="4">
        <v>-2.863810297999531</v>
      </c>
    </row>
    <row r="690">
      <c r="G690" s="5">
        <v>7.79954</v>
      </c>
      <c r="H690" s="6">
        <v>3.445</v>
      </c>
      <c r="K690" s="4">
        <f>IFERROR(__xludf.DUMMYFUNCTION("""COMPUTED_VALUE"""),3.335)</f>
        <v>3.335</v>
      </c>
      <c r="L690" s="4">
        <v>10.9711</v>
      </c>
      <c r="M690" s="4" t="s">
        <v>13</v>
      </c>
      <c r="N690" s="1">
        <v>4.07858830269733</v>
      </c>
      <c r="O690" s="4">
        <v>3.72095169730267</v>
      </c>
      <c r="V690" s="5">
        <v>5.58285</v>
      </c>
      <c r="W690" s="6">
        <v>3.445</v>
      </c>
      <c r="Z690" s="4">
        <f>IFERROR(__xludf.DUMMYFUNCTION("""COMPUTED_VALUE"""),3.335)</f>
        <v>3.335</v>
      </c>
      <c r="AA690" s="4">
        <v>10.3665</v>
      </c>
      <c r="AB690" s="4" t="s">
        <v>13</v>
      </c>
      <c r="AC690" s="1">
        <v>8.5165744649004</v>
      </c>
      <c r="AD690" s="4">
        <v>-2.9337244649003997</v>
      </c>
    </row>
    <row r="691">
      <c r="G691" s="5">
        <v>7.69964</v>
      </c>
      <c r="H691" s="6">
        <v>3.45</v>
      </c>
      <c r="K691" s="4">
        <f>IFERROR(__xludf.DUMMYFUNCTION("""COMPUTED_VALUE"""),3.34)</f>
        <v>3.34</v>
      </c>
      <c r="L691" s="4">
        <v>10.774</v>
      </c>
      <c r="M691" s="4" t="s">
        <v>13</v>
      </c>
      <c r="N691" s="1">
        <v>4.06614677784384</v>
      </c>
      <c r="O691" s="4">
        <v>3.6334932221561598</v>
      </c>
      <c r="V691" s="5">
        <v>5.40982</v>
      </c>
      <c r="W691" s="6">
        <v>3.45</v>
      </c>
      <c r="Z691" s="4">
        <f>IFERROR(__xludf.DUMMYFUNCTION("""COMPUTED_VALUE"""),3.34)</f>
        <v>3.34</v>
      </c>
      <c r="AA691" s="4">
        <v>10.0855</v>
      </c>
      <c r="AB691" s="4" t="s">
        <v>13</v>
      </c>
      <c r="AC691" s="1">
        <v>8.4686556390641</v>
      </c>
      <c r="AD691" s="4">
        <v>-3.0588356390640996</v>
      </c>
    </row>
    <row r="692">
      <c r="G692" s="5">
        <v>7.60211</v>
      </c>
      <c r="H692" s="6">
        <v>3.455</v>
      </c>
      <c r="K692" s="4">
        <f>IFERROR(__xludf.DUMMYFUNCTION("""COMPUTED_VALUE"""),3.345)</f>
        <v>3.345</v>
      </c>
      <c r="L692" s="4">
        <v>10.5827</v>
      </c>
      <c r="M692" s="4" t="s">
        <v>13</v>
      </c>
      <c r="N692" s="1">
        <v>4.065466706</v>
      </c>
      <c r="O692" s="4">
        <v>3.536643294</v>
      </c>
      <c r="V692" s="5">
        <v>5.23819</v>
      </c>
      <c r="W692" s="6">
        <v>3.455</v>
      </c>
      <c r="Z692" s="4">
        <f>IFERROR(__xludf.DUMMYFUNCTION("""COMPUTED_VALUE"""),3.345)</f>
        <v>3.345</v>
      </c>
      <c r="AA692" s="4">
        <v>9.81233</v>
      </c>
      <c r="AB692" s="4" t="s">
        <v>13</v>
      </c>
      <c r="AC692" s="1">
        <v>8.46603661</v>
      </c>
      <c r="AD692" s="4">
        <v>-3.2278466099999994</v>
      </c>
    </row>
    <row r="693">
      <c r="G693" s="5">
        <v>7.50677</v>
      </c>
      <c r="H693" s="6">
        <v>3.46</v>
      </c>
      <c r="K693" s="4">
        <f>IFERROR(__xludf.DUMMYFUNCTION("""COMPUTED_VALUE"""),3.35)</f>
        <v>3.35</v>
      </c>
      <c r="L693" s="4">
        <v>10.3972</v>
      </c>
      <c r="M693" s="4" t="s">
        <v>13</v>
      </c>
      <c r="N693" s="1">
        <v>4.065466706</v>
      </c>
      <c r="O693" s="4">
        <v>3.441303294000001</v>
      </c>
      <c r="V693" s="5">
        <v>5.06767</v>
      </c>
      <c r="W693" s="6">
        <v>3.46</v>
      </c>
      <c r="Z693" s="4">
        <f>IFERROR(__xludf.DUMMYFUNCTION("""COMPUTED_VALUE"""),3.35)</f>
        <v>3.35</v>
      </c>
      <c r="AA693" s="4">
        <v>9.54688</v>
      </c>
      <c r="AB693" s="4" t="s">
        <v>13</v>
      </c>
      <c r="AC693" s="1">
        <v>8.46603661</v>
      </c>
      <c r="AD693" s="4">
        <v>-3.39836661</v>
      </c>
    </row>
    <row r="694">
      <c r="G694" s="5">
        <v>7.41352</v>
      </c>
      <c r="H694" s="6">
        <v>3.465</v>
      </c>
      <c r="K694" s="4">
        <f>IFERROR(__xludf.DUMMYFUNCTION("""COMPUTED_VALUE"""),3.355)</f>
        <v>3.355</v>
      </c>
      <c r="L694" s="4">
        <v>10.2175</v>
      </c>
      <c r="M694" s="4" t="s">
        <v>13</v>
      </c>
      <c r="N694" s="1">
        <v>4.065466706</v>
      </c>
      <c r="O694" s="4">
        <v>3.3480532940000005</v>
      </c>
      <c r="V694" s="5">
        <v>4.89813</v>
      </c>
      <c r="W694" s="6">
        <v>3.465</v>
      </c>
      <c r="Z694" s="4">
        <f>IFERROR(__xludf.DUMMYFUNCTION("""COMPUTED_VALUE"""),3.355)</f>
        <v>3.355</v>
      </c>
      <c r="AA694" s="4">
        <v>9.28874</v>
      </c>
      <c r="AB694" s="4" t="s">
        <v>13</v>
      </c>
      <c r="AC694" s="1">
        <v>8.46603661</v>
      </c>
      <c r="AD694" s="4">
        <v>-3.5679066099999996</v>
      </c>
    </row>
    <row r="695">
      <c r="G695" s="5">
        <v>7.32207</v>
      </c>
      <c r="H695" s="6">
        <v>3.47</v>
      </c>
      <c r="K695" s="4">
        <f>IFERROR(__xludf.DUMMYFUNCTION("""COMPUTED_VALUE"""),3.36)</f>
        <v>3.36</v>
      </c>
      <c r="L695" s="4">
        <v>10.0433</v>
      </c>
      <c r="M695" s="4" t="s">
        <v>13</v>
      </c>
      <c r="N695" s="1">
        <v>4.065466706</v>
      </c>
      <c r="O695" s="4">
        <v>3.2566032940000005</v>
      </c>
      <c r="V695" s="5">
        <v>4.72909</v>
      </c>
      <c r="W695" s="6">
        <v>3.47</v>
      </c>
      <c r="Z695" s="4">
        <f>IFERROR(__xludf.DUMMYFUNCTION("""COMPUTED_VALUE"""),3.36)</f>
        <v>3.36</v>
      </c>
      <c r="AA695" s="4">
        <v>9.03766</v>
      </c>
      <c r="AB695" s="4" t="s">
        <v>13</v>
      </c>
      <c r="AC695" s="1">
        <v>8.46603661</v>
      </c>
      <c r="AD695" s="4">
        <v>-3.7369466099999995</v>
      </c>
    </row>
    <row r="696">
      <c r="G696" s="5">
        <v>7.2324</v>
      </c>
      <c r="H696" s="6">
        <v>3.475</v>
      </c>
      <c r="K696" s="4">
        <f>IFERROR(__xludf.DUMMYFUNCTION("""COMPUTED_VALUE"""),3.365)</f>
        <v>3.365</v>
      </c>
      <c r="L696" s="4">
        <v>9.87464</v>
      </c>
      <c r="M696" s="4" t="s">
        <v>13</v>
      </c>
      <c r="N696" s="1">
        <v>4.065466706</v>
      </c>
      <c r="O696" s="4">
        <v>3.1669332940000006</v>
      </c>
      <c r="V696" s="5">
        <v>4.5606</v>
      </c>
      <c r="W696" s="6">
        <v>3.475</v>
      </c>
      <c r="Z696" s="4">
        <f>IFERROR(__xludf.DUMMYFUNCTION("""COMPUTED_VALUE"""),3.365)</f>
        <v>3.365</v>
      </c>
      <c r="AA696" s="4">
        <v>8.79347</v>
      </c>
      <c r="AB696" s="4" t="s">
        <v>13</v>
      </c>
      <c r="AC696" s="1">
        <v>8.46603661</v>
      </c>
      <c r="AD696" s="4">
        <v>-3.9054366099999998</v>
      </c>
    </row>
    <row r="697">
      <c r="G697" s="5">
        <v>7.14429</v>
      </c>
      <c r="H697" s="6">
        <v>3.48</v>
      </c>
      <c r="K697" s="4">
        <f>IFERROR(__xludf.DUMMYFUNCTION("""COMPUTED_VALUE"""),3.368068695)</f>
        <v>3.368068695</v>
      </c>
      <c r="L697" s="4" t="s">
        <v>13</v>
      </c>
      <c r="M697" s="4">
        <v>5.40941197689673</v>
      </c>
      <c r="N697" s="1">
        <v>4.065466706</v>
      </c>
      <c r="O697" s="4">
        <v>3.078823294</v>
      </c>
      <c r="V697" s="5">
        <v>4.3923</v>
      </c>
      <c r="W697" s="6">
        <v>3.48</v>
      </c>
      <c r="Z697" s="4">
        <f>IFERROR(__xludf.DUMMYFUNCTION("""COMPUTED_VALUE"""),3.368068695)</f>
        <v>3.368068695</v>
      </c>
      <c r="AA697" s="4" t="s">
        <v>13</v>
      </c>
      <c r="AB697" s="4">
        <v>13.6559217068273</v>
      </c>
      <c r="AC697" s="1">
        <v>8.46603661</v>
      </c>
      <c r="AD697" s="4">
        <v>-4.07373661</v>
      </c>
    </row>
    <row r="698">
      <c r="G698" s="5">
        <v>7.0577</v>
      </c>
      <c r="H698" s="6">
        <v>3.485</v>
      </c>
      <c r="K698" s="4">
        <f>IFERROR(__xludf.DUMMYFUNCTION("""COMPUTED_VALUE"""),3.37)</f>
        <v>3.37</v>
      </c>
      <c r="L698" s="4">
        <v>9.71133</v>
      </c>
      <c r="M698" s="4" t="s">
        <v>13</v>
      </c>
      <c r="N698" s="1">
        <v>4.065466706</v>
      </c>
      <c r="O698" s="4">
        <v>2.992233294</v>
      </c>
      <c r="V698" s="5">
        <v>4.22424</v>
      </c>
      <c r="W698" s="6">
        <v>3.485</v>
      </c>
      <c r="Z698" s="4">
        <f>IFERROR(__xludf.DUMMYFUNCTION("""COMPUTED_VALUE"""),3.37)</f>
        <v>3.37</v>
      </c>
      <c r="AA698" s="4">
        <v>8.55578</v>
      </c>
      <c r="AB698" s="4" t="s">
        <v>13</v>
      </c>
      <c r="AC698" s="1">
        <v>8.46603661</v>
      </c>
      <c r="AD698" s="4">
        <v>-4.24179661</v>
      </c>
    </row>
    <row r="699">
      <c r="G699" s="5">
        <v>6.97239</v>
      </c>
      <c r="H699" s="6">
        <v>3.49</v>
      </c>
      <c r="K699" s="4">
        <f>IFERROR(__xludf.DUMMYFUNCTION("""COMPUTED_VALUE"""),3.375)</f>
        <v>3.375</v>
      </c>
      <c r="L699" s="4">
        <v>9.55327</v>
      </c>
      <c r="M699" s="4" t="s">
        <v>13</v>
      </c>
      <c r="N699" s="1">
        <v>4.065466706</v>
      </c>
      <c r="O699" s="4">
        <v>2.9069232940000003</v>
      </c>
      <c r="V699" s="5">
        <v>4.05605</v>
      </c>
      <c r="W699" s="6">
        <v>3.49</v>
      </c>
      <c r="Z699" s="4">
        <f>IFERROR(__xludf.DUMMYFUNCTION("""COMPUTED_VALUE"""),3.375)</f>
        <v>3.375</v>
      </c>
      <c r="AA699" s="4">
        <v>8.32444</v>
      </c>
      <c r="AB699" s="4" t="s">
        <v>13</v>
      </c>
      <c r="AC699" s="1">
        <v>8.46603661</v>
      </c>
      <c r="AD699" s="4">
        <v>-4.40998661</v>
      </c>
    </row>
    <row r="700">
      <c r="G700" s="5">
        <v>6.88833</v>
      </c>
      <c r="H700" s="6">
        <v>3.495</v>
      </c>
      <c r="K700" s="4">
        <f>IFERROR(__xludf.DUMMYFUNCTION("""COMPUTED_VALUE"""),3.38)</f>
        <v>3.38</v>
      </c>
      <c r="L700" s="4">
        <v>9.40033</v>
      </c>
      <c r="M700" s="4" t="s">
        <v>13</v>
      </c>
      <c r="N700" s="1">
        <v>4.065466706</v>
      </c>
      <c r="O700" s="4">
        <v>2.8228632940000002</v>
      </c>
      <c r="V700" s="5">
        <v>3.88777</v>
      </c>
      <c r="W700" s="6">
        <v>3.495</v>
      </c>
      <c r="Z700" s="4">
        <f>IFERROR(__xludf.DUMMYFUNCTION("""COMPUTED_VALUE"""),3.38)</f>
        <v>3.38</v>
      </c>
      <c r="AA700" s="4">
        <v>8.09913</v>
      </c>
      <c r="AB700" s="4" t="s">
        <v>13</v>
      </c>
      <c r="AC700" s="1">
        <v>8.46603661</v>
      </c>
      <c r="AD700" s="4">
        <v>-4.57826661</v>
      </c>
    </row>
    <row r="701">
      <c r="G701" s="5">
        <v>6.80543</v>
      </c>
      <c r="H701" s="6">
        <v>3.5</v>
      </c>
      <c r="K701" s="4">
        <f>IFERROR(__xludf.DUMMYFUNCTION("""COMPUTED_VALUE"""),3.385)</f>
        <v>3.385</v>
      </c>
      <c r="L701" s="4">
        <v>9.25233</v>
      </c>
      <c r="M701" s="4" t="s">
        <v>13</v>
      </c>
      <c r="N701" s="1">
        <v>4.065466706</v>
      </c>
      <c r="O701" s="4">
        <v>2.7399632940000007</v>
      </c>
      <c r="V701" s="5">
        <v>3.71924</v>
      </c>
      <c r="W701" s="6">
        <v>3.5</v>
      </c>
      <c r="Z701" s="4">
        <f>IFERROR(__xludf.DUMMYFUNCTION("""COMPUTED_VALUE"""),3.385)</f>
        <v>3.385</v>
      </c>
      <c r="AA701" s="4">
        <v>7.87956</v>
      </c>
      <c r="AB701" s="4" t="s">
        <v>13</v>
      </c>
      <c r="AC701" s="1">
        <v>8.46603661</v>
      </c>
      <c r="AD701" s="4">
        <v>-4.74679661</v>
      </c>
    </row>
    <row r="702">
      <c r="G702" s="5">
        <v>6.72362</v>
      </c>
      <c r="H702" s="6">
        <v>3.505</v>
      </c>
      <c r="K702" s="4">
        <f>IFERROR(__xludf.DUMMYFUNCTION("""COMPUTED_VALUE"""),3.39)</f>
        <v>3.39</v>
      </c>
      <c r="L702" s="4">
        <v>9.10915</v>
      </c>
      <c r="M702" s="4" t="s">
        <v>13</v>
      </c>
      <c r="N702" s="1">
        <v>4.065466706</v>
      </c>
      <c r="O702" s="4">
        <v>2.6581532940000008</v>
      </c>
      <c r="V702" s="5">
        <v>3.55054</v>
      </c>
      <c r="W702" s="6">
        <v>3.505</v>
      </c>
      <c r="Z702" s="4">
        <f>IFERROR(__xludf.DUMMYFUNCTION("""COMPUTED_VALUE"""),3.39)</f>
        <v>3.39</v>
      </c>
      <c r="AA702" s="4">
        <v>7.6655</v>
      </c>
      <c r="AB702" s="4" t="s">
        <v>13</v>
      </c>
      <c r="AC702" s="1">
        <v>8.46603661</v>
      </c>
      <c r="AD702" s="4">
        <v>-4.91549661</v>
      </c>
    </row>
    <row r="703">
      <c r="G703" s="5">
        <v>6.64275</v>
      </c>
      <c r="H703" s="6">
        <v>3.51</v>
      </c>
      <c r="K703" s="4">
        <f>IFERROR(__xludf.DUMMYFUNCTION("""COMPUTED_VALUE"""),3.395)</f>
        <v>3.395</v>
      </c>
      <c r="L703" s="4">
        <v>8.97056</v>
      </c>
      <c r="M703" s="4" t="s">
        <v>13</v>
      </c>
      <c r="N703" s="1">
        <v>4.065466706</v>
      </c>
      <c r="O703" s="4">
        <v>2.577283294000001</v>
      </c>
      <c r="V703" s="5">
        <v>3.38148</v>
      </c>
      <c r="W703" s="6">
        <v>3.51</v>
      </c>
      <c r="Z703" s="4">
        <f>IFERROR(__xludf.DUMMYFUNCTION("""COMPUTED_VALUE"""),3.395)</f>
        <v>3.395</v>
      </c>
      <c r="AA703" s="4">
        <v>7.45655</v>
      </c>
      <c r="AB703" s="4" t="s">
        <v>13</v>
      </c>
      <c r="AC703" s="1">
        <v>8.46603661</v>
      </c>
      <c r="AD703" s="4">
        <v>-5.08455661</v>
      </c>
    </row>
    <row r="704">
      <c r="G704" s="5">
        <v>6.56287</v>
      </c>
      <c r="H704" s="6">
        <v>3.515</v>
      </c>
      <c r="K704" s="4">
        <f>IFERROR(__xludf.DUMMYFUNCTION("""COMPUTED_VALUE"""),3.4)</f>
        <v>3.4</v>
      </c>
      <c r="L704" s="4">
        <v>8.83646</v>
      </c>
      <c r="M704" s="4" t="s">
        <v>13</v>
      </c>
      <c r="N704" s="1">
        <v>4.065466706</v>
      </c>
      <c r="O704" s="4">
        <v>2.4974032940000006</v>
      </c>
      <c r="V704" s="5">
        <v>3.21215</v>
      </c>
      <c r="W704" s="6">
        <v>3.515</v>
      </c>
      <c r="Z704" s="4">
        <f>IFERROR(__xludf.DUMMYFUNCTION("""COMPUTED_VALUE"""),3.4)</f>
        <v>3.4</v>
      </c>
      <c r="AA704" s="4">
        <v>7.25254</v>
      </c>
      <c r="AB704" s="4" t="s">
        <v>13</v>
      </c>
      <c r="AC704" s="1">
        <v>8.46603661</v>
      </c>
      <c r="AD704" s="4">
        <v>-5.25388661</v>
      </c>
    </row>
    <row r="705">
      <c r="G705" s="5">
        <v>6.48389</v>
      </c>
      <c r="H705" s="6">
        <v>3.52</v>
      </c>
      <c r="K705" s="4">
        <f>IFERROR(__xludf.DUMMYFUNCTION("""COMPUTED_VALUE"""),3.405)</f>
        <v>3.405</v>
      </c>
      <c r="L705" s="4">
        <v>8.70669</v>
      </c>
      <c r="M705" s="4" t="s">
        <v>13</v>
      </c>
      <c r="N705" s="1">
        <v>4.065466706</v>
      </c>
      <c r="O705" s="4">
        <v>2.418423294</v>
      </c>
      <c r="V705" s="5">
        <v>3.04261</v>
      </c>
      <c r="W705" s="6">
        <v>3.52</v>
      </c>
      <c r="Z705" s="4">
        <f>IFERROR(__xludf.DUMMYFUNCTION("""COMPUTED_VALUE"""),3.405)</f>
        <v>3.405</v>
      </c>
      <c r="AA705" s="4">
        <v>7.05315</v>
      </c>
      <c r="AB705" s="4" t="s">
        <v>13</v>
      </c>
      <c r="AC705" s="1">
        <v>8.46603661</v>
      </c>
      <c r="AD705" s="4">
        <v>-5.42342661</v>
      </c>
    </row>
    <row r="706">
      <c r="G706" s="5">
        <v>6.4058</v>
      </c>
      <c r="H706" s="6">
        <v>3.525</v>
      </c>
      <c r="K706" s="4">
        <f>IFERROR(__xludf.DUMMYFUNCTION("""COMPUTED_VALUE"""),3.41)</f>
        <v>3.41</v>
      </c>
      <c r="L706" s="4">
        <v>8.58096</v>
      </c>
      <c r="M706" s="4" t="s">
        <v>13</v>
      </c>
      <c r="N706" s="1">
        <v>4.065466706</v>
      </c>
      <c r="O706" s="4">
        <v>2.3403332940000006</v>
      </c>
      <c r="V706" s="5">
        <v>2.87289</v>
      </c>
      <c r="W706" s="6">
        <v>3.525</v>
      </c>
      <c r="Z706" s="4">
        <f>IFERROR(__xludf.DUMMYFUNCTION("""COMPUTED_VALUE"""),3.41)</f>
        <v>3.41</v>
      </c>
      <c r="AA706" s="4">
        <v>6.85789</v>
      </c>
      <c r="AB706" s="4" t="s">
        <v>13</v>
      </c>
      <c r="AC706" s="1">
        <v>8.46603661</v>
      </c>
      <c r="AD706" s="4">
        <v>-5.59314661</v>
      </c>
    </row>
    <row r="707">
      <c r="G707" s="5">
        <v>6.32855</v>
      </c>
      <c r="H707" s="6">
        <v>3.53</v>
      </c>
      <c r="K707" s="4">
        <f>IFERROR(__xludf.DUMMYFUNCTION("""COMPUTED_VALUE"""),3.415)</f>
        <v>3.415</v>
      </c>
      <c r="L707" s="4">
        <v>8.45917</v>
      </c>
      <c r="M707" s="4" t="s">
        <v>13</v>
      </c>
      <c r="N707" s="1">
        <v>4.065466706</v>
      </c>
      <c r="O707" s="4">
        <v>2.2630832940000003</v>
      </c>
      <c r="V707" s="5">
        <v>2.70304</v>
      </c>
      <c r="W707" s="6">
        <v>3.53</v>
      </c>
      <c r="Z707" s="4">
        <f>IFERROR(__xludf.DUMMYFUNCTION("""COMPUTED_VALUE"""),3.415)</f>
        <v>3.415</v>
      </c>
      <c r="AA707" s="4">
        <v>6.66665</v>
      </c>
      <c r="AB707" s="4" t="s">
        <v>13</v>
      </c>
      <c r="AC707" s="1">
        <v>8.46603661</v>
      </c>
      <c r="AD707" s="4">
        <v>-5.76299661</v>
      </c>
    </row>
    <row r="708">
      <c r="G708" s="5">
        <v>6.25221</v>
      </c>
      <c r="H708" s="6">
        <v>3.535</v>
      </c>
      <c r="K708" s="4">
        <f>IFERROR(__xludf.DUMMYFUNCTION("""COMPUTED_VALUE"""),3.42)</f>
        <v>3.42</v>
      </c>
      <c r="L708" s="4">
        <v>8.34109</v>
      </c>
      <c r="M708" s="4" t="s">
        <v>13</v>
      </c>
      <c r="N708" s="1">
        <v>4.065466706</v>
      </c>
      <c r="O708" s="4">
        <v>2.1867432940000002</v>
      </c>
      <c r="V708" s="5">
        <v>2.53323</v>
      </c>
      <c r="W708" s="6">
        <v>3.535</v>
      </c>
      <c r="Z708" s="4">
        <f>IFERROR(__xludf.DUMMYFUNCTION("""COMPUTED_VALUE"""),3.42)</f>
        <v>3.42</v>
      </c>
      <c r="AA708" s="4">
        <v>6.47897</v>
      </c>
      <c r="AB708" s="4" t="s">
        <v>13</v>
      </c>
      <c r="AC708" s="1">
        <v>8.46603661</v>
      </c>
      <c r="AD708" s="4">
        <v>-5.93280661</v>
      </c>
    </row>
    <row r="709">
      <c r="G709" s="5">
        <v>6.17672</v>
      </c>
      <c r="H709" s="6">
        <v>3.54</v>
      </c>
      <c r="K709" s="4">
        <f>IFERROR(__xludf.DUMMYFUNCTION("""COMPUTED_VALUE"""),3.425)</f>
        <v>3.425</v>
      </c>
      <c r="L709" s="4">
        <v>8.22651</v>
      </c>
      <c r="M709" s="4" t="s">
        <v>13</v>
      </c>
      <c r="N709" s="1">
        <v>4.065466706</v>
      </c>
      <c r="O709" s="4">
        <v>2.111253294000001</v>
      </c>
      <c r="V709" s="5">
        <v>2.36354</v>
      </c>
      <c r="W709" s="6">
        <v>3.54</v>
      </c>
      <c r="Z709" s="4">
        <f>IFERROR(__xludf.DUMMYFUNCTION("""COMPUTED_VALUE"""),3.425)</f>
        <v>3.425</v>
      </c>
      <c r="AA709" s="4">
        <v>6.2945</v>
      </c>
      <c r="AB709" s="4" t="s">
        <v>13</v>
      </c>
      <c r="AC709" s="1">
        <v>8.46603661</v>
      </c>
      <c r="AD709" s="4">
        <v>-6.102496609999999</v>
      </c>
    </row>
    <row r="710">
      <c r="G710" s="5">
        <v>6.10219</v>
      </c>
      <c r="H710" s="6">
        <v>3.545</v>
      </c>
      <c r="K710" s="4">
        <f>IFERROR(__xludf.DUMMYFUNCTION("""COMPUTED_VALUE"""),3.43)</f>
        <v>3.43</v>
      </c>
      <c r="L710" s="4">
        <v>8.11527</v>
      </c>
      <c r="M710" s="4" t="s">
        <v>13</v>
      </c>
      <c r="N710" s="1">
        <v>4.065466706</v>
      </c>
      <c r="O710" s="4">
        <v>2.0367232940000006</v>
      </c>
      <c r="V710" s="5">
        <v>2.1942</v>
      </c>
      <c r="W710" s="6">
        <v>3.545</v>
      </c>
      <c r="Z710" s="4">
        <f>IFERROR(__xludf.DUMMYFUNCTION("""COMPUTED_VALUE"""),3.43)</f>
        <v>3.43</v>
      </c>
      <c r="AA710" s="4">
        <v>6.113</v>
      </c>
      <c r="AB710" s="4" t="s">
        <v>13</v>
      </c>
      <c r="AC710" s="1">
        <v>8.46603661</v>
      </c>
      <c r="AD710" s="4">
        <v>-6.271836609999999</v>
      </c>
    </row>
    <row r="711">
      <c r="G711" s="5">
        <v>6.02865</v>
      </c>
      <c r="H711" s="6">
        <v>3.55</v>
      </c>
      <c r="K711" s="4">
        <f>IFERROR(__xludf.DUMMYFUNCTION("""COMPUTED_VALUE"""),3.435)</f>
        <v>3.435</v>
      </c>
      <c r="L711" s="4">
        <v>8.00716</v>
      </c>
      <c r="M711" s="4" t="s">
        <v>13</v>
      </c>
      <c r="N711" s="1">
        <v>4.065466706</v>
      </c>
      <c r="O711" s="4">
        <v>1.9631832940000002</v>
      </c>
      <c r="V711" s="5">
        <v>2.02545</v>
      </c>
      <c r="W711" s="6">
        <v>3.55</v>
      </c>
      <c r="Z711" s="4">
        <f>IFERROR(__xludf.DUMMYFUNCTION("""COMPUTED_VALUE"""),3.435)</f>
        <v>3.435</v>
      </c>
      <c r="AA711" s="4">
        <v>5.9341</v>
      </c>
      <c r="AB711" s="4" t="s">
        <v>13</v>
      </c>
      <c r="AC711" s="1">
        <v>8.46603661</v>
      </c>
      <c r="AD711" s="4">
        <v>-6.4405866099999995</v>
      </c>
    </row>
    <row r="712">
      <c r="G712" s="5">
        <v>5.95616</v>
      </c>
      <c r="H712" s="6">
        <v>3.555</v>
      </c>
      <c r="K712" s="4">
        <f>IFERROR(__xludf.DUMMYFUNCTION("""COMPUTED_VALUE"""),3.44)</f>
        <v>3.44</v>
      </c>
      <c r="L712" s="4">
        <v>7.90197</v>
      </c>
      <c r="M712" s="4" t="s">
        <v>13</v>
      </c>
      <c r="N712" s="1">
        <v>4.06456553647215</v>
      </c>
      <c r="O712" s="4">
        <v>1.8915944635278494</v>
      </c>
      <c r="V712" s="5">
        <v>1.85739</v>
      </c>
      <c r="W712" s="6">
        <v>3.555</v>
      </c>
      <c r="Z712" s="4">
        <f>IFERROR(__xludf.DUMMYFUNCTION("""COMPUTED_VALUE"""),3.44)</f>
        <v>3.44</v>
      </c>
      <c r="AA712" s="4">
        <v>5.75749</v>
      </c>
      <c r="AB712" s="4" t="s">
        <v>13</v>
      </c>
      <c r="AC712" s="1">
        <v>8.46374112648784</v>
      </c>
      <c r="AD712" s="4">
        <v>-6.606351126487839</v>
      </c>
    </row>
    <row r="713">
      <c r="G713" s="5">
        <v>5.88478</v>
      </c>
      <c r="H713" s="6">
        <v>3.56</v>
      </c>
      <c r="K713" s="4">
        <f>IFERROR(__xludf.DUMMYFUNCTION("""COMPUTED_VALUE"""),3.445)</f>
        <v>3.445</v>
      </c>
      <c r="L713" s="4">
        <v>7.79954</v>
      </c>
      <c r="M713" s="4" t="s">
        <v>13</v>
      </c>
      <c r="N713" s="1">
        <v>4.06028886517082</v>
      </c>
      <c r="O713" s="4">
        <v>1.82449113482918</v>
      </c>
      <c r="V713" s="5">
        <v>1.69035</v>
      </c>
      <c r="W713" s="6">
        <v>3.56</v>
      </c>
      <c r="Z713" s="4">
        <f>IFERROR(__xludf.DUMMYFUNCTION("""COMPUTED_VALUE"""),3.445)</f>
        <v>3.445</v>
      </c>
      <c r="AA713" s="4">
        <v>5.58285</v>
      </c>
      <c r="AB713" s="4" t="s">
        <v>13</v>
      </c>
      <c r="AC713" s="1">
        <v>8.45287672158854</v>
      </c>
      <c r="AD713" s="4">
        <v>-6.762526721588539</v>
      </c>
    </row>
    <row r="714">
      <c r="G714" s="5">
        <v>5.81458</v>
      </c>
      <c r="H714" s="6">
        <v>3.565</v>
      </c>
      <c r="K714" s="4">
        <f>IFERROR(__xludf.DUMMYFUNCTION("""COMPUTED_VALUE"""),3.45)</f>
        <v>3.45</v>
      </c>
      <c r="L714" s="4">
        <v>7.69964</v>
      </c>
      <c r="M714" s="4" t="s">
        <v>13</v>
      </c>
      <c r="N714" s="1">
        <v>4.0526321334065</v>
      </c>
      <c r="O714" s="4">
        <v>1.7619478665935002</v>
      </c>
      <c r="V714" s="5">
        <v>1.52453</v>
      </c>
      <c r="W714" s="6">
        <v>3.565</v>
      </c>
      <c r="Z714" s="4">
        <f>IFERROR(__xludf.DUMMYFUNCTION("""COMPUTED_VALUE"""),3.45)</f>
        <v>3.45</v>
      </c>
      <c r="AA714" s="4">
        <v>5.40982</v>
      </c>
      <c r="AB714" s="4" t="s">
        <v>13</v>
      </c>
      <c r="AC714" s="1">
        <v>8.43349113630632</v>
      </c>
      <c r="AD714" s="4">
        <v>-6.908961136306319</v>
      </c>
    </row>
    <row r="715">
      <c r="G715" s="5">
        <v>5.74571</v>
      </c>
      <c r="H715" s="6">
        <v>3.57</v>
      </c>
      <c r="K715" s="4">
        <f>IFERROR(__xludf.DUMMYFUNCTION("""COMPUTED_VALUE"""),3.451450348)</f>
        <v>3.451450348</v>
      </c>
      <c r="L715" s="4" t="s">
        <v>13</v>
      </c>
      <c r="M715" s="4">
        <v>4.06546670557139</v>
      </c>
      <c r="N715" s="1">
        <v>4.04174745754981</v>
      </c>
      <c r="O715" s="4">
        <v>1.7039625424501903</v>
      </c>
      <c r="V715" s="5">
        <v>1.36028</v>
      </c>
      <c r="W715" s="6">
        <v>3.57</v>
      </c>
      <c r="Z715" s="4">
        <f>IFERROR(__xludf.DUMMYFUNCTION("""COMPUTED_VALUE"""),3.451450348)</f>
        <v>3.451450348</v>
      </c>
      <c r="AA715" s="4" t="s">
        <v>13</v>
      </c>
      <c r="AB715" s="4">
        <v>8.46603660959368</v>
      </c>
      <c r="AC715" s="1">
        <v>8.40603205908061</v>
      </c>
      <c r="AD715" s="4">
        <v>-7.045752059080611</v>
      </c>
    </row>
    <row r="716">
      <c r="G716" s="5">
        <v>5.6783</v>
      </c>
      <c r="H716" s="6">
        <v>3.575</v>
      </c>
      <c r="K716" s="4">
        <f>IFERROR(__xludf.DUMMYFUNCTION("""COMPUTED_VALUE"""),3.455)</f>
        <v>3.455</v>
      </c>
      <c r="L716" s="4">
        <v>7.60211</v>
      </c>
      <c r="M716" s="4" t="s">
        <v>13</v>
      </c>
      <c r="N716" s="1">
        <v>4.02778695397142</v>
      </c>
      <c r="O716" s="4">
        <v>1.6505130460285802</v>
      </c>
      <c r="V716" s="5">
        <v>1.19793</v>
      </c>
      <c r="W716" s="6">
        <v>3.575</v>
      </c>
      <c r="Z716" s="4">
        <f>IFERROR(__xludf.DUMMYFUNCTION("""COMPUTED_VALUE"""),3.455)</f>
        <v>3.455</v>
      </c>
      <c r="AA716" s="4">
        <v>5.23819</v>
      </c>
      <c r="AB716" s="4" t="s">
        <v>13</v>
      </c>
      <c r="AC716" s="1">
        <v>8.37094717835085</v>
      </c>
      <c r="AD716" s="4">
        <v>-7.17301717835085</v>
      </c>
    </row>
    <row r="717">
      <c r="G717" s="5">
        <v>5.61235</v>
      </c>
      <c r="H717" s="6">
        <v>3.58</v>
      </c>
      <c r="K717" s="4">
        <f>IFERROR(__xludf.DUMMYFUNCTION("""COMPUTED_VALUE"""),3.46)</f>
        <v>3.46</v>
      </c>
      <c r="L717" s="4">
        <v>7.50677</v>
      </c>
      <c r="M717" s="4" t="s">
        <v>13</v>
      </c>
      <c r="N717" s="1">
        <v>4.01090273904196</v>
      </c>
      <c r="O717" s="4">
        <v>1.6014472609580404</v>
      </c>
      <c r="V717" s="5">
        <v>1.03761</v>
      </c>
      <c r="W717" s="6">
        <v>3.58</v>
      </c>
      <c r="Z717" s="4">
        <f>IFERROR(__xludf.DUMMYFUNCTION("""COMPUTED_VALUE"""),3.46)</f>
        <v>3.46</v>
      </c>
      <c r="AA717" s="4">
        <v>5.06767</v>
      </c>
      <c r="AB717" s="4" t="s">
        <v>13</v>
      </c>
      <c r="AC717" s="1">
        <v>8.32868418255649</v>
      </c>
      <c r="AD717" s="4">
        <v>-7.29107418255649</v>
      </c>
    </row>
    <row r="718">
      <c r="G718" s="5">
        <v>5.54809</v>
      </c>
      <c r="H718" s="6">
        <v>3.585</v>
      </c>
      <c r="K718" s="4">
        <f>IFERROR(__xludf.DUMMYFUNCTION("""COMPUTED_VALUE"""),3.465)</f>
        <v>3.465</v>
      </c>
      <c r="L718" s="4">
        <v>7.41352</v>
      </c>
      <c r="M718" s="4" t="s">
        <v>13</v>
      </c>
      <c r="N718" s="1">
        <v>3.99124692913208</v>
      </c>
      <c r="O718" s="4">
        <v>1.5568430708679202</v>
      </c>
      <c r="V718" s="5">
        <v>0.87986</v>
      </c>
      <c r="W718" s="6">
        <v>3.585</v>
      </c>
      <c r="Z718" s="4">
        <f>IFERROR(__xludf.DUMMYFUNCTION("""COMPUTED_VALUE"""),3.465)</f>
        <v>3.465</v>
      </c>
      <c r="AA718" s="4">
        <v>4.89813</v>
      </c>
      <c r="AB718" s="4" t="s">
        <v>13</v>
      </c>
      <c r="AC718" s="1">
        <v>8.27969076013694</v>
      </c>
      <c r="AD718" s="4">
        <v>-7.399830760136941</v>
      </c>
    </row>
    <row r="719">
      <c r="G719" s="5">
        <v>5.48561</v>
      </c>
      <c r="H719" s="6">
        <v>3.59</v>
      </c>
      <c r="K719" s="4">
        <f>IFERROR(__xludf.DUMMYFUNCTION("""COMPUTED_VALUE"""),3.47)</f>
        <v>3.47</v>
      </c>
      <c r="L719" s="4">
        <v>7.32207</v>
      </c>
      <c r="M719" s="4" t="s">
        <v>13</v>
      </c>
      <c r="N719" s="1">
        <v>3.96897164061244</v>
      </c>
      <c r="O719" s="4">
        <v>1.5166383593875605</v>
      </c>
      <c r="V719" s="5">
        <v>0.724887</v>
      </c>
      <c r="W719" s="6">
        <v>3.59</v>
      </c>
      <c r="Z719" s="4">
        <f>IFERROR(__xludf.DUMMYFUNCTION("""COMPUTED_VALUE"""),3.47)</f>
        <v>3.47</v>
      </c>
      <c r="AA719" s="4">
        <v>4.72909</v>
      </c>
      <c r="AB719" s="4" t="s">
        <v>13</v>
      </c>
      <c r="AC719" s="1">
        <v>8.22441459953166</v>
      </c>
      <c r="AD719" s="4">
        <v>-7.4995275995316595</v>
      </c>
    </row>
    <row r="720">
      <c r="G720" s="5">
        <v>5.42504</v>
      </c>
      <c r="H720" s="6">
        <v>3.595</v>
      </c>
      <c r="K720" s="4">
        <f>IFERROR(__xludf.DUMMYFUNCTION("""COMPUTED_VALUE"""),3.475)</f>
        <v>3.475</v>
      </c>
      <c r="L720" s="4">
        <v>7.2324</v>
      </c>
      <c r="M720" s="4" t="s">
        <v>13</v>
      </c>
      <c r="N720" s="1">
        <v>3.94422898985366</v>
      </c>
      <c r="O720" s="4">
        <v>1.4808110101463399</v>
      </c>
      <c r="V720" s="5">
        <v>0.573051</v>
      </c>
      <c r="W720" s="6">
        <v>3.595</v>
      </c>
      <c r="Z720" s="4">
        <f>IFERROR(__xludf.DUMMYFUNCTION("""COMPUTED_VALUE"""),3.475)</f>
        <v>3.475</v>
      </c>
      <c r="AA720" s="4">
        <v>4.5606</v>
      </c>
      <c r="AB720" s="4" t="s">
        <v>13</v>
      </c>
      <c r="AC720" s="1">
        <v>8.16330338918006</v>
      </c>
      <c r="AD720" s="4">
        <v>-7.59025238918006</v>
      </c>
    </row>
    <row r="721">
      <c r="G721" s="5">
        <v>5.3665</v>
      </c>
      <c r="H721" s="6">
        <v>3.6</v>
      </c>
      <c r="K721" s="4">
        <f>IFERROR(__xludf.DUMMYFUNCTION("""COMPUTED_VALUE"""),3.48)</f>
        <v>3.48</v>
      </c>
      <c r="L721" s="4">
        <v>7.14429</v>
      </c>
      <c r="M721" s="4" t="s">
        <v>13</v>
      </c>
      <c r="N721" s="1">
        <v>3.91717109322642</v>
      </c>
      <c r="O721" s="4">
        <v>1.4493289067735802</v>
      </c>
      <c r="V721" s="5">
        <v>0.424669</v>
      </c>
      <c r="W721" s="6">
        <v>3.6</v>
      </c>
      <c r="Z721" s="4">
        <f>IFERROR(__xludf.DUMMYFUNCTION("""COMPUTED_VALUE"""),3.48)</f>
        <v>3.48</v>
      </c>
      <c r="AA721" s="4">
        <v>4.3923</v>
      </c>
      <c r="AB721" s="4" t="s">
        <v>13</v>
      </c>
      <c r="AC721" s="1">
        <v>8.09680481752161</v>
      </c>
      <c r="AD721" s="4">
        <v>-7.67213581752161</v>
      </c>
    </row>
    <row r="722">
      <c r="G722" s="5">
        <v>5.31013</v>
      </c>
      <c r="H722" s="6">
        <v>3.605</v>
      </c>
      <c r="K722" s="4">
        <f>IFERROR(__xludf.DUMMYFUNCTION("""COMPUTED_VALUE"""),3.485)</f>
        <v>3.485</v>
      </c>
      <c r="L722" s="4">
        <v>7.0577</v>
      </c>
      <c r="M722" s="4" t="s">
        <v>13</v>
      </c>
      <c r="N722" s="1">
        <v>3.88795006710134</v>
      </c>
      <c r="O722" s="4">
        <v>1.42217993289866</v>
      </c>
      <c r="V722" s="5">
        <v>0.280115</v>
      </c>
      <c r="W722" s="6">
        <v>3.605</v>
      </c>
      <c r="Z722" s="4">
        <f>IFERROR(__xludf.DUMMYFUNCTION("""COMPUTED_VALUE"""),3.485)</f>
        <v>3.485</v>
      </c>
      <c r="AA722" s="4">
        <v>4.22424</v>
      </c>
      <c r="AB722" s="4" t="s">
        <v>13</v>
      </c>
      <c r="AC722" s="1">
        <v>8.02536657299572</v>
      </c>
      <c r="AD722" s="4">
        <v>-7.74525157299572</v>
      </c>
    </row>
    <row r="723">
      <c r="G723" s="5">
        <v>5.256</v>
      </c>
      <c r="H723" s="6">
        <v>3.61</v>
      </c>
      <c r="K723" s="4">
        <f>IFERROR(__xludf.DUMMYFUNCTION("""COMPUTED_VALUE"""),3.49)</f>
        <v>3.49</v>
      </c>
      <c r="L723" s="4">
        <v>6.97239</v>
      </c>
      <c r="M723" s="4" t="s">
        <v>13</v>
      </c>
      <c r="N723" s="1">
        <v>3.85671802784907</v>
      </c>
      <c r="O723" s="4">
        <v>1.3992819721509302</v>
      </c>
      <c r="V723" s="5">
        <v>0.139621</v>
      </c>
      <c r="W723" s="6">
        <v>3.61</v>
      </c>
      <c r="Z723" s="4">
        <f>IFERROR(__xludf.DUMMYFUNCTION("""COMPUTED_VALUE"""),3.49)</f>
        <v>3.49</v>
      </c>
      <c r="AA723" s="4">
        <v>4.05605</v>
      </c>
      <c r="AB723" s="4" t="s">
        <v>13</v>
      </c>
      <c r="AC723" s="1">
        <v>7.94943634404183</v>
      </c>
      <c r="AD723" s="4">
        <v>-7.80981534404183</v>
      </c>
    </row>
    <row r="724">
      <c r="G724" s="5">
        <v>5.20427</v>
      </c>
      <c r="H724" s="6">
        <v>3.615</v>
      </c>
      <c r="K724" s="4">
        <f>IFERROR(__xludf.DUMMYFUNCTION("""COMPUTED_VALUE"""),3.495)</f>
        <v>3.495</v>
      </c>
      <c r="L724" s="4">
        <v>6.88833</v>
      </c>
      <c r="M724" s="4" t="s">
        <v>13</v>
      </c>
      <c r="N724" s="1">
        <v>3.82362709184026</v>
      </c>
      <c r="O724" s="4">
        <v>1.3806429081597402</v>
      </c>
      <c r="V724" s="5">
        <v>0.00356154</v>
      </c>
      <c r="W724" s="6">
        <v>3.615</v>
      </c>
      <c r="Z724" s="4">
        <f>IFERROR(__xludf.DUMMYFUNCTION("""COMPUTED_VALUE"""),3.495)</f>
        <v>3.495</v>
      </c>
      <c r="AA724" s="4">
        <v>3.88777</v>
      </c>
      <c r="AB724" s="4" t="s">
        <v>13</v>
      </c>
      <c r="AC724" s="1">
        <v>7.86946181909937</v>
      </c>
      <c r="AD724" s="4">
        <v>-7.86590027909937</v>
      </c>
    </row>
    <row r="725">
      <c r="G725" s="5">
        <v>5.15509</v>
      </c>
      <c r="H725" s="6">
        <v>3.62</v>
      </c>
      <c r="K725" s="4">
        <f>IFERROR(__xludf.DUMMYFUNCTION("""COMPUTED_VALUE"""),3.5)</f>
        <v>3.5</v>
      </c>
      <c r="L725" s="4">
        <v>6.80543</v>
      </c>
      <c r="M725" s="4" t="s">
        <v>13</v>
      </c>
      <c r="N725" s="1">
        <v>3.78882937544557</v>
      </c>
      <c r="O725" s="4">
        <v>1.3662606245544304</v>
      </c>
      <c r="V725" s="5">
        <v>-0.127766</v>
      </c>
      <c r="W725" s="6">
        <v>3.62</v>
      </c>
      <c r="Z725" s="4">
        <f>IFERROR(__xludf.DUMMYFUNCTION("""COMPUTED_VALUE"""),3.5)</f>
        <v>3.5</v>
      </c>
      <c r="AA725" s="4">
        <v>3.71924</v>
      </c>
      <c r="AB725" s="4" t="s">
        <v>13</v>
      </c>
      <c r="AC725" s="1">
        <v>7.7858906866078</v>
      </c>
      <c r="AD725" s="4">
        <v>-7.9136566866078</v>
      </c>
    </row>
    <row r="726">
      <c r="G726" s="5">
        <v>5.10849</v>
      </c>
      <c r="H726" s="6">
        <v>3.625</v>
      </c>
      <c r="K726" s="4">
        <f>IFERROR(__xludf.DUMMYFUNCTION("""COMPUTED_VALUE"""),3.505)</f>
        <v>3.505</v>
      </c>
      <c r="L726" s="4">
        <v>6.72362</v>
      </c>
      <c r="M726" s="4" t="s">
        <v>13</v>
      </c>
      <c r="N726" s="1">
        <v>3.75247699503563</v>
      </c>
      <c r="O726" s="4">
        <v>1.3560130049643697</v>
      </c>
      <c r="V726" s="5">
        <v>-0.254126</v>
      </c>
      <c r="W726" s="6">
        <v>3.625</v>
      </c>
      <c r="Z726" s="4">
        <f>IFERROR(__xludf.DUMMYFUNCTION("""COMPUTED_VALUE"""),3.505)</f>
        <v>3.505</v>
      </c>
      <c r="AA726" s="4">
        <v>3.55054</v>
      </c>
      <c r="AB726" s="4" t="s">
        <v>13</v>
      </c>
      <c r="AC726" s="1">
        <v>7.69917063500654</v>
      </c>
      <c r="AD726" s="4">
        <v>-7.953296635006541</v>
      </c>
    </row>
    <row r="727">
      <c r="G727" s="5">
        <v>5.06455</v>
      </c>
      <c r="H727" s="6">
        <v>3.63</v>
      </c>
      <c r="K727" s="4">
        <f>IFERROR(__xludf.DUMMYFUNCTION("""COMPUTED_VALUE"""),3.51)</f>
        <v>3.51</v>
      </c>
      <c r="L727" s="4">
        <v>6.64275</v>
      </c>
      <c r="M727" s="4" t="s">
        <v>13</v>
      </c>
      <c r="N727" s="1">
        <v>3.71472206698108</v>
      </c>
      <c r="O727" s="4">
        <v>1.3498279330189198</v>
      </c>
      <c r="V727" s="5">
        <v>-0.375264</v>
      </c>
      <c r="W727" s="6">
        <v>3.63</v>
      </c>
      <c r="Z727" s="4">
        <f>IFERROR(__xludf.DUMMYFUNCTION("""COMPUTED_VALUE"""),3.51)</f>
        <v>3.51</v>
      </c>
      <c r="AA727" s="4">
        <v>3.38148</v>
      </c>
      <c r="AB727" s="4" t="s">
        <v>13</v>
      </c>
      <c r="AC727" s="1">
        <v>7.60974935273502</v>
      </c>
      <c r="AD727" s="4">
        <v>-7.985013352735019</v>
      </c>
    </row>
    <row r="728">
      <c r="G728" s="5">
        <v>5.02346</v>
      </c>
      <c r="H728" s="6">
        <v>3.635</v>
      </c>
      <c r="K728" s="4">
        <f>IFERROR(__xludf.DUMMYFUNCTION("""COMPUTED_VALUE"""),3.515)</f>
        <v>3.515</v>
      </c>
      <c r="L728" s="4">
        <v>6.56287</v>
      </c>
      <c r="M728" s="4" t="s">
        <v>13</v>
      </c>
      <c r="N728" s="1">
        <v>3.67571670765259</v>
      </c>
      <c r="O728" s="4">
        <v>1.3477432923474102</v>
      </c>
      <c r="V728" s="5">
        <v>-0.490854</v>
      </c>
      <c r="W728" s="6">
        <v>3.635</v>
      </c>
      <c r="Z728" s="4">
        <f>IFERROR(__xludf.DUMMYFUNCTION("""COMPUTED_VALUE"""),3.515)</f>
        <v>3.515</v>
      </c>
      <c r="AA728" s="4">
        <v>3.21215</v>
      </c>
      <c r="AB728" s="4" t="s">
        <v>13</v>
      </c>
      <c r="AC728" s="1">
        <v>7.51807452823269</v>
      </c>
      <c r="AD728" s="4">
        <v>-8.00892852823269</v>
      </c>
    </row>
    <row r="729">
      <c r="G729" s="5">
        <v>4.98514</v>
      </c>
      <c r="H729" s="6">
        <v>3.64</v>
      </c>
      <c r="K729" s="4">
        <f>IFERROR(__xludf.DUMMYFUNCTION("""COMPUTED_VALUE"""),3.52)</f>
        <v>3.52</v>
      </c>
      <c r="L729" s="4">
        <v>6.48389</v>
      </c>
      <c r="M729" s="4" t="s">
        <v>13</v>
      </c>
      <c r="N729" s="1">
        <v>3.63561303342079</v>
      </c>
      <c r="O729" s="4">
        <v>1.3495269665792105</v>
      </c>
      <c r="V729" s="5">
        <v>-0.600834</v>
      </c>
      <c r="W729" s="6">
        <v>3.64</v>
      </c>
      <c r="Z729" s="4">
        <f>IFERROR(__xludf.DUMMYFUNCTION("""COMPUTED_VALUE"""),3.52)</f>
        <v>3.52</v>
      </c>
      <c r="AA729" s="4">
        <v>3.04261</v>
      </c>
      <c r="AB729" s="4" t="s">
        <v>13</v>
      </c>
      <c r="AC729" s="1">
        <v>7.42459384993897</v>
      </c>
      <c r="AD729" s="4">
        <v>-8.02542784993897</v>
      </c>
    </row>
    <row r="730">
      <c r="G730" s="5">
        <v>4.94976</v>
      </c>
      <c r="H730" s="6">
        <v>3.645</v>
      </c>
      <c r="K730" s="4">
        <f>IFERROR(__xludf.DUMMYFUNCTION("""COMPUTED_VALUE"""),3.525)</f>
        <v>3.525</v>
      </c>
      <c r="L730" s="4">
        <v>6.4058</v>
      </c>
      <c r="M730" s="4" t="s">
        <v>13</v>
      </c>
      <c r="N730" s="1">
        <v>3.59456316065632</v>
      </c>
      <c r="O730" s="4">
        <v>1.3551968393436802</v>
      </c>
      <c r="V730" s="5">
        <v>-0.704839</v>
      </c>
      <c r="W730" s="6">
        <v>3.645</v>
      </c>
      <c r="Z730" s="4">
        <f>IFERROR(__xludf.DUMMYFUNCTION("""COMPUTED_VALUE"""),3.525)</f>
        <v>3.525</v>
      </c>
      <c r="AA730" s="4">
        <v>2.87289</v>
      </c>
      <c r="AB730" s="4" t="s">
        <v>13</v>
      </c>
      <c r="AC730" s="1">
        <v>7.32975500629331</v>
      </c>
      <c r="AD730" s="4">
        <v>-8.034594006293311</v>
      </c>
    </row>
    <row r="731">
      <c r="G731" s="5">
        <v>4.91735</v>
      </c>
      <c r="H731" s="6">
        <v>3.65</v>
      </c>
      <c r="K731" s="4">
        <f>IFERROR(__xludf.DUMMYFUNCTION("""COMPUTED_VALUE"""),3.53)</f>
        <v>3.53</v>
      </c>
      <c r="L731" s="4">
        <v>6.32855</v>
      </c>
      <c r="M731" s="4" t="s">
        <v>13</v>
      </c>
      <c r="N731" s="1">
        <v>3.55271920572985</v>
      </c>
      <c r="O731" s="4">
        <v>1.36463079427015</v>
      </c>
      <c r="V731" s="5">
        <v>-0.802817</v>
      </c>
      <c r="W731" s="6">
        <v>3.65</v>
      </c>
      <c r="Z731" s="4">
        <f>IFERROR(__xludf.DUMMYFUNCTION("""COMPUTED_VALUE"""),3.53)</f>
        <v>3.53</v>
      </c>
      <c r="AA731" s="4">
        <v>2.70304</v>
      </c>
      <c r="AB731" s="4" t="s">
        <v>13</v>
      </c>
      <c r="AC731" s="1">
        <v>7.23400568573514</v>
      </c>
      <c r="AD731" s="4">
        <v>-8.036822685735139</v>
      </c>
    </row>
    <row r="732">
      <c r="G732" s="5">
        <v>4.88788</v>
      </c>
      <c r="H732" s="6">
        <v>3.655</v>
      </c>
      <c r="K732" s="4">
        <f>IFERROR(__xludf.DUMMYFUNCTION("""COMPUTED_VALUE"""),3.535)</f>
        <v>3.535</v>
      </c>
      <c r="L732" s="4">
        <v>6.25221</v>
      </c>
      <c r="M732" s="4" t="s">
        <v>13</v>
      </c>
      <c r="N732" s="1">
        <v>3.510233285012</v>
      </c>
      <c r="O732" s="4">
        <v>1.3776467149879998</v>
      </c>
      <c r="V732" s="5">
        <v>-0.894596</v>
      </c>
      <c r="W732" s="6">
        <v>3.655</v>
      </c>
      <c r="Z732" s="4">
        <f>IFERROR(__xludf.DUMMYFUNCTION("""COMPUTED_VALUE"""),3.535)</f>
        <v>3.535</v>
      </c>
      <c r="AA732" s="4">
        <v>2.53323</v>
      </c>
      <c r="AB732" s="4" t="s">
        <v>13</v>
      </c>
      <c r="AC732" s="1">
        <v>7.1377935767039</v>
      </c>
      <c r="AD732" s="4">
        <v>-8.032389576703899</v>
      </c>
    </row>
    <row r="733">
      <c r="G733" s="5">
        <v>4.86146</v>
      </c>
      <c r="H733" s="6">
        <v>3.66</v>
      </c>
      <c r="K733" s="4">
        <f>IFERROR(__xludf.DUMMYFUNCTION("""COMPUTED_VALUE"""),3.54)</f>
        <v>3.54</v>
      </c>
      <c r="L733" s="4">
        <v>6.17672</v>
      </c>
      <c r="M733" s="4" t="s">
        <v>13</v>
      </c>
      <c r="N733" s="1">
        <v>3.46725751487344</v>
      </c>
      <c r="O733" s="4">
        <v>1.3942024851265602</v>
      </c>
      <c r="V733" s="5">
        <v>-0.980048</v>
      </c>
      <c r="W733" s="6">
        <v>3.66</v>
      </c>
      <c r="Z733" s="4">
        <f>IFERROR(__xludf.DUMMYFUNCTION("""COMPUTED_VALUE"""),3.54)</f>
        <v>3.54</v>
      </c>
      <c r="AA733" s="4">
        <v>2.36354</v>
      </c>
      <c r="AB733" s="4" t="s">
        <v>13</v>
      </c>
      <c r="AC733" s="1">
        <v>7.04156636763901</v>
      </c>
      <c r="AD733" s="4">
        <v>-8.02161436763901</v>
      </c>
    </row>
    <row r="734">
      <c r="G734" s="5">
        <v>4.83801</v>
      </c>
      <c r="H734" s="6">
        <v>3.665</v>
      </c>
      <c r="K734" s="4">
        <f>IFERROR(__xludf.DUMMYFUNCTION("""COMPUTED_VALUE"""),3.545)</f>
        <v>3.545</v>
      </c>
      <c r="L734" s="4">
        <v>6.10219</v>
      </c>
      <c r="M734" s="4" t="s">
        <v>13</v>
      </c>
      <c r="N734" s="1">
        <v>3.4239440116848</v>
      </c>
      <c r="O734" s="4">
        <v>1.4140659883151998</v>
      </c>
      <c r="V734" s="5">
        <v>-1.05917</v>
      </c>
      <c r="W734" s="6">
        <v>3.665</v>
      </c>
      <c r="Z734" s="4">
        <f>IFERROR(__xludf.DUMMYFUNCTION("""COMPUTED_VALUE"""),3.545)</f>
        <v>3.545</v>
      </c>
      <c r="AA734" s="4">
        <v>2.1942</v>
      </c>
      <c r="AB734" s="4" t="s">
        <v>13</v>
      </c>
      <c r="AC734" s="1">
        <v>6.94577174697993</v>
      </c>
      <c r="AD734" s="4">
        <v>-8.00494174697993</v>
      </c>
    </row>
    <row r="735">
      <c r="G735" s="5">
        <v>4.81752</v>
      </c>
      <c r="H735" s="6">
        <v>3.67</v>
      </c>
      <c r="K735" s="4">
        <f>IFERROR(__xludf.DUMMYFUNCTION("""COMPUTED_VALUE"""),3.55)</f>
        <v>3.55</v>
      </c>
      <c r="L735" s="4">
        <v>6.02865</v>
      </c>
      <c r="M735" s="4" t="s">
        <v>13</v>
      </c>
      <c r="N735" s="1">
        <v>3.38044489181673</v>
      </c>
      <c r="O735" s="4">
        <v>1.43707510818327</v>
      </c>
      <c r="V735" s="5">
        <v>-1.13193</v>
      </c>
      <c r="W735" s="6">
        <v>3.67</v>
      </c>
      <c r="Z735" s="4">
        <f>IFERROR(__xludf.DUMMYFUNCTION("""COMPUTED_VALUE"""),3.55)</f>
        <v>3.55</v>
      </c>
      <c r="AA735" s="4">
        <v>2.02545</v>
      </c>
      <c r="AB735" s="4" t="s">
        <v>13</v>
      </c>
      <c r="AC735" s="1">
        <v>6.85085740316608</v>
      </c>
      <c r="AD735" s="4">
        <v>-7.98278740316608</v>
      </c>
    </row>
    <row r="736">
      <c r="G736" s="5">
        <v>4.79999</v>
      </c>
      <c r="H736" s="6">
        <v>3.675</v>
      </c>
      <c r="K736" s="4">
        <f>IFERROR(__xludf.DUMMYFUNCTION("""COMPUTED_VALUE"""),3.55146408099999)</f>
        <v>3.551464081</v>
      </c>
      <c r="L736" s="4" t="s">
        <v>13</v>
      </c>
      <c r="M736" s="4">
        <v>4.06546670557139</v>
      </c>
      <c r="N736" s="1">
        <v>3.33691227163988</v>
      </c>
      <c r="O736" s="4">
        <v>1.4630777283601204</v>
      </c>
      <c r="V736" s="5">
        <v>-1.19824</v>
      </c>
      <c r="W736" s="6">
        <v>3.675</v>
      </c>
      <c r="Z736" s="4">
        <f>IFERROR(__xludf.DUMMYFUNCTION("""COMPUTED_VALUE"""),3.55146408099999)</f>
        <v>3.551464081</v>
      </c>
      <c r="AA736" s="4" t="s">
        <v>13</v>
      </c>
      <c r="AB736" s="4">
        <v>8.46603660959368</v>
      </c>
      <c r="AC736" s="1">
        <v>6.7572710246369</v>
      </c>
      <c r="AD736" s="4">
        <v>-7.9555110246369</v>
      </c>
    </row>
    <row r="737">
      <c r="G737" s="5">
        <v>4.78539</v>
      </c>
      <c r="H737" s="6">
        <v>3.68</v>
      </c>
      <c r="K737" s="4">
        <f>IFERROR(__xludf.DUMMYFUNCTION("""COMPUTED_VALUE"""),3.555)</f>
        <v>3.555</v>
      </c>
      <c r="L737" s="4">
        <v>5.95616</v>
      </c>
      <c r="M737" s="4" t="s">
        <v>13</v>
      </c>
      <c r="N737" s="1">
        <v>3.29349826752489</v>
      </c>
      <c r="O737" s="4">
        <v>1.4918917324751098</v>
      </c>
      <c r="V737" s="5">
        <v>-1.25811</v>
      </c>
      <c r="W737" s="6">
        <v>3.68</v>
      </c>
      <c r="Z737" s="4">
        <f>IFERROR(__xludf.DUMMYFUNCTION("""COMPUTED_VALUE"""),3.555)</f>
        <v>3.555</v>
      </c>
      <c r="AA737" s="4">
        <v>1.85739</v>
      </c>
      <c r="AB737" s="4" t="s">
        <v>13</v>
      </c>
      <c r="AC737" s="1">
        <v>6.66546029983183</v>
      </c>
      <c r="AD737" s="4">
        <v>-7.92357029983183</v>
      </c>
    </row>
    <row r="738">
      <c r="G738" s="5">
        <v>4.77364</v>
      </c>
      <c r="H738" s="6">
        <v>3.685</v>
      </c>
      <c r="K738" s="4">
        <f>IFERROR(__xludf.DUMMYFUNCTION("""COMPUTED_VALUE"""),3.56)</f>
        <v>3.56</v>
      </c>
      <c r="L738" s="4">
        <v>5.88478</v>
      </c>
      <c r="M738" s="4" t="s">
        <v>13</v>
      </c>
      <c r="N738" s="1">
        <v>3.25035499584242</v>
      </c>
      <c r="O738" s="4">
        <v>1.5232850041575805</v>
      </c>
      <c r="V738" s="5">
        <v>-1.31165</v>
      </c>
      <c r="W738" s="6">
        <v>3.685</v>
      </c>
      <c r="Z738" s="4">
        <f>IFERROR(__xludf.DUMMYFUNCTION("""COMPUTED_VALUE"""),3.56)</f>
        <v>3.56</v>
      </c>
      <c r="AA738" s="4">
        <v>1.69035</v>
      </c>
      <c r="AB738" s="4" t="s">
        <v>13</v>
      </c>
      <c r="AC738" s="1">
        <v>6.5758729171903</v>
      </c>
      <c r="AD738" s="4">
        <v>-7.8875229171903</v>
      </c>
    </row>
    <row r="739">
      <c r="G739" s="5">
        <v>4.76463</v>
      </c>
      <c r="H739" s="6">
        <v>3.69</v>
      </c>
      <c r="K739" s="4">
        <f>IFERROR(__xludf.DUMMYFUNCTION("""COMPUTED_VALUE"""),3.565)</f>
        <v>3.565</v>
      </c>
      <c r="L739" s="4">
        <v>5.81458</v>
      </c>
      <c r="M739" s="4" t="s">
        <v>13</v>
      </c>
      <c r="N739" s="1">
        <v>3.2076345729631</v>
      </c>
      <c r="O739" s="4">
        <v>1.5569954270369002</v>
      </c>
      <c r="V739" s="5">
        <v>-1.359</v>
      </c>
      <c r="W739" s="6">
        <v>3.69</v>
      </c>
      <c r="Z739" s="4">
        <f>IFERROR(__xludf.DUMMYFUNCTION("""COMPUTED_VALUE"""),3.565)</f>
        <v>3.565</v>
      </c>
      <c r="AA739" s="4">
        <v>1.52453</v>
      </c>
      <c r="AB739" s="4" t="s">
        <v>13</v>
      </c>
      <c r="AC739" s="1">
        <v>6.48895656515175</v>
      </c>
      <c r="AD739" s="4">
        <v>-7.84795656515175</v>
      </c>
    </row>
    <row r="740">
      <c r="G740" s="5">
        <v>4.75831</v>
      </c>
      <c r="H740" s="6">
        <v>3.695</v>
      </c>
      <c r="K740" s="4">
        <f>IFERROR(__xludf.DUMMYFUNCTION("""COMPUTED_VALUE"""),3.57)</f>
        <v>3.57</v>
      </c>
      <c r="L740" s="4">
        <v>5.74571</v>
      </c>
      <c r="M740" s="4" t="s">
        <v>13</v>
      </c>
      <c r="N740" s="1">
        <v>3.16548911525759</v>
      </c>
      <c r="O740" s="4">
        <v>1.5928208847424097</v>
      </c>
      <c r="V740" s="5">
        <v>-1.40026</v>
      </c>
      <c r="W740" s="6">
        <v>3.695</v>
      </c>
      <c r="Z740" s="4">
        <f>IFERROR(__xludf.DUMMYFUNCTION("""COMPUTED_VALUE"""),3.57)</f>
        <v>3.57</v>
      </c>
      <c r="AA740" s="4">
        <v>1.36028</v>
      </c>
      <c r="AB740" s="4" t="s">
        <v>13</v>
      </c>
      <c r="AC740" s="1">
        <v>6.40515893215561</v>
      </c>
      <c r="AD740" s="4">
        <v>-7.80541893215561</v>
      </c>
    </row>
    <row r="741">
      <c r="G741" s="5">
        <v>4.7546</v>
      </c>
      <c r="H741" s="6">
        <v>3.7</v>
      </c>
      <c r="K741" s="4">
        <f>IFERROR(__xludf.DUMMYFUNCTION("""COMPUTED_VALUE"""),3.575)</f>
        <v>3.575</v>
      </c>
      <c r="L741" s="4">
        <v>5.6783</v>
      </c>
      <c r="M741" s="4" t="s">
        <v>13</v>
      </c>
      <c r="N741" s="1">
        <v>3.12407073909652</v>
      </c>
      <c r="O741" s="4">
        <v>1.6305292609034798</v>
      </c>
      <c r="V741" s="5">
        <v>-1.43549</v>
      </c>
      <c r="W741" s="6">
        <v>3.7</v>
      </c>
      <c r="Z741" s="4">
        <f>IFERROR(__xludf.DUMMYFUNCTION("""COMPUTED_VALUE"""),3.575)</f>
        <v>3.575</v>
      </c>
      <c r="AA741" s="4">
        <v>1.19793</v>
      </c>
      <c r="AB741" s="4" t="s">
        <v>13</v>
      </c>
      <c r="AC741" s="1">
        <v>6.32492770664132</v>
      </c>
      <c r="AD741" s="4">
        <v>-7.76041770664132</v>
      </c>
    </row>
    <row r="742">
      <c r="G742" s="5">
        <v>4.75335</v>
      </c>
      <c r="H742" s="6">
        <v>3.705</v>
      </c>
      <c r="K742" s="4">
        <f>IFERROR(__xludf.DUMMYFUNCTION("""COMPUTED_VALUE"""),3.58)</f>
        <v>3.58</v>
      </c>
      <c r="L742" s="4">
        <v>5.61235</v>
      </c>
      <c r="M742" s="4" t="s">
        <v>13</v>
      </c>
      <c r="N742" s="1">
        <v>3.08232599362801</v>
      </c>
      <c r="O742" s="4">
        <v>1.6710240063719901</v>
      </c>
      <c r="V742" s="5">
        <v>-1.46492</v>
      </c>
      <c r="W742" s="6">
        <v>3.705</v>
      </c>
      <c r="Z742" s="4">
        <f>IFERROR(__xludf.DUMMYFUNCTION("""COMPUTED_VALUE"""),3.58)</f>
        <v>3.58</v>
      </c>
      <c r="AA742" s="4">
        <v>1.03761</v>
      </c>
      <c r="AB742" s="4" t="s">
        <v>13</v>
      </c>
      <c r="AC742" s="1">
        <v>6.24717038489677</v>
      </c>
      <c r="AD742" s="4">
        <v>-7.71209038489677</v>
      </c>
    </row>
    <row r="743">
      <c r="G743" s="5">
        <v>4.75438</v>
      </c>
      <c r="H743" s="6">
        <v>3.71</v>
      </c>
      <c r="K743" s="4">
        <f>IFERROR(__xludf.DUMMYFUNCTION("""COMPUTED_VALUE"""),3.585)</f>
        <v>3.585</v>
      </c>
      <c r="L743" s="4">
        <v>5.54809</v>
      </c>
      <c r="M743" s="4" t="s">
        <v>13</v>
      </c>
      <c r="N743" s="1">
        <v>3.03701151190206</v>
      </c>
      <c r="O743" s="4">
        <v>1.7173684880979403</v>
      </c>
      <c r="V743" s="5">
        <v>-1.4889</v>
      </c>
      <c r="W743" s="6">
        <v>3.71</v>
      </c>
      <c r="Z743" s="4">
        <f>IFERROR(__xludf.DUMMYFUNCTION("""COMPUTED_VALUE"""),3.585)</f>
        <v>3.585</v>
      </c>
      <c r="AA743" s="4">
        <v>0.87986</v>
      </c>
      <c r="AB743" s="4" t="s">
        <v>13</v>
      </c>
      <c r="AC743" s="1">
        <v>6.16773946055155</v>
      </c>
      <c r="AD743" s="4">
        <v>-7.65663946055155</v>
      </c>
    </row>
    <row r="744">
      <c r="G744" s="5">
        <v>4.75765</v>
      </c>
      <c r="H744" s="6">
        <v>3.715</v>
      </c>
      <c r="K744" s="4">
        <f>IFERROR(__xludf.DUMMYFUNCTION("""COMPUTED_VALUE"""),3.59)</f>
        <v>3.59</v>
      </c>
      <c r="L744" s="4">
        <v>5.48561</v>
      </c>
      <c r="M744" s="4" t="s">
        <v>13</v>
      </c>
      <c r="N744" s="1">
        <v>2.98831045645698</v>
      </c>
      <c r="O744" s="4">
        <v>1.76933954354302</v>
      </c>
      <c r="V744" s="5">
        <v>-1.50745</v>
      </c>
      <c r="W744" s="6">
        <v>3.715</v>
      </c>
      <c r="Z744" s="4">
        <f>IFERROR(__xludf.DUMMYFUNCTION("""COMPUTED_VALUE"""),3.59)</f>
        <v>3.59</v>
      </c>
      <c r="AA744" s="4">
        <v>0.724887</v>
      </c>
      <c r="AB744" s="4" t="s">
        <v>13</v>
      </c>
      <c r="AC744" s="1">
        <v>6.08659494589298</v>
      </c>
      <c r="AD744" s="4">
        <v>-7.59404494589298</v>
      </c>
    </row>
    <row r="745">
      <c r="G745" s="5">
        <v>4.76296</v>
      </c>
      <c r="H745" s="6">
        <v>3.72</v>
      </c>
      <c r="K745" s="4">
        <f>IFERROR(__xludf.DUMMYFUNCTION("""COMPUTED_VALUE"""),3.595)</f>
        <v>3.595</v>
      </c>
      <c r="L745" s="4">
        <v>5.42504</v>
      </c>
      <c r="M745" s="4" t="s">
        <v>13</v>
      </c>
      <c r="N745" s="1">
        <v>2.93663624264211</v>
      </c>
      <c r="O745" s="4">
        <v>1.8263237573578897</v>
      </c>
      <c r="V745" s="5">
        <v>-1.52095</v>
      </c>
      <c r="W745" s="6">
        <v>3.72</v>
      </c>
      <c r="Z745" s="4">
        <f>IFERROR(__xludf.DUMMYFUNCTION("""COMPUTED_VALUE"""),3.595)</f>
        <v>3.595</v>
      </c>
      <c r="AA745" s="4">
        <v>0.573051</v>
      </c>
      <c r="AB745" s="4" t="s">
        <v>13</v>
      </c>
      <c r="AC745" s="1">
        <v>6.00398286166807</v>
      </c>
      <c r="AD745" s="4">
        <v>-7.52493286166807</v>
      </c>
    </row>
    <row r="746">
      <c r="G746" s="5">
        <v>4.77017</v>
      </c>
      <c r="H746" s="6">
        <v>3.725</v>
      </c>
      <c r="K746" s="4">
        <f>IFERROR(__xludf.DUMMYFUNCTION("""COMPUTED_VALUE"""),3.6)</f>
        <v>3.6</v>
      </c>
      <c r="L746" s="4">
        <v>5.3665</v>
      </c>
      <c r="M746" s="4" t="s">
        <v>13</v>
      </c>
      <c r="N746" s="1">
        <v>2.88240228580681</v>
      </c>
      <c r="O746" s="4">
        <v>1.8877677141931901</v>
      </c>
      <c r="V746" s="5">
        <v>-1.5297</v>
      </c>
      <c r="W746" s="6">
        <v>3.725</v>
      </c>
      <c r="Z746" s="4">
        <f>IFERROR(__xludf.DUMMYFUNCTION("""COMPUTED_VALUE"""),3.6)</f>
        <v>3.6</v>
      </c>
      <c r="AA746" s="4">
        <v>0.424669</v>
      </c>
      <c r="AB746" s="4" t="s">
        <v>13</v>
      </c>
      <c r="AC746" s="1">
        <v>5.92014922862383</v>
      </c>
      <c r="AD746" s="4">
        <v>-7.4498492286238305</v>
      </c>
    </row>
    <row r="747">
      <c r="G747" s="5">
        <v>4.7791</v>
      </c>
      <c r="H747" s="6">
        <v>3.73</v>
      </c>
      <c r="K747" s="4">
        <f>IFERROR(__xludf.DUMMYFUNCTION("""COMPUTED_VALUE"""),3.605)</f>
        <v>3.605</v>
      </c>
      <c r="L747" s="4">
        <v>5.31013</v>
      </c>
      <c r="M747" s="4" t="s">
        <v>13</v>
      </c>
      <c r="N747" s="1">
        <v>2.82602200130042</v>
      </c>
      <c r="O747" s="4">
        <v>1.9530779986995799</v>
      </c>
      <c r="V747" s="5">
        <v>-1.53392</v>
      </c>
      <c r="W747" s="6">
        <v>3.73</v>
      </c>
      <c r="Z747" s="4">
        <f>IFERROR(__xludf.DUMMYFUNCTION("""COMPUTED_VALUE"""),3.605)</f>
        <v>3.605</v>
      </c>
      <c r="AA747" s="4">
        <v>0.280115</v>
      </c>
      <c r="AB747" s="4" t="s">
        <v>13</v>
      </c>
      <c r="AC747" s="1">
        <v>5.83534006750726</v>
      </c>
      <c r="AD747" s="4">
        <v>-7.36926006750726</v>
      </c>
    </row>
    <row r="748">
      <c r="G748" s="5">
        <v>4.78966</v>
      </c>
      <c r="H748" s="6">
        <v>3.735</v>
      </c>
      <c r="K748" s="4">
        <f>IFERROR(__xludf.DUMMYFUNCTION("""COMPUTED_VALUE"""),3.61)</f>
        <v>3.61</v>
      </c>
      <c r="L748" s="4">
        <v>5.256</v>
      </c>
      <c r="M748" s="4" t="s">
        <v>13</v>
      </c>
      <c r="N748" s="1">
        <v>2.76790880447229</v>
      </c>
      <c r="O748" s="4">
        <v>2.0217511955277097</v>
      </c>
      <c r="V748" s="5">
        <v>-1.53391</v>
      </c>
      <c r="W748" s="6">
        <v>3.735</v>
      </c>
      <c r="Z748" s="4">
        <f>IFERROR(__xludf.DUMMYFUNCTION("""COMPUTED_VALUE"""),3.61)</f>
        <v>3.61</v>
      </c>
      <c r="AA748" s="4">
        <v>0.139621</v>
      </c>
      <c r="AB748" s="4" t="s">
        <v>13</v>
      </c>
      <c r="AC748" s="1">
        <v>5.74980139906538</v>
      </c>
      <c r="AD748" s="4">
        <v>-7.28371139906538</v>
      </c>
    </row>
    <row r="749">
      <c r="G749" s="5">
        <v>4.80158</v>
      </c>
      <c r="H749" s="6">
        <v>3.74</v>
      </c>
      <c r="K749" s="4">
        <f>IFERROR(__xludf.DUMMYFUNCTION("""COMPUTED_VALUE"""),3.615)</f>
        <v>3.615</v>
      </c>
      <c r="L749" s="4">
        <v>5.20427</v>
      </c>
      <c r="M749" s="4" t="s">
        <v>13</v>
      </c>
      <c r="N749" s="1">
        <v>2.70847611067177</v>
      </c>
      <c r="O749" s="4">
        <v>2.0931038893282303</v>
      </c>
      <c r="V749" s="5">
        <v>-1.53005</v>
      </c>
      <c r="W749" s="6">
        <v>3.74</v>
      </c>
      <c r="Z749" s="4">
        <f>IFERROR(__xludf.DUMMYFUNCTION("""COMPUTED_VALUE"""),3.615)</f>
        <v>3.615</v>
      </c>
      <c r="AA749" s="4">
        <v>0.00356154</v>
      </c>
      <c r="AB749" s="4" t="s">
        <v>13</v>
      </c>
      <c r="AC749" s="1">
        <v>5.66377924404516</v>
      </c>
      <c r="AD749" s="4">
        <v>-7.19382924404516</v>
      </c>
    </row>
    <row r="750">
      <c r="G750" s="5">
        <v>4.8148</v>
      </c>
      <c r="H750" s="6">
        <v>3.745</v>
      </c>
      <c r="K750" s="4">
        <f>IFERROR(__xludf.DUMMYFUNCTION("""COMPUTED_VALUE"""),3.62)</f>
        <v>3.62</v>
      </c>
      <c r="L750" s="4">
        <v>5.15509</v>
      </c>
      <c r="M750" s="4" t="s">
        <v>13</v>
      </c>
      <c r="N750" s="1">
        <v>2.64813733524821</v>
      </c>
      <c r="O750" s="4">
        <v>2.16666266475179</v>
      </c>
      <c r="V750" s="5">
        <v>-1.52256</v>
      </c>
      <c r="W750" s="6">
        <v>3.745</v>
      </c>
      <c r="Z750" s="4">
        <f>IFERROR(__xludf.DUMMYFUNCTION("""COMPUTED_VALUE"""),3.62)</f>
        <v>3.62</v>
      </c>
      <c r="AA750" s="4">
        <v>-0.127766</v>
      </c>
      <c r="AB750" s="4" t="s">
        <v>13</v>
      </c>
      <c r="AC750" s="1">
        <v>5.57751962319365</v>
      </c>
      <c r="AD750" s="4">
        <v>-7.1000796231936505</v>
      </c>
    </row>
    <row r="751">
      <c r="G751" s="5">
        <v>4.82912</v>
      </c>
      <c r="H751" s="6">
        <v>3.75</v>
      </c>
      <c r="K751" s="4">
        <f>IFERROR(__xludf.DUMMYFUNCTION("""COMPUTED_VALUE"""),3.625)</f>
        <v>3.625</v>
      </c>
      <c r="L751" s="4">
        <v>5.10849</v>
      </c>
      <c r="M751" s="4" t="s">
        <v>13</v>
      </c>
      <c r="N751" s="1">
        <v>2.58730589355096</v>
      </c>
      <c r="O751" s="4">
        <v>2.2418141064490396</v>
      </c>
      <c r="V751" s="5">
        <v>-1.51181</v>
      </c>
      <c r="W751" s="6">
        <v>3.75</v>
      </c>
      <c r="Z751" s="4">
        <f>IFERROR(__xludf.DUMMYFUNCTION("""COMPUTED_VALUE"""),3.625)</f>
        <v>3.625</v>
      </c>
      <c r="AA751" s="4">
        <v>-0.254126</v>
      </c>
      <c r="AB751" s="4" t="s">
        <v>13</v>
      </c>
      <c r="AC751" s="1">
        <v>5.49126855725782</v>
      </c>
      <c r="AD751" s="4">
        <v>-7.003078557257821</v>
      </c>
    </row>
    <row r="752">
      <c r="G752" s="5">
        <v>4.84433</v>
      </c>
      <c r="H752" s="6">
        <v>3.755</v>
      </c>
      <c r="K752" s="4">
        <f>IFERROR(__xludf.DUMMYFUNCTION("""COMPUTED_VALUE"""),3.63)</f>
        <v>3.63</v>
      </c>
      <c r="L752" s="4">
        <v>5.06455</v>
      </c>
      <c r="M752" s="4" t="s">
        <v>13</v>
      </c>
      <c r="N752" s="1">
        <v>2.52639520092936</v>
      </c>
      <c r="O752" s="4">
        <v>2.31793479907064</v>
      </c>
      <c r="V752" s="5">
        <v>-1.49818</v>
      </c>
      <c r="W752" s="6">
        <v>3.755</v>
      </c>
      <c r="Z752" s="4">
        <f>IFERROR(__xludf.DUMMYFUNCTION("""COMPUTED_VALUE"""),3.63)</f>
        <v>3.63</v>
      </c>
      <c r="AA752" s="4">
        <v>-0.375264</v>
      </c>
      <c r="AB752" s="4" t="s">
        <v>13</v>
      </c>
      <c r="AC752" s="1">
        <v>5.40527206698469</v>
      </c>
      <c r="AD752" s="4">
        <v>-6.9034520669846895</v>
      </c>
    </row>
    <row r="753">
      <c r="G753" s="5">
        <v>4.86033</v>
      </c>
      <c r="H753" s="6">
        <v>3.76</v>
      </c>
      <c r="K753" s="4">
        <f>IFERROR(__xludf.DUMMYFUNCTION("""COMPUTED_VALUE"""),3.635)</f>
        <v>3.635</v>
      </c>
      <c r="L753" s="4">
        <v>5.02346</v>
      </c>
      <c r="M753" s="4" t="s">
        <v>13</v>
      </c>
      <c r="N753" s="1">
        <v>2.46581867273278</v>
      </c>
      <c r="O753" s="4">
        <v>2.39451132726722</v>
      </c>
      <c r="V753" s="5">
        <v>-1.48189</v>
      </c>
      <c r="W753" s="6">
        <v>3.76</v>
      </c>
      <c r="Z753" s="4">
        <f>IFERROR(__xludf.DUMMYFUNCTION("""COMPUTED_VALUE"""),3.635)</f>
        <v>3.635</v>
      </c>
      <c r="AA753" s="4">
        <v>-0.490854</v>
      </c>
      <c r="AB753" s="4" t="s">
        <v>13</v>
      </c>
      <c r="AC753" s="1">
        <v>5.31977617312127</v>
      </c>
      <c r="AD753" s="4">
        <v>-6.80166617312127</v>
      </c>
    </row>
    <row r="754">
      <c r="G754" s="5">
        <v>4.87693</v>
      </c>
      <c r="H754" s="6">
        <v>3.765</v>
      </c>
      <c r="K754" s="4">
        <f>IFERROR(__xludf.DUMMYFUNCTION("""COMPUTED_VALUE"""),3.64)</f>
        <v>3.64</v>
      </c>
      <c r="L754" s="4">
        <v>4.98514</v>
      </c>
      <c r="M754" s="4" t="s">
        <v>13</v>
      </c>
      <c r="N754" s="1">
        <v>2.40598972431054</v>
      </c>
      <c r="O754" s="4">
        <v>2.47094027568946</v>
      </c>
      <c r="V754" s="5">
        <v>-1.46332</v>
      </c>
      <c r="W754" s="6">
        <v>3.765</v>
      </c>
      <c r="Z754" s="4">
        <f>IFERROR(__xludf.DUMMYFUNCTION("""COMPUTED_VALUE"""),3.64)</f>
        <v>3.64</v>
      </c>
      <c r="AA754" s="4">
        <v>-0.600834</v>
      </c>
      <c r="AB754" s="4" t="s">
        <v>13</v>
      </c>
      <c r="AC754" s="1">
        <v>5.23502689641454</v>
      </c>
      <c r="AD754" s="4">
        <v>-6.69834689641454</v>
      </c>
    </row>
    <row r="755">
      <c r="G755" s="5">
        <v>4.89407</v>
      </c>
      <c r="H755" s="6">
        <v>3.77</v>
      </c>
      <c r="K755" s="4">
        <f>IFERROR(__xludf.DUMMYFUNCTION("""COMPUTED_VALUE"""),3.645)</f>
        <v>3.645</v>
      </c>
      <c r="L755" s="4">
        <v>4.94976</v>
      </c>
      <c r="M755" s="4" t="s">
        <v>13</v>
      </c>
      <c r="N755" s="1">
        <v>2.34732177101201</v>
      </c>
      <c r="O755" s="4">
        <v>2.5467482289879904</v>
      </c>
      <c r="V755" s="5">
        <v>-1.44264</v>
      </c>
      <c r="W755" s="6">
        <v>3.77</v>
      </c>
      <c r="Z755" s="4">
        <f>IFERROR(__xludf.DUMMYFUNCTION("""COMPUTED_VALUE"""),3.645)</f>
        <v>3.645</v>
      </c>
      <c r="AA755" s="4">
        <v>-0.704839</v>
      </c>
      <c r="AB755" s="4" t="s">
        <v>13</v>
      </c>
      <c r="AC755" s="1">
        <v>5.15127025761153</v>
      </c>
      <c r="AD755" s="4">
        <v>-6.59391025761153</v>
      </c>
    </row>
    <row r="756">
      <c r="G756" s="5">
        <v>4.91151</v>
      </c>
      <c r="H756" s="6">
        <v>3.775</v>
      </c>
      <c r="K756" s="4">
        <f>IFERROR(__xludf.DUMMYFUNCTION("""COMPUTED_VALUE"""),3.65)</f>
        <v>3.65</v>
      </c>
      <c r="L756" s="4">
        <v>4.91735</v>
      </c>
      <c r="M756" s="4" t="s">
        <v>13</v>
      </c>
      <c r="N756" s="1">
        <v>2.29022822818654</v>
      </c>
      <c r="O756" s="4">
        <v>2.62128177181346</v>
      </c>
      <c r="V756" s="5">
        <v>-1.4203</v>
      </c>
      <c r="W756" s="6">
        <v>3.775</v>
      </c>
      <c r="Z756" s="4">
        <f>IFERROR(__xludf.DUMMYFUNCTION("""COMPUTED_VALUE"""),3.65)</f>
        <v>3.65</v>
      </c>
      <c r="AA756" s="4">
        <v>-0.802817</v>
      </c>
      <c r="AB756" s="4" t="s">
        <v>13</v>
      </c>
      <c r="AC756" s="1">
        <v>5.06875227745924</v>
      </c>
      <c r="AD756" s="4">
        <v>-6.4890522774592405</v>
      </c>
    </row>
    <row r="757">
      <c r="G757" s="5">
        <v>4.92915</v>
      </c>
      <c r="H757" s="6">
        <v>3.78</v>
      </c>
      <c r="K757" s="4">
        <f>IFERROR(__xludf.DUMMYFUNCTION("""COMPUTED_VALUE"""),3.655)</f>
        <v>3.655</v>
      </c>
      <c r="L757" s="4">
        <v>4.88788</v>
      </c>
      <c r="M757" s="4" t="s">
        <v>13</v>
      </c>
      <c r="N757" s="1">
        <v>2.23512251118347</v>
      </c>
      <c r="O757" s="4">
        <v>2.69402748881653</v>
      </c>
      <c r="V757" s="5">
        <v>-1.39652</v>
      </c>
      <c r="W757" s="6">
        <v>3.78</v>
      </c>
      <c r="Z757" s="4">
        <f>IFERROR(__xludf.DUMMYFUNCTION("""COMPUTED_VALUE"""),3.655)</f>
        <v>3.655</v>
      </c>
      <c r="AA757" s="4">
        <v>-0.894596</v>
      </c>
      <c r="AB757" s="4" t="s">
        <v>13</v>
      </c>
      <c r="AC757" s="1">
        <v>4.98771897670468</v>
      </c>
      <c r="AD757" s="4">
        <v>-6.38423897670468</v>
      </c>
    </row>
    <row r="758">
      <c r="G758" s="5">
        <v>4.94686</v>
      </c>
      <c r="H758" s="6">
        <v>3.785</v>
      </c>
      <c r="K758" s="4">
        <f>IFERROR(__xludf.DUMMYFUNCTION("""COMPUTED_VALUE"""),3.66)</f>
        <v>3.66</v>
      </c>
      <c r="L758" s="4">
        <v>4.86146</v>
      </c>
      <c r="M758" s="4" t="s">
        <v>13</v>
      </c>
      <c r="N758" s="1">
        <v>2.18241803535214</v>
      </c>
      <c r="O758" s="4">
        <v>2.76444196464786</v>
      </c>
      <c r="V758" s="5">
        <v>-1.37163</v>
      </c>
      <c r="W758" s="6">
        <v>3.785</v>
      </c>
      <c r="Z758" s="4">
        <f>IFERROR(__xludf.DUMMYFUNCTION("""COMPUTED_VALUE"""),3.66)</f>
        <v>3.66</v>
      </c>
      <c r="AA758" s="4">
        <v>-0.980048</v>
      </c>
      <c r="AB758" s="4" t="s">
        <v>13</v>
      </c>
      <c r="AC758" s="1">
        <v>4.90841637609483</v>
      </c>
      <c r="AD758" s="4">
        <v>-6.2800463760948295</v>
      </c>
    </row>
    <row r="759">
      <c r="G759" s="5">
        <v>4.96449</v>
      </c>
      <c r="H759" s="6">
        <v>3.79</v>
      </c>
      <c r="K759" s="4">
        <f>IFERROR(__xludf.DUMMYFUNCTION("""COMPUTED_VALUE"""),3.665)</f>
        <v>3.665</v>
      </c>
      <c r="L759" s="4">
        <v>4.83801</v>
      </c>
      <c r="M759" s="4" t="s">
        <v>13</v>
      </c>
      <c r="N759" s="1">
        <v>2.13252821604192</v>
      </c>
      <c r="O759" s="4">
        <v>2.8319617839580795</v>
      </c>
      <c r="V759" s="5">
        <v>-1.34586</v>
      </c>
      <c r="W759" s="6">
        <v>3.79</v>
      </c>
      <c r="Z759" s="4">
        <f>IFERROR(__xludf.DUMMYFUNCTION("""COMPUTED_VALUE"""),3.665)</f>
        <v>3.665</v>
      </c>
      <c r="AA759" s="4">
        <v>-1.05917</v>
      </c>
      <c r="AB759" s="4" t="s">
        <v>13</v>
      </c>
      <c r="AC759" s="1">
        <v>4.83109049637671</v>
      </c>
      <c r="AD759" s="4">
        <v>-6.17695049637671</v>
      </c>
    </row>
    <row r="760">
      <c r="G760" s="5">
        <v>4.98199</v>
      </c>
      <c r="H760" s="6">
        <v>3.795</v>
      </c>
      <c r="K760" s="4">
        <f>IFERROR(__xludf.DUMMYFUNCTION("""COMPUTED_VALUE"""),3.67)</f>
        <v>3.67</v>
      </c>
      <c r="L760" s="4">
        <v>4.81752</v>
      </c>
      <c r="M760" s="4" t="s">
        <v>13</v>
      </c>
      <c r="N760" s="1">
        <v>2.08586646860215</v>
      </c>
      <c r="O760" s="4">
        <v>2.8961235313978495</v>
      </c>
      <c r="V760" s="5">
        <v>-1.31939</v>
      </c>
      <c r="W760" s="6">
        <v>3.795</v>
      </c>
      <c r="Z760" s="4">
        <f>IFERROR(__xludf.DUMMYFUNCTION("""COMPUTED_VALUE"""),3.67)</f>
        <v>3.67</v>
      </c>
      <c r="AA760" s="4">
        <v>-1.13193</v>
      </c>
      <c r="AB760" s="4" t="s">
        <v>13</v>
      </c>
      <c r="AC760" s="1">
        <v>4.75598735829734</v>
      </c>
      <c r="AD760" s="4">
        <v>-6.075377358297341</v>
      </c>
    </row>
    <row r="761">
      <c r="G761" s="5">
        <v>4.99917</v>
      </c>
      <c r="H761" s="6">
        <v>3.8</v>
      </c>
      <c r="K761" s="4">
        <f>IFERROR(__xludf.DUMMYFUNCTION("""COMPUTED_VALUE"""),3.675)</f>
        <v>3.675</v>
      </c>
      <c r="L761" s="4">
        <v>4.79999</v>
      </c>
      <c r="M761" s="4" t="s">
        <v>13</v>
      </c>
      <c r="N761" s="1">
        <v>2.04284620838218</v>
      </c>
      <c r="O761" s="4">
        <v>2.9563237916178204</v>
      </c>
      <c r="V761" s="5">
        <v>-1.2926</v>
      </c>
      <c r="W761" s="6">
        <v>3.8</v>
      </c>
      <c r="Z761" s="4">
        <f>IFERROR(__xludf.DUMMYFUNCTION("""COMPUTED_VALUE"""),3.675)</f>
        <v>3.675</v>
      </c>
      <c r="AA761" s="4">
        <v>-1.19824</v>
      </c>
      <c r="AB761" s="4" t="s">
        <v>13</v>
      </c>
      <c r="AC761" s="1">
        <v>4.68335298260371</v>
      </c>
      <c r="AD761" s="4">
        <v>-5.97595298260371</v>
      </c>
    </row>
    <row r="762">
      <c r="G762" s="5">
        <v>5.01605</v>
      </c>
      <c r="H762" s="6">
        <v>3.805</v>
      </c>
      <c r="K762" s="4">
        <f>IFERROR(__xludf.DUMMYFUNCTION("""COMPUTED_VALUE"""),3.68)</f>
        <v>3.68</v>
      </c>
      <c r="L762" s="4">
        <v>4.78539</v>
      </c>
      <c r="M762" s="4" t="s">
        <v>13</v>
      </c>
      <c r="N762" s="1">
        <v>2.00328983167949</v>
      </c>
      <c r="O762" s="4">
        <v>3.01276016832051</v>
      </c>
      <c r="V762" s="5">
        <v>-1.26551</v>
      </c>
      <c r="W762" s="6">
        <v>3.805</v>
      </c>
      <c r="Z762" s="4">
        <f>IFERROR(__xludf.DUMMYFUNCTION("""COMPUTED_VALUE"""),3.68)</f>
        <v>3.68</v>
      </c>
      <c r="AA762" s="4">
        <v>-1.25811</v>
      </c>
      <c r="AB762" s="4" t="s">
        <v>13</v>
      </c>
      <c r="AC762" s="1">
        <v>4.61240783582992</v>
      </c>
      <c r="AD762" s="4">
        <v>-5.87791783582992</v>
      </c>
    </row>
    <row r="763">
      <c r="G763" s="5">
        <v>5.03242</v>
      </c>
      <c r="H763" s="6">
        <v>3.81</v>
      </c>
      <c r="K763" s="4">
        <f>IFERROR(__xludf.DUMMYFUNCTION("""COMPUTED_VALUE"""),3.685)</f>
        <v>3.685</v>
      </c>
      <c r="L763" s="4">
        <v>4.77364</v>
      </c>
      <c r="M763" s="4" t="s">
        <v>13</v>
      </c>
      <c r="N763" s="1">
        <v>1.96557227361552</v>
      </c>
      <c r="O763" s="4">
        <v>3.06684772638448</v>
      </c>
      <c r="V763" s="5">
        <v>-1.23851</v>
      </c>
      <c r="W763" s="6">
        <v>3.81</v>
      </c>
      <c r="Z763" s="4">
        <f>IFERROR(__xludf.DUMMYFUNCTION("""COMPUTED_VALUE"""),3.685)</f>
        <v>3.685</v>
      </c>
      <c r="AA763" s="4">
        <v>-1.31165</v>
      </c>
      <c r="AB763" s="4" t="s">
        <v>13</v>
      </c>
      <c r="AC763" s="1">
        <v>4.54038123649338</v>
      </c>
      <c r="AD763" s="4">
        <v>-5.77889123649338</v>
      </c>
    </row>
    <row r="764">
      <c r="G764" s="5">
        <v>5.04823</v>
      </c>
      <c r="H764" s="6">
        <v>3.815</v>
      </c>
      <c r="K764" s="4">
        <f>IFERROR(__xludf.DUMMYFUNCTION("""COMPUTED_VALUE"""),3.69)</f>
        <v>3.69</v>
      </c>
      <c r="L764" s="4">
        <v>4.76463</v>
      </c>
      <c r="M764" s="4" t="s">
        <v>13</v>
      </c>
      <c r="N764" s="1">
        <v>1.92943337833123</v>
      </c>
      <c r="O764" s="4">
        <v>3.1187966216687704</v>
      </c>
      <c r="V764" s="5">
        <v>-1.21176</v>
      </c>
      <c r="W764" s="6">
        <v>3.815</v>
      </c>
      <c r="Z764" s="4">
        <f>IFERROR(__xludf.DUMMYFUNCTION("""COMPUTED_VALUE"""),3.69)</f>
        <v>3.69</v>
      </c>
      <c r="AA764" s="4">
        <v>-1.359</v>
      </c>
      <c r="AB764" s="4" t="s">
        <v>13</v>
      </c>
      <c r="AC764" s="1">
        <v>4.46742593995291</v>
      </c>
      <c r="AD764" s="4">
        <v>-5.67918593995291</v>
      </c>
    </row>
    <row r="765">
      <c r="G765" s="5">
        <v>5.06346</v>
      </c>
      <c r="H765" s="6">
        <v>3.82</v>
      </c>
      <c r="K765" s="4">
        <f>IFERROR(__xludf.DUMMYFUNCTION("""COMPUTED_VALUE"""),3.695)</f>
        <v>3.695</v>
      </c>
      <c r="L765" s="4">
        <v>4.75831</v>
      </c>
      <c r="M765" s="4" t="s">
        <v>13</v>
      </c>
      <c r="N765" s="1">
        <v>1.89472283581577</v>
      </c>
      <c r="O765" s="4">
        <v>3.16873716418423</v>
      </c>
      <c r="V765" s="5">
        <v>-1.18535</v>
      </c>
      <c r="W765" s="6">
        <v>3.82</v>
      </c>
      <c r="Z765" s="4">
        <f>IFERROR(__xludf.DUMMYFUNCTION("""COMPUTED_VALUE"""),3.695)</f>
        <v>3.695</v>
      </c>
      <c r="AA765" s="4">
        <v>-1.40026</v>
      </c>
      <c r="AB765" s="4" t="s">
        <v>13</v>
      </c>
      <c r="AC765" s="1">
        <v>4.39390277052992</v>
      </c>
      <c r="AD765" s="4">
        <v>-5.579252770529919</v>
      </c>
    </row>
    <row r="766">
      <c r="G766" s="5">
        <v>5.07799</v>
      </c>
      <c r="H766" s="6">
        <v>3.825</v>
      </c>
      <c r="K766" s="4">
        <f>IFERROR(__xludf.DUMMYFUNCTION("""COMPUTED_VALUE"""),3.7)</f>
        <v>3.7</v>
      </c>
      <c r="L766" s="4">
        <v>4.7546</v>
      </c>
      <c r="M766" s="4" t="s">
        <v>13</v>
      </c>
      <c r="N766" s="1">
        <v>1.86129033605832</v>
      </c>
      <c r="O766" s="4">
        <v>3.2166996639416796</v>
      </c>
      <c r="V766" s="5">
        <v>-1.15949</v>
      </c>
      <c r="W766" s="6">
        <v>3.825</v>
      </c>
      <c r="Z766" s="4">
        <f>IFERROR(__xludf.DUMMYFUNCTION("""COMPUTED_VALUE"""),3.7)</f>
        <v>3.7</v>
      </c>
      <c r="AA766" s="4">
        <v>-1.43549</v>
      </c>
      <c r="AB766" s="4" t="s">
        <v>13</v>
      </c>
      <c r="AC766" s="1">
        <v>4.32017255254587</v>
      </c>
      <c r="AD766" s="4">
        <v>-5.47966255254587</v>
      </c>
    </row>
    <row r="767">
      <c r="G767" s="5">
        <v>5.09182</v>
      </c>
      <c r="H767" s="6">
        <v>3.83</v>
      </c>
      <c r="K767" s="4">
        <f>IFERROR(__xludf.DUMMYFUNCTION("""COMPUTED_VALUE"""),3.70151138299999)</f>
        <v>3.701511383</v>
      </c>
      <c r="L767" s="4" t="s">
        <v>13</v>
      </c>
      <c r="M767" s="4">
        <v>3.11171701725666</v>
      </c>
      <c r="N767" s="1">
        <v>1.82898556904804</v>
      </c>
      <c r="O767" s="4">
        <v>3.26283443095196</v>
      </c>
      <c r="V767" s="5">
        <v>-1.13424</v>
      </c>
      <c r="W767" s="6">
        <v>3.83</v>
      </c>
      <c r="Z767" s="4">
        <f>IFERROR(__xludf.DUMMYFUNCTION("""COMPUTED_VALUE"""),3.70151138299999)</f>
        <v>3.701511383</v>
      </c>
      <c r="AA767" s="4" t="s">
        <v>13</v>
      </c>
      <c r="AB767" s="4">
        <v>6.30144526111683</v>
      </c>
      <c r="AC767" s="1">
        <v>4.24659611032219</v>
      </c>
      <c r="AD767" s="4">
        <v>-5.38083611032219</v>
      </c>
    </row>
    <row r="768">
      <c r="G768" s="5">
        <v>5.10488</v>
      </c>
      <c r="H768" s="6">
        <v>3.835</v>
      </c>
      <c r="K768" s="4">
        <f>IFERROR(__xludf.DUMMYFUNCTION("""COMPUTED_VALUE"""),3.705)</f>
        <v>3.705</v>
      </c>
      <c r="L768" s="4">
        <v>4.75335</v>
      </c>
      <c r="M768" s="4" t="s">
        <v>13</v>
      </c>
      <c r="N768" s="1">
        <v>1.79765822477409</v>
      </c>
      <c r="O768" s="4">
        <v>3.3072217752259094</v>
      </c>
      <c r="V768" s="5">
        <v>-1.10979</v>
      </c>
      <c r="W768" s="6">
        <v>3.835</v>
      </c>
      <c r="Z768" s="4">
        <f>IFERROR(__xludf.DUMMYFUNCTION("""COMPUTED_VALUE"""),3.705)</f>
        <v>3.705</v>
      </c>
      <c r="AA768" s="4">
        <v>-1.46492</v>
      </c>
      <c r="AB768" s="4" t="s">
        <v>13</v>
      </c>
      <c r="AC768" s="1">
        <v>4.17353426818032</v>
      </c>
      <c r="AD768" s="4">
        <v>-5.28332426818032</v>
      </c>
    </row>
    <row r="769">
      <c r="G769" s="5">
        <v>5.11709</v>
      </c>
      <c r="H769" s="6">
        <v>3.84</v>
      </c>
      <c r="K769" s="4">
        <f>IFERROR(__xludf.DUMMYFUNCTION("""COMPUTED_VALUE"""),3.71)</f>
        <v>3.71</v>
      </c>
      <c r="L769" s="4">
        <v>4.75438</v>
      </c>
      <c r="M769" s="4" t="s">
        <v>13</v>
      </c>
      <c r="N769" s="1">
        <v>1.76715799322565</v>
      </c>
      <c r="O769" s="4">
        <v>3.34993200677435</v>
      </c>
      <c r="V769" s="5">
        <v>-1.08621</v>
      </c>
      <c r="W769" s="6">
        <v>3.84</v>
      </c>
      <c r="Z769" s="4">
        <f>IFERROR(__xludf.DUMMYFUNCTION("""COMPUTED_VALUE"""),3.71)</f>
        <v>3.71</v>
      </c>
      <c r="AA769" s="4">
        <v>-1.4889</v>
      </c>
      <c r="AB769" s="4" t="s">
        <v>13</v>
      </c>
      <c r="AC769" s="1">
        <v>4.10134785044169</v>
      </c>
      <c r="AD769" s="4">
        <v>-5.18755785044169</v>
      </c>
    </row>
    <row r="770">
      <c r="G770" s="5">
        <v>5.12846</v>
      </c>
      <c r="H770" s="6">
        <v>3.845</v>
      </c>
      <c r="K770" s="4">
        <f>IFERROR(__xludf.DUMMYFUNCTION("""COMPUTED_VALUE"""),3.715)</f>
        <v>3.715</v>
      </c>
      <c r="L770" s="4">
        <v>4.75765</v>
      </c>
      <c r="M770" s="4" t="s">
        <v>13</v>
      </c>
      <c r="N770" s="1">
        <v>1.73733456439186</v>
      </c>
      <c r="O770" s="4">
        <v>3.3911254356081395</v>
      </c>
      <c r="V770" s="5">
        <v>-1.06361</v>
      </c>
      <c r="W770" s="6">
        <v>3.845</v>
      </c>
      <c r="Z770" s="4">
        <f>IFERROR(__xludf.DUMMYFUNCTION("""COMPUTED_VALUE"""),3.715)</f>
        <v>3.715</v>
      </c>
      <c r="AA770" s="4">
        <v>-1.50745</v>
      </c>
      <c r="AB770" s="4" t="s">
        <v>13</v>
      </c>
      <c r="AC770" s="1">
        <v>4.03039768142774</v>
      </c>
      <c r="AD770" s="4">
        <v>-5.0940076814277395</v>
      </c>
    </row>
    <row r="771">
      <c r="G771" s="5">
        <v>5.13899</v>
      </c>
      <c r="H771" s="6">
        <v>3.85</v>
      </c>
      <c r="K771" s="4">
        <f>IFERROR(__xludf.DUMMYFUNCTION("""COMPUTED_VALUE"""),3.72)</f>
        <v>3.72</v>
      </c>
      <c r="L771" s="4">
        <v>4.76296</v>
      </c>
      <c r="M771" s="4" t="s">
        <v>13</v>
      </c>
      <c r="N771" s="1">
        <v>1.70803762826191</v>
      </c>
      <c r="O771" s="4">
        <v>3.4309523717380896</v>
      </c>
      <c r="V771" s="5">
        <v>-1.04197</v>
      </c>
      <c r="W771" s="6">
        <v>3.85</v>
      </c>
      <c r="Z771" s="4">
        <f>IFERROR(__xludf.DUMMYFUNCTION("""COMPUTED_VALUE"""),3.72)</f>
        <v>3.72</v>
      </c>
      <c r="AA771" s="4">
        <v>-1.52095</v>
      </c>
      <c r="AB771" s="4" t="s">
        <v>13</v>
      </c>
      <c r="AC771" s="1">
        <v>3.96104458545993</v>
      </c>
      <c r="AD771" s="4">
        <v>-5.00301458545993</v>
      </c>
    </row>
    <row r="772">
      <c r="G772" s="5">
        <v>5.1486</v>
      </c>
      <c r="H772" s="6">
        <v>3.855</v>
      </c>
      <c r="K772" s="4">
        <f>IFERROR(__xludf.DUMMYFUNCTION("""COMPUTED_VALUE"""),3.725)</f>
        <v>3.725</v>
      </c>
      <c r="L772" s="4">
        <v>4.77017</v>
      </c>
      <c r="M772" s="4" t="s">
        <v>13</v>
      </c>
      <c r="N772" s="1">
        <v>1.67911687482495</v>
      </c>
      <c r="O772" s="4">
        <v>3.46948312517505</v>
      </c>
      <c r="V772" s="5">
        <v>-1.0215</v>
      </c>
      <c r="W772" s="6">
        <v>3.855</v>
      </c>
      <c r="Z772" s="4">
        <f>IFERROR(__xludf.DUMMYFUNCTION("""COMPUTED_VALUE"""),3.725)</f>
        <v>3.725</v>
      </c>
      <c r="AA772" s="4">
        <v>-1.5297</v>
      </c>
      <c r="AB772" s="4" t="s">
        <v>13</v>
      </c>
      <c r="AC772" s="1">
        <v>3.89364938685967</v>
      </c>
      <c r="AD772" s="4">
        <v>-4.91514938685967</v>
      </c>
    </row>
    <row r="773">
      <c r="G773" s="5">
        <v>5.1573</v>
      </c>
      <c r="H773" s="6">
        <v>3.86</v>
      </c>
      <c r="K773" s="4">
        <f>IFERROR(__xludf.DUMMYFUNCTION("""COMPUTED_VALUE"""),3.73)</f>
        <v>3.73</v>
      </c>
      <c r="L773" s="4">
        <v>4.7791</v>
      </c>
      <c r="M773" s="4" t="s">
        <v>13</v>
      </c>
      <c r="N773" s="1">
        <v>1.65042199407014</v>
      </c>
      <c r="O773" s="4">
        <v>3.5068780059298605</v>
      </c>
      <c r="V773" s="5">
        <v>-1.00211</v>
      </c>
      <c r="W773" s="6">
        <v>3.86</v>
      </c>
      <c r="Z773" s="4">
        <f>IFERROR(__xludf.DUMMYFUNCTION("""COMPUTED_VALUE"""),3.73)</f>
        <v>3.73</v>
      </c>
      <c r="AA773" s="4">
        <v>-1.53392</v>
      </c>
      <c r="AB773" s="4" t="s">
        <v>13</v>
      </c>
      <c r="AC773" s="1">
        <v>3.82857290994842</v>
      </c>
      <c r="AD773" s="4">
        <v>-4.83068290994842</v>
      </c>
    </row>
    <row r="774">
      <c r="G774" s="5">
        <v>5.16514</v>
      </c>
      <c r="H774" s="6">
        <v>3.865</v>
      </c>
      <c r="K774" s="4">
        <f>IFERROR(__xludf.DUMMYFUNCTION("""COMPUTED_VALUE"""),3.735)</f>
        <v>3.735</v>
      </c>
      <c r="L774" s="4">
        <v>4.78966</v>
      </c>
      <c r="M774" s="4" t="s">
        <v>13</v>
      </c>
      <c r="N774" s="1">
        <v>1.62180267598666</v>
      </c>
      <c r="O774" s="4">
        <v>3.54333732401334</v>
      </c>
      <c r="V774" s="5">
        <v>-0.983819</v>
      </c>
      <c r="W774" s="6">
        <v>3.865</v>
      </c>
      <c r="Z774" s="4">
        <f>IFERROR(__xludf.DUMMYFUNCTION("""COMPUTED_VALUE"""),3.735)</f>
        <v>3.735</v>
      </c>
      <c r="AA774" s="4">
        <v>-1.53391</v>
      </c>
      <c r="AB774" s="4" t="s">
        <v>13</v>
      </c>
      <c r="AC774" s="1">
        <v>3.76617597904759</v>
      </c>
      <c r="AD774" s="4">
        <v>-4.749994979047591</v>
      </c>
    </row>
    <row r="775">
      <c r="G775" s="5">
        <v>5.17202</v>
      </c>
      <c r="H775" s="6">
        <v>3.87</v>
      </c>
      <c r="K775" s="4">
        <f>IFERROR(__xludf.DUMMYFUNCTION("""COMPUTED_VALUE"""),3.74)</f>
        <v>3.74</v>
      </c>
      <c r="L775" s="4">
        <v>4.80158</v>
      </c>
      <c r="M775" s="4" t="s">
        <v>13</v>
      </c>
      <c r="N775" s="1">
        <v>1.59310861056367</v>
      </c>
      <c r="O775" s="4">
        <v>3.57891138943633</v>
      </c>
      <c r="V775" s="5">
        <v>-0.966759</v>
      </c>
      <c r="W775" s="6">
        <v>3.87</v>
      </c>
      <c r="Z775" s="4">
        <f>IFERROR(__xludf.DUMMYFUNCTION("""COMPUTED_VALUE"""),3.74)</f>
        <v>3.74</v>
      </c>
      <c r="AA775" s="4">
        <v>-1.53005</v>
      </c>
      <c r="AB775" s="4" t="s">
        <v>13</v>
      </c>
      <c r="AC775" s="1">
        <v>3.70681941847865</v>
      </c>
      <c r="AD775" s="4">
        <v>-4.67357841847865</v>
      </c>
    </row>
    <row r="776">
      <c r="G776" s="5">
        <v>5.17801</v>
      </c>
      <c r="H776" s="6">
        <v>3.875</v>
      </c>
      <c r="K776" s="4">
        <f>IFERROR(__xludf.DUMMYFUNCTION("""COMPUTED_VALUE"""),3.745)</f>
        <v>3.745</v>
      </c>
      <c r="L776" s="4">
        <v>4.8148</v>
      </c>
      <c r="M776" s="4" t="s">
        <v>13</v>
      </c>
      <c r="N776" s="1">
        <v>1.56418948779033</v>
      </c>
      <c r="O776" s="4">
        <v>3.61382051220967</v>
      </c>
      <c r="V776" s="5">
        <v>-0.950836</v>
      </c>
      <c r="W776" s="6">
        <v>3.875</v>
      </c>
      <c r="Z776" s="4">
        <f>IFERROR(__xludf.DUMMYFUNCTION("""COMPUTED_VALUE"""),3.745)</f>
        <v>3.745</v>
      </c>
      <c r="AA776" s="4">
        <v>-1.52256</v>
      </c>
      <c r="AB776" s="4" t="s">
        <v>13</v>
      </c>
      <c r="AC776" s="1">
        <v>3.65086405256303</v>
      </c>
      <c r="AD776" s="4">
        <v>-4.60170005256303</v>
      </c>
    </row>
    <row r="777">
      <c r="G777" s="5">
        <v>5.1831</v>
      </c>
      <c r="H777" s="6">
        <v>3.88</v>
      </c>
      <c r="K777" s="4">
        <f>IFERROR(__xludf.DUMMYFUNCTION("""COMPUTED_VALUE"""),3.75)</f>
        <v>3.75</v>
      </c>
      <c r="L777" s="4">
        <v>4.82912</v>
      </c>
      <c r="M777" s="4" t="s">
        <v>13</v>
      </c>
      <c r="N777" s="1">
        <v>1.53489499765581</v>
      </c>
      <c r="O777" s="4">
        <v>3.6482050023441897</v>
      </c>
      <c r="V777" s="5">
        <v>-0.936071</v>
      </c>
      <c r="W777" s="6">
        <v>3.88</v>
      </c>
      <c r="Z777" s="4">
        <f>IFERROR(__xludf.DUMMYFUNCTION("""COMPUTED_VALUE"""),3.75)</f>
        <v>3.75</v>
      </c>
      <c r="AA777" s="4">
        <v>-1.51181</v>
      </c>
      <c r="AB777" s="4" t="s">
        <v>13</v>
      </c>
      <c r="AC777" s="1">
        <v>3.59867070562215</v>
      </c>
      <c r="AD777" s="4">
        <v>-4.5347417056221495</v>
      </c>
    </row>
    <row r="778">
      <c r="G778" s="5">
        <v>5.18732</v>
      </c>
      <c r="H778" s="6">
        <v>3.885</v>
      </c>
      <c r="K778" s="4">
        <f>IFERROR(__xludf.DUMMYFUNCTION("""COMPUTED_VALUE"""),3.755)</f>
        <v>3.755</v>
      </c>
      <c r="L778" s="4">
        <v>4.84433</v>
      </c>
      <c r="M778" s="4" t="s">
        <v>13</v>
      </c>
      <c r="N778" s="1">
        <v>1.50507483014927</v>
      </c>
      <c r="O778" s="4">
        <v>3.68224516985073</v>
      </c>
      <c r="V778" s="5">
        <v>-0.922453</v>
      </c>
      <c r="W778" s="6">
        <v>3.885</v>
      </c>
      <c r="Z778" s="4">
        <f>IFERROR(__xludf.DUMMYFUNCTION("""COMPUTED_VALUE"""),3.755)</f>
        <v>3.755</v>
      </c>
      <c r="AA778" s="4">
        <v>-1.49818</v>
      </c>
      <c r="AB778" s="4" t="s">
        <v>13</v>
      </c>
      <c r="AC778" s="1">
        <v>3.55060020197747</v>
      </c>
      <c r="AD778" s="4">
        <v>-4.47305320197747</v>
      </c>
    </row>
    <row r="779">
      <c r="G779" s="5">
        <v>5.19065</v>
      </c>
      <c r="H779" s="6">
        <v>3.89</v>
      </c>
      <c r="K779" s="4">
        <f>IFERROR(__xludf.DUMMYFUNCTION("""COMPUTED_VALUE"""),3.76)</f>
        <v>3.76</v>
      </c>
      <c r="L779" s="4">
        <v>4.86033</v>
      </c>
      <c r="M779" s="4" t="s">
        <v>13</v>
      </c>
      <c r="N779" s="1">
        <v>1.47457867525987</v>
      </c>
      <c r="O779" s="4">
        <v>3.71607132474013</v>
      </c>
      <c r="V779" s="5">
        <v>-0.91001</v>
      </c>
      <c r="W779" s="6">
        <v>3.89</v>
      </c>
      <c r="Z779" s="4">
        <f>IFERROR(__xludf.DUMMYFUNCTION("""COMPUTED_VALUE"""),3.76)</f>
        <v>3.76</v>
      </c>
      <c r="AA779" s="4">
        <v>-1.48189</v>
      </c>
      <c r="AB779" s="4" t="s">
        <v>13</v>
      </c>
      <c r="AC779" s="1">
        <v>3.50701336595041</v>
      </c>
      <c r="AD779" s="4">
        <v>-4.41702336595041</v>
      </c>
    </row>
    <row r="780">
      <c r="G780" s="5">
        <v>5.19311</v>
      </c>
      <c r="H780" s="6">
        <v>3.895</v>
      </c>
      <c r="K780" s="4">
        <f>IFERROR(__xludf.DUMMYFUNCTION("""COMPUTED_VALUE"""),3.765)</f>
        <v>3.765</v>
      </c>
      <c r="L780" s="4">
        <v>4.87693</v>
      </c>
      <c r="M780" s="4" t="s">
        <v>13</v>
      </c>
      <c r="N780" s="1">
        <v>1.44325622297679</v>
      </c>
      <c r="O780" s="4">
        <v>3.74985377702321</v>
      </c>
      <c r="V780" s="5">
        <v>-0.898713</v>
      </c>
      <c r="W780" s="6">
        <v>3.895</v>
      </c>
      <c r="Z780" s="4">
        <f>IFERROR(__xludf.DUMMYFUNCTION("""COMPUTED_VALUE"""),3.765)</f>
        <v>3.765</v>
      </c>
      <c r="AA780" s="4">
        <v>-1.46332</v>
      </c>
      <c r="AB780" s="4" t="s">
        <v>13</v>
      </c>
      <c r="AC780" s="1">
        <v>3.46827102186242</v>
      </c>
      <c r="AD780" s="4">
        <v>-4.36698402186242</v>
      </c>
    </row>
    <row r="781">
      <c r="G781" s="5">
        <v>5.19474</v>
      </c>
      <c r="H781" s="6">
        <v>3.9</v>
      </c>
      <c r="K781" s="4">
        <f>IFERROR(__xludf.DUMMYFUNCTION("""COMPUTED_VALUE"""),3.77)</f>
        <v>3.77</v>
      </c>
      <c r="L781" s="4">
        <v>4.89407</v>
      </c>
      <c r="M781" s="4" t="s">
        <v>13</v>
      </c>
      <c r="N781" s="1">
        <v>1.41095716328918</v>
      </c>
      <c r="O781" s="4">
        <v>3.78378283671082</v>
      </c>
      <c r="V781" s="5">
        <v>-0.888446</v>
      </c>
      <c r="W781" s="6">
        <v>3.9</v>
      </c>
      <c r="Z781" s="4">
        <f>IFERROR(__xludf.DUMMYFUNCTION("""COMPUTED_VALUE"""),3.77)</f>
        <v>3.77</v>
      </c>
      <c r="AA781" s="4">
        <v>-1.44264</v>
      </c>
      <c r="AB781" s="4" t="s">
        <v>13</v>
      </c>
      <c r="AC781" s="1">
        <v>3.43473399403494</v>
      </c>
      <c r="AD781" s="4">
        <v>-4.32317999403494</v>
      </c>
    </row>
    <row r="782">
      <c r="G782" s="5">
        <v>5.19552</v>
      </c>
      <c r="H782" s="6">
        <v>3.905</v>
      </c>
      <c r="K782" s="4">
        <f>IFERROR(__xludf.DUMMYFUNCTION("""COMPUTED_VALUE"""),3.775)</f>
        <v>3.775</v>
      </c>
      <c r="L782" s="4">
        <v>4.91151</v>
      </c>
      <c r="M782" s="4" t="s">
        <v>13</v>
      </c>
      <c r="N782" s="1">
        <v>1.37676567019112</v>
      </c>
      <c r="O782" s="4">
        <v>3.81875432980888</v>
      </c>
      <c r="V782" s="5">
        <v>-0.879333</v>
      </c>
      <c r="W782" s="6">
        <v>3.905</v>
      </c>
      <c r="Z782" s="4">
        <f>IFERROR(__xludf.DUMMYFUNCTION("""COMPUTED_VALUE"""),3.775)</f>
        <v>3.775</v>
      </c>
      <c r="AA782" s="4">
        <v>-1.4203</v>
      </c>
      <c r="AB782" s="4" t="s">
        <v>13</v>
      </c>
      <c r="AC782" s="1">
        <v>3.40541076599655</v>
      </c>
      <c r="AD782" s="4">
        <v>-4.28474376599655</v>
      </c>
    </row>
    <row r="783">
      <c r="G783" s="5">
        <v>5.19554</v>
      </c>
      <c r="H783" s="6">
        <v>3.91</v>
      </c>
      <c r="K783" s="4">
        <f>IFERROR(__xludf.DUMMYFUNCTION("""COMPUTED_VALUE"""),3.78)</f>
        <v>3.78</v>
      </c>
      <c r="L783" s="4">
        <v>4.92915</v>
      </c>
      <c r="M783" s="4" t="s">
        <v>13</v>
      </c>
      <c r="N783" s="1">
        <v>1.33866532138769</v>
      </c>
      <c r="O783" s="4">
        <v>3.8568746786123103</v>
      </c>
      <c r="V783" s="5">
        <v>-0.871153</v>
      </c>
      <c r="W783" s="6">
        <v>3.91</v>
      </c>
      <c r="Z783" s="4">
        <f>IFERROR(__xludf.DUMMYFUNCTION("""COMPUTED_VALUE"""),3.78)</f>
        <v>3.78</v>
      </c>
      <c r="AA783" s="4">
        <v>-1.39652</v>
      </c>
      <c r="AB783" s="4" t="s">
        <v>13</v>
      </c>
      <c r="AC783" s="1">
        <v>3.37650204753295</v>
      </c>
      <c r="AD783" s="4">
        <v>-4.24765504753295</v>
      </c>
    </row>
    <row r="784">
      <c r="G784" s="5">
        <v>5.19477</v>
      </c>
      <c r="H784" s="6">
        <v>3.915</v>
      </c>
      <c r="K784" s="4">
        <f>IFERROR(__xludf.DUMMYFUNCTION("""COMPUTED_VALUE"""),3.785)</f>
        <v>3.785</v>
      </c>
      <c r="L784" s="4">
        <v>4.94686</v>
      </c>
      <c r="M784" s="4" t="s">
        <v>13</v>
      </c>
      <c r="N784" s="1">
        <v>1.29727670432997</v>
      </c>
      <c r="O784" s="4">
        <v>3.89749329567003</v>
      </c>
      <c r="V784" s="5">
        <v>-0.864005</v>
      </c>
      <c r="W784" s="6">
        <v>3.915</v>
      </c>
      <c r="Z784" s="4">
        <f>IFERROR(__xludf.DUMMYFUNCTION("""COMPUTED_VALUE"""),3.785)</f>
        <v>3.785</v>
      </c>
      <c r="AA784" s="4">
        <v>-1.37163</v>
      </c>
      <c r="AB784" s="4" t="s">
        <v>13</v>
      </c>
      <c r="AC784" s="1">
        <v>3.34794105010669</v>
      </c>
      <c r="AD784" s="4">
        <v>-4.21194605010669</v>
      </c>
    </row>
    <row r="785">
      <c r="G785" s="5">
        <v>5.19327</v>
      </c>
      <c r="H785" s="6">
        <v>3.92</v>
      </c>
      <c r="K785" s="4">
        <f>IFERROR(__xludf.DUMMYFUNCTION("""COMPUTED_VALUE"""),3.79)</f>
        <v>3.79</v>
      </c>
      <c r="L785" s="4">
        <v>4.96449</v>
      </c>
      <c r="M785" s="4" t="s">
        <v>13</v>
      </c>
      <c r="N785" s="1">
        <v>1.25339369904861</v>
      </c>
      <c r="O785" s="4">
        <v>3.93987630095139</v>
      </c>
      <c r="V785" s="5">
        <v>-0.857765</v>
      </c>
      <c r="W785" s="6">
        <v>3.92</v>
      </c>
      <c r="Z785" s="4">
        <f>IFERROR(__xludf.DUMMYFUNCTION("""COMPUTED_VALUE"""),3.79)</f>
        <v>3.79</v>
      </c>
      <c r="AA785" s="4">
        <v>-1.34586</v>
      </c>
      <c r="AB785" s="4" t="s">
        <v>13</v>
      </c>
      <c r="AC785" s="1">
        <v>3.31993754154309</v>
      </c>
      <c r="AD785" s="4">
        <v>-4.1777025415430895</v>
      </c>
    </row>
    <row r="786">
      <c r="G786" s="5">
        <v>5.19105</v>
      </c>
      <c r="H786" s="6">
        <v>3.925</v>
      </c>
      <c r="K786" s="4">
        <f>IFERROR(__xludf.DUMMYFUNCTION("""COMPUTED_VALUE"""),3.795)</f>
        <v>3.795</v>
      </c>
      <c r="L786" s="4">
        <v>4.98199</v>
      </c>
      <c r="M786" s="4" t="s">
        <v>13</v>
      </c>
      <c r="N786" s="1">
        <v>1.20781018557427</v>
      </c>
      <c r="O786" s="4">
        <v>3.9832398144257297</v>
      </c>
      <c r="V786" s="5">
        <v>-0.852445</v>
      </c>
      <c r="W786" s="6">
        <v>3.925</v>
      </c>
      <c r="Z786" s="4">
        <f>IFERROR(__xludf.DUMMYFUNCTION("""COMPUTED_VALUE"""),3.795)</f>
        <v>3.795</v>
      </c>
      <c r="AA786" s="4">
        <v>-1.31939</v>
      </c>
      <c r="AB786" s="4" t="s">
        <v>13</v>
      </c>
      <c r="AC786" s="1">
        <v>3.29270128966751</v>
      </c>
      <c r="AD786" s="4">
        <v>-4.14514628966751</v>
      </c>
    </row>
    <row r="787">
      <c r="G787" s="5">
        <v>5.18816</v>
      </c>
      <c r="H787" s="6">
        <v>3.93</v>
      </c>
      <c r="K787" s="4">
        <f>IFERROR(__xludf.DUMMYFUNCTION("""COMPUTED_VALUE"""),3.8)</f>
        <v>3.8</v>
      </c>
      <c r="L787" s="4">
        <v>4.99917</v>
      </c>
      <c r="M787" s="4" t="s">
        <v>13</v>
      </c>
      <c r="N787" s="1">
        <v>1.1613200439376</v>
      </c>
      <c r="O787" s="4">
        <v>4.0268399560624</v>
      </c>
      <c r="V787" s="5">
        <v>-0.84797</v>
      </c>
      <c r="W787" s="6">
        <v>3.93</v>
      </c>
      <c r="Z787" s="4">
        <f>IFERROR(__xludf.DUMMYFUNCTION("""COMPUTED_VALUE"""),3.8)</f>
        <v>3.8</v>
      </c>
      <c r="AA787" s="4">
        <v>-1.2926</v>
      </c>
      <c r="AB787" s="4" t="s">
        <v>13</v>
      </c>
      <c r="AC787" s="1">
        <v>3.26644206230528</v>
      </c>
      <c r="AD787" s="4">
        <v>-4.11441206230528</v>
      </c>
    </row>
    <row r="788">
      <c r="G788" s="5">
        <v>5.18462</v>
      </c>
      <c r="H788" s="6">
        <v>3.935</v>
      </c>
      <c r="K788" s="4">
        <f>IFERROR(__xludf.DUMMYFUNCTION("""COMPUTED_VALUE"""),3.801548004)</f>
        <v>3.801548004</v>
      </c>
      <c r="L788" s="4" t="s">
        <v>13</v>
      </c>
      <c r="M788" s="4">
        <v>2.03032985131326</v>
      </c>
      <c r="N788" s="1">
        <v>1.11471715416928</v>
      </c>
      <c r="O788" s="4">
        <v>4.06990284583072</v>
      </c>
      <c r="V788" s="5">
        <v>-0.844303</v>
      </c>
      <c r="W788" s="6">
        <v>3.935</v>
      </c>
      <c r="Z788" s="4">
        <f>IFERROR(__xludf.DUMMYFUNCTION("""COMPUTED_VALUE"""),3.801548004)</f>
        <v>3.801548004</v>
      </c>
      <c r="AA788" s="4" t="s">
        <v>13</v>
      </c>
      <c r="AB788" s="4">
        <v>4.66140420326158</v>
      </c>
      <c r="AC788" s="1">
        <v>3.24136962728176</v>
      </c>
      <c r="AD788" s="4">
        <v>-4.08567262728176</v>
      </c>
    </row>
    <row r="789">
      <c r="G789" s="5">
        <v>5.18046</v>
      </c>
      <c r="H789" s="6">
        <v>3.94</v>
      </c>
      <c r="K789" s="4">
        <f>IFERROR(__xludf.DUMMYFUNCTION("""COMPUTED_VALUE"""),3.805)</f>
        <v>3.805</v>
      </c>
      <c r="L789" s="4">
        <v>5.01605</v>
      </c>
      <c r="M789" s="4" t="s">
        <v>13</v>
      </c>
      <c r="N789" s="1">
        <v>1.06879539629996</v>
      </c>
      <c r="O789" s="4">
        <v>4.11166460370004</v>
      </c>
      <c r="V789" s="5">
        <v>-0.841379</v>
      </c>
      <c r="W789" s="6">
        <v>3.94</v>
      </c>
      <c r="Z789" s="4">
        <f>IFERROR(__xludf.DUMMYFUNCTION("""COMPUTED_VALUE"""),3.805)</f>
        <v>3.805</v>
      </c>
      <c r="AA789" s="4">
        <v>-1.26551</v>
      </c>
      <c r="AB789" s="4" t="s">
        <v>13</v>
      </c>
      <c r="AC789" s="1">
        <v>3.21769375242228</v>
      </c>
      <c r="AD789" s="4">
        <v>-4.0590727524222805</v>
      </c>
    </row>
    <row r="790">
      <c r="G790" s="5">
        <v>5.17572</v>
      </c>
      <c r="H790" s="6">
        <v>3.945</v>
      </c>
      <c r="K790" s="4">
        <f>IFERROR(__xludf.DUMMYFUNCTION("""COMPUTED_VALUE"""),3.81)</f>
        <v>3.81</v>
      </c>
      <c r="L790" s="4">
        <v>5.03242</v>
      </c>
      <c r="M790" s="4" t="s">
        <v>13</v>
      </c>
      <c r="N790" s="1">
        <v>1.02434865036029</v>
      </c>
      <c r="O790" s="4">
        <v>4.15137134963971</v>
      </c>
      <c r="V790" s="5">
        <v>-0.839086</v>
      </c>
      <c r="W790" s="6">
        <v>3.945</v>
      </c>
      <c r="Z790" s="4">
        <f>IFERROR(__xludf.DUMMYFUNCTION("""COMPUTED_VALUE"""),3.81)</f>
        <v>3.81</v>
      </c>
      <c r="AA790" s="4">
        <v>-1.23851</v>
      </c>
      <c r="AB790" s="4" t="s">
        <v>13</v>
      </c>
      <c r="AC790" s="1">
        <v>3.19562420555219</v>
      </c>
      <c r="AD790" s="4">
        <v>-4.03471020555219</v>
      </c>
    </row>
    <row r="791">
      <c r="G791" s="5">
        <v>5.17048</v>
      </c>
      <c r="H791" s="6">
        <v>3.95</v>
      </c>
      <c r="K791" s="4">
        <f>IFERROR(__xludf.DUMMYFUNCTION("""COMPUTED_VALUE"""),3.815)</f>
        <v>3.815</v>
      </c>
      <c r="L791" s="4">
        <v>5.04823</v>
      </c>
      <c r="M791" s="4" t="s">
        <v>13</v>
      </c>
      <c r="N791" s="1">
        <v>0.982170796380936</v>
      </c>
      <c r="O791" s="4">
        <v>4.188309203619064</v>
      </c>
      <c r="V791" s="5">
        <v>-0.837435</v>
      </c>
      <c r="W791" s="6">
        <v>3.95</v>
      </c>
      <c r="Z791" s="4">
        <f>IFERROR(__xludf.DUMMYFUNCTION("""COMPUTED_VALUE"""),3.815)</f>
        <v>3.815</v>
      </c>
      <c r="AA791" s="4">
        <v>-1.21176</v>
      </c>
      <c r="AB791" s="4" t="s">
        <v>13</v>
      </c>
      <c r="AC791" s="1">
        <v>3.17537075449682</v>
      </c>
      <c r="AD791" s="4">
        <v>-4.01280575449682</v>
      </c>
    </row>
    <row r="792">
      <c r="G792" s="5">
        <v>5.16475</v>
      </c>
      <c r="H792" s="6">
        <v>3.955</v>
      </c>
      <c r="K792" s="4">
        <f>IFERROR(__xludf.DUMMYFUNCTION("""COMPUTED_VALUE"""),3.82)</f>
        <v>3.82</v>
      </c>
      <c r="L792" s="4">
        <v>5.06346</v>
      </c>
      <c r="M792" s="4" t="s">
        <v>13</v>
      </c>
      <c r="N792" s="1">
        <v>0.943055714392557</v>
      </c>
      <c r="O792" s="4">
        <v>4.221694285607443</v>
      </c>
      <c r="V792" s="5">
        <v>-0.836328</v>
      </c>
      <c r="W792" s="6">
        <v>3.955</v>
      </c>
      <c r="Z792" s="4">
        <f>IFERROR(__xludf.DUMMYFUNCTION("""COMPUTED_VALUE"""),3.82)</f>
        <v>3.82</v>
      </c>
      <c r="AA792" s="4">
        <v>-1.18535</v>
      </c>
      <c r="AB792" s="4" t="s">
        <v>13</v>
      </c>
      <c r="AC792" s="1">
        <v>3.15714316708154</v>
      </c>
      <c r="AD792" s="4">
        <v>-3.99347116708154</v>
      </c>
    </row>
    <row r="793">
      <c r="G793" s="5">
        <v>5.15857</v>
      </c>
      <c r="H793" s="6">
        <v>3.96</v>
      </c>
      <c r="K793" s="4">
        <f>IFERROR(__xludf.DUMMYFUNCTION("""COMPUTED_VALUE"""),3.825)</f>
        <v>3.825</v>
      </c>
      <c r="L793" s="4">
        <v>5.07799</v>
      </c>
      <c r="M793" s="4" t="s">
        <v>13</v>
      </c>
      <c r="N793" s="1">
        <v>0.907797284425812</v>
      </c>
      <c r="O793" s="4">
        <v>4.250772715574188</v>
      </c>
      <c r="V793" s="5">
        <v>-0.835666</v>
      </c>
      <c r="W793" s="6">
        <v>3.96</v>
      </c>
      <c r="Z793" s="4">
        <f>IFERROR(__xludf.DUMMYFUNCTION("""COMPUTED_VALUE"""),3.825)</f>
        <v>3.825</v>
      </c>
      <c r="AA793" s="4">
        <v>-1.15949</v>
      </c>
      <c r="AB793" s="4" t="s">
        <v>13</v>
      </c>
      <c r="AC793" s="1">
        <v>3.14115121113167</v>
      </c>
      <c r="AD793" s="4">
        <v>-3.97681721113167</v>
      </c>
    </row>
    <row r="794">
      <c r="G794" s="5">
        <v>5.15199</v>
      </c>
      <c r="H794" s="6">
        <v>3.965</v>
      </c>
      <c r="K794" s="4">
        <f>IFERROR(__xludf.DUMMYFUNCTION("""COMPUTED_VALUE"""),3.83)</f>
        <v>3.83</v>
      </c>
      <c r="L794" s="4">
        <v>5.09182</v>
      </c>
      <c r="M794" s="4" t="s">
        <v>13</v>
      </c>
      <c r="N794" s="1">
        <v>0.877189386511358</v>
      </c>
      <c r="O794" s="4">
        <v>4.274800613488642</v>
      </c>
      <c r="V794" s="5">
        <v>-0.835389</v>
      </c>
      <c r="W794" s="6">
        <v>3.965</v>
      </c>
      <c r="Z794" s="4">
        <f>IFERROR(__xludf.DUMMYFUNCTION("""COMPUTED_VALUE"""),3.83)</f>
        <v>3.83</v>
      </c>
      <c r="AA794" s="4">
        <v>-1.13424</v>
      </c>
      <c r="AB794" s="4" t="s">
        <v>13</v>
      </c>
      <c r="AC794" s="1">
        <v>3.12760465447256</v>
      </c>
      <c r="AD794" s="4">
        <v>-3.96299365447256</v>
      </c>
    </row>
    <row r="795">
      <c r="G795" s="5">
        <v>5.14508</v>
      </c>
      <c r="H795" s="6">
        <v>3.97</v>
      </c>
      <c r="K795" s="4">
        <f>IFERROR(__xludf.DUMMYFUNCTION("""COMPUTED_VALUE"""),3.835)</f>
        <v>3.835</v>
      </c>
      <c r="L795" s="4">
        <v>5.10488</v>
      </c>
      <c r="M795" s="4" t="s">
        <v>13</v>
      </c>
      <c r="N795" s="1">
        <v>0.852025900679852</v>
      </c>
      <c r="O795" s="4">
        <v>4.293054099320148</v>
      </c>
      <c r="V795" s="5">
        <v>-0.835376</v>
      </c>
      <c r="W795" s="6">
        <v>3.97</v>
      </c>
      <c r="Z795" s="4">
        <f>IFERROR(__xludf.DUMMYFUNCTION("""COMPUTED_VALUE"""),3.835)</f>
        <v>3.835</v>
      </c>
      <c r="AA795" s="4">
        <v>-1.10979</v>
      </c>
      <c r="AB795" s="4" t="s">
        <v>13</v>
      </c>
      <c r="AC795" s="1">
        <v>3.11671326492955</v>
      </c>
      <c r="AD795" s="4">
        <v>-3.9520892649295503</v>
      </c>
    </row>
    <row r="796">
      <c r="G796" s="5">
        <v>5.13787</v>
      </c>
      <c r="H796" s="6">
        <v>3.975</v>
      </c>
      <c r="K796" s="4">
        <f>IFERROR(__xludf.DUMMYFUNCTION("""COMPUTED_VALUE"""),3.84)</f>
        <v>3.84</v>
      </c>
      <c r="L796" s="4">
        <v>5.11709</v>
      </c>
      <c r="M796" s="4" t="s">
        <v>13</v>
      </c>
      <c r="N796" s="1">
        <v>0.833100706961958</v>
      </c>
      <c r="O796" s="4">
        <v>4.304769293038042</v>
      </c>
      <c r="V796" s="5">
        <v>-0.835601</v>
      </c>
      <c r="W796" s="6">
        <v>3.975</v>
      </c>
      <c r="Z796" s="4">
        <f>IFERROR(__xludf.DUMMYFUNCTION("""COMPUTED_VALUE"""),3.84)</f>
        <v>3.84</v>
      </c>
      <c r="AA796" s="4">
        <v>-1.08621</v>
      </c>
      <c r="AB796" s="4" t="s">
        <v>13</v>
      </c>
      <c r="AC796" s="1">
        <v>3.10868681032799</v>
      </c>
      <c r="AD796" s="4">
        <v>-3.94428781032799</v>
      </c>
    </row>
    <row r="797">
      <c r="G797" s="5">
        <v>5.13044</v>
      </c>
      <c r="H797" s="6">
        <v>3.98</v>
      </c>
      <c r="K797" s="4">
        <f>IFERROR(__xludf.DUMMYFUNCTION("""COMPUTED_VALUE"""),3.845)</f>
        <v>3.845</v>
      </c>
      <c r="L797" s="4">
        <v>5.12846</v>
      </c>
      <c r="M797" s="4" t="s">
        <v>13</v>
      </c>
      <c r="N797" s="1">
        <v>0.821207685388332</v>
      </c>
      <c r="O797" s="4">
        <v>4.309232314611668</v>
      </c>
      <c r="V797" s="5">
        <v>-0.835899</v>
      </c>
      <c r="W797" s="6">
        <v>3.98</v>
      </c>
      <c r="Z797" s="4">
        <f>IFERROR(__xludf.DUMMYFUNCTION("""COMPUTED_VALUE"""),3.845)</f>
        <v>3.845</v>
      </c>
      <c r="AA797" s="4">
        <v>-1.06361</v>
      </c>
      <c r="AB797" s="4" t="s">
        <v>13</v>
      </c>
      <c r="AC797" s="1">
        <v>3.10373505849323</v>
      </c>
      <c r="AD797" s="4">
        <v>-3.93963405849323</v>
      </c>
    </row>
    <row r="798">
      <c r="G798" s="5">
        <v>5.12285</v>
      </c>
      <c r="H798" s="6">
        <v>3.985</v>
      </c>
      <c r="K798" s="4">
        <f>IFERROR(__xludf.DUMMYFUNCTION("""COMPUTED_VALUE"""),3.85)</f>
        <v>3.85</v>
      </c>
      <c r="L798" s="4">
        <v>5.13899</v>
      </c>
      <c r="M798" s="4" t="s">
        <v>13</v>
      </c>
      <c r="N798" s="1">
        <v>0.8171400051</v>
      </c>
      <c r="O798" s="4">
        <v>4.3057099949</v>
      </c>
      <c r="V798" s="5">
        <v>-0.836168</v>
      </c>
      <c r="W798" s="6">
        <v>3.985</v>
      </c>
      <c r="Z798" s="4">
        <f>IFERROR(__xludf.DUMMYFUNCTION("""COMPUTED_VALUE"""),3.85)</f>
        <v>3.85</v>
      </c>
      <c r="AA798" s="4">
        <v>-1.04197</v>
      </c>
      <c r="AB798" s="4" t="s">
        <v>13</v>
      </c>
      <c r="AC798" s="1">
        <v>3.102067489</v>
      </c>
      <c r="AD798" s="4">
        <v>-3.938235489</v>
      </c>
    </row>
    <row r="799">
      <c r="G799" s="5">
        <v>5.11513</v>
      </c>
      <c r="H799" s="6">
        <v>3.99</v>
      </c>
      <c r="K799" s="4">
        <f>IFERROR(__xludf.DUMMYFUNCTION("""COMPUTED_VALUE"""),3.855)</f>
        <v>3.855</v>
      </c>
      <c r="L799" s="4">
        <v>5.1486</v>
      </c>
      <c r="M799" s="4" t="s">
        <v>13</v>
      </c>
      <c r="N799" s="1">
        <v>0.8171400051</v>
      </c>
      <c r="O799" s="4">
        <v>4.2979899949</v>
      </c>
      <c r="V799" s="5">
        <v>-0.836303</v>
      </c>
      <c r="W799" s="6">
        <v>3.99</v>
      </c>
      <c r="Z799" s="4">
        <f>IFERROR(__xludf.DUMMYFUNCTION("""COMPUTED_VALUE"""),3.855)</f>
        <v>3.855</v>
      </c>
      <c r="AA799" s="4">
        <v>-1.0215</v>
      </c>
      <c r="AB799" s="4" t="s">
        <v>13</v>
      </c>
      <c r="AC799" s="1">
        <v>3.102067489</v>
      </c>
      <c r="AD799" s="4">
        <v>-3.938370489</v>
      </c>
    </row>
    <row r="800">
      <c r="G800" s="5">
        <v>5.10737</v>
      </c>
      <c r="H800" s="6">
        <v>3.995</v>
      </c>
      <c r="K800" s="4">
        <f>IFERROR(__xludf.DUMMYFUNCTION("""COMPUTED_VALUE"""),3.86)</f>
        <v>3.86</v>
      </c>
      <c r="L800" s="4">
        <v>5.1573</v>
      </c>
      <c r="M800" s="4" t="s">
        <v>13</v>
      </c>
      <c r="N800" s="1">
        <v>0.8171400051</v>
      </c>
      <c r="O800" s="4">
        <v>4.290229994900001</v>
      </c>
      <c r="V800" s="5">
        <v>-0.836185</v>
      </c>
      <c r="W800" s="6">
        <v>3.995</v>
      </c>
      <c r="Z800" s="4">
        <f>IFERROR(__xludf.DUMMYFUNCTION("""COMPUTED_VALUE"""),3.86)</f>
        <v>3.86</v>
      </c>
      <c r="AA800" s="4">
        <v>-1.00211</v>
      </c>
      <c r="AB800" s="4" t="s">
        <v>13</v>
      </c>
      <c r="AC800" s="1">
        <v>3.102067489</v>
      </c>
      <c r="AD800" s="4">
        <v>-3.938252489</v>
      </c>
    </row>
    <row r="801">
      <c r="G801" s="5">
        <v>5.09966</v>
      </c>
      <c r="H801" s="6">
        <v>4.0</v>
      </c>
      <c r="K801" s="4">
        <f>IFERROR(__xludf.DUMMYFUNCTION("""COMPUTED_VALUE"""),3.865)</f>
        <v>3.865</v>
      </c>
      <c r="L801" s="4">
        <v>5.16514</v>
      </c>
      <c r="M801" s="4" t="s">
        <v>13</v>
      </c>
      <c r="N801" s="1">
        <v>0.8171400051</v>
      </c>
      <c r="O801" s="4">
        <v>4.2825199949</v>
      </c>
      <c r="V801" s="5">
        <v>-0.835636</v>
      </c>
      <c r="W801" s="6">
        <v>4.0</v>
      </c>
      <c r="Z801" s="4">
        <f>IFERROR(__xludf.DUMMYFUNCTION("""COMPUTED_VALUE"""),3.865)</f>
        <v>3.865</v>
      </c>
      <c r="AA801" s="4">
        <v>-0.983819</v>
      </c>
      <c r="AB801" s="4" t="s">
        <v>13</v>
      </c>
      <c r="AC801" s="1">
        <v>3.102067489</v>
      </c>
      <c r="AD801" s="4">
        <v>-3.937703489</v>
      </c>
    </row>
    <row r="802">
      <c r="G802" s="5">
        <v>5.09204</v>
      </c>
      <c r="H802" s="6">
        <v>4.005</v>
      </c>
      <c r="K802" s="4">
        <f>IFERROR(__xludf.DUMMYFUNCTION("""COMPUTED_VALUE"""),3.87)</f>
        <v>3.87</v>
      </c>
      <c r="L802" s="4">
        <v>5.17202</v>
      </c>
      <c r="M802" s="4" t="s">
        <v>13</v>
      </c>
      <c r="N802" s="1">
        <v>0.8171400051</v>
      </c>
      <c r="O802" s="4">
        <v>4.2748999949</v>
      </c>
      <c r="V802" s="5">
        <v>-0.834559</v>
      </c>
      <c r="W802" s="6">
        <v>4.005</v>
      </c>
      <c r="Z802" s="4">
        <f>IFERROR(__xludf.DUMMYFUNCTION("""COMPUTED_VALUE"""),3.87)</f>
        <v>3.87</v>
      </c>
      <c r="AA802" s="4">
        <v>-0.966759</v>
      </c>
      <c r="AB802" s="4" t="s">
        <v>13</v>
      </c>
      <c r="AC802" s="1">
        <v>3.102067489</v>
      </c>
      <c r="AD802" s="4">
        <v>-3.936626489</v>
      </c>
    </row>
    <row r="803">
      <c r="G803" s="5">
        <v>5.08461</v>
      </c>
      <c r="H803" s="6">
        <v>4.01</v>
      </c>
      <c r="K803" s="4">
        <f>IFERROR(__xludf.DUMMYFUNCTION("""COMPUTED_VALUE"""),3.875)</f>
        <v>3.875</v>
      </c>
      <c r="L803" s="4">
        <v>5.17801</v>
      </c>
      <c r="M803" s="4" t="s">
        <v>13</v>
      </c>
      <c r="N803" s="1">
        <v>0.8171400051</v>
      </c>
      <c r="O803" s="4">
        <v>4.2674699949</v>
      </c>
      <c r="V803" s="5">
        <v>-0.83278</v>
      </c>
      <c r="W803" s="6">
        <v>4.01</v>
      </c>
      <c r="Z803" s="4">
        <f>IFERROR(__xludf.DUMMYFUNCTION("""COMPUTED_VALUE"""),3.875)</f>
        <v>3.875</v>
      </c>
      <c r="AA803" s="4">
        <v>-0.950836</v>
      </c>
      <c r="AB803" s="4" t="s">
        <v>13</v>
      </c>
      <c r="AC803" s="1">
        <v>3.102067489</v>
      </c>
      <c r="AD803" s="4">
        <v>-3.934847489</v>
      </c>
    </row>
    <row r="804">
      <c r="G804" s="5">
        <v>5.07745</v>
      </c>
      <c r="H804" s="6">
        <v>4.015</v>
      </c>
      <c r="K804" s="4">
        <f>IFERROR(__xludf.DUMMYFUNCTION("""COMPUTED_VALUE"""),3.88)</f>
        <v>3.88</v>
      </c>
      <c r="L804" s="4">
        <v>5.1831</v>
      </c>
      <c r="M804" s="4" t="s">
        <v>13</v>
      </c>
      <c r="N804" s="1">
        <v>0.8171400051</v>
      </c>
      <c r="O804" s="4">
        <v>4.2603099949</v>
      </c>
      <c r="V804" s="5">
        <v>-0.830126</v>
      </c>
      <c r="W804" s="6">
        <v>4.015</v>
      </c>
      <c r="Z804" s="4">
        <f>IFERROR(__xludf.DUMMYFUNCTION("""COMPUTED_VALUE"""),3.88)</f>
        <v>3.88</v>
      </c>
      <c r="AA804" s="4">
        <v>-0.936071</v>
      </c>
      <c r="AB804" s="4" t="s">
        <v>13</v>
      </c>
      <c r="AC804" s="1">
        <v>3.102067489</v>
      </c>
      <c r="AD804" s="4">
        <v>-3.932193489</v>
      </c>
    </row>
    <row r="805">
      <c r="G805" s="5">
        <v>5.07063</v>
      </c>
      <c r="H805" s="6">
        <v>4.02</v>
      </c>
      <c r="K805" s="4">
        <f>IFERROR(__xludf.DUMMYFUNCTION("""COMPUTED_VALUE"""),3.885)</f>
        <v>3.885</v>
      </c>
      <c r="L805" s="4">
        <v>5.18732</v>
      </c>
      <c r="M805" s="4" t="s">
        <v>13</v>
      </c>
      <c r="N805" s="1">
        <v>0.8171400051</v>
      </c>
      <c r="O805" s="4">
        <v>4.253489994900001</v>
      </c>
      <c r="V805" s="5">
        <v>-0.826474</v>
      </c>
      <c r="W805" s="6">
        <v>4.02</v>
      </c>
      <c r="Z805" s="4">
        <f>IFERROR(__xludf.DUMMYFUNCTION("""COMPUTED_VALUE"""),3.885)</f>
        <v>3.885</v>
      </c>
      <c r="AA805" s="4">
        <v>-0.922453</v>
      </c>
      <c r="AB805" s="4" t="s">
        <v>13</v>
      </c>
      <c r="AC805" s="1">
        <v>3.102067489</v>
      </c>
      <c r="AD805" s="4">
        <v>-3.928541489</v>
      </c>
    </row>
    <row r="806">
      <c r="G806" s="5">
        <v>5.06424</v>
      </c>
      <c r="H806" s="6">
        <v>4.025</v>
      </c>
      <c r="K806" s="4">
        <f>IFERROR(__xludf.DUMMYFUNCTION("""COMPUTED_VALUE"""),3.89)</f>
        <v>3.89</v>
      </c>
      <c r="L806" s="4">
        <v>5.19065</v>
      </c>
      <c r="M806" s="4" t="s">
        <v>13</v>
      </c>
      <c r="N806" s="1">
        <v>0.8171400051</v>
      </c>
      <c r="O806" s="4">
        <v>4.2470999949</v>
      </c>
      <c r="V806" s="5">
        <v>-0.821611</v>
      </c>
      <c r="W806" s="6">
        <v>4.025</v>
      </c>
      <c r="Z806" s="4">
        <f>IFERROR(__xludf.DUMMYFUNCTION("""COMPUTED_VALUE"""),3.89)</f>
        <v>3.89</v>
      </c>
      <c r="AA806" s="4">
        <v>-0.91001</v>
      </c>
      <c r="AB806" s="4" t="s">
        <v>13</v>
      </c>
      <c r="AC806" s="1">
        <v>3.102067489</v>
      </c>
      <c r="AD806" s="4">
        <v>-3.923678489</v>
      </c>
    </row>
    <row r="807">
      <c r="G807" s="5">
        <v>5.05834</v>
      </c>
      <c r="H807" s="6">
        <v>4.03</v>
      </c>
      <c r="K807" s="4">
        <f>IFERROR(__xludf.DUMMYFUNCTION("""COMPUTED_VALUE"""),3.895)</f>
        <v>3.895</v>
      </c>
      <c r="L807" s="4">
        <v>5.19311</v>
      </c>
      <c r="M807" s="4" t="s">
        <v>13</v>
      </c>
      <c r="N807" s="1">
        <v>0.8171400051</v>
      </c>
      <c r="O807" s="4">
        <v>4.2411999949000005</v>
      </c>
      <c r="V807" s="5">
        <v>-0.815415</v>
      </c>
      <c r="W807" s="6">
        <v>4.03</v>
      </c>
      <c r="Z807" s="4">
        <f>IFERROR(__xludf.DUMMYFUNCTION("""COMPUTED_VALUE"""),3.895)</f>
        <v>3.895</v>
      </c>
      <c r="AA807" s="4">
        <v>-0.898713</v>
      </c>
      <c r="AB807" s="4" t="s">
        <v>13</v>
      </c>
      <c r="AC807" s="1">
        <v>3.102067489</v>
      </c>
      <c r="AD807" s="4">
        <v>-3.917482489</v>
      </c>
    </row>
    <row r="808">
      <c r="G808" s="5">
        <v>5.05306</v>
      </c>
      <c r="H808" s="6">
        <v>4.035</v>
      </c>
      <c r="K808" s="4">
        <f>IFERROR(__xludf.DUMMYFUNCTION("""COMPUTED_VALUE"""),3.9)</f>
        <v>3.9</v>
      </c>
      <c r="L808" s="4">
        <v>5.19474</v>
      </c>
      <c r="M808" s="4" t="s">
        <v>13</v>
      </c>
      <c r="N808" s="1">
        <v>0.8171400051</v>
      </c>
      <c r="O808" s="4">
        <v>4.235919994900001</v>
      </c>
      <c r="V808" s="5">
        <v>-0.807606</v>
      </c>
      <c r="W808" s="6">
        <v>4.035</v>
      </c>
      <c r="Z808" s="4">
        <f>IFERROR(__xludf.DUMMYFUNCTION("""COMPUTED_VALUE"""),3.9)</f>
        <v>3.9</v>
      </c>
      <c r="AA808" s="4">
        <v>-0.888446</v>
      </c>
      <c r="AB808" s="4" t="s">
        <v>13</v>
      </c>
      <c r="AC808" s="1">
        <v>3.102067489</v>
      </c>
      <c r="AD808" s="4">
        <v>-3.9096734890000002</v>
      </c>
    </row>
    <row r="809">
      <c r="G809" s="5">
        <v>5.04852</v>
      </c>
      <c r="H809" s="6">
        <v>4.04</v>
      </c>
      <c r="K809" s="4">
        <f>IFERROR(__xludf.DUMMYFUNCTION("""COMPUTED_VALUE"""),3.90156173699999)</f>
        <v>3.901561737</v>
      </c>
      <c r="L809" s="4" t="s">
        <v>13</v>
      </c>
      <c r="M809" s="4">
        <v>1.40064473139568</v>
      </c>
      <c r="N809" s="1">
        <v>0.8171400051</v>
      </c>
      <c r="O809" s="4">
        <v>4.2313799949</v>
      </c>
      <c r="V809" s="5">
        <v>-0.798002</v>
      </c>
      <c r="W809" s="6">
        <v>4.04</v>
      </c>
      <c r="Z809" s="4">
        <f>IFERROR(__xludf.DUMMYFUNCTION("""COMPUTED_VALUE"""),3.90156173699999)</f>
        <v>3.901561737</v>
      </c>
      <c r="AA809" s="4" t="s">
        <v>13</v>
      </c>
      <c r="AB809" s="4">
        <v>3.42538264261722</v>
      </c>
      <c r="AC809" s="1">
        <v>3.102067489</v>
      </c>
      <c r="AD809" s="4">
        <v>-3.900069489</v>
      </c>
    </row>
    <row r="810">
      <c r="G810" s="5">
        <v>5.04475</v>
      </c>
      <c r="H810" s="6">
        <v>4.045</v>
      </c>
      <c r="K810" s="4">
        <f>IFERROR(__xludf.DUMMYFUNCTION("""COMPUTED_VALUE"""),3.905)</f>
        <v>3.905</v>
      </c>
      <c r="L810" s="4">
        <v>5.19552</v>
      </c>
      <c r="M810" s="4" t="s">
        <v>13</v>
      </c>
      <c r="N810" s="1">
        <v>0.8171400051</v>
      </c>
      <c r="O810" s="4">
        <v>4.2276099949</v>
      </c>
      <c r="V810" s="5">
        <v>-0.786496</v>
      </c>
      <c r="W810" s="6">
        <v>4.045</v>
      </c>
      <c r="Z810" s="4">
        <f>IFERROR(__xludf.DUMMYFUNCTION("""COMPUTED_VALUE"""),3.905)</f>
        <v>3.905</v>
      </c>
      <c r="AA810" s="4">
        <v>-0.879333</v>
      </c>
      <c r="AB810" s="4" t="s">
        <v>13</v>
      </c>
      <c r="AC810" s="1">
        <v>3.102067489</v>
      </c>
      <c r="AD810" s="4">
        <v>-3.888563489</v>
      </c>
    </row>
    <row r="811">
      <c r="G811" s="5">
        <v>5.04189</v>
      </c>
      <c r="H811" s="6">
        <v>4.05</v>
      </c>
      <c r="K811" s="4">
        <f>IFERROR(__xludf.DUMMYFUNCTION("""COMPUTED_VALUE"""),3.91)</f>
        <v>3.91</v>
      </c>
      <c r="L811" s="4">
        <v>5.19554</v>
      </c>
      <c r="M811" s="4" t="s">
        <v>13</v>
      </c>
      <c r="N811" s="1">
        <v>0.8171400051</v>
      </c>
      <c r="O811" s="4">
        <v>4.224749994900001</v>
      </c>
      <c r="V811" s="5">
        <v>-0.772828</v>
      </c>
      <c r="W811" s="6">
        <v>4.05</v>
      </c>
      <c r="Z811" s="4">
        <f>IFERROR(__xludf.DUMMYFUNCTION("""COMPUTED_VALUE"""),3.91)</f>
        <v>3.91</v>
      </c>
      <c r="AA811" s="4">
        <v>-0.871153</v>
      </c>
      <c r="AB811" s="4" t="s">
        <v>13</v>
      </c>
      <c r="AC811" s="1">
        <v>3.102067489</v>
      </c>
      <c r="AD811" s="4">
        <v>-3.874895489</v>
      </c>
    </row>
    <row r="812">
      <c r="G812" s="5">
        <v>5.04002</v>
      </c>
      <c r="H812" s="6">
        <v>4.055</v>
      </c>
      <c r="K812" s="4">
        <f>IFERROR(__xludf.DUMMYFUNCTION("""COMPUTED_VALUE"""),3.915)</f>
        <v>3.915</v>
      </c>
      <c r="L812" s="4">
        <v>5.19477</v>
      </c>
      <c r="M812" s="4" t="s">
        <v>13</v>
      </c>
      <c r="N812" s="1">
        <v>0.8171400051</v>
      </c>
      <c r="O812" s="4">
        <v>4.2228799949</v>
      </c>
      <c r="V812" s="5">
        <v>-0.756849</v>
      </c>
      <c r="W812" s="6">
        <v>4.055</v>
      </c>
      <c r="Z812" s="4">
        <f>IFERROR(__xludf.DUMMYFUNCTION("""COMPUTED_VALUE"""),3.915)</f>
        <v>3.915</v>
      </c>
      <c r="AA812" s="4">
        <v>-0.864005</v>
      </c>
      <c r="AB812" s="4" t="s">
        <v>13</v>
      </c>
      <c r="AC812" s="1">
        <v>3.102067489</v>
      </c>
      <c r="AD812" s="4">
        <v>-3.858916489</v>
      </c>
    </row>
    <row r="813">
      <c r="G813" s="5">
        <v>5.03924</v>
      </c>
      <c r="H813" s="6">
        <v>4.06</v>
      </c>
      <c r="K813" s="4">
        <f>IFERROR(__xludf.DUMMYFUNCTION("""COMPUTED_VALUE"""),3.92)</f>
        <v>3.92</v>
      </c>
      <c r="L813" s="4">
        <v>5.19327</v>
      </c>
      <c r="M813" s="4" t="s">
        <v>13</v>
      </c>
      <c r="N813" s="1">
        <v>0.8171400051</v>
      </c>
      <c r="O813" s="4">
        <v>4.222099994900001</v>
      </c>
      <c r="V813" s="5">
        <v>-0.738289</v>
      </c>
      <c r="W813" s="6">
        <v>4.06</v>
      </c>
      <c r="Z813" s="4">
        <f>IFERROR(__xludf.DUMMYFUNCTION("""COMPUTED_VALUE"""),3.92)</f>
        <v>3.92</v>
      </c>
      <c r="AA813" s="4">
        <v>-0.857765</v>
      </c>
      <c r="AB813" s="4" t="s">
        <v>13</v>
      </c>
      <c r="AC813" s="1">
        <v>3.102067489</v>
      </c>
      <c r="AD813" s="4">
        <v>-3.840356489</v>
      </c>
    </row>
    <row r="814">
      <c r="G814" s="5">
        <v>5.03966</v>
      </c>
      <c r="H814" s="6">
        <v>4.065</v>
      </c>
      <c r="K814" s="4">
        <f>IFERROR(__xludf.DUMMYFUNCTION("""COMPUTED_VALUE"""),3.925)</f>
        <v>3.925</v>
      </c>
      <c r="L814" s="4">
        <v>5.19105</v>
      </c>
      <c r="M814" s="4" t="s">
        <v>13</v>
      </c>
      <c r="N814" s="1">
        <v>0.8171400051</v>
      </c>
      <c r="O814" s="4">
        <v>4.2225199949</v>
      </c>
      <c r="V814" s="5">
        <v>-0.716965</v>
      </c>
      <c r="W814" s="6">
        <v>4.065</v>
      </c>
      <c r="Z814" s="4">
        <f>IFERROR(__xludf.DUMMYFUNCTION("""COMPUTED_VALUE"""),3.925)</f>
        <v>3.925</v>
      </c>
      <c r="AA814" s="4">
        <v>-0.852445</v>
      </c>
      <c r="AB814" s="4" t="s">
        <v>13</v>
      </c>
      <c r="AC814" s="1">
        <v>3.102067489</v>
      </c>
      <c r="AD814" s="4">
        <v>-3.819032489</v>
      </c>
    </row>
    <row r="815">
      <c r="G815" s="5">
        <v>5.04136</v>
      </c>
      <c r="H815" s="6">
        <v>4.07</v>
      </c>
      <c r="K815" s="4">
        <f>IFERROR(__xludf.DUMMYFUNCTION("""COMPUTED_VALUE"""),3.93)</f>
        <v>3.93</v>
      </c>
      <c r="L815" s="4">
        <v>5.18816</v>
      </c>
      <c r="M815" s="4" t="s">
        <v>13</v>
      </c>
      <c r="N815" s="1">
        <v>0.817401658039909</v>
      </c>
      <c r="O815" s="4">
        <v>4.223958341960091</v>
      </c>
      <c r="V815" s="5">
        <v>-0.692771</v>
      </c>
      <c r="W815" s="6">
        <v>4.07</v>
      </c>
      <c r="Z815" s="4">
        <f>IFERROR(__xludf.DUMMYFUNCTION("""COMPUTED_VALUE"""),3.93)</f>
        <v>3.93</v>
      </c>
      <c r="AA815" s="4">
        <v>-0.84797</v>
      </c>
      <c r="AB815" s="4" t="s">
        <v>13</v>
      </c>
      <c r="AC815" s="1">
        <v>3.102139280145</v>
      </c>
      <c r="AD815" s="4">
        <v>-3.794910280145</v>
      </c>
    </row>
    <row r="816">
      <c r="G816" s="5">
        <v>5.04444</v>
      </c>
      <c r="H816" s="6">
        <v>4.075</v>
      </c>
      <c r="K816" s="4">
        <f>IFERROR(__xludf.DUMMYFUNCTION("""COMPUTED_VALUE"""),3.935)</f>
        <v>3.935</v>
      </c>
      <c r="L816" s="4">
        <v>5.18462</v>
      </c>
      <c r="M816" s="4" t="s">
        <v>13</v>
      </c>
      <c r="N816" s="1">
        <v>0.821093496822087</v>
      </c>
      <c r="O816" s="4">
        <v>4.223346503177913</v>
      </c>
      <c r="V816" s="5">
        <v>-0.66545</v>
      </c>
      <c r="W816" s="6">
        <v>4.075</v>
      </c>
      <c r="Z816" s="4">
        <f>IFERROR(__xludf.DUMMYFUNCTION("""COMPUTED_VALUE"""),3.935)</f>
        <v>3.935</v>
      </c>
      <c r="AA816" s="4">
        <v>-0.844303</v>
      </c>
      <c r="AB816" s="4" t="s">
        <v>13</v>
      </c>
      <c r="AC816" s="1">
        <v>3.1031575784229</v>
      </c>
      <c r="AD816" s="4">
        <v>-3.7686075784229</v>
      </c>
    </row>
    <row r="817">
      <c r="G817" s="5">
        <v>5.04896</v>
      </c>
      <c r="H817" s="6">
        <v>4.08</v>
      </c>
      <c r="K817" s="4">
        <f>IFERROR(__xludf.DUMMYFUNCTION("""COMPUTED_VALUE"""),3.94)</f>
        <v>3.94</v>
      </c>
      <c r="L817" s="4">
        <v>5.18046</v>
      </c>
      <c r="M817" s="4" t="s">
        <v>13</v>
      </c>
      <c r="N817" s="1">
        <v>0.828909425709255</v>
      </c>
      <c r="O817" s="4">
        <v>4.220050574290745</v>
      </c>
      <c r="V817" s="5">
        <v>-0.634882</v>
      </c>
      <c r="W817" s="6">
        <v>4.08</v>
      </c>
      <c r="Z817" s="4">
        <f>IFERROR(__xludf.DUMMYFUNCTION("""COMPUTED_VALUE"""),3.94)</f>
        <v>3.94</v>
      </c>
      <c r="AA817" s="4">
        <v>-0.841379</v>
      </c>
      <c r="AB817" s="4" t="s">
        <v>13</v>
      </c>
      <c r="AC817" s="1">
        <v>3.10532932534091</v>
      </c>
      <c r="AD817" s="4">
        <v>-3.74021132534091</v>
      </c>
    </row>
    <row r="818">
      <c r="G818" s="5">
        <v>5.05504</v>
      </c>
      <c r="H818" s="6">
        <v>4.085</v>
      </c>
      <c r="K818" s="4">
        <f>IFERROR(__xludf.DUMMYFUNCTION("""COMPUTED_VALUE"""),3.945)</f>
        <v>3.945</v>
      </c>
      <c r="L818" s="4">
        <v>5.17572</v>
      </c>
      <c r="M818" s="4" t="s">
        <v>13</v>
      </c>
      <c r="N818" s="1">
        <v>0.840544930860437</v>
      </c>
      <c r="O818" s="4">
        <v>4.214495069139563</v>
      </c>
      <c r="V818" s="5">
        <v>-0.600866</v>
      </c>
      <c r="W818" s="6">
        <v>4.085</v>
      </c>
      <c r="Z818" s="4">
        <f>IFERROR(__xludf.DUMMYFUNCTION("""COMPUTED_VALUE"""),3.945)</f>
        <v>3.945</v>
      </c>
      <c r="AA818" s="4">
        <v>-0.839086</v>
      </c>
      <c r="AB818" s="4" t="s">
        <v>13</v>
      </c>
      <c r="AC818" s="1">
        <v>3.10858881203616</v>
      </c>
      <c r="AD818" s="4">
        <v>-3.70945481203616</v>
      </c>
    </row>
    <row r="819">
      <c r="G819" s="5">
        <v>5.0628</v>
      </c>
      <c r="H819" s="6">
        <v>4.09</v>
      </c>
      <c r="K819" s="4">
        <f>IFERROR(__xludf.DUMMYFUNCTION("""COMPUTED_VALUE"""),3.95)</f>
        <v>3.95</v>
      </c>
      <c r="L819" s="4">
        <v>5.17048</v>
      </c>
      <c r="M819" s="4" t="s">
        <v>13</v>
      </c>
      <c r="N819" s="1">
        <v>0.855695498434654</v>
      </c>
      <c r="O819" s="4">
        <v>4.207104501565346</v>
      </c>
      <c r="V819" s="5">
        <v>-0.563187</v>
      </c>
      <c r="W819" s="6">
        <v>4.09</v>
      </c>
      <c r="Z819" s="4">
        <f>IFERROR(__xludf.DUMMYFUNCTION("""COMPUTED_VALUE"""),3.95)</f>
        <v>3.95</v>
      </c>
      <c r="AA819" s="4">
        <v>-0.837435</v>
      </c>
      <c r="AB819" s="4" t="s">
        <v>13</v>
      </c>
      <c r="AC819" s="1">
        <v>3.11287032964579</v>
      </c>
      <c r="AD819" s="4">
        <v>-3.67605732964579</v>
      </c>
    </row>
    <row r="820">
      <c r="G820" s="5">
        <v>5.07229</v>
      </c>
      <c r="H820" s="6">
        <v>4.095</v>
      </c>
      <c r="K820" s="4">
        <f>IFERROR(__xludf.DUMMYFUNCTION("""COMPUTED_VALUE"""),3.955)</f>
        <v>3.955</v>
      </c>
      <c r="L820" s="4">
        <v>5.16475</v>
      </c>
      <c r="M820" s="4" t="s">
        <v>13</v>
      </c>
      <c r="N820" s="1">
        <v>0.87405661459093</v>
      </c>
      <c r="O820" s="4">
        <v>4.19823338540907</v>
      </c>
      <c r="V820" s="5">
        <v>-0.521708</v>
      </c>
      <c r="W820" s="6">
        <v>4.095</v>
      </c>
      <c r="Z820" s="4">
        <f>IFERROR(__xludf.DUMMYFUNCTION("""COMPUTED_VALUE"""),3.955)</f>
        <v>3.955</v>
      </c>
      <c r="AA820" s="4">
        <v>-0.836328</v>
      </c>
      <c r="AB820" s="4" t="s">
        <v>13</v>
      </c>
      <c r="AC820" s="1">
        <v>3.11810816930693</v>
      </c>
      <c r="AD820" s="4">
        <v>-3.63981616930693</v>
      </c>
    </row>
    <row r="821">
      <c r="G821" s="5">
        <v>5.08355</v>
      </c>
      <c r="H821" s="6">
        <v>4.1</v>
      </c>
      <c r="K821" s="4">
        <f>IFERROR(__xludf.DUMMYFUNCTION("""COMPUTED_VALUE"""),3.96)</f>
        <v>3.96</v>
      </c>
      <c r="L821" s="4">
        <v>5.15857</v>
      </c>
      <c r="M821" s="4" t="s">
        <v>13</v>
      </c>
      <c r="N821" s="1">
        <v>0.895323765488286</v>
      </c>
      <c r="O821" s="4">
        <v>4.188226234511713</v>
      </c>
      <c r="V821" s="5">
        <v>-0.476372</v>
      </c>
      <c r="W821" s="6">
        <v>4.1</v>
      </c>
      <c r="Z821" s="4">
        <f>IFERROR(__xludf.DUMMYFUNCTION("""COMPUTED_VALUE"""),3.96)</f>
        <v>3.96</v>
      </c>
      <c r="AA821" s="4">
        <v>-0.835666</v>
      </c>
      <c r="AB821" s="4" t="s">
        <v>13</v>
      </c>
      <c r="AC821" s="1">
        <v>3.12423662215672</v>
      </c>
      <c r="AD821" s="4">
        <v>-3.60060862215672</v>
      </c>
    </row>
    <row r="822">
      <c r="G822" s="5">
        <v>5.09673</v>
      </c>
      <c r="H822" s="6">
        <v>4.105</v>
      </c>
      <c r="K822" s="4">
        <f>IFERROR(__xludf.DUMMYFUNCTION("""COMPUTED_VALUE"""),3.965)</f>
        <v>3.965</v>
      </c>
      <c r="L822" s="4">
        <v>5.15199</v>
      </c>
      <c r="M822" s="4" t="s">
        <v>13</v>
      </c>
      <c r="N822" s="1">
        <v>0.919192437285749</v>
      </c>
      <c r="O822" s="4">
        <v>4.177537562714251</v>
      </c>
      <c r="V822" s="5">
        <v>-0.426944</v>
      </c>
      <c r="W822" s="6">
        <v>4.105</v>
      </c>
      <c r="Z822" s="4">
        <f>IFERROR(__xludf.DUMMYFUNCTION("""COMPUTED_VALUE"""),3.965)</f>
        <v>3.965</v>
      </c>
      <c r="AA822" s="4">
        <v>-0.835389</v>
      </c>
      <c r="AB822" s="4" t="s">
        <v>13</v>
      </c>
      <c r="AC822" s="1">
        <v>3.13118997933228</v>
      </c>
      <c r="AD822" s="4">
        <v>-3.55813397933228</v>
      </c>
    </row>
    <row r="823">
      <c r="G823" s="5">
        <v>5.11182</v>
      </c>
      <c r="H823" s="6">
        <v>4.11</v>
      </c>
      <c r="K823" s="4">
        <f>IFERROR(__xludf.DUMMYFUNCTION("""COMPUTED_VALUE"""),3.97)</f>
        <v>3.97</v>
      </c>
      <c r="L823" s="4">
        <v>5.14508</v>
      </c>
      <c r="M823" s="4" t="s">
        <v>13</v>
      </c>
      <c r="N823" s="1">
        <v>0.945358116142333</v>
      </c>
      <c r="O823" s="4">
        <v>4.166461883857667</v>
      </c>
      <c r="V823" s="5">
        <v>-0.373439</v>
      </c>
      <c r="W823" s="6">
        <v>4.11</v>
      </c>
      <c r="Z823" s="4">
        <f>IFERROR(__xludf.DUMMYFUNCTION("""COMPUTED_VALUE"""),3.97)</f>
        <v>3.97</v>
      </c>
      <c r="AA823" s="4">
        <v>-0.835376</v>
      </c>
      <c r="AB823" s="4" t="s">
        <v>13</v>
      </c>
      <c r="AC823" s="1">
        <v>3.13890253197075</v>
      </c>
      <c r="AD823" s="4">
        <v>-3.51234153197075</v>
      </c>
    </row>
    <row r="824">
      <c r="G824" s="5">
        <v>5.12897</v>
      </c>
      <c r="H824" s="6">
        <v>4.115</v>
      </c>
      <c r="K824" s="4">
        <f>IFERROR(__xludf.DUMMYFUNCTION("""COMPUTED_VALUE"""),3.975)</f>
        <v>3.975</v>
      </c>
      <c r="L824" s="4">
        <v>5.13787</v>
      </c>
      <c r="M824" s="4" t="s">
        <v>13</v>
      </c>
      <c r="N824" s="1">
        <v>0.973516288217063</v>
      </c>
      <c r="O824" s="4">
        <v>4.155453711782937</v>
      </c>
      <c r="V824" s="5">
        <v>-0.315603</v>
      </c>
      <c r="W824" s="6">
        <v>4.115</v>
      </c>
      <c r="Z824" s="4">
        <f>IFERROR(__xludf.DUMMYFUNCTION("""COMPUTED_VALUE"""),3.975)</f>
        <v>3.975</v>
      </c>
      <c r="AA824" s="4">
        <v>-0.835601</v>
      </c>
      <c r="AB824" s="4" t="s">
        <v>13</v>
      </c>
      <c r="AC824" s="1">
        <v>3.14730857120926</v>
      </c>
      <c r="AD824" s="4">
        <v>-3.46291157120926</v>
      </c>
    </row>
    <row r="825">
      <c r="G825" s="5">
        <v>5.14812</v>
      </c>
      <c r="H825" s="6">
        <v>4.12</v>
      </c>
      <c r="K825" s="4">
        <f>IFERROR(__xludf.DUMMYFUNCTION("""COMPUTED_VALUE"""),3.98)</f>
        <v>3.98</v>
      </c>
      <c r="L825" s="4">
        <v>5.13044</v>
      </c>
      <c r="M825" s="4" t="s">
        <v>13</v>
      </c>
      <c r="N825" s="1">
        <v>1.00336243966896</v>
      </c>
      <c r="O825" s="4">
        <v>4.14475756033104</v>
      </c>
      <c r="V825" s="5">
        <v>-0.253509</v>
      </c>
      <c r="W825" s="6">
        <v>4.12</v>
      </c>
      <c r="Z825" s="4">
        <f>IFERROR(__xludf.DUMMYFUNCTION("""COMPUTED_VALUE"""),3.98)</f>
        <v>3.98</v>
      </c>
      <c r="AA825" s="4">
        <v>-0.835899</v>
      </c>
      <c r="AB825" s="4" t="s">
        <v>13</v>
      </c>
      <c r="AC825" s="1">
        <v>3.15634238818495</v>
      </c>
      <c r="AD825" s="4">
        <v>-3.4098513881849497</v>
      </c>
    </row>
    <row r="826">
      <c r="G826" s="5">
        <v>5.1694</v>
      </c>
      <c r="H826" s="6">
        <v>4.125</v>
      </c>
      <c r="K826" s="4">
        <f>IFERROR(__xludf.DUMMYFUNCTION("""COMPUTED_VALUE"""),3.98493576)</f>
        <v>3.98493576</v>
      </c>
      <c r="L826" s="4" t="s">
        <v>13</v>
      </c>
      <c r="M826" s="4">
        <v>0.817140005099787</v>
      </c>
      <c r="N826" s="1">
        <v>1.03459205665705</v>
      </c>
      <c r="O826" s="4">
        <v>4.134807943342951</v>
      </c>
      <c r="V826" s="5">
        <v>-0.187029</v>
      </c>
      <c r="W826" s="6">
        <v>4.125</v>
      </c>
      <c r="Z826" s="4">
        <f>IFERROR(__xludf.DUMMYFUNCTION("""COMPUTED_VALUE"""),3.98493576)</f>
        <v>3.98493576</v>
      </c>
      <c r="AA826" s="4" t="s">
        <v>13</v>
      </c>
      <c r="AB826" s="4">
        <v>3.10206748868762</v>
      </c>
      <c r="AC826" s="1">
        <v>3.16593827403494</v>
      </c>
      <c r="AD826" s="4">
        <v>-3.35296727403494</v>
      </c>
    </row>
    <row r="827">
      <c r="G827" s="5">
        <v>5.19278</v>
      </c>
      <c r="H827" s="6">
        <v>4.13</v>
      </c>
      <c r="K827" s="4">
        <f>IFERROR(__xludf.DUMMYFUNCTION("""COMPUTED_VALUE"""),3.985)</f>
        <v>3.985</v>
      </c>
      <c r="L827" s="4">
        <v>5.12285</v>
      </c>
      <c r="M827" s="4" t="s">
        <v>13</v>
      </c>
      <c r="N827" s="1">
        <v>1.06690062534036</v>
      </c>
      <c r="O827" s="4">
        <v>4.12587937465964</v>
      </c>
      <c r="V827" s="5">
        <v>-0.116152</v>
      </c>
      <c r="W827" s="6">
        <v>4.13</v>
      </c>
      <c r="Z827" s="4">
        <f>IFERROR(__xludf.DUMMYFUNCTION("""COMPUTED_VALUE"""),3.985)</f>
        <v>3.985</v>
      </c>
      <c r="AA827" s="4">
        <v>-0.836168</v>
      </c>
      <c r="AB827" s="4" t="s">
        <v>13</v>
      </c>
      <c r="AC827" s="1">
        <v>3.17603051989637</v>
      </c>
      <c r="AD827" s="4">
        <v>-3.29218251989637</v>
      </c>
    </row>
    <row r="828">
      <c r="G828" s="5">
        <v>5.21835</v>
      </c>
      <c r="H828" s="6">
        <v>4.135</v>
      </c>
      <c r="K828" s="4">
        <f>IFERROR(__xludf.DUMMYFUNCTION("""COMPUTED_VALUE"""),3.99)</f>
        <v>3.99</v>
      </c>
      <c r="L828" s="4">
        <v>5.11513</v>
      </c>
      <c r="M828" s="4" t="s">
        <v>13</v>
      </c>
      <c r="N828" s="1">
        <v>1.0999836318779</v>
      </c>
      <c r="O828" s="4">
        <v>4.1183663681221</v>
      </c>
      <c r="V828" s="5">
        <v>-0.040829</v>
      </c>
      <c r="W828" s="6">
        <v>4.135</v>
      </c>
      <c r="Z828" s="4">
        <f>IFERROR(__xludf.DUMMYFUNCTION("""COMPUTED_VALUE"""),3.99)</f>
        <v>3.99</v>
      </c>
      <c r="AA828" s="4">
        <v>-0.836303</v>
      </c>
      <c r="AB828" s="4" t="s">
        <v>13</v>
      </c>
      <c r="AC828" s="1">
        <v>3.18655341690638</v>
      </c>
      <c r="AD828" s="4">
        <v>-3.22738241690638</v>
      </c>
    </row>
    <row r="829">
      <c r="G829" s="5">
        <v>5.24608</v>
      </c>
      <c r="H829" s="6">
        <v>4.14</v>
      </c>
      <c r="K829" s="4">
        <f>IFERROR(__xludf.DUMMYFUNCTION("""COMPUTED_VALUE"""),3.995)</f>
        <v>3.995</v>
      </c>
      <c r="L829" s="4">
        <v>5.10737</v>
      </c>
      <c r="M829" s="4" t="s">
        <v>13</v>
      </c>
      <c r="N829" s="1">
        <v>1.1335365624287</v>
      </c>
      <c r="O829" s="4">
        <v>4.112543437571301</v>
      </c>
      <c r="V829" s="5">
        <v>0.0389033</v>
      </c>
      <c r="W829" s="6">
        <v>4.14</v>
      </c>
      <c r="Z829" s="4">
        <f>IFERROR(__xludf.DUMMYFUNCTION("""COMPUTED_VALUE"""),3.995)</f>
        <v>3.995</v>
      </c>
      <c r="AA829" s="4">
        <v>-0.836185</v>
      </c>
      <c r="AB829" s="4" t="s">
        <v>13</v>
      </c>
      <c r="AC829" s="1">
        <v>3.1974412562021</v>
      </c>
      <c r="AD829" s="4">
        <v>-3.1585379562021</v>
      </c>
    </row>
    <row r="830">
      <c r="G830" s="5">
        <v>5.27598</v>
      </c>
      <c r="H830" s="6">
        <v>4.145</v>
      </c>
      <c r="K830" s="4">
        <f>IFERROR(__xludf.DUMMYFUNCTION("""COMPUTED_VALUE"""),4.0)</f>
        <v>4</v>
      </c>
      <c r="L830" s="4">
        <v>5.09966</v>
      </c>
      <c r="M830" s="4" t="s">
        <v>13</v>
      </c>
      <c r="N830" s="1">
        <v>1.16725490315178</v>
      </c>
      <c r="O830" s="4">
        <v>4.10872509684822</v>
      </c>
      <c r="V830" s="5">
        <v>0.12302</v>
      </c>
      <c r="W830" s="6">
        <v>4.145</v>
      </c>
      <c r="Z830" s="4">
        <f>IFERROR(__xludf.DUMMYFUNCTION("""COMPUTED_VALUE"""),4.0)</f>
        <v>4</v>
      </c>
      <c r="AA830" s="4">
        <v>-0.835636</v>
      </c>
      <c r="AB830" s="4" t="s">
        <v>13</v>
      </c>
      <c r="AC830" s="1">
        <v>3.20862832892065</v>
      </c>
      <c r="AD830" s="4">
        <v>-3.08560832892065</v>
      </c>
    </row>
    <row r="831">
      <c r="G831" s="5">
        <v>5.30807</v>
      </c>
      <c r="H831" s="6">
        <v>4.15</v>
      </c>
      <c r="K831" s="4">
        <f>IFERROR(__xludf.DUMMYFUNCTION("""COMPUTED_VALUE"""),4.005)</f>
        <v>4.005</v>
      </c>
      <c r="L831" s="4">
        <v>5.09204</v>
      </c>
      <c r="M831" s="4" t="s">
        <v>13</v>
      </c>
      <c r="N831" s="1">
        <v>1.20083414020616</v>
      </c>
      <c r="O831" s="4">
        <v>4.10723585979384</v>
      </c>
      <c r="V831" s="5">
        <v>0.211487</v>
      </c>
      <c r="W831" s="6">
        <v>4.15</v>
      </c>
      <c r="Z831" s="4">
        <f>IFERROR(__xludf.DUMMYFUNCTION("""COMPUTED_VALUE"""),4.005)</f>
        <v>4.005</v>
      </c>
      <c r="AA831" s="4">
        <v>-0.834559</v>
      </c>
      <c r="AB831" s="4" t="s">
        <v>13</v>
      </c>
      <c r="AC831" s="1">
        <v>3.22004892619918</v>
      </c>
      <c r="AD831" s="4">
        <v>-3.00856192619918</v>
      </c>
    </row>
    <row r="832">
      <c r="G832" s="5">
        <v>5.3423</v>
      </c>
      <c r="H832" s="6">
        <v>4.155</v>
      </c>
      <c r="K832" s="4">
        <f>IFERROR(__xludf.DUMMYFUNCTION("""COMPUTED_VALUE"""),4.01)</f>
        <v>4.01</v>
      </c>
      <c r="L832" s="4">
        <v>5.08461</v>
      </c>
      <c r="M832" s="4" t="s">
        <v>13</v>
      </c>
      <c r="N832" s="1">
        <v>1.23396975975087</v>
      </c>
      <c r="O832" s="4">
        <v>4.1083302402491295</v>
      </c>
      <c r="V832" s="5">
        <v>0.304218</v>
      </c>
      <c r="W832" s="6">
        <v>4.155</v>
      </c>
      <c r="Z832" s="4">
        <f>IFERROR(__xludf.DUMMYFUNCTION("""COMPUTED_VALUE"""),4.01)</f>
        <v>4.01</v>
      </c>
      <c r="AA832" s="4">
        <v>-0.83278</v>
      </c>
      <c r="AB832" s="4" t="s">
        <v>13</v>
      </c>
      <c r="AC832" s="1">
        <v>3.23163733917481</v>
      </c>
      <c r="AD832" s="4">
        <v>-2.92741933917481</v>
      </c>
    </row>
    <row r="833">
      <c r="G833" s="5">
        <v>5.37866</v>
      </c>
      <c r="H833" s="6">
        <v>4.16</v>
      </c>
      <c r="K833" s="4">
        <f>IFERROR(__xludf.DUMMYFUNCTION("""COMPUTED_VALUE"""),4.015)</f>
        <v>4.015</v>
      </c>
      <c r="L833" s="4">
        <v>5.07745</v>
      </c>
      <c r="M833" s="4" t="s">
        <v>13</v>
      </c>
      <c r="N833" s="1">
        <v>1.26635724794493</v>
      </c>
      <c r="O833" s="4">
        <v>4.11230275205507</v>
      </c>
      <c r="V833" s="5">
        <v>0.401133</v>
      </c>
      <c r="W833" s="6">
        <v>4.16</v>
      </c>
      <c r="Z833" s="4">
        <f>IFERROR(__xludf.DUMMYFUNCTION("""COMPUTED_VALUE"""),4.015)</f>
        <v>4.015</v>
      </c>
      <c r="AA833" s="4">
        <v>-0.830126</v>
      </c>
      <c r="AB833" s="4" t="s">
        <v>13</v>
      </c>
      <c r="AC833" s="1">
        <v>3.24332785898469</v>
      </c>
      <c r="AD833" s="4">
        <v>-2.8421948589846897</v>
      </c>
    </row>
    <row r="834">
      <c r="G834" s="5">
        <v>5.41715</v>
      </c>
      <c r="H834" s="6">
        <v>4.165</v>
      </c>
      <c r="K834" s="4">
        <f>IFERROR(__xludf.DUMMYFUNCTION("""COMPUTED_VALUE"""),4.02)</f>
        <v>4.02</v>
      </c>
      <c r="L834" s="4">
        <v>5.07063</v>
      </c>
      <c r="M834" s="4" t="s">
        <v>13</v>
      </c>
      <c r="N834" s="1">
        <v>1.29769209094735</v>
      </c>
      <c r="O834" s="4">
        <v>4.119457909052651</v>
      </c>
      <c r="V834" s="5">
        <v>0.502204</v>
      </c>
      <c r="W834" s="6">
        <v>4.165</v>
      </c>
      <c r="Z834" s="4">
        <f>IFERROR(__xludf.DUMMYFUNCTION("""COMPUTED_VALUE"""),4.02)</f>
        <v>4.02</v>
      </c>
      <c r="AA834" s="4">
        <v>-0.826474</v>
      </c>
      <c r="AB834" s="4" t="s">
        <v>13</v>
      </c>
      <c r="AC834" s="1">
        <v>3.25505477676593</v>
      </c>
      <c r="AD834" s="4">
        <v>-2.7528507767659303</v>
      </c>
    </row>
    <row r="835">
      <c r="G835" s="5">
        <v>5.45773</v>
      </c>
      <c r="H835" s="6">
        <v>4.17</v>
      </c>
      <c r="K835" s="4">
        <f>IFERROR(__xludf.DUMMYFUNCTION("""COMPUTED_VALUE"""),4.025)</f>
        <v>4.025</v>
      </c>
      <c r="L835" s="4">
        <v>5.06424</v>
      </c>
      <c r="M835" s="4" t="s">
        <v>13</v>
      </c>
      <c r="N835" s="1">
        <v>1.32766977491717</v>
      </c>
      <c r="O835" s="4">
        <v>4.13006022508283</v>
      </c>
      <c r="V835" s="5">
        <v>0.607308</v>
      </c>
      <c r="W835" s="6">
        <v>4.17</v>
      </c>
      <c r="Z835" s="4">
        <f>IFERROR(__xludf.DUMMYFUNCTION("""COMPUTED_VALUE"""),4.025)</f>
        <v>4.025</v>
      </c>
      <c r="AA835" s="4">
        <v>-0.821611</v>
      </c>
      <c r="AB835" s="4" t="s">
        <v>13</v>
      </c>
      <c r="AC835" s="1">
        <v>3.26675238365568</v>
      </c>
      <c r="AD835" s="4">
        <v>-2.6594443836556803</v>
      </c>
    </row>
    <row r="836">
      <c r="G836" s="5">
        <v>5.50034</v>
      </c>
      <c r="H836" s="6">
        <v>4.175</v>
      </c>
      <c r="K836" s="4">
        <f>IFERROR(__xludf.DUMMYFUNCTION("""COMPUTED_VALUE"""),4.03)</f>
        <v>4.03</v>
      </c>
      <c r="L836" s="4">
        <v>5.05834</v>
      </c>
      <c r="M836" s="4" t="s">
        <v>13</v>
      </c>
      <c r="N836" s="1">
        <v>1.3559857860134</v>
      </c>
      <c r="O836" s="4">
        <v>4.1443542139866</v>
      </c>
      <c r="V836" s="5">
        <v>0.716245</v>
      </c>
      <c r="W836" s="6">
        <v>4.175</v>
      </c>
      <c r="Z836" s="4">
        <f>IFERROR(__xludf.DUMMYFUNCTION("""COMPUTED_VALUE"""),4.03)</f>
        <v>4.03</v>
      </c>
      <c r="AA836" s="4">
        <v>-0.815415</v>
      </c>
      <c r="AB836" s="4" t="s">
        <v>13</v>
      </c>
      <c r="AC836" s="1">
        <v>3.27835497079106</v>
      </c>
      <c r="AD836" s="4">
        <v>-2.5621099707910604</v>
      </c>
    </row>
    <row r="837">
      <c r="G837" s="5">
        <v>5.54493</v>
      </c>
      <c r="H837" s="6">
        <v>4.18</v>
      </c>
      <c r="K837" s="4">
        <f>IFERROR(__xludf.DUMMYFUNCTION("""COMPUTED_VALUE"""),4.035)</f>
        <v>4.035</v>
      </c>
      <c r="L837" s="4">
        <v>5.05306</v>
      </c>
      <c r="M837" s="4" t="s">
        <v>13</v>
      </c>
      <c r="N837" s="1">
        <v>1.38233561039506</v>
      </c>
      <c r="O837" s="4">
        <v>4.16259438960494</v>
      </c>
      <c r="V837" s="5">
        <v>0.828925</v>
      </c>
      <c r="W837" s="6">
        <v>4.18</v>
      </c>
      <c r="Z837" s="4">
        <f>IFERROR(__xludf.DUMMYFUNCTION("""COMPUTED_VALUE"""),4.035)</f>
        <v>4.035</v>
      </c>
      <c r="AA837" s="4">
        <v>-0.807606</v>
      </c>
      <c r="AB837" s="4" t="s">
        <v>13</v>
      </c>
      <c r="AC837" s="1">
        <v>3.28979682930922</v>
      </c>
      <c r="AD837" s="4">
        <v>-2.46087182930922</v>
      </c>
    </row>
    <row r="838">
      <c r="G838" s="5">
        <v>5.59146</v>
      </c>
      <c r="H838" s="6">
        <v>4.185</v>
      </c>
      <c r="K838" s="4">
        <f>IFERROR(__xludf.DUMMYFUNCTION("""COMPUTED_VALUE"""),4.04)</f>
        <v>4.04</v>
      </c>
      <c r="L838" s="4">
        <v>5.04852</v>
      </c>
      <c r="M838" s="4" t="s">
        <v>13</v>
      </c>
      <c r="N838" s="1">
        <v>1.40641473422119</v>
      </c>
      <c r="O838" s="4">
        <v>4.185045265778809</v>
      </c>
      <c r="V838" s="5">
        <v>0.945223</v>
      </c>
      <c r="W838" s="6">
        <v>4.185</v>
      </c>
      <c r="Z838" s="4">
        <f>IFERROR(__xludf.DUMMYFUNCTION("""COMPUTED_VALUE"""),4.04)</f>
        <v>4.04</v>
      </c>
      <c r="AA838" s="4">
        <v>-0.798002</v>
      </c>
      <c r="AB838" s="4" t="s">
        <v>13</v>
      </c>
      <c r="AC838" s="1">
        <v>3.30101225034727</v>
      </c>
      <c r="AD838" s="4">
        <v>-2.35578925034727</v>
      </c>
    </row>
    <row r="839">
      <c r="G839" s="5">
        <v>5.63986</v>
      </c>
      <c r="H839" s="6">
        <v>4.19</v>
      </c>
      <c r="K839" s="4">
        <f>IFERROR(__xludf.DUMMYFUNCTION("""COMPUTED_VALUE"""),4.045)</f>
        <v>4.045</v>
      </c>
      <c r="L839" s="4">
        <v>5.04475</v>
      </c>
      <c r="M839" s="4" t="s">
        <v>13</v>
      </c>
      <c r="N839" s="1">
        <v>1.4279186436508</v>
      </c>
      <c r="O839" s="4">
        <v>4.211941356349199</v>
      </c>
      <c r="V839" s="5">
        <v>1.06499</v>
      </c>
      <c r="W839" s="6">
        <v>4.19</v>
      </c>
      <c r="Z839" s="4">
        <f>IFERROR(__xludf.DUMMYFUNCTION("""COMPUTED_VALUE"""),4.045)</f>
        <v>4.045</v>
      </c>
      <c r="AA839" s="4">
        <v>-0.786496</v>
      </c>
      <c r="AB839" s="4" t="s">
        <v>13</v>
      </c>
      <c r="AC839" s="1">
        <v>3.31193552504237</v>
      </c>
      <c r="AD839" s="4">
        <v>-2.2469455250423698</v>
      </c>
    </row>
    <row r="840">
      <c r="G840" s="5">
        <v>5.69015</v>
      </c>
      <c r="H840" s="6">
        <v>4.195</v>
      </c>
      <c r="K840" s="4">
        <f>IFERROR(__xludf.DUMMYFUNCTION("""COMPUTED_VALUE"""),4.05)</f>
        <v>4.05</v>
      </c>
      <c r="L840" s="4">
        <v>5.04189</v>
      </c>
      <c r="M840" s="4" t="s">
        <v>13</v>
      </c>
      <c r="N840" s="1">
        <v>1.4465428248429</v>
      </c>
      <c r="O840" s="4">
        <v>4.2436071751571</v>
      </c>
      <c r="V840" s="5">
        <v>1.18818</v>
      </c>
      <c r="W840" s="6">
        <v>4.195</v>
      </c>
      <c r="Z840" s="4">
        <f>IFERROR(__xludf.DUMMYFUNCTION("""COMPUTED_VALUE"""),4.05)</f>
        <v>4.05</v>
      </c>
      <c r="AA840" s="4">
        <v>-0.772828</v>
      </c>
      <c r="AB840" s="4" t="s">
        <v>13</v>
      </c>
      <c r="AC840" s="1">
        <v>3.32250094453164</v>
      </c>
      <c r="AD840" s="4">
        <v>-2.13432094453164</v>
      </c>
    </row>
    <row r="841">
      <c r="G841" s="5">
        <v>5.74224</v>
      </c>
      <c r="H841" s="6">
        <v>4.2</v>
      </c>
      <c r="K841" s="4">
        <f>IFERROR(__xludf.DUMMYFUNCTION("""COMPUTED_VALUE"""),4.055)</f>
        <v>4.055</v>
      </c>
      <c r="L841" s="4">
        <v>5.04002</v>
      </c>
      <c r="M841" s="4" t="s">
        <v>13</v>
      </c>
      <c r="N841" s="1">
        <v>1.46198276395654</v>
      </c>
      <c r="O841" s="4">
        <v>4.28025723604346</v>
      </c>
      <c r="V841" s="5">
        <v>1.31462</v>
      </c>
      <c r="W841" s="6">
        <v>4.2</v>
      </c>
      <c r="Z841" s="4">
        <f>IFERROR(__xludf.DUMMYFUNCTION("""COMPUTED_VALUE"""),4.055)</f>
        <v>4.055</v>
      </c>
      <c r="AA841" s="4">
        <v>-0.756849</v>
      </c>
      <c r="AB841" s="4" t="s">
        <v>13</v>
      </c>
      <c r="AC841" s="1">
        <v>3.3326427999522</v>
      </c>
      <c r="AD841" s="4">
        <v>-2.0180227999522</v>
      </c>
    </row>
    <row r="842">
      <c r="G842" s="5">
        <v>5.7961</v>
      </c>
      <c r="H842" s="6">
        <v>4.205</v>
      </c>
      <c r="K842" s="4">
        <f>IFERROR(__xludf.DUMMYFUNCTION("""COMPUTED_VALUE"""),4.06)</f>
        <v>4.06</v>
      </c>
      <c r="L842" s="4">
        <v>5.03924</v>
      </c>
      <c r="M842" s="4" t="s">
        <v>13</v>
      </c>
      <c r="N842" s="1">
        <v>1.47475258357601</v>
      </c>
      <c r="O842" s="4">
        <v>4.32134741642399</v>
      </c>
      <c r="V842" s="5">
        <v>1.4442</v>
      </c>
      <c r="W842" s="6">
        <v>4.205</v>
      </c>
      <c r="Z842" s="4">
        <f>IFERROR(__xludf.DUMMYFUNCTION("""COMPUTED_VALUE"""),4.06)</f>
        <v>4.06</v>
      </c>
      <c r="AA842" s="4">
        <v>-0.738289</v>
      </c>
      <c r="AB842" s="4" t="s">
        <v>13</v>
      </c>
      <c r="AC842" s="1">
        <v>3.34249912589492</v>
      </c>
      <c r="AD842" s="4">
        <v>-1.89829912589492</v>
      </c>
    </row>
    <row r="843">
      <c r="G843" s="5">
        <v>5.85169</v>
      </c>
      <c r="H843" s="6">
        <v>4.21</v>
      </c>
      <c r="K843" s="4">
        <f>IFERROR(__xludf.DUMMYFUNCTION("""COMPUTED_VALUE"""),4.065)</f>
        <v>4.065</v>
      </c>
      <c r="L843" s="4">
        <v>5.03966</v>
      </c>
      <c r="M843" s="4" t="s">
        <v>13</v>
      </c>
      <c r="N843" s="1">
        <v>1.48728368574635</v>
      </c>
      <c r="O843" s="4">
        <v>4.3644063142536496</v>
      </c>
      <c r="V843" s="5">
        <v>1.57677</v>
      </c>
      <c r="W843" s="6">
        <v>4.21</v>
      </c>
      <c r="Z843" s="4">
        <f>IFERROR(__xludf.DUMMYFUNCTION("""COMPUTED_VALUE"""),4.065)</f>
        <v>4.065</v>
      </c>
      <c r="AA843" s="4">
        <v>-0.716965</v>
      </c>
      <c r="AB843" s="4" t="s">
        <v>13</v>
      </c>
      <c r="AC843" s="1">
        <v>3.35267125787438</v>
      </c>
      <c r="AD843" s="4">
        <v>-1.77590125787438</v>
      </c>
    </row>
    <row r="844">
      <c r="G844" s="5">
        <v>5.90899</v>
      </c>
      <c r="H844" s="6">
        <v>4.215</v>
      </c>
      <c r="K844" s="4">
        <f>IFERROR(__xludf.DUMMYFUNCTION("""COMPUTED_VALUE"""),4.068294525)</f>
        <v>4.068294525</v>
      </c>
      <c r="L844" s="4" t="s">
        <v>13</v>
      </c>
      <c r="M844" s="4">
        <v>0.817140005099787</v>
      </c>
      <c r="N844" s="1">
        <v>1.4997499855228</v>
      </c>
      <c r="O844" s="4">
        <v>4.4092400144772</v>
      </c>
      <c r="V844" s="5">
        <v>1.71236</v>
      </c>
      <c r="W844" s="6">
        <v>4.215</v>
      </c>
      <c r="Z844" s="4">
        <f>IFERROR(__xludf.DUMMYFUNCTION("""COMPUTED_VALUE"""),4.068294525)</f>
        <v>4.068294525</v>
      </c>
      <c r="AA844" s="4" t="s">
        <v>13</v>
      </c>
      <c r="AB844" s="4">
        <v>3.10206748868762</v>
      </c>
      <c r="AC844" s="1">
        <v>3.36318335664458</v>
      </c>
      <c r="AD844" s="4">
        <v>-1.6508233566445798</v>
      </c>
    </row>
    <row r="845">
      <c r="G845" s="5">
        <v>5.96798</v>
      </c>
      <c r="H845" s="6">
        <v>4.22</v>
      </c>
      <c r="K845" s="4">
        <f>IFERROR(__xludf.DUMMYFUNCTION("""COMPUTED_VALUE"""),4.07)</f>
        <v>4.07</v>
      </c>
      <c r="L845" s="4">
        <v>5.04136</v>
      </c>
      <c r="M845" s="4" t="s">
        <v>13</v>
      </c>
      <c r="N845" s="1">
        <v>1.51213784842336</v>
      </c>
      <c r="O845" s="4">
        <v>4.45584215157664</v>
      </c>
      <c r="V845" s="5">
        <v>1.85084</v>
      </c>
      <c r="W845" s="6">
        <v>4.22</v>
      </c>
      <c r="Z845" s="4">
        <f>IFERROR(__xludf.DUMMYFUNCTION("""COMPUTED_VALUE"""),4.07)</f>
        <v>4.07</v>
      </c>
      <c r="AA845" s="4">
        <v>-0.692771</v>
      </c>
      <c r="AB845" s="4" t="s">
        <v>13</v>
      </c>
      <c r="AC845" s="1">
        <v>3.37401237649639</v>
      </c>
      <c r="AD845" s="4">
        <v>-1.52317237649639</v>
      </c>
    </row>
    <row r="846">
      <c r="G846" s="5">
        <v>6.02865</v>
      </c>
      <c r="H846" s="6">
        <v>4.225</v>
      </c>
      <c r="K846" s="4">
        <f>IFERROR(__xludf.DUMMYFUNCTION("""COMPUTED_VALUE"""),4.075)</f>
        <v>4.075</v>
      </c>
      <c r="L846" s="4">
        <v>5.04444</v>
      </c>
      <c r="M846" s="4" t="s">
        <v>13</v>
      </c>
      <c r="N846" s="1">
        <v>1.52443363996602</v>
      </c>
      <c r="O846" s="4">
        <v>4.50421636003398</v>
      </c>
      <c r="V846" s="5">
        <v>1.9922</v>
      </c>
      <c r="W846" s="6">
        <v>4.225</v>
      </c>
      <c r="Z846" s="4">
        <f>IFERROR(__xludf.DUMMYFUNCTION("""COMPUTED_VALUE"""),4.075)</f>
        <v>4.075</v>
      </c>
      <c r="AA846" s="4">
        <v>-0.66545</v>
      </c>
      <c r="AB846" s="4" t="s">
        <v>13</v>
      </c>
      <c r="AC846" s="1">
        <v>3.38513527172066</v>
      </c>
      <c r="AD846" s="4">
        <v>-1.3929352717206602</v>
      </c>
    </row>
    <row r="847">
      <c r="G847" s="5">
        <v>6.0911</v>
      </c>
      <c r="H847" s="6">
        <v>4.23</v>
      </c>
      <c r="K847" s="4">
        <f>IFERROR(__xludf.DUMMYFUNCTION("""COMPUTED_VALUE"""),4.08)</f>
        <v>4.08</v>
      </c>
      <c r="L847" s="4">
        <v>5.04896</v>
      </c>
      <c r="M847" s="4" t="s">
        <v>13</v>
      </c>
      <c r="N847" s="1">
        <v>1.53662372566879</v>
      </c>
      <c r="O847" s="4">
        <v>4.5544762743312095</v>
      </c>
      <c r="V847" s="5">
        <v>2.13655</v>
      </c>
      <c r="W847" s="6">
        <v>4.23</v>
      </c>
      <c r="Z847" s="4">
        <f>IFERROR(__xludf.DUMMYFUNCTION("""COMPUTED_VALUE"""),4.08)</f>
        <v>4.08</v>
      </c>
      <c r="AA847" s="4">
        <v>-0.634882</v>
      </c>
      <c r="AB847" s="4" t="s">
        <v>13</v>
      </c>
      <c r="AC847" s="1">
        <v>3.39652899660825</v>
      </c>
      <c r="AD847" s="4">
        <v>-1.25997899660825</v>
      </c>
    </row>
    <row r="848">
      <c r="G848" s="5">
        <v>6.15528</v>
      </c>
      <c r="H848" s="6">
        <v>4.235</v>
      </c>
      <c r="K848" s="4">
        <f>IFERROR(__xludf.DUMMYFUNCTION("""COMPUTED_VALUE"""),4.085)</f>
        <v>4.085</v>
      </c>
      <c r="L848" s="4">
        <v>5.05504</v>
      </c>
      <c r="M848" s="4" t="s">
        <v>13</v>
      </c>
      <c r="N848" s="1">
        <v>1.54869447104967</v>
      </c>
      <c r="O848" s="4">
        <v>4.606585528950331</v>
      </c>
      <c r="V848" s="5">
        <v>2.28384</v>
      </c>
      <c r="W848" s="6">
        <v>4.235</v>
      </c>
      <c r="Z848" s="4">
        <f>IFERROR(__xludf.DUMMYFUNCTION("""COMPUTED_VALUE"""),4.085)</f>
        <v>4.085</v>
      </c>
      <c r="AA848" s="4">
        <v>-0.600866</v>
      </c>
      <c r="AB848" s="4" t="s">
        <v>13</v>
      </c>
      <c r="AC848" s="1">
        <v>3.40817050545001</v>
      </c>
      <c r="AD848" s="4">
        <v>-1.12433050545001</v>
      </c>
    </row>
    <row r="849">
      <c r="G849" s="5">
        <v>6.22136</v>
      </c>
      <c r="H849" s="6">
        <v>4.24</v>
      </c>
      <c r="K849" s="4">
        <f>IFERROR(__xludf.DUMMYFUNCTION("""COMPUTED_VALUE"""),4.09)</f>
        <v>4.09</v>
      </c>
      <c r="L849" s="4">
        <v>5.0628</v>
      </c>
      <c r="M849" s="4" t="s">
        <v>13</v>
      </c>
      <c r="N849" s="1">
        <v>1.56063224162665</v>
      </c>
      <c r="O849" s="4">
        <v>4.6607277583733495</v>
      </c>
      <c r="V849" s="5">
        <v>2.43431</v>
      </c>
      <c r="W849" s="6">
        <v>4.24</v>
      </c>
      <c r="Z849" s="4">
        <f>IFERROR(__xludf.DUMMYFUNCTION("""COMPUTED_VALUE"""),4.09)</f>
        <v>4.09</v>
      </c>
      <c r="AA849" s="4">
        <v>-0.563187</v>
      </c>
      <c r="AB849" s="4" t="s">
        <v>13</v>
      </c>
      <c r="AC849" s="1">
        <v>3.42003675253681</v>
      </c>
      <c r="AD849" s="4">
        <v>-0.9857267525368099</v>
      </c>
    </row>
    <row r="850">
      <c r="G850" s="5">
        <v>6.2893</v>
      </c>
      <c r="H850" s="6">
        <v>4.245</v>
      </c>
      <c r="K850" s="4">
        <f>IFERROR(__xludf.DUMMYFUNCTION("""COMPUTED_VALUE"""),4.095)</f>
        <v>4.095</v>
      </c>
      <c r="L850" s="4">
        <v>5.07229</v>
      </c>
      <c r="M850" s="4" t="s">
        <v>13</v>
      </c>
      <c r="N850" s="1">
        <v>1.57242340291773</v>
      </c>
      <c r="O850" s="4">
        <v>4.71687659708227</v>
      </c>
      <c r="V850" s="5">
        <v>2.58793</v>
      </c>
      <c r="W850" s="6">
        <v>4.245</v>
      </c>
      <c r="Z850" s="4">
        <f>IFERROR(__xludf.DUMMYFUNCTION("""COMPUTED_VALUE"""),4.095)</f>
        <v>4.095</v>
      </c>
      <c r="AA850" s="4">
        <v>-0.521708</v>
      </c>
      <c r="AB850" s="4" t="s">
        <v>13</v>
      </c>
      <c r="AC850" s="1">
        <v>3.43210469215951</v>
      </c>
      <c r="AD850" s="4">
        <v>-0.8441746921595099</v>
      </c>
    </row>
    <row r="851">
      <c r="G851" s="5">
        <v>6.35931</v>
      </c>
      <c r="H851" s="6">
        <v>4.25</v>
      </c>
      <c r="K851" s="4">
        <f>IFERROR(__xludf.DUMMYFUNCTION("""COMPUTED_VALUE"""),4.1)</f>
        <v>4.1</v>
      </c>
      <c r="L851" s="4">
        <v>5.08355</v>
      </c>
      <c r="M851" s="4" t="s">
        <v>13</v>
      </c>
      <c r="N851" s="1">
        <v>1.58405432044092</v>
      </c>
      <c r="O851" s="4">
        <v>4.77525567955908</v>
      </c>
      <c r="V851" s="5">
        <v>2.74505</v>
      </c>
      <c r="W851" s="6">
        <v>4.25</v>
      </c>
      <c r="Z851" s="4">
        <f>IFERROR(__xludf.DUMMYFUNCTION("""COMPUTED_VALUE"""),4.1)</f>
        <v>4.1</v>
      </c>
      <c r="AA851" s="4">
        <v>-0.476372</v>
      </c>
      <c r="AB851" s="4" t="s">
        <v>13</v>
      </c>
      <c r="AC851" s="1">
        <v>3.44435127860895</v>
      </c>
      <c r="AD851" s="4">
        <v>-0.6993012786089499</v>
      </c>
    </row>
    <row r="852">
      <c r="G852" s="5">
        <v>6.43147</v>
      </c>
      <c r="H852" s="6">
        <v>4.255</v>
      </c>
      <c r="K852" s="4">
        <f>IFERROR(__xludf.DUMMYFUNCTION("""COMPUTED_VALUE"""),4.105)</f>
        <v>4.105</v>
      </c>
      <c r="L852" s="4">
        <v>5.09673</v>
      </c>
      <c r="M852" s="4" t="s">
        <v>13</v>
      </c>
      <c r="N852" s="1">
        <v>1.59551135971421</v>
      </c>
      <c r="O852" s="4">
        <v>4.83595864028579</v>
      </c>
      <c r="V852" s="5">
        <v>2.90581</v>
      </c>
      <c r="W852" s="6">
        <v>4.255</v>
      </c>
      <c r="Z852" s="4">
        <f>IFERROR(__xludf.DUMMYFUNCTION("""COMPUTED_VALUE"""),4.105)</f>
        <v>4.105</v>
      </c>
      <c r="AA852" s="4">
        <v>-0.426944</v>
      </c>
      <c r="AB852" s="4" t="s">
        <v>13</v>
      </c>
      <c r="AC852" s="1">
        <v>3.45675346617601</v>
      </c>
      <c r="AD852" s="4">
        <v>-0.5509434661760104</v>
      </c>
    </row>
    <row r="853">
      <c r="G853" s="5">
        <v>6.50598</v>
      </c>
      <c r="H853" s="6">
        <v>4.26</v>
      </c>
      <c r="K853" s="4">
        <f>IFERROR(__xludf.DUMMYFUNCTION("""COMPUTED_VALUE"""),4.11)</f>
        <v>4.11</v>
      </c>
      <c r="L853" s="4">
        <v>5.11182</v>
      </c>
      <c r="M853" s="4" t="s">
        <v>13</v>
      </c>
      <c r="N853" s="1">
        <v>1.60678088625561</v>
      </c>
      <c r="O853" s="4">
        <v>4.89919911374439</v>
      </c>
      <c r="V853" s="5">
        <v>3.07059</v>
      </c>
      <c r="W853" s="6">
        <v>4.26</v>
      </c>
      <c r="Z853" s="4">
        <f>IFERROR(__xludf.DUMMYFUNCTION("""COMPUTED_VALUE"""),4.11)</f>
        <v>4.11</v>
      </c>
      <c r="AA853" s="4">
        <v>-0.373439</v>
      </c>
      <c r="AB853" s="4" t="s">
        <v>13</v>
      </c>
      <c r="AC853" s="1">
        <v>3.46928820915153</v>
      </c>
      <c r="AD853" s="4">
        <v>-0.39869820915152987</v>
      </c>
    </row>
    <row r="854">
      <c r="G854" s="5">
        <v>6.58303</v>
      </c>
      <c r="H854" s="6">
        <v>4.265</v>
      </c>
      <c r="K854" s="4">
        <f>IFERROR(__xludf.DUMMYFUNCTION("""COMPUTED_VALUE"""),4.115)</f>
        <v>4.115</v>
      </c>
      <c r="L854" s="4">
        <v>5.12897</v>
      </c>
      <c r="M854" s="4" t="s">
        <v>13</v>
      </c>
      <c r="N854" s="1">
        <v>1.61784926558311</v>
      </c>
      <c r="O854" s="4">
        <v>4.96518073441689</v>
      </c>
      <c r="V854" s="5">
        <v>3.23973</v>
      </c>
      <c r="W854" s="6">
        <v>4.265</v>
      </c>
      <c r="Z854" s="4">
        <f>IFERROR(__xludf.DUMMYFUNCTION("""COMPUTED_VALUE"""),4.115)</f>
        <v>4.115</v>
      </c>
      <c r="AA854" s="4">
        <v>-0.315603</v>
      </c>
      <c r="AB854" s="4" t="s">
        <v>13</v>
      </c>
      <c r="AC854" s="1">
        <v>3.48193246182638</v>
      </c>
      <c r="AD854" s="4">
        <v>-0.2422024618263796</v>
      </c>
    </row>
    <row r="855">
      <c r="G855" s="5">
        <v>6.66283</v>
      </c>
      <c r="H855" s="6">
        <v>4.27</v>
      </c>
      <c r="K855" s="4">
        <f>IFERROR(__xludf.DUMMYFUNCTION("""COMPUTED_VALUE"""),4.12)</f>
        <v>4.12</v>
      </c>
      <c r="L855" s="4">
        <v>5.14812</v>
      </c>
      <c r="M855" s="4" t="s">
        <v>13</v>
      </c>
      <c r="N855" s="1">
        <v>1.62870286321471</v>
      </c>
      <c r="O855" s="4">
        <v>5.03412713678529</v>
      </c>
      <c r="V855" s="5">
        <v>3.41362</v>
      </c>
      <c r="W855" s="6">
        <v>4.27</v>
      </c>
      <c r="Z855" s="4">
        <f>IFERROR(__xludf.DUMMYFUNCTION("""COMPUTED_VALUE"""),4.12)</f>
        <v>4.12</v>
      </c>
      <c r="AA855" s="4">
        <v>-0.253509</v>
      </c>
      <c r="AB855" s="4" t="s">
        <v>13</v>
      </c>
      <c r="AC855" s="1">
        <v>3.49466317849141</v>
      </c>
      <c r="AD855" s="4">
        <v>-0.0810431784914103</v>
      </c>
    </row>
    <row r="856">
      <c r="G856" s="5">
        <v>6.74568</v>
      </c>
      <c r="H856" s="6">
        <v>4.275</v>
      </c>
      <c r="K856" s="4">
        <f>IFERROR(__xludf.DUMMYFUNCTION("""COMPUTED_VALUE"""),4.125)</f>
        <v>4.125</v>
      </c>
      <c r="L856" s="4">
        <v>5.1694</v>
      </c>
      <c r="M856" s="4" t="s">
        <v>13</v>
      </c>
      <c r="N856" s="1">
        <v>1.63932804466842</v>
      </c>
      <c r="O856" s="4">
        <v>5.10635195533158</v>
      </c>
      <c r="V856" s="5">
        <v>3.5928</v>
      </c>
      <c r="W856" s="6">
        <v>4.275</v>
      </c>
      <c r="Z856" s="4">
        <f>IFERROR(__xludf.DUMMYFUNCTION("""COMPUTED_VALUE"""),4.125)</f>
        <v>4.125</v>
      </c>
      <c r="AA856" s="4">
        <v>-0.187029</v>
      </c>
      <c r="AB856" s="4" t="s">
        <v>13</v>
      </c>
      <c r="AC856" s="1">
        <v>3.50745731343749</v>
      </c>
      <c r="AD856" s="4">
        <v>0.0853426865625102</v>
      </c>
    </row>
    <row r="857">
      <c r="G857" s="5">
        <v>6.83184</v>
      </c>
      <c r="H857" s="6">
        <v>4.28</v>
      </c>
      <c r="K857" s="4">
        <f>IFERROR(__xludf.DUMMYFUNCTION("""COMPUTED_VALUE"""),4.13)</f>
        <v>4.13</v>
      </c>
      <c r="L857" s="4">
        <v>5.19278</v>
      </c>
      <c r="M857" s="4" t="s">
        <v>13</v>
      </c>
      <c r="N857" s="1">
        <v>1.64971117546223</v>
      </c>
      <c r="O857" s="4">
        <v>5.18212882453777</v>
      </c>
      <c r="V857" s="5">
        <v>3.77778</v>
      </c>
      <c r="W857" s="6">
        <v>4.28</v>
      </c>
      <c r="Z857" s="4">
        <f>IFERROR(__xludf.DUMMYFUNCTION("""COMPUTED_VALUE"""),4.13)</f>
        <v>4.13</v>
      </c>
      <c r="AA857" s="4">
        <v>-0.116152</v>
      </c>
      <c r="AB857" s="4" t="s">
        <v>13</v>
      </c>
      <c r="AC857" s="1">
        <v>3.52029182095546</v>
      </c>
      <c r="AD857" s="4">
        <v>0.25748817904454</v>
      </c>
    </row>
    <row r="858">
      <c r="G858" s="5">
        <v>6.92161</v>
      </c>
      <c r="H858" s="6">
        <v>4.285</v>
      </c>
      <c r="K858" s="4">
        <f>IFERROR(__xludf.DUMMYFUNCTION("""COMPUTED_VALUE"""),4.135)</f>
        <v>4.135</v>
      </c>
      <c r="L858" s="4">
        <v>5.21835</v>
      </c>
      <c r="M858" s="4" t="s">
        <v>13</v>
      </c>
      <c r="N858" s="1">
        <v>1.65983862111414</v>
      </c>
      <c r="O858" s="4">
        <v>5.26177137888586</v>
      </c>
      <c r="V858" s="5">
        <v>3.9691</v>
      </c>
      <c r="W858" s="6">
        <v>4.285</v>
      </c>
      <c r="Z858" s="4">
        <f>IFERROR(__xludf.DUMMYFUNCTION("""COMPUTED_VALUE"""),4.135)</f>
        <v>4.135</v>
      </c>
      <c r="AA858" s="4">
        <v>-0.040829</v>
      </c>
      <c r="AB858" s="4" t="s">
        <v>13</v>
      </c>
      <c r="AC858" s="1">
        <v>3.5331436553362</v>
      </c>
      <c r="AD858" s="4">
        <v>0.4359563446638002</v>
      </c>
    </row>
    <row r="859">
      <c r="G859" s="5">
        <v>7.01532</v>
      </c>
      <c r="H859" s="6">
        <v>4.29</v>
      </c>
      <c r="K859" s="4">
        <f>IFERROR(__xludf.DUMMYFUNCTION("""COMPUTED_VALUE"""),4.14)</f>
        <v>4.14</v>
      </c>
      <c r="L859" s="4">
        <v>5.24608</v>
      </c>
      <c r="M859" s="4" t="s">
        <v>13</v>
      </c>
      <c r="N859" s="1">
        <v>1.66969674714215</v>
      </c>
      <c r="O859" s="4">
        <v>5.34562325285785</v>
      </c>
      <c r="V859" s="5">
        <v>4.16734</v>
      </c>
      <c r="W859" s="6">
        <v>4.29</v>
      </c>
      <c r="Z859" s="4">
        <f>IFERROR(__xludf.DUMMYFUNCTION("""COMPUTED_VALUE"""),4.14)</f>
        <v>4.14</v>
      </c>
      <c r="AA859" s="4">
        <v>0.0389033</v>
      </c>
      <c r="AB859" s="4" t="s">
        <v>13</v>
      </c>
      <c r="AC859" s="1">
        <v>3.54598977087055</v>
      </c>
      <c r="AD859" s="4">
        <v>0.6213502291294501</v>
      </c>
    </row>
    <row r="860">
      <c r="G860" s="5">
        <v>7.11339</v>
      </c>
      <c r="H860" s="6">
        <v>4.295</v>
      </c>
      <c r="K860" s="4">
        <f>IFERROR(__xludf.DUMMYFUNCTION("""COMPUTED_VALUE"""),4.145)</f>
        <v>4.145</v>
      </c>
      <c r="L860" s="4">
        <v>5.27598</v>
      </c>
      <c r="M860" s="4" t="s">
        <v>13</v>
      </c>
      <c r="N860" s="1">
        <v>1.67927191906426</v>
      </c>
      <c r="O860" s="4">
        <v>5.43411808093574</v>
      </c>
      <c r="V860" s="5">
        <v>4.37329</v>
      </c>
      <c r="W860" s="6">
        <v>4.295</v>
      </c>
      <c r="Z860" s="4">
        <f>IFERROR(__xludf.DUMMYFUNCTION("""COMPUTED_VALUE"""),4.145)</f>
        <v>4.145</v>
      </c>
      <c r="AA860" s="4">
        <v>0.12302</v>
      </c>
      <c r="AB860" s="4" t="s">
        <v>13</v>
      </c>
      <c r="AC860" s="1">
        <v>3.55880712184937</v>
      </c>
      <c r="AD860" s="4">
        <v>0.8144828781506299</v>
      </c>
    </row>
    <row r="861">
      <c r="G861" s="5">
        <v>7.2162</v>
      </c>
      <c r="H861" s="6">
        <v>4.3</v>
      </c>
      <c r="K861" s="4">
        <f>IFERROR(__xludf.DUMMYFUNCTION("""COMPUTED_VALUE"""),4.15)</f>
        <v>4.15</v>
      </c>
      <c r="L861" s="4">
        <v>5.30807</v>
      </c>
      <c r="M861" s="4" t="s">
        <v>13</v>
      </c>
      <c r="N861" s="1">
        <v>1.68855050239847</v>
      </c>
      <c r="O861" s="4">
        <v>5.52764949760153</v>
      </c>
      <c r="V861" s="5">
        <v>4.58759</v>
      </c>
      <c r="W861" s="6">
        <v>4.3</v>
      </c>
      <c r="Z861" s="4">
        <f>IFERROR(__xludf.DUMMYFUNCTION("""COMPUTED_VALUE"""),4.15)</f>
        <v>4.15</v>
      </c>
      <c r="AA861" s="4">
        <v>0.211487</v>
      </c>
      <c r="AB861" s="4" t="s">
        <v>13</v>
      </c>
      <c r="AC861" s="1">
        <v>3.57157266256352</v>
      </c>
      <c r="AD861" s="4">
        <v>1.0160173374364798</v>
      </c>
    </row>
    <row r="862">
      <c r="G862" s="5">
        <v>7.32411</v>
      </c>
      <c r="H862" s="6">
        <v>4.305</v>
      </c>
      <c r="K862" s="4">
        <f>IFERROR(__xludf.DUMMYFUNCTION("""COMPUTED_VALUE"""),4.155)</f>
        <v>4.155</v>
      </c>
      <c r="L862" s="4">
        <v>5.3423</v>
      </c>
      <c r="M862" s="4" t="s">
        <v>13</v>
      </c>
      <c r="N862" s="1">
        <v>1.69751886266278</v>
      </c>
      <c r="O862" s="4">
        <v>5.62659113733722</v>
      </c>
      <c r="V862" s="5">
        <v>4.81095</v>
      </c>
      <c r="W862" s="6">
        <v>4.305</v>
      </c>
      <c r="Z862" s="4">
        <f>IFERROR(__xludf.DUMMYFUNCTION("""COMPUTED_VALUE"""),4.155)</f>
        <v>4.155</v>
      </c>
      <c r="AA862" s="4">
        <v>0.304218</v>
      </c>
      <c r="AB862" s="4" t="s">
        <v>13</v>
      </c>
      <c r="AC862" s="1">
        <v>3.58426334730387</v>
      </c>
      <c r="AD862" s="4">
        <v>1.22668665269613</v>
      </c>
    </row>
    <row r="863">
      <c r="G863" s="5">
        <v>7.43761</v>
      </c>
      <c r="H863" s="6">
        <v>4.31</v>
      </c>
      <c r="K863" s="4">
        <f>IFERROR(__xludf.DUMMYFUNCTION("""COMPUTED_VALUE"""),4.16)</f>
        <v>4.16</v>
      </c>
      <c r="L863" s="4">
        <v>5.37866</v>
      </c>
      <c r="M863" s="4" t="s">
        <v>13</v>
      </c>
      <c r="N863" s="1">
        <v>1.70616336537519</v>
      </c>
      <c r="O863" s="4">
        <v>5.7314466346248105</v>
      </c>
      <c r="V863" s="5">
        <v>5.04421</v>
      </c>
      <c r="W863" s="6">
        <v>4.31</v>
      </c>
      <c r="Z863" s="4">
        <f>IFERROR(__xludf.DUMMYFUNCTION("""COMPUTED_VALUE"""),4.16)</f>
        <v>4.16</v>
      </c>
      <c r="AA863" s="4">
        <v>0.401133</v>
      </c>
      <c r="AB863" s="4" t="s">
        <v>13</v>
      </c>
      <c r="AC863" s="1">
        <v>3.59685613036126</v>
      </c>
      <c r="AD863" s="4">
        <v>1.4473538696387398</v>
      </c>
    </row>
    <row r="864">
      <c r="G864" s="5">
        <v>7.55717</v>
      </c>
      <c r="H864" s="6">
        <v>4.315</v>
      </c>
      <c r="K864" s="4">
        <f>IFERROR(__xludf.DUMMYFUNCTION("""COMPUTED_VALUE"""),4.165)</f>
        <v>4.165</v>
      </c>
      <c r="L864" s="4">
        <v>5.41715</v>
      </c>
      <c r="M864" s="4" t="s">
        <v>13</v>
      </c>
      <c r="N864" s="1">
        <v>1.71447037605371</v>
      </c>
      <c r="O864" s="4">
        <v>5.84269962394629</v>
      </c>
      <c r="V864" s="5">
        <v>5.28813</v>
      </c>
      <c r="W864" s="6">
        <v>4.315</v>
      </c>
      <c r="Z864" s="4">
        <f>IFERROR(__xludf.DUMMYFUNCTION("""COMPUTED_VALUE"""),4.165)</f>
        <v>4.165</v>
      </c>
      <c r="AA864" s="4">
        <v>0.502204</v>
      </c>
      <c r="AB864" s="4" t="s">
        <v>13</v>
      </c>
      <c r="AC864" s="1">
        <v>3.60932796602656</v>
      </c>
      <c r="AD864" s="4">
        <v>1.6788020339734397</v>
      </c>
    </row>
    <row r="865">
      <c r="G865" s="5">
        <v>7.6832</v>
      </c>
      <c r="H865" s="6">
        <v>4.32</v>
      </c>
      <c r="K865" s="4">
        <f>IFERROR(__xludf.DUMMYFUNCTION("""COMPUTED_VALUE"""),4.17)</f>
        <v>4.17</v>
      </c>
      <c r="L865" s="4">
        <v>5.45773</v>
      </c>
      <c r="M865" s="4" t="s">
        <v>13</v>
      </c>
      <c r="N865" s="1">
        <v>1.72242626021631</v>
      </c>
      <c r="O865" s="4">
        <v>5.96077373978369</v>
      </c>
      <c r="V865" s="5">
        <v>5.54351</v>
      </c>
      <c r="W865" s="6">
        <v>4.32</v>
      </c>
      <c r="Z865" s="4">
        <f>IFERROR(__xludf.DUMMYFUNCTION("""COMPUTED_VALUE"""),4.17)</f>
        <v>4.17</v>
      </c>
      <c r="AA865" s="4">
        <v>0.607308</v>
      </c>
      <c r="AB865" s="4" t="s">
        <v>13</v>
      </c>
      <c r="AC865" s="1">
        <v>3.62165580859063</v>
      </c>
      <c r="AD865" s="4">
        <v>1.9218541914093703</v>
      </c>
    </row>
    <row r="866">
      <c r="G866" s="5">
        <v>7.81626</v>
      </c>
      <c r="H866" s="6">
        <v>4.325</v>
      </c>
      <c r="K866" s="4">
        <f>IFERROR(__xludf.DUMMYFUNCTION("""COMPUTED_VALUE"""),4.175)</f>
        <v>4.175</v>
      </c>
      <c r="L866" s="4">
        <v>5.50034</v>
      </c>
      <c r="M866" s="4" t="s">
        <v>13</v>
      </c>
      <c r="N866" s="1">
        <v>1.73001738338102</v>
      </c>
      <c r="O866" s="4">
        <v>6.08624261661898</v>
      </c>
      <c r="V866" s="5">
        <v>5.81126</v>
      </c>
      <c r="W866" s="6">
        <v>4.325</v>
      </c>
      <c r="Z866" s="4">
        <f>IFERROR(__xludf.DUMMYFUNCTION("""COMPUTED_VALUE"""),4.175)</f>
        <v>4.175</v>
      </c>
      <c r="AA866" s="4">
        <v>0.716245</v>
      </c>
      <c r="AB866" s="4" t="s">
        <v>13</v>
      </c>
      <c r="AC866" s="1">
        <v>3.63381661234431</v>
      </c>
      <c r="AD866" s="4">
        <v>2.17744338765569</v>
      </c>
    </row>
    <row r="867">
      <c r="G867" s="5">
        <v>7.95684</v>
      </c>
      <c r="H867" s="6">
        <v>4.33</v>
      </c>
      <c r="K867" s="4">
        <f>IFERROR(__xludf.DUMMYFUNCTION("""COMPUTED_VALUE"""),4.18)</f>
        <v>4.18</v>
      </c>
      <c r="L867" s="4">
        <v>5.54493</v>
      </c>
      <c r="M867" s="4" t="s">
        <v>13</v>
      </c>
      <c r="N867" s="1">
        <v>1.73723011106583</v>
      </c>
      <c r="O867" s="4">
        <v>6.21960988893417</v>
      </c>
      <c r="V867" s="5">
        <v>6.09219</v>
      </c>
      <c r="W867" s="6">
        <v>4.33</v>
      </c>
      <c r="Z867" s="4">
        <f>IFERROR(__xludf.DUMMYFUNCTION("""COMPUTED_VALUE"""),4.18)</f>
        <v>4.18</v>
      </c>
      <c r="AA867" s="4">
        <v>0.828925</v>
      </c>
      <c r="AB867" s="4" t="s">
        <v>13</v>
      </c>
      <c r="AC867" s="1">
        <v>3.64578733157848</v>
      </c>
      <c r="AD867" s="4">
        <v>2.4464026684215203</v>
      </c>
    </row>
    <row r="868">
      <c r="G868" s="5">
        <v>8.10536</v>
      </c>
      <c r="H868" s="6">
        <v>4.335</v>
      </c>
      <c r="K868" s="4">
        <f>IFERROR(__xludf.DUMMYFUNCTION("""COMPUTED_VALUE"""),4.185)</f>
        <v>4.185</v>
      </c>
      <c r="L868" s="4">
        <v>5.59146</v>
      </c>
      <c r="M868" s="4" t="s">
        <v>13</v>
      </c>
      <c r="N868" s="1">
        <v>1.74405080878873</v>
      </c>
      <c r="O868" s="4">
        <v>6.361309191211269</v>
      </c>
      <c r="V868" s="5">
        <v>6.38703</v>
      </c>
      <c r="W868" s="6">
        <v>4.335</v>
      </c>
      <c r="Z868" s="4">
        <f>IFERROR(__xludf.DUMMYFUNCTION("""COMPUTED_VALUE"""),4.185)</f>
        <v>4.185</v>
      </c>
      <c r="AA868" s="4">
        <v>0.945223</v>
      </c>
      <c r="AB868" s="4" t="s">
        <v>13</v>
      </c>
      <c r="AC868" s="1">
        <v>3.65754492058398</v>
      </c>
      <c r="AD868" s="4">
        <v>2.7294850794160204</v>
      </c>
    </row>
    <row r="869">
      <c r="G869" s="5">
        <v>8.26243</v>
      </c>
      <c r="H869" s="6">
        <v>4.34</v>
      </c>
      <c r="K869" s="4">
        <f>IFERROR(__xludf.DUMMYFUNCTION("""COMPUTED_VALUE"""),4.19)</f>
        <v>4.19</v>
      </c>
      <c r="L869" s="4">
        <v>5.63986</v>
      </c>
      <c r="M869" s="4" t="s">
        <v>13</v>
      </c>
      <c r="N869" s="1">
        <v>1.75046584206773</v>
      </c>
      <c r="O869" s="4">
        <v>6.511964157932271</v>
      </c>
      <c r="V869" s="5">
        <v>6.69671</v>
      </c>
      <c r="W869" s="6">
        <v>4.34</v>
      </c>
      <c r="Z869" s="4">
        <f>IFERROR(__xludf.DUMMYFUNCTION("""COMPUTED_VALUE"""),4.19)</f>
        <v>4.19</v>
      </c>
      <c r="AA869" s="4">
        <v>1.06499</v>
      </c>
      <c r="AB869" s="4" t="s">
        <v>13</v>
      </c>
      <c r="AC869" s="1">
        <v>3.66906633365169</v>
      </c>
      <c r="AD869" s="4">
        <v>3.02764366634831</v>
      </c>
    </row>
    <row r="870">
      <c r="G870" s="5">
        <v>8.42851</v>
      </c>
      <c r="H870" s="6">
        <v>4.345</v>
      </c>
      <c r="K870" s="4">
        <f>IFERROR(__xludf.DUMMYFUNCTION("""COMPUTED_VALUE"""),4.195)</f>
        <v>4.195</v>
      </c>
      <c r="L870" s="4">
        <v>5.69015</v>
      </c>
      <c r="M870" s="4" t="s">
        <v>13</v>
      </c>
      <c r="N870" s="1">
        <v>1.75646157642083</v>
      </c>
      <c r="O870" s="4">
        <v>6.672048423579169</v>
      </c>
      <c r="V870" s="5">
        <v>7.02202</v>
      </c>
      <c r="W870" s="6">
        <v>4.345</v>
      </c>
      <c r="Z870" s="4">
        <f>IFERROR(__xludf.DUMMYFUNCTION("""COMPUTED_VALUE"""),4.195)</f>
        <v>4.195</v>
      </c>
      <c r="AA870" s="4">
        <v>1.18818</v>
      </c>
      <c r="AB870" s="4" t="s">
        <v>13</v>
      </c>
      <c r="AC870" s="1">
        <v>3.68032852507244</v>
      </c>
      <c r="AD870" s="4">
        <v>3.3416914749275604</v>
      </c>
    </row>
    <row r="871">
      <c r="G871" s="5">
        <v>8.60408</v>
      </c>
      <c r="H871" s="6">
        <v>4.35</v>
      </c>
      <c r="K871" s="4">
        <f>IFERROR(__xludf.DUMMYFUNCTION("""COMPUTED_VALUE"""),4.2)</f>
        <v>4.2</v>
      </c>
      <c r="L871" s="4">
        <v>5.74224</v>
      </c>
      <c r="M871" s="4" t="s">
        <v>13</v>
      </c>
      <c r="N871" s="1">
        <v>1.76202437736602</v>
      </c>
      <c r="O871" s="4">
        <v>6.84205562263398</v>
      </c>
      <c r="V871" s="5">
        <v>7.36365</v>
      </c>
      <c r="W871" s="6">
        <v>4.35</v>
      </c>
      <c r="Z871" s="4">
        <f>IFERROR(__xludf.DUMMYFUNCTION("""COMPUTED_VALUE"""),4.2)</f>
        <v>4.2</v>
      </c>
      <c r="AA871" s="4">
        <v>1.31462</v>
      </c>
      <c r="AB871" s="4" t="s">
        <v>13</v>
      </c>
      <c r="AC871" s="1">
        <v>3.69130844913711</v>
      </c>
      <c r="AD871" s="4">
        <v>3.67234155086289</v>
      </c>
    </row>
    <row r="872">
      <c r="G872" s="5">
        <v>8.78974</v>
      </c>
      <c r="H872" s="6">
        <v>4.355</v>
      </c>
      <c r="K872" s="4">
        <f>IFERROR(__xludf.DUMMYFUNCTION("""COMPUTED_VALUE"""),4.201633453)</f>
        <v>4.201633453</v>
      </c>
      <c r="L872" s="4" t="s">
        <v>13</v>
      </c>
      <c r="M872" s="4">
        <v>1.46628561390528</v>
      </c>
      <c r="N872" s="1">
        <v>1.76714061042131</v>
      </c>
      <c r="O872" s="4">
        <v>7.02259938957869</v>
      </c>
      <c r="V872" s="5">
        <v>7.7225</v>
      </c>
      <c r="W872" s="6">
        <v>4.355</v>
      </c>
      <c r="Z872" s="4">
        <f>IFERROR(__xludf.DUMMYFUNCTION("""COMPUTED_VALUE"""),4.201633453)</f>
        <v>4.201633453</v>
      </c>
      <c r="AA872" s="4" t="s">
        <v>13</v>
      </c>
      <c r="AB872" s="4">
        <v>3.33585321478256</v>
      </c>
      <c r="AC872" s="1">
        <v>3.70198306013655</v>
      </c>
      <c r="AD872" s="4">
        <v>4.02051693986345</v>
      </c>
    </row>
    <row r="873">
      <c r="G873" s="5">
        <v>8.98588</v>
      </c>
      <c r="H873" s="6">
        <v>4.36</v>
      </c>
      <c r="K873" s="4">
        <f>IFERROR(__xludf.DUMMYFUNCTION("""COMPUTED_VALUE"""),4.205)</f>
        <v>4.205</v>
      </c>
      <c r="L873" s="4">
        <v>5.7961</v>
      </c>
      <c r="M873" s="4" t="s">
        <v>13</v>
      </c>
      <c r="N873" s="1">
        <v>1.77179664110469</v>
      </c>
      <c r="O873" s="4">
        <v>7.21408335889531</v>
      </c>
      <c r="V873" s="5">
        <v>8.09913</v>
      </c>
      <c r="W873" s="6">
        <v>4.36</v>
      </c>
      <c r="Z873" s="4">
        <f>IFERROR(__xludf.DUMMYFUNCTION("""COMPUTED_VALUE"""),4.205)</f>
        <v>4.205</v>
      </c>
      <c r="AA873" s="4">
        <v>1.4442</v>
      </c>
      <c r="AB873" s="4" t="s">
        <v>13</v>
      </c>
      <c r="AC873" s="1">
        <v>3.71232931236162</v>
      </c>
      <c r="AD873" s="4">
        <v>4.386800687638381</v>
      </c>
    </row>
    <row r="874">
      <c r="G874" s="5">
        <v>9.19298</v>
      </c>
      <c r="H874" s="6">
        <v>4.365</v>
      </c>
      <c r="K874" s="4">
        <f>IFERROR(__xludf.DUMMYFUNCTION("""COMPUTED_VALUE"""),4.21)</f>
        <v>4.21</v>
      </c>
      <c r="L874" s="4">
        <v>5.85169</v>
      </c>
      <c r="M874" s="4" t="s">
        <v>13</v>
      </c>
      <c r="N874" s="1">
        <v>1.77597883493417</v>
      </c>
      <c r="O874" s="4">
        <v>7.41700116506583</v>
      </c>
      <c r="V874" s="5">
        <v>8.49424</v>
      </c>
      <c r="W874" s="6">
        <v>4.365</v>
      </c>
      <c r="Z874" s="4">
        <f>IFERROR(__xludf.DUMMYFUNCTION("""COMPUTED_VALUE"""),4.21)</f>
        <v>4.21</v>
      </c>
      <c r="AA874" s="4">
        <v>1.57677</v>
      </c>
      <c r="AB874" s="4" t="s">
        <v>13</v>
      </c>
      <c r="AC874" s="1">
        <v>3.72232416010317</v>
      </c>
      <c r="AD874" s="4">
        <v>4.771915839896829</v>
      </c>
    </row>
    <row r="875">
      <c r="G875" s="5">
        <v>9.41155</v>
      </c>
      <c r="H875" s="6">
        <v>4.37</v>
      </c>
      <c r="K875" s="4">
        <f>IFERROR(__xludf.DUMMYFUNCTION("""COMPUTED_VALUE"""),4.215)</f>
        <v>4.215</v>
      </c>
      <c r="L875" s="4">
        <v>5.90899</v>
      </c>
      <c r="M875" s="4" t="s">
        <v>13</v>
      </c>
      <c r="N875" s="1">
        <v>1.77967355742775</v>
      </c>
      <c r="O875" s="4">
        <v>7.63187644257225</v>
      </c>
      <c r="V875" s="5">
        <v>8.90839</v>
      </c>
      <c r="W875" s="6">
        <v>4.37</v>
      </c>
      <c r="Z875" s="4">
        <f>IFERROR(__xludf.DUMMYFUNCTION("""COMPUTED_VALUE"""),4.215)</f>
        <v>4.215</v>
      </c>
      <c r="AA875" s="4">
        <v>1.71236</v>
      </c>
      <c r="AB875" s="4" t="s">
        <v>13</v>
      </c>
      <c r="AC875" s="1">
        <v>3.73194455765207</v>
      </c>
      <c r="AD875" s="4">
        <v>5.176445442347931</v>
      </c>
    </row>
    <row r="876">
      <c r="G876" s="5">
        <v>9.64203</v>
      </c>
      <c r="H876" s="6">
        <v>4.375</v>
      </c>
      <c r="K876" s="4">
        <f>IFERROR(__xludf.DUMMYFUNCTION("""COMPUTED_VALUE"""),4.22)</f>
        <v>4.22</v>
      </c>
      <c r="L876" s="4">
        <v>5.96798</v>
      </c>
      <c r="M876" s="4" t="s">
        <v>13</v>
      </c>
      <c r="N876" s="1">
        <v>1.78286717410341</v>
      </c>
      <c r="O876" s="4">
        <v>7.85916282589659</v>
      </c>
      <c r="V876" s="5">
        <v>9.34226</v>
      </c>
      <c r="W876" s="6">
        <v>4.375</v>
      </c>
      <c r="Z876" s="4">
        <f>IFERROR(__xludf.DUMMYFUNCTION("""COMPUTED_VALUE"""),4.22)</f>
        <v>4.22</v>
      </c>
      <c r="AA876" s="4">
        <v>1.85084</v>
      </c>
      <c r="AB876" s="4" t="s">
        <v>13</v>
      </c>
      <c r="AC876" s="1">
        <v>3.74116745929917</v>
      </c>
      <c r="AD876" s="4">
        <v>5.601092540700829</v>
      </c>
    </row>
    <row r="877">
      <c r="G877" s="5">
        <v>9.88474</v>
      </c>
      <c r="H877" s="6">
        <v>4.38</v>
      </c>
      <c r="K877" s="4">
        <f>IFERROR(__xludf.DUMMYFUNCTION("""COMPUTED_VALUE"""),4.225)</f>
        <v>4.225</v>
      </c>
      <c r="L877" s="4">
        <v>6.02865</v>
      </c>
      <c r="M877" s="4" t="s">
        <v>13</v>
      </c>
      <c r="N877" s="1">
        <v>1.78554605047918</v>
      </c>
      <c r="O877" s="4">
        <v>8.09919394952082</v>
      </c>
      <c r="V877" s="5">
        <v>9.79608</v>
      </c>
      <c r="W877" s="6">
        <v>4.38</v>
      </c>
      <c r="Z877" s="4">
        <f>IFERROR(__xludf.DUMMYFUNCTION("""COMPUTED_VALUE"""),4.225)</f>
        <v>4.225</v>
      </c>
      <c r="AA877" s="4">
        <v>1.9922</v>
      </c>
      <c r="AB877" s="4" t="s">
        <v>13</v>
      </c>
      <c r="AC877" s="1">
        <v>3.74996981933533</v>
      </c>
      <c r="AD877" s="4">
        <v>6.0461101806646695</v>
      </c>
    </row>
    <row r="878">
      <c r="G878" s="5">
        <v>10.1401</v>
      </c>
      <c r="H878" s="6">
        <v>4.385</v>
      </c>
      <c r="K878" s="4">
        <f>IFERROR(__xludf.DUMMYFUNCTION("""COMPUTED_VALUE"""),4.23)</f>
        <v>4.23</v>
      </c>
      <c r="L878" s="4">
        <v>6.0911</v>
      </c>
      <c r="M878" s="4" t="s">
        <v>13</v>
      </c>
      <c r="N878" s="1">
        <v>1.78769655207303</v>
      </c>
      <c r="O878" s="4">
        <v>8.35240344792697</v>
      </c>
      <c r="V878" s="5">
        <v>10.2705</v>
      </c>
      <c r="W878" s="6">
        <v>4.385</v>
      </c>
      <c r="Z878" s="4">
        <f>IFERROR(__xludf.DUMMYFUNCTION("""COMPUTED_VALUE"""),4.23)</f>
        <v>4.23</v>
      </c>
      <c r="AA878" s="4">
        <v>2.13655</v>
      </c>
      <c r="AB878" s="4" t="s">
        <v>13</v>
      </c>
      <c r="AC878" s="1">
        <v>3.75832859205141</v>
      </c>
      <c r="AD878" s="4">
        <v>6.512171407948591</v>
      </c>
    </row>
    <row r="879">
      <c r="G879" s="5">
        <v>10.4085</v>
      </c>
      <c r="H879" s="6">
        <v>4.39</v>
      </c>
      <c r="K879" s="4">
        <f>IFERROR(__xludf.DUMMYFUNCTION("""COMPUTED_VALUE"""),4.235)</f>
        <v>4.235</v>
      </c>
      <c r="L879" s="4">
        <v>6.15528</v>
      </c>
      <c r="M879" s="4" t="s">
        <v>13</v>
      </c>
      <c r="N879" s="1">
        <v>1.78930504440298</v>
      </c>
      <c r="O879" s="4">
        <v>8.61919495559702</v>
      </c>
      <c r="V879" s="5">
        <v>10.7655</v>
      </c>
      <c r="W879" s="6">
        <v>4.39</v>
      </c>
      <c r="Z879" s="4">
        <f>IFERROR(__xludf.DUMMYFUNCTION("""COMPUTED_VALUE"""),4.235)</f>
        <v>4.235</v>
      </c>
      <c r="AA879" s="4">
        <v>2.28384</v>
      </c>
      <c r="AB879" s="4" t="s">
        <v>13</v>
      </c>
      <c r="AC879" s="1">
        <v>3.76622073173827</v>
      </c>
      <c r="AD879" s="4">
        <v>6.999279268261729</v>
      </c>
    </row>
    <row r="880">
      <c r="G880" s="5">
        <v>10.6903</v>
      </c>
      <c r="H880" s="6">
        <v>4.395</v>
      </c>
      <c r="K880" s="4">
        <f>IFERROR(__xludf.DUMMYFUNCTION("""COMPUTED_VALUE"""),4.24)</f>
        <v>4.24</v>
      </c>
      <c r="L880" s="4">
        <v>6.22136</v>
      </c>
      <c r="M880" s="4" t="s">
        <v>13</v>
      </c>
      <c r="N880" s="1">
        <v>1.79035789298702</v>
      </c>
      <c r="O880" s="4">
        <v>8.899942107012981</v>
      </c>
      <c r="V880" s="5">
        <v>11.2816</v>
      </c>
      <c r="W880" s="6">
        <v>4.395</v>
      </c>
      <c r="Z880" s="4">
        <f>IFERROR(__xludf.DUMMYFUNCTION("""COMPUTED_VALUE"""),4.24)</f>
        <v>4.24</v>
      </c>
      <c r="AA880" s="4">
        <v>2.43431</v>
      </c>
      <c r="AB880" s="4" t="s">
        <v>13</v>
      </c>
      <c r="AC880" s="1">
        <v>3.77362319268676</v>
      </c>
      <c r="AD880" s="4">
        <v>7.50797680731324</v>
      </c>
    </row>
    <row r="881">
      <c r="G881" s="5">
        <v>10.9856</v>
      </c>
      <c r="H881" s="6">
        <v>4.4</v>
      </c>
      <c r="K881" s="4">
        <f>IFERROR(__xludf.DUMMYFUNCTION("""COMPUTED_VALUE"""),4.245)</f>
        <v>4.245</v>
      </c>
      <c r="L881" s="4">
        <v>6.2893</v>
      </c>
      <c r="M881" s="4" t="s">
        <v>13</v>
      </c>
      <c r="N881" s="1">
        <v>1.79084146334315</v>
      </c>
      <c r="O881" s="4">
        <v>9.194758536656849</v>
      </c>
      <c r="V881" s="5">
        <v>11.8188</v>
      </c>
      <c r="W881" s="6">
        <v>4.4</v>
      </c>
      <c r="Z881" s="4">
        <f>IFERROR(__xludf.DUMMYFUNCTION("""COMPUTED_VALUE"""),4.245)</f>
        <v>4.245</v>
      </c>
      <c r="AA881" s="4">
        <v>2.58793</v>
      </c>
      <c r="AB881" s="4" t="s">
        <v>13</v>
      </c>
      <c r="AC881" s="1">
        <v>3.78051292918775</v>
      </c>
      <c r="AD881" s="4">
        <v>8.038287070812249</v>
      </c>
    </row>
    <row r="882">
      <c r="G882" s="5">
        <v>11.2947</v>
      </c>
      <c r="H882" s="6">
        <v>4.405</v>
      </c>
      <c r="K882" s="4">
        <f>IFERROR(__xludf.DUMMYFUNCTION("""COMPUTED_VALUE"""),4.25)</f>
        <v>4.25</v>
      </c>
      <c r="L882" s="4">
        <v>6.35931</v>
      </c>
      <c r="M882" s="4" t="s">
        <v>13</v>
      </c>
      <c r="N882" s="1">
        <v>1.79054050979228</v>
      </c>
      <c r="O882" s="4">
        <v>9.504159490207721</v>
      </c>
      <c r="V882" s="5">
        <v>12.3771</v>
      </c>
      <c r="W882" s="6">
        <v>4.405</v>
      </c>
      <c r="Z882" s="4">
        <f>IFERROR(__xludf.DUMMYFUNCTION("""COMPUTED_VALUE"""),4.25)</f>
        <v>4.25</v>
      </c>
      <c r="AA882" s="4">
        <v>2.74505</v>
      </c>
      <c r="AB882" s="4" t="s">
        <v>13</v>
      </c>
      <c r="AC882" s="1">
        <v>3.78687811742577</v>
      </c>
      <c r="AD882" s="4">
        <v>8.59022188257423</v>
      </c>
    </row>
    <row r="883">
      <c r="G883" s="5">
        <v>11.6179</v>
      </c>
      <c r="H883" s="6">
        <v>4.41</v>
      </c>
      <c r="K883" s="4">
        <f>IFERROR(__xludf.DUMMYFUNCTION("""COMPUTED_VALUE"""),4.255)</f>
        <v>4.255</v>
      </c>
      <c r="L883" s="4">
        <v>6.43147</v>
      </c>
      <c r="M883" s="4" t="s">
        <v>13</v>
      </c>
      <c r="N883" s="1">
        <v>1.78884397395463</v>
      </c>
      <c r="O883" s="4">
        <v>9.82905602604537</v>
      </c>
      <c r="V883" s="5">
        <v>12.9564</v>
      </c>
      <c r="W883" s="6">
        <v>4.41</v>
      </c>
      <c r="Z883" s="4">
        <f>IFERROR(__xludf.DUMMYFUNCTION("""COMPUTED_VALUE"""),4.255)</f>
        <v>4.255</v>
      </c>
      <c r="AA883" s="4">
        <v>2.90581</v>
      </c>
      <c r="AB883" s="4" t="s">
        <v>13</v>
      </c>
      <c r="AC883" s="1">
        <v>3.79276441414689</v>
      </c>
      <c r="AD883" s="4">
        <v>9.163635585853111</v>
      </c>
    </row>
    <row r="884">
      <c r="G884" s="5">
        <v>11.9552</v>
      </c>
      <c r="H884" s="6">
        <v>4.415</v>
      </c>
      <c r="K884" s="4">
        <f>IFERROR(__xludf.DUMMYFUNCTION("""COMPUTED_VALUE"""),4.26)</f>
        <v>4.26</v>
      </c>
      <c r="L884" s="4">
        <v>6.50598</v>
      </c>
      <c r="M884" s="4" t="s">
        <v>13</v>
      </c>
      <c r="N884" s="1">
        <v>1.78580523905792</v>
      </c>
      <c r="O884" s="4">
        <v>10.16939476094208</v>
      </c>
      <c r="V884" s="5">
        <v>13.5566</v>
      </c>
      <c r="W884" s="6">
        <v>4.415</v>
      </c>
      <c r="Z884" s="4">
        <f>IFERROR(__xludf.DUMMYFUNCTION("""COMPUTED_VALUE"""),4.26)</f>
        <v>4.26</v>
      </c>
      <c r="AA884" s="4">
        <v>3.07059</v>
      </c>
      <c r="AB884" s="4" t="s">
        <v>13</v>
      </c>
      <c r="AC884" s="1">
        <v>3.79822010186947</v>
      </c>
      <c r="AD884" s="4">
        <v>9.75837989813053</v>
      </c>
    </row>
    <row r="885">
      <c r="G885" s="5">
        <v>12.3067</v>
      </c>
      <c r="H885" s="6">
        <v>4.42</v>
      </c>
      <c r="K885" s="4">
        <f>IFERROR(__xludf.DUMMYFUNCTION("""COMPUTED_VALUE"""),4.265)</f>
        <v>4.265</v>
      </c>
      <c r="L885" s="4">
        <v>6.58303</v>
      </c>
      <c r="M885" s="4" t="s">
        <v>13</v>
      </c>
      <c r="N885" s="1">
        <v>1.78152976212699</v>
      </c>
      <c r="O885" s="4">
        <v>10.52517023787301</v>
      </c>
      <c r="V885" s="5">
        <v>14.1774</v>
      </c>
      <c r="W885" s="6">
        <v>4.42</v>
      </c>
      <c r="Z885" s="4">
        <f>IFERROR(__xludf.DUMMYFUNCTION("""COMPUTED_VALUE"""),4.265)</f>
        <v>4.265</v>
      </c>
      <c r="AA885" s="4">
        <v>3.23973</v>
      </c>
      <c r="AB885" s="4" t="s">
        <v>13</v>
      </c>
      <c r="AC885" s="1">
        <v>3.80329197089347</v>
      </c>
      <c r="AD885" s="4">
        <v>10.37410802910653</v>
      </c>
    </row>
    <row r="886">
      <c r="G886" s="5">
        <v>12.6724</v>
      </c>
      <c r="H886" s="6">
        <v>4.425</v>
      </c>
      <c r="K886" s="4">
        <f>IFERROR(__xludf.DUMMYFUNCTION("""COMPUTED_VALUE"""),4.27)</f>
        <v>4.27</v>
      </c>
      <c r="L886" s="4">
        <v>6.66283</v>
      </c>
      <c r="M886" s="4" t="s">
        <v>13</v>
      </c>
      <c r="N886" s="1">
        <v>1.77612300018667</v>
      </c>
      <c r="O886" s="4">
        <v>10.89627699981333</v>
      </c>
      <c r="V886" s="5">
        <v>14.8185</v>
      </c>
      <c r="W886" s="6">
        <v>4.425</v>
      </c>
      <c r="Z886" s="4">
        <f>IFERROR(__xludf.DUMMYFUNCTION("""COMPUTED_VALUE"""),4.27)</f>
        <v>4.27</v>
      </c>
      <c r="AA886" s="4">
        <v>3.41362</v>
      </c>
      <c r="AB886" s="4" t="s">
        <v>13</v>
      </c>
      <c r="AC886" s="1">
        <v>3.80802681151886</v>
      </c>
      <c r="AD886" s="4">
        <v>11.01047318848114</v>
      </c>
    </row>
    <row r="887">
      <c r="G887" s="5">
        <v>13.0525</v>
      </c>
      <c r="H887" s="6">
        <v>4.43</v>
      </c>
      <c r="K887" s="4">
        <f>IFERROR(__xludf.DUMMYFUNCTION("""COMPUTED_VALUE"""),4.275)</f>
        <v>4.275</v>
      </c>
      <c r="L887" s="4">
        <v>6.74568</v>
      </c>
      <c r="M887" s="4" t="s">
        <v>13</v>
      </c>
      <c r="N887" s="1">
        <v>1.76969041026181</v>
      </c>
      <c r="O887" s="4">
        <v>11.28280958973819</v>
      </c>
      <c r="V887" s="5">
        <v>15.4794</v>
      </c>
      <c r="W887" s="6">
        <v>4.43</v>
      </c>
      <c r="Z887" s="4">
        <f>IFERROR(__xludf.DUMMYFUNCTION("""COMPUTED_VALUE"""),4.275)</f>
        <v>4.275</v>
      </c>
      <c r="AA887" s="4">
        <v>3.5928</v>
      </c>
      <c r="AB887" s="4" t="s">
        <v>13</v>
      </c>
      <c r="AC887" s="1">
        <v>3.81247141404563</v>
      </c>
      <c r="AD887" s="4">
        <v>11.66692858595437</v>
      </c>
    </row>
    <row r="888">
      <c r="G888" s="5">
        <v>13.4467</v>
      </c>
      <c r="H888" s="6">
        <v>4.435</v>
      </c>
      <c r="K888" s="4">
        <f>IFERROR(__xludf.DUMMYFUNCTION("""COMPUTED_VALUE"""),4.28)</f>
        <v>4.28</v>
      </c>
      <c r="L888" s="4">
        <v>6.83184</v>
      </c>
      <c r="M888" s="4" t="s">
        <v>13</v>
      </c>
      <c r="N888" s="1">
        <v>1.76233744937722</v>
      </c>
      <c r="O888" s="4">
        <v>11.68436255062278</v>
      </c>
      <c r="V888" s="5">
        <v>16.1595</v>
      </c>
      <c r="W888" s="6">
        <v>4.435</v>
      </c>
      <c r="Z888" s="4">
        <f>IFERROR(__xludf.DUMMYFUNCTION("""COMPUTED_VALUE"""),4.28)</f>
        <v>4.28</v>
      </c>
      <c r="AA888" s="4">
        <v>3.77778</v>
      </c>
      <c r="AB888" s="4" t="s">
        <v>13</v>
      </c>
      <c r="AC888" s="1">
        <v>3.81667256877373</v>
      </c>
      <c r="AD888" s="4">
        <v>12.342827431226272</v>
      </c>
    </row>
    <row r="889">
      <c r="G889" s="5">
        <v>13.855</v>
      </c>
      <c r="H889" s="6">
        <v>4.44</v>
      </c>
      <c r="K889" s="4">
        <f>IFERROR(__xludf.DUMMYFUNCTION("""COMPUTED_VALUE"""),4.285)</f>
        <v>4.285</v>
      </c>
      <c r="L889" s="4">
        <v>6.92161</v>
      </c>
      <c r="M889" s="4" t="s">
        <v>13</v>
      </c>
      <c r="N889" s="1">
        <v>1.75416957455776</v>
      </c>
      <c r="O889" s="4">
        <v>12.10083042544224</v>
      </c>
      <c r="V889" s="5">
        <v>16.8583</v>
      </c>
      <c r="W889" s="6">
        <v>4.44</v>
      </c>
      <c r="Z889" s="4">
        <f>IFERROR(__xludf.DUMMYFUNCTION("""COMPUTED_VALUE"""),4.285)</f>
        <v>4.285</v>
      </c>
      <c r="AA889" s="4">
        <v>3.9691</v>
      </c>
      <c r="AB889" s="4" t="s">
        <v>13</v>
      </c>
      <c r="AC889" s="1">
        <v>3.82067706600314</v>
      </c>
      <c r="AD889" s="4">
        <v>13.03762293399686</v>
      </c>
    </row>
    <row r="890">
      <c r="G890" s="5">
        <v>14.2773</v>
      </c>
      <c r="H890" s="6">
        <v>4.445</v>
      </c>
      <c r="K890" s="4">
        <f>IFERROR(__xludf.DUMMYFUNCTION("""COMPUTED_VALUE"""),4.29)</f>
        <v>4.29</v>
      </c>
      <c r="L890" s="4">
        <v>7.01532</v>
      </c>
      <c r="M890" s="4" t="s">
        <v>13</v>
      </c>
      <c r="N890" s="1">
        <v>1.74529224282825</v>
      </c>
      <c r="O890" s="4">
        <v>12.532007757171751</v>
      </c>
      <c r="V890" s="5">
        <v>17.5749</v>
      </c>
      <c r="W890" s="6">
        <v>4.445</v>
      </c>
      <c r="Z890" s="4">
        <f>IFERROR(__xludf.DUMMYFUNCTION("""COMPUTED_VALUE"""),4.29)</f>
        <v>4.29</v>
      </c>
      <c r="AA890" s="4">
        <v>4.16734</v>
      </c>
      <c r="AB890" s="4" t="s">
        <v>13</v>
      </c>
      <c r="AC890" s="1">
        <v>3.82453169603384</v>
      </c>
      <c r="AD890" s="4">
        <v>13.750368303966159</v>
      </c>
    </row>
    <row r="891">
      <c r="G891" s="5">
        <v>14.7133</v>
      </c>
      <c r="H891" s="6">
        <v>4.45</v>
      </c>
      <c r="K891" s="4">
        <f>IFERROR(__xludf.DUMMYFUNCTION("""COMPUTED_VALUE"""),4.295)</f>
        <v>4.295</v>
      </c>
      <c r="L891" s="4">
        <v>7.11339</v>
      </c>
      <c r="M891" s="4" t="s">
        <v>13</v>
      </c>
      <c r="N891" s="1">
        <v>1.73581091121353</v>
      </c>
      <c r="O891" s="4">
        <v>12.97748908878647</v>
      </c>
      <c r="V891" s="5">
        <v>18.3086</v>
      </c>
      <c r="W891" s="6">
        <v>4.45</v>
      </c>
      <c r="Z891" s="4">
        <f>IFERROR(__xludf.DUMMYFUNCTION("""COMPUTED_VALUE"""),4.295)</f>
        <v>4.295</v>
      </c>
      <c r="AA891" s="4">
        <v>4.37329</v>
      </c>
      <c r="AB891" s="4" t="s">
        <v>13</v>
      </c>
      <c r="AC891" s="1">
        <v>3.82828324916578</v>
      </c>
      <c r="AD891" s="4">
        <v>14.480316750834218</v>
      </c>
    </row>
    <row r="892">
      <c r="G892" s="5">
        <v>15.1628</v>
      </c>
      <c r="H892" s="6">
        <v>4.455</v>
      </c>
      <c r="K892" s="4">
        <f>IFERROR(__xludf.DUMMYFUNCTION("""COMPUTED_VALUE"""),4.3)</f>
        <v>4.3</v>
      </c>
      <c r="L892" s="4">
        <v>7.2162</v>
      </c>
      <c r="M892" s="4" t="s">
        <v>13</v>
      </c>
      <c r="N892" s="1">
        <v>1.72583103673844</v>
      </c>
      <c r="O892" s="4">
        <v>13.436968963261561</v>
      </c>
      <c r="V892" s="5">
        <v>19.0586</v>
      </c>
      <c r="W892" s="6">
        <v>4.455</v>
      </c>
      <c r="Z892" s="4">
        <f>IFERROR(__xludf.DUMMYFUNCTION("""COMPUTED_VALUE"""),4.3)</f>
        <v>4.3</v>
      </c>
      <c r="AA892" s="4">
        <v>4.58759</v>
      </c>
      <c r="AB892" s="4" t="s">
        <v>13</v>
      </c>
      <c r="AC892" s="1">
        <v>3.83197851569894</v>
      </c>
      <c r="AD892" s="4">
        <v>15.22662148430106</v>
      </c>
    </row>
    <row r="893">
      <c r="G893" s="5">
        <v>15.6254</v>
      </c>
      <c r="H893" s="6">
        <v>4.46</v>
      </c>
      <c r="K893" s="4">
        <f>IFERROR(__xludf.DUMMYFUNCTION("""COMPUTED_VALUE"""),4.305)</f>
        <v>4.305</v>
      </c>
      <c r="L893" s="4">
        <v>7.32411</v>
      </c>
      <c r="M893" s="4" t="s">
        <v>13</v>
      </c>
      <c r="N893" s="1">
        <v>1.71545807642781</v>
      </c>
      <c r="O893" s="4">
        <v>13.909941923572191</v>
      </c>
      <c r="V893" s="5">
        <v>19.8238</v>
      </c>
      <c r="W893" s="6">
        <v>4.46</v>
      </c>
      <c r="Z893" s="4">
        <f>IFERROR(__xludf.DUMMYFUNCTION("""COMPUTED_VALUE"""),4.305)</f>
        <v>4.305</v>
      </c>
      <c r="AA893" s="4">
        <v>4.81095</v>
      </c>
      <c r="AB893" s="4" t="s">
        <v>13</v>
      </c>
      <c r="AC893" s="1">
        <v>3.8356642859333</v>
      </c>
      <c r="AD893" s="4">
        <v>15.988135714066699</v>
      </c>
    </row>
    <row r="894">
      <c r="G894" s="5">
        <v>16.1008</v>
      </c>
      <c r="H894" s="6">
        <v>4.465</v>
      </c>
      <c r="K894" s="4">
        <f>IFERROR(__xludf.DUMMYFUNCTION("""COMPUTED_VALUE"""),4.31)</f>
        <v>4.31</v>
      </c>
      <c r="L894" s="4">
        <v>7.43761</v>
      </c>
      <c r="M894" s="4" t="s">
        <v>13</v>
      </c>
      <c r="N894" s="1">
        <v>1.70479748730648</v>
      </c>
      <c r="O894" s="4">
        <v>14.396002512693519</v>
      </c>
      <c r="V894" s="5">
        <v>20.6033</v>
      </c>
      <c r="W894" s="6">
        <v>4.465</v>
      </c>
      <c r="Z894" s="4">
        <f>IFERROR(__xludf.DUMMYFUNCTION("""COMPUTED_VALUE"""),4.31)</f>
        <v>4.31</v>
      </c>
      <c r="AA894" s="4">
        <v>5.04421</v>
      </c>
      <c r="AB894" s="4" t="s">
        <v>13</v>
      </c>
      <c r="AC894" s="1">
        <v>3.83938735016882</v>
      </c>
      <c r="AD894" s="4">
        <v>16.76391264983118</v>
      </c>
    </row>
    <row r="895">
      <c r="G895" s="5">
        <v>16.5886</v>
      </c>
      <c r="H895" s="6">
        <v>4.47</v>
      </c>
      <c r="K895" s="4">
        <f>IFERROR(__xludf.DUMMYFUNCTION("""COMPUTED_VALUE"""),4.315)</f>
        <v>4.315</v>
      </c>
      <c r="L895" s="4">
        <v>7.55717</v>
      </c>
      <c r="M895" s="4" t="s">
        <v>13</v>
      </c>
      <c r="N895" s="1">
        <v>1.69395472639928</v>
      </c>
      <c r="O895" s="4">
        <v>14.89464527360072</v>
      </c>
      <c r="V895" s="5">
        <v>21.3961</v>
      </c>
      <c r="W895" s="6">
        <v>4.47</v>
      </c>
      <c r="Z895" s="4">
        <f>IFERROR(__xludf.DUMMYFUNCTION("""COMPUTED_VALUE"""),4.315)</f>
        <v>4.315</v>
      </c>
      <c r="AA895" s="4">
        <v>5.28813</v>
      </c>
      <c r="AB895" s="4" t="s">
        <v>13</v>
      </c>
      <c r="AC895" s="1">
        <v>3.84319449870548</v>
      </c>
      <c r="AD895" s="4">
        <v>17.55290550129452</v>
      </c>
    </row>
    <row r="896">
      <c r="G896" s="5">
        <v>17.0885</v>
      </c>
      <c r="H896" s="6">
        <v>4.475</v>
      </c>
      <c r="K896" s="4">
        <f>IFERROR(__xludf.DUMMYFUNCTION("""COMPUTED_VALUE"""),4.32)</f>
        <v>4.32</v>
      </c>
      <c r="L896" s="4">
        <v>7.6832</v>
      </c>
      <c r="M896" s="4" t="s">
        <v>13</v>
      </c>
      <c r="N896" s="1">
        <v>1.68303525073105</v>
      </c>
      <c r="O896" s="4">
        <v>15.40546474926895</v>
      </c>
      <c r="V896" s="5">
        <v>22.2011</v>
      </c>
      <c r="W896" s="6">
        <v>4.475</v>
      </c>
      <c r="Z896" s="4">
        <f>IFERROR(__xludf.DUMMYFUNCTION("""COMPUTED_VALUE"""),4.32)</f>
        <v>4.32</v>
      </c>
      <c r="AA896" s="4">
        <v>5.54351</v>
      </c>
      <c r="AB896" s="4" t="s">
        <v>13</v>
      </c>
      <c r="AC896" s="1">
        <v>3.84713252184323</v>
      </c>
      <c r="AD896" s="4">
        <v>18.35396747815677</v>
      </c>
    </row>
    <row r="897">
      <c r="G897" s="5">
        <v>17.5998</v>
      </c>
      <c r="H897" s="6">
        <v>4.48</v>
      </c>
      <c r="K897" s="4">
        <f>IFERROR(__xludf.DUMMYFUNCTION("""COMPUTED_VALUE"""),4.325)</f>
        <v>4.325</v>
      </c>
      <c r="L897" s="4">
        <v>7.81626</v>
      </c>
      <c r="M897" s="4" t="s">
        <v>13</v>
      </c>
      <c r="N897" s="1">
        <v>1.67214451732662</v>
      </c>
      <c r="O897" s="4">
        <v>15.927655482673378</v>
      </c>
      <c r="V897" s="5">
        <v>23.0172</v>
      </c>
      <c r="W897" s="6">
        <v>4.48</v>
      </c>
      <c r="Z897" s="4">
        <f>IFERROR(__xludf.DUMMYFUNCTION("""COMPUTED_VALUE"""),4.325)</f>
        <v>4.325</v>
      </c>
      <c r="AA897" s="4">
        <v>5.81126</v>
      </c>
      <c r="AB897" s="4" t="s">
        <v>13</v>
      </c>
      <c r="AC897" s="1">
        <v>3.85124820988207</v>
      </c>
      <c r="AD897" s="4">
        <v>19.16595179011793</v>
      </c>
    </row>
    <row r="898">
      <c r="G898" s="5">
        <v>18.1221</v>
      </c>
      <c r="H898" s="6">
        <v>4.485</v>
      </c>
      <c r="K898" s="4">
        <f>IFERROR(__xludf.DUMMYFUNCTION("""COMPUTED_VALUE"""),4.33)</f>
        <v>4.33</v>
      </c>
      <c r="L898" s="4">
        <v>7.95684</v>
      </c>
      <c r="M898" s="4" t="s">
        <v>13</v>
      </c>
      <c r="N898" s="1">
        <v>1.66138798321083</v>
      </c>
      <c r="O898" s="4">
        <v>16.46071201678917</v>
      </c>
      <c r="V898" s="5">
        <v>23.8433</v>
      </c>
      <c r="W898" s="6">
        <v>4.485</v>
      </c>
      <c r="Z898" s="4">
        <f>IFERROR(__xludf.DUMMYFUNCTION("""COMPUTED_VALUE"""),4.33)</f>
        <v>4.33</v>
      </c>
      <c r="AA898" s="4">
        <v>6.09219</v>
      </c>
      <c r="AB898" s="4" t="s">
        <v>13</v>
      </c>
      <c r="AC898" s="1">
        <v>3.85558835312195</v>
      </c>
      <c r="AD898" s="4">
        <v>19.98771164687805</v>
      </c>
    </row>
    <row r="899">
      <c r="G899" s="5">
        <v>18.6549</v>
      </c>
      <c r="H899" s="6">
        <v>4.49</v>
      </c>
      <c r="K899" s="4">
        <f>IFERROR(__xludf.DUMMYFUNCTION("""COMPUTED_VALUE"""),4.335)</f>
        <v>4.335</v>
      </c>
      <c r="L899" s="4">
        <v>8.10536</v>
      </c>
      <c r="M899" s="4" t="s">
        <v>13</v>
      </c>
      <c r="N899" s="1">
        <v>1.65087110540851</v>
      </c>
      <c r="O899" s="4">
        <v>17.004028894591492</v>
      </c>
      <c r="V899" s="5">
        <v>24.6783</v>
      </c>
      <c r="W899" s="6">
        <v>4.49</v>
      </c>
      <c r="Z899" s="4">
        <f>IFERROR(__xludf.DUMMYFUNCTION("""COMPUTED_VALUE"""),4.335)</f>
        <v>4.335</v>
      </c>
      <c r="AA899" s="4">
        <v>6.38703</v>
      </c>
      <c r="AB899" s="4" t="s">
        <v>13</v>
      </c>
      <c r="AC899" s="1">
        <v>3.86019974186285</v>
      </c>
      <c r="AD899" s="4">
        <v>20.81810025813715</v>
      </c>
    </row>
    <row r="900">
      <c r="G900" s="5">
        <v>19.1975</v>
      </c>
      <c r="H900" s="6">
        <v>4.495</v>
      </c>
      <c r="K900" s="4">
        <f>IFERROR(__xludf.DUMMYFUNCTION("""COMPUTED_VALUE"""),4.34)</f>
        <v>4.34</v>
      </c>
      <c r="L900" s="4">
        <v>8.26243</v>
      </c>
      <c r="M900" s="4" t="s">
        <v>13</v>
      </c>
      <c r="N900" s="1">
        <v>1.6406993409445</v>
      </c>
      <c r="O900" s="4">
        <v>17.5568006590555</v>
      </c>
      <c r="V900" s="5">
        <v>25.5211</v>
      </c>
      <c r="W900" s="6">
        <v>4.495</v>
      </c>
      <c r="Z900" s="4">
        <f>IFERROR(__xludf.DUMMYFUNCTION("""COMPUTED_VALUE"""),4.34)</f>
        <v>4.34</v>
      </c>
      <c r="AA900" s="4">
        <v>6.69671</v>
      </c>
      <c r="AB900" s="4" t="s">
        <v>13</v>
      </c>
      <c r="AC900" s="1">
        <v>3.86512916640473</v>
      </c>
      <c r="AD900" s="4">
        <v>21.65597083359527</v>
      </c>
    </row>
    <row r="901">
      <c r="G901" s="5">
        <v>19.7494</v>
      </c>
      <c r="H901" s="6">
        <v>4.5</v>
      </c>
      <c r="K901" s="4">
        <f>IFERROR(__xludf.DUMMYFUNCTION("""COMPUTED_VALUE"""),4.345)</f>
        <v>4.345</v>
      </c>
      <c r="L901" s="4">
        <v>8.42851</v>
      </c>
      <c r="M901" s="4" t="s">
        <v>13</v>
      </c>
      <c r="N901" s="1">
        <v>1.63097814684364</v>
      </c>
      <c r="O901" s="4">
        <v>18.118421853156363</v>
      </c>
      <c r="V901" s="5">
        <v>26.3705</v>
      </c>
      <c r="W901" s="6">
        <v>4.5</v>
      </c>
      <c r="Z901" s="4">
        <f>IFERROR(__xludf.DUMMYFUNCTION("""COMPUTED_VALUE"""),4.345)</f>
        <v>4.345</v>
      </c>
      <c r="AA901" s="4">
        <v>7.02202</v>
      </c>
      <c r="AB901" s="4" t="s">
        <v>13</v>
      </c>
      <c r="AC901" s="1">
        <v>3.87042341704757</v>
      </c>
      <c r="AD901" s="4">
        <v>22.50007658295243</v>
      </c>
    </row>
    <row r="902">
      <c r="G902" s="5">
        <v>20.31</v>
      </c>
      <c r="H902" s="6">
        <v>4.505</v>
      </c>
      <c r="K902" s="4">
        <f>IFERROR(__xludf.DUMMYFUNCTION("""COMPUTED_VALUE"""),4.35)</f>
        <v>4.35</v>
      </c>
      <c r="L902" s="4">
        <v>8.60408</v>
      </c>
      <c r="M902" s="4" t="s">
        <v>13</v>
      </c>
      <c r="N902" s="1">
        <v>1.62181298013075</v>
      </c>
      <c r="O902" s="4">
        <v>18.68818701986925</v>
      </c>
      <c r="V902" s="5">
        <v>27.2256</v>
      </c>
      <c r="W902" s="6">
        <v>4.505</v>
      </c>
      <c r="Z902" s="4">
        <f>IFERROR(__xludf.DUMMYFUNCTION("""COMPUTED_VALUE"""),4.35)</f>
        <v>4.35</v>
      </c>
      <c r="AA902" s="4">
        <v>7.36365</v>
      </c>
      <c r="AB902" s="4" t="s">
        <v>13</v>
      </c>
      <c r="AC902" s="1">
        <v>3.87612928409135</v>
      </c>
      <c r="AD902" s="4">
        <v>23.34947071590865</v>
      </c>
    </row>
    <row r="903">
      <c r="G903" s="5">
        <v>20.8787</v>
      </c>
      <c r="H903" s="6">
        <v>4.51</v>
      </c>
      <c r="K903" s="4">
        <f>IFERROR(__xludf.DUMMYFUNCTION("""COMPUTED_VALUE"""),4.355)</f>
        <v>4.355</v>
      </c>
      <c r="L903" s="4">
        <v>8.78974</v>
      </c>
      <c r="M903" s="4" t="s">
        <v>13</v>
      </c>
      <c r="N903" s="1">
        <v>1.61330929783068</v>
      </c>
      <c r="O903" s="4">
        <v>19.26539070216932</v>
      </c>
      <c r="V903" s="5">
        <v>28.0854</v>
      </c>
      <c r="W903" s="6">
        <v>4.51</v>
      </c>
      <c r="Z903" s="4">
        <f>IFERROR(__xludf.DUMMYFUNCTION("""COMPUTED_VALUE"""),4.355)</f>
        <v>4.355</v>
      </c>
      <c r="AA903" s="4">
        <v>7.7225</v>
      </c>
      <c r="AB903" s="4" t="s">
        <v>13</v>
      </c>
      <c r="AC903" s="1">
        <v>3.88229355783602</v>
      </c>
      <c r="AD903" s="4">
        <v>24.20310644216398</v>
      </c>
    </row>
    <row r="904">
      <c r="G904" s="5">
        <v>21.4547</v>
      </c>
      <c r="H904" s="6">
        <v>4.515</v>
      </c>
      <c r="K904" s="4">
        <f>IFERROR(__xludf.DUMMYFUNCTION("""COMPUTED_VALUE"""),4.36)</f>
        <v>4.36</v>
      </c>
      <c r="L904" s="4">
        <v>8.98588</v>
      </c>
      <c r="M904" s="4" t="s">
        <v>13</v>
      </c>
      <c r="N904" s="1">
        <v>1.60557255696826</v>
      </c>
      <c r="O904" s="4">
        <v>19.84912744303174</v>
      </c>
      <c r="V904" s="5">
        <v>28.9489</v>
      </c>
      <c r="W904" s="6">
        <v>4.515</v>
      </c>
      <c r="Z904" s="4">
        <f>IFERROR(__xludf.DUMMYFUNCTION("""COMPUTED_VALUE"""),4.36)</f>
        <v>4.36</v>
      </c>
      <c r="AA904" s="4">
        <v>8.09913</v>
      </c>
      <c r="AB904" s="4" t="s">
        <v>13</v>
      </c>
      <c r="AC904" s="1">
        <v>3.88896302858157</v>
      </c>
      <c r="AD904" s="4">
        <v>25.059936971418427</v>
      </c>
    </row>
    <row r="905">
      <c r="G905" s="5">
        <v>22.0375</v>
      </c>
      <c r="H905" s="6">
        <v>4.52</v>
      </c>
      <c r="K905" s="4">
        <f>IFERROR(__xludf.DUMMYFUNCTION("""COMPUTED_VALUE"""),4.365)</f>
        <v>4.365</v>
      </c>
      <c r="L905" s="4">
        <v>9.19298</v>
      </c>
      <c r="M905" s="4" t="s">
        <v>13</v>
      </c>
      <c r="N905" s="1">
        <v>1.59863671541418</v>
      </c>
      <c r="O905" s="4">
        <v>20.43886328458582</v>
      </c>
      <c r="V905" s="5">
        <v>29.8152</v>
      </c>
      <c r="W905" s="6">
        <v>4.52</v>
      </c>
      <c r="Z905" s="4">
        <f>IFERROR(__xludf.DUMMYFUNCTION("""COMPUTED_VALUE"""),4.365)</f>
        <v>4.365</v>
      </c>
      <c r="AA905" s="4">
        <v>8.49424</v>
      </c>
      <c r="AB905" s="4" t="s">
        <v>13</v>
      </c>
      <c r="AC905" s="1">
        <v>3.89631365516481</v>
      </c>
      <c r="AD905" s="4">
        <v>25.91888634483519</v>
      </c>
    </row>
    <row r="906">
      <c r="G906" s="5">
        <v>22.6265</v>
      </c>
      <c r="H906" s="6">
        <v>4.525</v>
      </c>
      <c r="K906" s="4">
        <f>IFERROR(__xludf.DUMMYFUNCTION("""COMPUTED_VALUE"""),4.37)</f>
        <v>4.37</v>
      </c>
      <c r="L906" s="4">
        <v>9.41155</v>
      </c>
      <c r="M906" s="4" t="s">
        <v>13</v>
      </c>
      <c r="N906" s="1">
        <v>1.59163962176819</v>
      </c>
      <c r="O906" s="4">
        <v>21.03486037823181</v>
      </c>
      <c r="V906" s="5">
        <v>30.6836</v>
      </c>
      <c r="W906" s="6">
        <v>4.525</v>
      </c>
      <c r="Z906" s="4">
        <f>IFERROR(__xludf.DUMMYFUNCTION("""COMPUTED_VALUE"""),4.37)</f>
        <v>4.37</v>
      </c>
      <c r="AA906" s="4">
        <v>8.90839</v>
      </c>
      <c r="AB906" s="4" t="s">
        <v>13</v>
      </c>
      <c r="AC906" s="1">
        <v>3.90600892175704</v>
      </c>
      <c r="AD906" s="4">
        <v>26.77759107824296</v>
      </c>
    </row>
    <row r="907">
      <c r="G907" s="5">
        <v>23.221</v>
      </c>
      <c r="H907" s="6">
        <v>4.53</v>
      </c>
      <c r="K907" s="4">
        <f>IFERROR(__xludf.DUMMYFUNCTION("""COMPUTED_VALUE"""),4.375)</f>
        <v>4.375</v>
      </c>
      <c r="L907" s="4">
        <v>9.64203</v>
      </c>
      <c r="M907" s="4" t="s">
        <v>13</v>
      </c>
      <c r="N907" s="1">
        <v>1.58435539688928</v>
      </c>
      <c r="O907" s="4">
        <v>21.63664460311072</v>
      </c>
      <c r="V907" s="5">
        <v>31.5532</v>
      </c>
      <c r="W907" s="6">
        <v>4.53</v>
      </c>
      <c r="Z907" s="4">
        <f>IFERROR(__xludf.DUMMYFUNCTION("""COMPUTED_VALUE"""),4.375)</f>
        <v>4.375</v>
      </c>
      <c r="AA907" s="4">
        <v>9.34226</v>
      </c>
      <c r="AB907" s="4" t="s">
        <v>13</v>
      </c>
      <c r="AC907" s="1">
        <v>3.91828090721561</v>
      </c>
      <c r="AD907" s="4">
        <v>27.63491909278439</v>
      </c>
    </row>
    <row r="908">
      <c r="G908" s="5">
        <v>23.8203</v>
      </c>
      <c r="H908" s="6">
        <v>4.535</v>
      </c>
      <c r="K908" s="4">
        <f>IFERROR(__xludf.DUMMYFUNCTION("""COMPUTED_VALUE"""),4.38)</f>
        <v>4.38</v>
      </c>
      <c r="L908" s="4">
        <v>9.88474</v>
      </c>
      <c r="M908" s="4" t="s">
        <v>13</v>
      </c>
      <c r="N908" s="1">
        <v>1.57685581965305</v>
      </c>
      <c r="O908" s="4">
        <v>22.24344418034695</v>
      </c>
      <c r="V908" s="5">
        <v>32.4237</v>
      </c>
      <c r="W908" s="6">
        <v>4.535</v>
      </c>
      <c r="Z908" s="4">
        <f>IFERROR(__xludf.DUMMYFUNCTION("""COMPUTED_VALUE"""),4.38)</f>
        <v>4.38</v>
      </c>
      <c r="AA908" s="4">
        <v>9.79608</v>
      </c>
      <c r="AB908" s="4" t="s">
        <v>13</v>
      </c>
      <c r="AC908" s="1">
        <v>3.93279030812559</v>
      </c>
      <c r="AD908" s="4">
        <v>28.490909691874407</v>
      </c>
    </row>
    <row r="909">
      <c r="G909" s="5">
        <v>24.424</v>
      </c>
      <c r="H909" s="6">
        <v>4.54</v>
      </c>
      <c r="K909" s="4">
        <f>IFERROR(__xludf.DUMMYFUNCTION("""COMPUTED_VALUE"""),4.385)</f>
        <v>4.385</v>
      </c>
      <c r="L909" s="4">
        <v>10.1401</v>
      </c>
      <c r="M909" s="4" t="s">
        <v>13</v>
      </c>
      <c r="N909" s="1">
        <v>1.56921266893511</v>
      </c>
      <c r="O909" s="4">
        <v>22.85478733106489</v>
      </c>
      <c r="V909" s="5">
        <v>33.2944</v>
      </c>
      <c r="W909" s="6">
        <v>4.54</v>
      </c>
      <c r="Z909" s="4">
        <f>IFERROR(__xludf.DUMMYFUNCTION("""COMPUTED_VALUE"""),4.385)</f>
        <v>4.385</v>
      </c>
      <c r="AA909" s="4">
        <v>10.2705</v>
      </c>
      <c r="AB909" s="4" t="s">
        <v>13</v>
      </c>
      <c r="AC909" s="1">
        <v>3.94919782107201</v>
      </c>
      <c r="AD909" s="4">
        <v>29.345202178927995</v>
      </c>
    </row>
    <row r="910">
      <c r="G910" s="5">
        <v>25.0313</v>
      </c>
      <c r="H910" s="6">
        <v>4.545</v>
      </c>
      <c r="K910" s="4">
        <f>IFERROR(__xludf.DUMMYFUNCTION("""COMPUTED_VALUE"""),4.39)</f>
        <v>4.39</v>
      </c>
      <c r="L910" s="4">
        <v>10.4085</v>
      </c>
      <c r="M910" s="4" t="s">
        <v>13</v>
      </c>
      <c r="N910" s="1">
        <v>1.56149772361109</v>
      </c>
      <c r="O910" s="4">
        <v>23.46980227638891</v>
      </c>
      <c r="V910" s="5">
        <v>34.1648</v>
      </c>
      <c r="W910" s="6">
        <v>4.545</v>
      </c>
      <c r="Z910" s="4">
        <f>IFERROR(__xludf.DUMMYFUNCTION("""COMPUTED_VALUE"""),4.39)</f>
        <v>4.39</v>
      </c>
      <c r="AA910" s="4">
        <v>10.7655</v>
      </c>
      <c r="AB910" s="4" t="s">
        <v>13</v>
      </c>
      <c r="AC910" s="1">
        <v>3.96716414263994</v>
      </c>
      <c r="AD910" s="4">
        <v>30.19763585736006</v>
      </c>
    </row>
    <row r="911">
      <c r="G911" s="5">
        <v>25.6419</v>
      </c>
      <c r="H911" s="6">
        <v>4.55</v>
      </c>
      <c r="K911" s="4">
        <f>IFERROR(__xludf.DUMMYFUNCTION("""COMPUTED_VALUE"""),4.395)</f>
        <v>4.395</v>
      </c>
      <c r="L911" s="4">
        <v>10.6903</v>
      </c>
      <c r="M911" s="4" t="s">
        <v>13</v>
      </c>
      <c r="N911" s="1">
        <v>1.55378276255659</v>
      </c>
      <c r="O911" s="4">
        <v>24.08811723744341</v>
      </c>
      <c r="V911" s="5">
        <v>35.0349</v>
      </c>
      <c r="W911" s="6">
        <v>4.55</v>
      </c>
      <c r="Z911" s="4">
        <f>IFERROR(__xludf.DUMMYFUNCTION("""COMPUTED_VALUE"""),4.395)</f>
        <v>4.395</v>
      </c>
      <c r="AA911" s="4">
        <v>11.2816</v>
      </c>
      <c r="AB911" s="4" t="s">
        <v>13</v>
      </c>
      <c r="AC911" s="1">
        <v>3.98634996941443</v>
      </c>
      <c r="AD911" s="4">
        <v>31.04855003058557</v>
      </c>
    </row>
    <row r="912">
      <c r="G912" s="5">
        <v>26.2551</v>
      </c>
      <c r="H912" s="6">
        <v>4.555</v>
      </c>
      <c r="K912" s="4">
        <f>IFERROR(__xludf.DUMMYFUNCTION("""COMPUTED_VALUE"""),4.4)</f>
        <v>4.4</v>
      </c>
      <c r="L912" s="4">
        <v>10.9856</v>
      </c>
      <c r="M912" s="4" t="s">
        <v>13</v>
      </c>
      <c r="N912" s="1">
        <v>1.54613956464721</v>
      </c>
      <c r="O912" s="4">
        <v>24.70896043535279</v>
      </c>
      <c r="V912" s="5">
        <v>35.9042</v>
      </c>
      <c r="W912" s="6">
        <v>4.555</v>
      </c>
      <c r="Z912" s="4">
        <f>IFERROR(__xludf.DUMMYFUNCTION("""COMPUTED_VALUE"""),4.4)</f>
        <v>4.4</v>
      </c>
      <c r="AA912" s="4">
        <v>11.8188</v>
      </c>
      <c r="AB912" s="4" t="s">
        <v>13</v>
      </c>
      <c r="AC912" s="1">
        <v>4.00641599798053</v>
      </c>
      <c r="AD912" s="4">
        <v>31.897784002019474</v>
      </c>
    </row>
    <row r="913">
      <c r="G913" s="5">
        <v>26.8705</v>
      </c>
      <c r="H913" s="6">
        <v>4.56</v>
      </c>
      <c r="K913" s="4">
        <f>IFERROR(__xludf.DUMMYFUNCTION("""COMPUTED_VALUE"""),4.401660919)</f>
        <v>4.401660919</v>
      </c>
      <c r="L913" s="4" t="s">
        <v>13</v>
      </c>
      <c r="M913" s="4">
        <v>1.79087379092581</v>
      </c>
      <c r="N913" s="1">
        <v>1.53863990875859</v>
      </c>
      <c r="O913" s="4">
        <v>25.33186009124141</v>
      </c>
      <c r="V913" s="5">
        <v>36.7729</v>
      </c>
      <c r="W913" s="6">
        <v>4.56</v>
      </c>
      <c r="Z913" s="4">
        <f>IFERROR(__xludf.DUMMYFUNCTION("""COMPUTED_VALUE"""),4.401660919)</f>
        <v>4.401660919</v>
      </c>
      <c r="AA913" s="4" t="s">
        <v>13</v>
      </c>
      <c r="AB913" s="4">
        <v>3.78268417587779</v>
      </c>
      <c r="AC913" s="1">
        <v>4.02702292492329</v>
      </c>
      <c r="AD913" s="4">
        <v>32.74587707507671</v>
      </c>
    </row>
    <row r="914">
      <c r="G914" s="5">
        <v>27.4875</v>
      </c>
      <c r="H914" s="6">
        <v>4.565</v>
      </c>
      <c r="K914" s="4">
        <f>IFERROR(__xludf.DUMMYFUNCTION("""COMPUTED_VALUE"""),4.405)</f>
        <v>4.405</v>
      </c>
      <c r="L914" s="4">
        <v>11.2947</v>
      </c>
      <c r="M914" s="4" t="s">
        <v>13</v>
      </c>
      <c r="N914" s="1">
        <v>1.53135557376631</v>
      </c>
      <c r="O914" s="4">
        <v>25.956144426233692</v>
      </c>
      <c r="V914" s="5">
        <v>37.6408</v>
      </c>
      <c r="W914" s="6">
        <v>4.565</v>
      </c>
      <c r="Z914" s="4">
        <f>IFERROR(__xludf.DUMMYFUNCTION("""COMPUTED_VALUE"""),4.405)</f>
        <v>4.405</v>
      </c>
      <c r="AA914" s="4">
        <v>12.3771</v>
      </c>
      <c r="AB914" s="4" t="s">
        <v>13</v>
      </c>
      <c r="AC914" s="1">
        <v>4.04783144682777</v>
      </c>
      <c r="AD914" s="4">
        <v>33.59296855317223</v>
      </c>
    </row>
    <row r="915">
      <c r="G915" s="5">
        <v>28.1059</v>
      </c>
      <c r="H915" s="6">
        <v>4.57</v>
      </c>
      <c r="K915" s="4">
        <f>IFERROR(__xludf.DUMMYFUNCTION("""COMPUTED_VALUE"""),4.41)</f>
        <v>4.41</v>
      </c>
      <c r="L915" s="4">
        <v>11.6179</v>
      </c>
      <c r="M915" s="4" t="s">
        <v>13</v>
      </c>
      <c r="N915" s="1">
        <v>1.52435833854601</v>
      </c>
      <c r="O915" s="4">
        <v>26.58154166145399</v>
      </c>
      <c r="V915" s="5">
        <v>38.5082</v>
      </c>
      <c r="W915" s="6">
        <v>4.57</v>
      </c>
      <c r="Z915" s="4">
        <f>IFERROR(__xludf.DUMMYFUNCTION("""COMPUTED_VALUE"""),4.41)</f>
        <v>4.41</v>
      </c>
      <c r="AA915" s="4">
        <v>12.9564</v>
      </c>
      <c r="AB915" s="4" t="s">
        <v>13</v>
      </c>
      <c r="AC915" s="1">
        <v>4.06850226027902</v>
      </c>
      <c r="AD915" s="4">
        <v>34.439697739720984</v>
      </c>
    </row>
    <row r="916">
      <c r="G916" s="5">
        <v>28.7251</v>
      </c>
      <c r="H916" s="6">
        <v>4.575</v>
      </c>
      <c r="K916" s="4">
        <f>IFERROR(__xludf.DUMMYFUNCTION("""COMPUTED_VALUE"""),4.415)</f>
        <v>4.415</v>
      </c>
      <c r="L916" s="4">
        <v>11.9552</v>
      </c>
      <c r="M916" s="4" t="s">
        <v>13</v>
      </c>
      <c r="N916" s="1">
        <v>1.51771998197328</v>
      </c>
      <c r="O916" s="4">
        <v>27.207380018026722</v>
      </c>
      <c r="V916" s="5">
        <v>39.3751</v>
      </c>
      <c r="W916" s="6">
        <v>4.575</v>
      </c>
      <c r="Z916" s="4">
        <f>IFERROR(__xludf.DUMMYFUNCTION("""COMPUTED_VALUE"""),4.415)</f>
        <v>4.415</v>
      </c>
      <c r="AA916" s="4">
        <v>13.5566</v>
      </c>
      <c r="AB916" s="4" t="s">
        <v>13</v>
      </c>
      <c r="AC916" s="1">
        <v>4.08869606186209</v>
      </c>
      <c r="AD916" s="4">
        <v>35.286403938137916</v>
      </c>
    </row>
    <row r="917">
      <c r="G917" s="5">
        <v>29.345</v>
      </c>
      <c r="H917" s="6">
        <v>4.58</v>
      </c>
      <c r="K917" s="4">
        <f>IFERROR(__xludf.DUMMYFUNCTION("""COMPUTED_VALUE"""),4.42)</f>
        <v>4.42</v>
      </c>
      <c r="L917" s="4">
        <v>12.3067</v>
      </c>
      <c r="M917" s="4" t="s">
        <v>13</v>
      </c>
      <c r="N917" s="1">
        <v>1.51151228292375</v>
      </c>
      <c r="O917" s="4">
        <v>27.83348771707625</v>
      </c>
      <c r="V917" s="5">
        <v>40.2419</v>
      </c>
      <c r="W917" s="6">
        <v>4.58</v>
      </c>
      <c r="Z917" s="4">
        <f>IFERROR(__xludf.DUMMYFUNCTION("""COMPUTED_VALUE"""),4.42)</f>
        <v>4.42</v>
      </c>
      <c r="AA917" s="4">
        <v>14.1774</v>
      </c>
      <c r="AB917" s="4" t="s">
        <v>13</v>
      </c>
      <c r="AC917" s="1">
        <v>4.10807354816204</v>
      </c>
      <c r="AD917" s="4">
        <v>36.13382645183796</v>
      </c>
    </row>
    <row r="918">
      <c r="G918" s="5">
        <v>29.9651</v>
      </c>
      <c r="H918" s="6">
        <v>4.585</v>
      </c>
      <c r="K918" s="4">
        <f>IFERROR(__xludf.DUMMYFUNCTION("""COMPUTED_VALUE"""),4.425)</f>
        <v>4.425</v>
      </c>
      <c r="L918" s="4">
        <v>12.6724</v>
      </c>
      <c r="M918" s="4" t="s">
        <v>13</v>
      </c>
      <c r="N918" s="1">
        <v>1.50580702027302</v>
      </c>
      <c r="O918" s="4">
        <v>28.45929297972698</v>
      </c>
      <c r="V918" s="5">
        <v>41.1089</v>
      </c>
      <c r="W918" s="6">
        <v>4.585</v>
      </c>
      <c r="Z918" s="4">
        <f>IFERROR(__xludf.DUMMYFUNCTION("""COMPUTED_VALUE"""),4.425)</f>
        <v>4.425</v>
      </c>
      <c r="AA918" s="4">
        <v>14.8185</v>
      </c>
      <c r="AB918" s="4" t="s">
        <v>13</v>
      </c>
      <c r="AC918" s="1">
        <v>4.12629541576392</v>
      </c>
      <c r="AD918" s="4">
        <v>36.98260458423608</v>
      </c>
    </row>
    <row r="919">
      <c r="G919" s="5">
        <v>30.5851</v>
      </c>
      <c r="H919" s="6">
        <v>4.59</v>
      </c>
      <c r="K919" s="4">
        <f>IFERROR(__xludf.DUMMYFUNCTION("""COMPUTED_VALUE"""),4.43)</f>
        <v>4.43</v>
      </c>
      <c r="L919" s="4">
        <v>13.0525</v>
      </c>
      <c r="M919" s="4" t="s">
        <v>13</v>
      </c>
      <c r="N919" s="1">
        <v>1.5006759728967</v>
      </c>
      <c r="O919" s="4">
        <v>29.0844240271033</v>
      </c>
      <c r="V919" s="5">
        <v>41.9766</v>
      </c>
      <c r="W919" s="6">
        <v>4.59</v>
      </c>
      <c r="Z919" s="4">
        <f>IFERROR(__xludf.DUMMYFUNCTION("""COMPUTED_VALUE"""),4.43)</f>
        <v>4.43</v>
      </c>
      <c r="AA919" s="4">
        <v>15.4794</v>
      </c>
      <c r="AB919" s="4" t="s">
        <v>13</v>
      </c>
      <c r="AC919" s="1">
        <v>4.14302236125277</v>
      </c>
      <c r="AD919" s="4">
        <v>37.83357763874723</v>
      </c>
    </row>
    <row r="920">
      <c r="G920" s="5">
        <v>31.2049</v>
      </c>
      <c r="H920" s="6">
        <v>4.595</v>
      </c>
      <c r="K920" s="4">
        <f>IFERROR(__xludf.DUMMYFUNCTION("""COMPUTED_VALUE"""),4.435)</f>
        <v>4.435</v>
      </c>
      <c r="L920" s="4">
        <v>13.4467</v>
      </c>
      <c r="M920" s="4" t="s">
        <v>13</v>
      </c>
      <c r="N920" s="1">
        <v>1.49619091967041</v>
      </c>
      <c r="O920" s="4">
        <v>29.708709080329587</v>
      </c>
      <c r="V920" s="5">
        <v>42.8453</v>
      </c>
      <c r="W920" s="6">
        <v>4.595</v>
      </c>
      <c r="Z920" s="4">
        <f>IFERROR(__xludf.DUMMYFUNCTION("""COMPUTED_VALUE"""),4.435)</f>
        <v>4.435</v>
      </c>
      <c r="AA920" s="4">
        <v>16.1595</v>
      </c>
      <c r="AB920" s="4" t="s">
        <v>13</v>
      </c>
      <c r="AC920" s="1">
        <v>4.15791508121367</v>
      </c>
      <c r="AD920" s="4">
        <v>38.687384918786336</v>
      </c>
    </row>
    <row r="921">
      <c r="G921" s="5">
        <v>31.8242</v>
      </c>
      <c r="H921" s="6">
        <v>4.6</v>
      </c>
      <c r="K921" s="4">
        <f>IFERROR(__xludf.DUMMYFUNCTION("""COMPUTED_VALUE"""),4.44)</f>
        <v>4.44</v>
      </c>
      <c r="L921" s="4">
        <v>13.855</v>
      </c>
      <c r="M921" s="4" t="s">
        <v>13</v>
      </c>
      <c r="N921" s="1">
        <v>1.49242363946975</v>
      </c>
      <c r="O921" s="4">
        <v>30.331776360530252</v>
      </c>
      <c r="V921" s="5">
        <v>43.7156</v>
      </c>
      <c r="W921" s="6">
        <v>4.6</v>
      </c>
      <c r="Z921" s="4">
        <f>IFERROR(__xludf.DUMMYFUNCTION("""COMPUTED_VALUE"""),4.44)</f>
        <v>4.44</v>
      </c>
      <c r="AA921" s="4">
        <v>16.8583</v>
      </c>
      <c r="AB921" s="4" t="s">
        <v>13</v>
      </c>
      <c r="AC921" s="1">
        <v>4.17063427223164</v>
      </c>
      <c r="AD921" s="4">
        <v>39.544965727768364</v>
      </c>
    </row>
    <row r="922">
      <c r="G922" s="5">
        <v>32.443</v>
      </c>
      <c r="H922" s="6">
        <v>4.605</v>
      </c>
      <c r="K922" s="4">
        <f>IFERROR(__xludf.DUMMYFUNCTION("""COMPUTED_VALUE"""),4.445)</f>
        <v>4.445</v>
      </c>
      <c r="L922" s="4">
        <v>14.2773</v>
      </c>
      <c r="M922" s="4" t="s">
        <v>13</v>
      </c>
      <c r="N922" s="1">
        <v>1.48944591117035</v>
      </c>
      <c r="O922" s="4">
        <v>30.953554088829648</v>
      </c>
      <c r="V922" s="5">
        <v>44.5881</v>
      </c>
      <c r="W922" s="6">
        <v>4.605</v>
      </c>
      <c r="Z922" s="4">
        <f>IFERROR(__xludf.DUMMYFUNCTION("""COMPUTED_VALUE"""),4.445)</f>
        <v>4.445</v>
      </c>
      <c r="AA922" s="4">
        <v>17.5749</v>
      </c>
      <c r="AB922" s="4" t="s">
        <v>13</v>
      </c>
      <c r="AC922" s="1">
        <v>4.18084063089176</v>
      </c>
      <c r="AD922" s="4">
        <v>40.40725936910824</v>
      </c>
    </row>
    <row r="923">
      <c r="G923" s="5">
        <v>33.061</v>
      </c>
      <c r="H923" s="6">
        <v>4.61</v>
      </c>
      <c r="K923" s="4">
        <f>IFERROR(__xludf.DUMMYFUNCTION("""COMPUTED_VALUE"""),4.45)</f>
        <v>4.45</v>
      </c>
      <c r="L923" s="4">
        <v>14.7133</v>
      </c>
      <c r="M923" s="4" t="s">
        <v>13</v>
      </c>
      <c r="N923" s="1">
        <v>1.48732951364781</v>
      </c>
      <c r="O923" s="4">
        <v>31.57367048635219</v>
      </c>
      <c r="V923" s="5">
        <v>45.4633</v>
      </c>
      <c r="W923" s="6">
        <v>4.61</v>
      </c>
      <c r="Z923" s="4">
        <f>IFERROR(__xludf.DUMMYFUNCTION("""COMPUTED_VALUE"""),4.45)</f>
        <v>4.45</v>
      </c>
      <c r="AA923" s="4">
        <v>18.3086</v>
      </c>
      <c r="AB923" s="4" t="s">
        <v>13</v>
      </c>
      <c r="AC923" s="1">
        <v>4.18819485377908</v>
      </c>
      <c r="AD923" s="4">
        <v>41.275105146220916</v>
      </c>
    </row>
    <row r="924">
      <c r="G924" s="5">
        <v>33.6782</v>
      </c>
      <c r="H924" s="6">
        <v>4.615</v>
      </c>
      <c r="K924" s="4">
        <f>IFERROR(__xludf.DUMMYFUNCTION("""COMPUTED_VALUE"""),4.455)</f>
        <v>4.455</v>
      </c>
      <c r="L924" s="4">
        <v>15.1628</v>
      </c>
      <c r="M924" s="4" t="s">
        <v>13</v>
      </c>
      <c r="N924" s="1">
        <v>1.48614622577774</v>
      </c>
      <c r="O924" s="4">
        <v>32.19205377422226</v>
      </c>
      <c r="V924" s="5">
        <v>46.3418</v>
      </c>
      <c r="W924" s="6">
        <v>4.615</v>
      </c>
      <c r="Z924" s="4">
        <f>IFERROR(__xludf.DUMMYFUNCTION("""COMPUTED_VALUE"""),4.455)</f>
        <v>4.455</v>
      </c>
      <c r="AA924" s="4">
        <v>19.0586</v>
      </c>
      <c r="AB924" s="4" t="s">
        <v>13</v>
      </c>
      <c r="AC924" s="1">
        <v>4.19235763747863</v>
      </c>
      <c r="AD924" s="4">
        <v>42.14944236252137</v>
      </c>
    </row>
    <row r="925">
      <c r="G925" s="5">
        <v>34.2944</v>
      </c>
      <c r="H925" s="6">
        <v>4.62</v>
      </c>
      <c r="K925" s="4">
        <f>IFERROR(__xludf.DUMMYFUNCTION("""COMPUTED_VALUE"""),4.46)</f>
        <v>4.46</v>
      </c>
      <c r="L925" s="4">
        <v>15.6254</v>
      </c>
      <c r="M925" s="4" t="s">
        <v>13</v>
      </c>
      <c r="N925" s="1">
        <v>1.48612928649235</v>
      </c>
      <c r="O925" s="4">
        <v>32.80827071350765</v>
      </c>
      <c r="V925" s="5">
        <v>47.2242</v>
      </c>
      <c r="W925" s="6">
        <v>4.62</v>
      </c>
      <c r="Z925" s="4">
        <f>IFERROR(__xludf.DUMMYFUNCTION("""COMPUTED_VALUE"""),4.46)</f>
        <v>4.46</v>
      </c>
      <c r="AA925" s="4">
        <v>19.8238</v>
      </c>
      <c r="AB925" s="4" t="s">
        <v>13</v>
      </c>
      <c r="AC925" s="1">
        <v>4.19310034674422</v>
      </c>
      <c r="AD925" s="4">
        <v>43.03109965325578</v>
      </c>
    </row>
    <row r="926">
      <c r="G926" s="5">
        <v>34.9097</v>
      </c>
      <c r="H926" s="6">
        <v>4.625</v>
      </c>
      <c r="K926" s="4">
        <f>IFERROR(__xludf.DUMMYFUNCTION("""COMPUTED_VALUE"""),4.465)</f>
        <v>4.465</v>
      </c>
      <c r="L926" s="4">
        <v>16.1008</v>
      </c>
      <c r="M926" s="4" t="s">
        <v>13</v>
      </c>
      <c r="N926" s="1">
        <v>1.48944678116819</v>
      </c>
      <c r="O926" s="4">
        <v>33.42025321883181</v>
      </c>
      <c r="V926" s="5">
        <v>48.1111</v>
      </c>
      <c r="W926" s="6">
        <v>4.625</v>
      </c>
      <c r="Z926" s="4">
        <f>IFERROR(__xludf.DUMMYFUNCTION("""COMPUTED_VALUE"""),4.465)</f>
        <v>4.465</v>
      </c>
      <c r="AA926" s="4">
        <v>20.6033</v>
      </c>
      <c r="AB926" s="4" t="s">
        <v>13</v>
      </c>
      <c r="AC926" s="1">
        <v>4.19170122452587</v>
      </c>
      <c r="AD926" s="4">
        <v>43.91939877547413</v>
      </c>
    </row>
    <row r="927">
      <c r="G927" s="5">
        <v>35.524</v>
      </c>
      <c r="H927" s="6">
        <v>4.63</v>
      </c>
      <c r="K927" s="4">
        <f>IFERROR(__xludf.DUMMYFUNCTION("""COMPUTED_VALUE"""),4.47)</f>
        <v>4.47</v>
      </c>
      <c r="L927" s="4">
        <v>16.5886</v>
      </c>
      <c r="M927" s="4" t="s">
        <v>13</v>
      </c>
      <c r="N927" s="1">
        <v>1.49659971196001</v>
      </c>
      <c r="O927" s="4">
        <v>34.02740028803999</v>
      </c>
      <c r="V927" s="5">
        <v>49.0033</v>
      </c>
      <c r="W927" s="6">
        <v>4.63</v>
      </c>
      <c r="Z927" s="4">
        <f>IFERROR(__xludf.DUMMYFUNCTION("""COMPUTED_VALUE"""),4.47)</f>
        <v>4.47</v>
      </c>
      <c r="AA927" s="4">
        <v>21.3961</v>
      </c>
      <c r="AB927" s="4" t="s">
        <v>13</v>
      </c>
      <c r="AC927" s="1">
        <v>4.18868454315182</v>
      </c>
      <c r="AD927" s="4">
        <v>44.81461545684818</v>
      </c>
    </row>
    <row r="928">
      <c r="G928" s="5">
        <v>36.1373</v>
      </c>
      <c r="H928" s="6">
        <v>4.635</v>
      </c>
      <c r="K928" s="4">
        <f>IFERROR(__xludf.DUMMYFUNCTION("""COMPUTED_VALUE"""),4.475)</f>
        <v>4.475</v>
      </c>
      <c r="L928" s="4">
        <v>17.0885</v>
      </c>
      <c r="M928" s="4" t="s">
        <v>13</v>
      </c>
      <c r="N928" s="1">
        <v>1.5073826865308</v>
      </c>
      <c r="O928" s="4">
        <v>34.62991731346921</v>
      </c>
      <c r="V928" s="5">
        <v>49.9011</v>
      </c>
      <c r="W928" s="6">
        <v>4.635</v>
      </c>
      <c r="Z928" s="4">
        <f>IFERROR(__xludf.DUMMYFUNCTION("""COMPUTED_VALUE"""),4.475)</f>
        <v>4.475</v>
      </c>
      <c r="AA928" s="4">
        <v>22.2011</v>
      </c>
      <c r="AB928" s="4" t="s">
        <v>13</v>
      </c>
      <c r="AC928" s="1">
        <v>4.18413692491094</v>
      </c>
      <c r="AD928" s="4">
        <v>45.71696307508906</v>
      </c>
    </row>
    <row r="929">
      <c r="G929" s="5">
        <v>36.7497</v>
      </c>
      <c r="H929" s="6">
        <v>4.64</v>
      </c>
      <c r="K929" s="4">
        <f>IFERROR(__xludf.DUMMYFUNCTION("""COMPUTED_VALUE"""),4.48)</f>
        <v>4.48</v>
      </c>
      <c r="L929" s="4">
        <v>17.5998</v>
      </c>
      <c r="M929" s="4" t="s">
        <v>13</v>
      </c>
      <c r="N929" s="1">
        <v>1.52159031254356</v>
      </c>
      <c r="O929" s="4">
        <v>35.22810968745644</v>
      </c>
      <c r="V929" s="5">
        <v>50.8054</v>
      </c>
      <c r="W929" s="6">
        <v>4.64</v>
      </c>
      <c r="Z929" s="4">
        <f>IFERROR(__xludf.DUMMYFUNCTION("""COMPUTED_VALUE"""),4.48)</f>
        <v>4.48</v>
      </c>
      <c r="AA929" s="4">
        <v>23.0172</v>
      </c>
      <c r="AB929" s="4" t="s">
        <v>13</v>
      </c>
      <c r="AC929" s="1">
        <v>4.17814499209213</v>
      </c>
      <c r="AD929" s="4">
        <v>46.62725500790787</v>
      </c>
    </row>
    <row r="930">
      <c r="G930" s="5">
        <v>37.3612</v>
      </c>
      <c r="H930" s="6">
        <v>4.645</v>
      </c>
      <c r="K930" s="4">
        <f>IFERROR(__xludf.DUMMYFUNCTION("""COMPUTED_VALUE"""),4.485)</f>
        <v>4.485</v>
      </c>
      <c r="L930" s="4">
        <v>18.1221</v>
      </c>
      <c r="M930" s="4" t="s">
        <v>13</v>
      </c>
      <c r="N930" s="1">
        <v>1.53901719766127</v>
      </c>
      <c r="O930" s="4">
        <v>35.82218280233872</v>
      </c>
      <c r="V930" s="5">
        <v>51.7168</v>
      </c>
      <c r="W930" s="6">
        <v>4.645</v>
      </c>
      <c r="Z930" s="4">
        <f>IFERROR(__xludf.DUMMYFUNCTION("""COMPUTED_VALUE"""),4.485)</f>
        <v>4.485</v>
      </c>
      <c r="AA930" s="4">
        <v>23.8433</v>
      </c>
      <c r="AB930" s="4" t="s">
        <v>13</v>
      </c>
      <c r="AC930" s="1">
        <v>4.17079536698427</v>
      </c>
      <c r="AD930" s="4">
        <v>47.54600463301573</v>
      </c>
    </row>
    <row r="931">
      <c r="G931" s="5">
        <v>37.9718</v>
      </c>
      <c r="H931" s="6">
        <v>4.65</v>
      </c>
      <c r="K931" s="4">
        <f>IFERROR(__xludf.DUMMYFUNCTION("""COMPUTED_VALUE"""),4.49)</f>
        <v>4.49</v>
      </c>
      <c r="L931" s="4">
        <v>18.6549</v>
      </c>
      <c r="M931" s="4" t="s">
        <v>13</v>
      </c>
      <c r="N931" s="1">
        <v>1.55945794954693</v>
      </c>
      <c r="O931" s="4">
        <v>36.41234205045307</v>
      </c>
      <c r="V931" s="5">
        <v>52.6357</v>
      </c>
      <c r="W931" s="6">
        <v>4.65</v>
      </c>
      <c r="Z931" s="4">
        <f>IFERROR(__xludf.DUMMYFUNCTION("""COMPUTED_VALUE"""),4.49)</f>
        <v>4.49</v>
      </c>
      <c r="AA931" s="4">
        <v>24.6783</v>
      </c>
      <c r="AB931" s="4" t="s">
        <v>13</v>
      </c>
      <c r="AC931" s="1">
        <v>4.16217467187624</v>
      </c>
      <c r="AD931" s="4">
        <v>48.473525328123756</v>
      </c>
    </row>
    <row r="932">
      <c r="G932" s="5">
        <v>38.5816</v>
      </c>
      <c r="H932" s="6">
        <v>4.655</v>
      </c>
      <c r="K932" s="4">
        <f>IFERROR(__xludf.DUMMYFUNCTION("""COMPUTED_VALUE"""),4.495)</f>
        <v>4.495</v>
      </c>
      <c r="L932" s="4">
        <v>19.1975</v>
      </c>
      <c r="M932" s="4" t="s">
        <v>13</v>
      </c>
      <c r="N932" s="1">
        <v>1.58270717586351</v>
      </c>
      <c r="O932" s="4">
        <v>36.99889282413649</v>
      </c>
      <c r="V932" s="5">
        <v>53.5629</v>
      </c>
      <c r="W932" s="6">
        <v>4.655</v>
      </c>
      <c r="Z932" s="4">
        <f>IFERROR(__xludf.DUMMYFUNCTION("""COMPUTED_VALUE"""),4.495)</f>
        <v>4.495</v>
      </c>
      <c r="AA932" s="4">
        <v>25.5211</v>
      </c>
      <c r="AB932" s="4" t="s">
        <v>13</v>
      </c>
      <c r="AC932" s="1">
        <v>4.15236952905694</v>
      </c>
      <c r="AD932" s="4">
        <v>49.41053047094306</v>
      </c>
    </row>
    <row r="933">
      <c r="G933" s="5">
        <v>39.1909</v>
      </c>
      <c r="H933" s="6">
        <v>4.66</v>
      </c>
      <c r="K933" s="4">
        <f>IFERROR(__xludf.DUMMYFUNCTION("""COMPUTED_VALUE"""),4.5)</f>
        <v>4.5</v>
      </c>
      <c r="L933" s="4">
        <v>19.7494</v>
      </c>
      <c r="M933" s="4" t="s">
        <v>13</v>
      </c>
      <c r="N933" s="1">
        <v>1.60855948427402</v>
      </c>
      <c r="O933" s="4">
        <v>37.58234051572598</v>
      </c>
      <c r="V933" s="5">
        <v>54.4992</v>
      </c>
      <c r="W933" s="6">
        <v>4.66</v>
      </c>
      <c r="Z933" s="4">
        <f>IFERROR(__xludf.DUMMYFUNCTION("""COMPUTED_VALUE"""),4.5)</f>
        <v>4.5</v>
      </c>
      <c r="AA933" s="4">
        <v>26.3705</v>
      </c>
      <c r="AB933" s="4" t="s">
        <v>13</v>
      </c>
      <c r="AC933" s="1">
        <v>4.14146656081524</v>
      </c>
      <c r="AD933" s="4">
        <v>50.35773343918476</v>
      </c>
    </row>
    <row r="934">
      <c r="G934" s="5">
        <v>39.7996</v>
      </c>
      <c r="H934" s="6">
        <v>4.665</v>
      </c>
      <c r="K934" s="4">
        <f>IFERROR(__xludf.DUMMYFUNCTION("""COMPUTED_VALUE"""),4.505)</f>
        <v>4.505</v>
      </c>
      <c r="L934" s="4">
        <v>20.31</v>
      </c>
      <c r="M934" s="4" t="s">
        <v>13</v>
      </c>
      <c r="N934" s="1">
        <v>1.63680948244144</v>
      </c>
      <c r="O934" s="4">
        <v>38.162790517558555</v>
      </c>
      <c r="V934" s="5">
        <v>55.445</v>
      </c>
      <c r="W934" s="6">
        <v>4.665</v>
      </c>
      <c r="Z934" s="4">
        <f>IFERROR(__xludf.DUMMYFUNCTION("""COMPUTED_VALUE"""),4.505)</f>
        <v>4.505</v>
      </c>
      <c r="AA934" s="4">
        <v>27.2256</v>
      </c>
      <c r="AB934" s="4" t="s">
        <v>13</v>
      </c>
      <c r="AC934" s="1">
        <v>4.12955238944004</v>
      </c>
      <c r="AD934" s="4">
        <v>51.31544761055996</v>
      </c>
    </row>
    <row r="935">
      <c r="G935" s="5">
        <v>40.4078</v>
      </c>
      <c r="H935" s="6">
        <v>4.67</v>
      </c>
      <c r="K935" s="4">
        <f>IFERROR(__xludf.DUMMYFUNCTION("""COMPUTED_VALUE"""),4.51)</f>
        <v>4.51</v>
      </c>
      <c r="L935" s="4">
        <v>20.8787</v>
      </c>
      <c r="M935" s="4" t="s">
        <v>13</v>
      </c>
      <c r="N935" s="1">
        <v>1.66725177802876</v>
      </c>
      <c r="O935" s="4">
        <v>38.74054822197124</v>
      </c>
      <c r="V935" s="5">
        <v>56.4009</v>
      </c>
      <c r="W935" s="6">
        <v>4.67</v>
      </c>
      <c r="Z935" s="4">
        <f>IFERROR(__xludf.DUMMYFUNCTION("""COMPUTED_VALUE"""),4.51)</f>
        <v>4.51</v>
      </c>
      <c r="AA935" s="4">
        <v>28.0854</v>
      </c>
      <c r="AB935" s="4" t="s">
        <v>13</v>
      </c>
      <c r="AC935" s="1">
        <v>4.11671363722022</v>
      </c>
      <c r="AD935" s="4">
        <v>52.28418636277978</v>
      </c>
    </row>
    <row r="936">
      <c r="G936" s="5">
        <v>41.0157</v>
      </c>
      <c r="H936" s="6">
        <v>4.675</v>
      </c>
      <c r="K936" s="4">
        <f>IFERROR(__xludf.DUMMYFUNCTION("""COMPUTED_VALUE"""),4.515)</f>
        <v>4.515</v>
      </c>
      <c r="L936" s="4">
        <v>21.4547</v>
      </c>
      <c r="M936" s="4" t="s">
        <v>13</v>
      </c>
      <c r="N936" s="1">
        <v>1.69968097869898</v>
      </c>
      <c r="O936" s="4">
        <v>39.316019021301024</v>
      </c>
      <c r="V936" s="5">
        <v>57.3675</v>
      </c>
      <c r="W936" s="6">
        <v>4.675</v>
      </c>
      <c r="Z936" s="4">
        <f>IFERROR(__xludf.DUMMYFUNCTION("""COMPUTED_VALUE"""),4.515)</f>
        <v>4.515</v>
      </c>
      <c r="AA936" s="4">
        <v>28.9489</v>
      </c>
      <c r="AB936" s="4" t="s">
        <v>13</v>
      </c>
      <c r="AC936" s="1">
        <v>4.10303692644466</v>
      </c>
      <c r="AD936" s="4">
        <v>53.26446307355534</v>
      </c>
    </row>
    <row r="937">
      <c r="G937" s="5">
        <v>41.6234</v>
      </c>
      <c r="H937" s="6">
        <v>4.68</v>
      </c>
      <c r="K937" s="4">
        <f>IFERROR(__xludf.DUMMYFUNCTION("""COMPUTED_VALUE"""),4.518360138)</f>
        <v>4.518360138</v>
      </c>
      <c r="L937" s="4" t="s">
        <v>13</v>
      </c>
      <c r="M937" s="4">
        <v>1.60085691131337</v>
      </c>
      <c r="N937" s="1">
        <v>1.73389169211507</v>
      </c>
      <c r="O937" s="4">
        <v>39.889508307884924</v>
      </c>
      <c r="V937" s="5">
        <v>58.3455</v>
      </c>
      <c r="W937" s="6">
        <v>4.68</v>
      </c>
      <c r="Z937" s="4">
        <f>IFERROR(__xludf.DUMMYFUNCTION("""COMPUTED_VALUE"""),4.518360138)</f>
        <v>4.518360138</v>
      </c>
      <c r="AA937" s="4" t="s">
        <v>13</v>
      </c>
      <c r="AB937" s="4">
        <v>3.89375234335747</v>
      </c>
      <c r="AC937" s="1">
        <v>4.08860887940226</v>
      </c>
      <c r="AD937" s="4">
        <v>54.25689112059774</v>
      </c>
    </row>
    <row r="938">
      <c r="G938" s="5">
        <v>42.231</v>
      </c>
      <c r="H938" s="6">
        <v>4.685</v>
      </c>
      <c r="K938" s="4">
        <f>IFERROR(__xludf.DUMMYFUNCTION("""COMPUTED_VALUE"""),4.52)</f>
        <v>4.52</v>
      </c>
      <c r="L938" s="4">
        <v>22.0375</v>
      </c>
      <c r="M938" s="4" t="s">
        <v>13</v>
      </c>
      <c r="N938" s="1">
        <v>1.76967852594004</v>
      </c>
      <c r="O938" s="4">
        <v>40.461321474059964</v>
      </c>
      <c r="V938" s="5">
        <v>59.3353</v>
      </c>
      <c r="W938" s="6">
        <v>4.685</v>
      </c>
      <c r="Z938" s="4">
        <f>IFERROR(__xludf.DUMMYFUNCTION("""COMPUTED_VALUE"""),4.52)</f>
        <v>4.52</v>
      </c>
      <c r="AA938" s="4">
        <v>29.8152</v>
      </c>
      <c r="AB938" s="4" t="s">
        <v>13</v>
      </c>
      <c r="AC938" s="1">
        <v>4.0735161183819</v>
      </c>
      <c r="AD938" s="4">
        <v>55.26178388161809</v>
      </c>
    </row>
    <row r="939">
      <c r="G939" s="5">
        <v>42.8387</v>
      </c>
      <c r="H939" s="6">
        <v>4.69</v>
      </c>
      <c r="K939" s="4">
        <f>IFERROR(__xludf.DUMMYFUNCTION("""COMPUTED_VALUE"""),4.525)</f>
        <v>4.525</v>
      </c>
      <c r="L939" s="4">
        <v>22.6265</v>
      </c>
      <c r="M939" s="4" t="s">
        <v>13</v>
      </c>
      <c r="N939" s="1">
        <v>1.80683608783687</v>
      </c>
      <c r="O939" s="4">
        <v>41.03186391216313</v>
      </c>
      <c r="V939" s="5">
        <v>60.3375</v>
      </c>
      <c r="W939" s="6">
        <v>4.69</v>
      </c>
      <c r="Z939" s="4">
        <f>IFERROR(__xludf.DUMMYFUNCTION("""COMPUTED_VALUE"""),4.525)</f>
        <v>4.525</v>
      </c>
      <c r="AA939" s="4">
        <v>30.6836</v>
      </c>
      <c r="AB939" s="4" t="s">
        <v>13</v>
      </c>
      <c r="AC939" s="1">
        <v>4.05784526567247</v>
      </c>
      <c r="AD939" s="4">
        <v>56.27965473432753</v>
      </c>
    </row>
    <row r="940">
      <c r="G940" s="5">
        <v>43.4466</v>
      </c>
      <c r="H940" s="6">
        <v>4.695</v>
      </c>
      <c r="K940" s="4">
        <f>IFERROR(__xludf.DUMMYFUNCTION("""COMPUTED_VALUE"""),4.53)</f>
        <v>4.53</v>
      </c>
      <c r="L940" s="4">
        <v>23.221</v>
      </c>
      <c r="M940" s="4" t="s">
        <v>13</v>
      </c>
      <c r="N940" s="1">
        <v>1.84515898546854</v>
      </c>
      <c r="O940" s="4">
        <v>41.60144101453146</v>
      </c>
      <c r="V940" s="5">
        <v>61.3524</v>
      </c>
      <c r="W940" s="6">
        <v>4.695</v>
      </c>
      <c r="Z940" s="4">
        <f>IFERROR(__xludf.DUMMYFUNCTION("""COMPUTED_VALUE"""),4.53)</f>
        <v>4.53</v>
      </c>
      <c r="AA940" s="4">
        <v>31.5532</v>
      </c>
      <c r="AB940" s="4" t="s">
        <v>13</v>
      </c>
      <c r="AC940" s="1">
        <v>4.04168294356284</v>
      </c>
      <c r="AD940" s="4">
        <v>57.31071705643716</v>
      </c>
    </row>
    <row r="941">
      <c r="G941" s="5">
        <v>44.0548</v>
      </c>
      <c r="H941" s="6">
        <v>4.7</v>
      </c>
      <c r="K941" s="4">
        <f>IFERROR(__xludf.DUMMYFUNCTION("""COMPUTED_VALUE"""),4.535)</f>
        <v>4.535</v>
      </c>
      <c r="L941" s="4">
        <v>23.8203</v>
      </c>
      <c r="M941" s="4" t="s">
        <v>13</v>
      </c>
      <c r="N941" s="1">
        <v>1.88444182649805</v>
      </c>
      <c r="O941" s="4">
        <v>42.17035817350195</v>
      </c>
      <c r="V941" s="5">
        <v>62.3806</v>
      </c>
      <c r="W941" s="6">
        <v>4.7</v>
      </c>
      <c r="Z941" s="4">
        <f>IFERROR(__xludf.DUMMYFUNCTION("""COMPUTED_VALUE"""),4.535)</f>
        <v>4.535</v>
      </c>
      <c r="AA941" s="4">
        <v>32.4237</v>
      </c>
      <c r="AB941" s="4" t="s">
        <v>13</v>
      </c>
      <c r="AC941" s="1">
        <v>4.02511577434192</v>
      </c>
      <c r="AD941" s="4">
        <v>58.35548422565808</v>
      </c>
    </row>
    <row r="942">
      <c r="G942" s="5">
        <v>44.6635</v>
      </c>
      <c r="H942" s="6">
        <v>4.705</v>
      </c>
      <c r="K942" s="4">
        <f>IFERROR(__xludf.DUMMYFUNCTION("""COMPUTED_VALUE"""),4.54)</f>
        <v>4.54</v>
      </c>
      <c r="L942" s="4">
        <v>24.424</v>
      </c>
      <c r="M942" s="4" t="s">
        <v>13</v>
      </c>
      <c r="N942" s="1">
        <v>1.9244792185884</v>
      </c>
      <c r="O942" s="4">
        <v>42.7390207814116</v>
      </c>
      <c r="V942" s="5">
        <v>63.4223</v>
      </c>
      <c r="W942" s="6">
        <v>4.705</v>
      </c>
      <c r="Z942" s="4">
        <f>IFERROR(__xludf.DUMMYFUNCTION("""COMPUTED_VALUE"""),4.54)</f>
        <v>4.54</v>
      </c>
      <c r="AA942" s="4">
        <v>33.2944</v>
      </c>
      <c r="AB942" s="4" t="s">
        <v>13</v>
      </c>
      <c r="AC942" s="1">
        <v>4.00823038029858</v>
      </c>
      <c r="AD942" s="4">
        <v>59.41406961970142</v>
      </c>
    </row>
    <row r="943">
      <c r="G943" s="5">
        <v>45.2729</v>
      </c>
      <c r="H943" s="6">
        <v>4.71</v>
      </c>
      <c r="K943" s="4">
        <f>IFERROR(__xludf.DUMMYFUNCTION("""COMPUTED_VALUE"""),4.545)</f>
        <v>4.545</v>
      </c>
      <c r="L943" s="4">
        <v>25.0313</v>
      </c>
      <c r="M943" s="4" t="s">
        <v>13</v>
      </c>
      <c r="N943" s="1">
        <v>1.96506576940256</v>
      </c>
      <c r="O943" s="4">
        <v>43.30783423059744</v>
      </c>
      <c r="V943" s="5">
        <v>64.4778</v>
      </c>
      <c r="W943" s="6">
        <v>4.71</v>
      </c>
      <c r="Z943" s="4">
        <f>IFERROR(__xludf.DUMMYFUNCTION("""COMPUTED_VALUE"""),4.545)</f>
        <v>4.545</v>
      </c>
      <c r="AA943" s="4">
        <v>34.1648</v>
      </c>
      <c r="AB943" s="4" t="s">
        <v>13</v>
      </c>
      <c r="AC943" s="1">
        <v>3.99111338372171</v>
      </c>
      <c r="AD943" s="4">
        <v>60.48668661627829</v>
      </c>
    </row>
    <row r="944">
      <c r="G944" s="5">
        <v>45.883</v>
      </c>
      <c r="H944" s="6">
        <v>4.715</v>
      </c>
      <c r="K944" s="4">
        <f>IFERROR(__xludf.DUMMYFUNCTION("""COMPUTED_VALUE"""),4.55)</f>
        <v>4.55</v>
      </c>
      <c r="L944" s="4">
        <v>25.6419</v>
      </c>
      <c r="M944" s="4" t="s">
        <v>13</v>
      </c>
      <c r="N944" s="1">
        <v>2.00599608660353</v>
      </c>
      <c r="O944" s="4">
        <v>43.87700391339647</v>
      </c>
      <c r="V944" s="5">
        <v>65.5473</v>
      </c>
      <c r="W944" s="6">
        <v>4.715</v>
      </c>
      <c r="Z944" s="4">
        <f>IFERROR(__xludf.DUMMYFUNCTION("""COMPUTED_VALUE"""),4.55)</f>
        <v>4.55</v>
      </c>
      <c r="AA944" s="4">
        <v>35.0349</v>
      </c>
      <c r="AB944" s="4" t="s">
        <v>13</v>
      </c>
      <c r="AC944" s="1">
        <v>3.9738514069002</v>
      </c>
      <c r="AD944" s="4">
        <v>61.573448593099805</v>
      </c>
    </row>
    <row r="945">
      <c r="G945" s="5">
        <v>46.494</v>
      </c>
      <c r="H945" s="6">
        <v>4.72</v>
      </c>
      <c r="K945" s="4">
        <f>IFERROR(__xludf.DUMMYFUNCTION("""COMPUTED_VALUE"""),4.555)</f>
        <v>4.555</v>
      </c>
      <c r="L945" s="4">
        <v>26.2551</v>
      </c>
      <c r="M945" s="4" t="s">
        <v>13</v>
      </c>
      <c r="N945" s="1">
        <v>2.0470647778543</v>
      </c>
      <c r="O945" s="4">
        <v>44.4469352221457</v>
      </c>
      <c r="V945" s="5">
        <v>66.6309</v>
      </c>
      <c r="W945" s="6">
        <v>4.72</v>
      </c>
      <c r="Z945" s="4">
        <f>IFERROR(__xludf.DUMMYFUNCTION("""COMPUTED_VALUE"""),4.555)</f>
        <v>4.555</v>
      </c>
      <c r="AA945" s="4">
        <v>35.9042</v>
      </c>
      <c r="AB945" s="4" t="s">
        <v>13</v>
      </c>
      <c r="AC945" s="1">
        <v>3.95653107212294</v>
      </c>
      <c r="AD945" s="4">
        <v>62.674368927877055</v>
      </c>
    </row>
    <row r="946">
      <c r="G946" s="5">
        <v>47.1061</v>
      </c>
      <c r="H946" s="6">
        <v>4.725</v>
      </c>
      <c r="K946" s="4">
        <f>IFERROR(__xludf.DUMMYFUNCTION("""COMPUTED_VALUE"""),4.56)</f>
        <v>4.56</v>
      </c>
      <c r="L946" s="4">
        <v>26.8705</v>
      </c>
      <c r="M946" s="4" t="s">
        <v>13</v>
      </c>
      <c r="N946" s="1">
        <v>2.08806645081785</v>
      </c>
      <c r="O946" s="4">
        <v>45.01803354918215</v>
      </c>
      <c r="V946" s="5">
        <v>67.7286</v>
      </c>
      <c r="W946" s="6">
        <v>4.725</v>
      </c>
      <c r="Z946" s="4">
        <f>IFERROR(__xludf.DUMMYFUNCTION("""COMPUTED_VALUE"""),4.56)</f>
        <v>4.56</v>
      </c>
      <c r="AA946" s="4">
        <v>36.7729</v>
      </c>
      <c r="AB946" s="4" t="s">
        <v>13</v>
      </c>
      <c r="AC946" s="1">
        <v>3.9392390016788</v>
      </c>
      <c r="AD946" s="4">
        <v>63.7893609983212</v>
      </c>
    </row>
    <row r="947">
      <c r="G947" s="5">
        <v>47.7195</v>
      </c>
      <c r="H947" s="6">
        <v>4.73</v>
      </c>
      <c r="K947" s="4">
        <f>IFERROR(__xludf.DUMMYFUNCTION("""COMPUTED_VALUE"""),4.565)</f>
        <v>4.565</v>
      </c>
      <c r="L947" s="4">
        <v>27.4875</v>
      </c>
      <c r="M947" s="4" t="s">
        <v>13</v>
      </c>
      <c r="N947" s="1">
        <v>2.12879571315719</v>
      </c>
      <c r="O947" s="4">
        <v>45.59070428684281</v>
      </c>
      <c r="V947" s="5">
        <v>68.8403</v>
      </c>
      <c r="W947" s="6">
        <v>4.73</v>
      </c>
      <c r="Z947" s="4">
        <f>IFERROR(__xludf.DUMMYFUNCTION("""COMPUTED_VALUE"""),4.565)</f>
        <v>4.565</v>
      </c>
      <c r="AA947" s="4">
        <v>37.6408</v>
      </c>
      <c r="AB947" s="4" t="s">
        <v>13</v>
      </c>
      <c r="AC947" s="1">
        <v>3.92206181785668</v>
      </c>
      <c r="AD947" s="4">
        <v>64.91823818214331</v>
      </c>
    </row>
    <row r="948">
      <c r="G948" s="5">
        <v>48.3343</v>
      </c>
      <c r="H948" s="6">
        <v>4.735</v>
      </c>
      <c r="K948" s="4">
        <f>IFERROR(__xludf.DUMMYFUNCTION("""COMPUTED_VALUE"""),4.57)</f>
        <v>4.57</v>
      </c>
      <c r="L948" s="4">
        <v>28.1059</v>
      </c>
      <c r="M948" s="4" t="s">
        <v>13</v>
      </c>
      <c r="N948" s="1">
        <v>2.16904717253529</v>
      </c>
      <c r="O948" s="4">
        <v>46.16525282746471</v>
      </c>
      <c r="V948" s="5">
        <v>69.9658</v>
      </c>
      <c r="W948" s="6">
        <v>4.735</v>
      </c>
      <c r="Z948" s="4">
        <f>IFERROR(__xludf.DUMMYFUNCTION("""COMPUTED_VALUE"""),4.57)</f>
        <v>4.57</v>
      </c>
      <c r="AA948" s="4">
        <v>38.5082</v>
      </c>
      <c r="AB948" s="4" t="s">
        <v>13</v>
      </c>
      <c r="AC948" s="1">
        <v>3.90508614294546</v>
      </c>
      <c r="AD948" s="4">
        <v>66.06071385705454</v>
      </c>
    </row>
    <row r="949">
      <c r="G949" s="5">
        <v>48.9506</v>
      </c>
      <c r="H949" s="6">
        <v>4.74</v>
      </c>
      <c r="K949" s="4">
        <f>IFERROR(__xludf.DUMMYFUNCTION("""COMPUTED_VALUE"""),4.575)</f>
        <v>4.575</v>
      </c>
      <c r="L949" s="4">
        <v>28.7251</v>
      </c>
      <c r="M949" s="4" t="s">
        <v>13</v>
      </c>
      <c r="N949" s="1">
        <v>2.20861543661515</v>
      </c>
      <c r="O949" s="4">
        <v>46.741984563384854</v>
      </c>
      <c r="V949" s="5">
        <v>71.1047</v>
      </c>
      <c r="W949" s="6">
        <v>4.74</v>
      </c>
      <c r="Z949" s="4">
        <f>IFERROR(__xludf.DUMMYFUNCTION("""COMPUTED_VALUE"""),4.575)</f>
        <v>4.575</v>
      </c>
      <c r="AA949" s="4">
        <v>39.3751</v>
      </c>
      <c r="AB949" s="4" t="s">
        <v>13</v>
      </c>
      <c r="AC949" s="1">
        <v>3.88839859923403</v>
      </c>
      <c r="AD949" s="4">
        <v>67.21630140076596</v>
      </c>
    </row>
    <row r="950">
      <c r="G950" s="5">
        <v>49.5688</v>
      </c>
      <c r="H950" s="6">
        <v>4.745</v>
      </c>
      <c r="K950" s="4">
        <f>IFERROR(__xludf.DUMMYFUNCTION("""COMPUTED_VALUE"""),4.58)</f>
        <v>4.58</v>
      </c>
      <c r="L950" s="4">
        <v>29.345</v>
      </c>
      <c r="M950" s="4" t="s">
        <v>13</v>
      </c>
      <c r="N950" s="1">
        <v>2.24729511305975</v>
      </c>
      <c r="O950" s="4">
        <v>47.321504886940254</v>
      </c>
      <c r="V950" s="5">
        <v>72.2566</v>
      </c>
      <c r="W950" s="6">
        <v>4.745</v>
      </c>
      <c r="Z950" s="4">
        <f>IFERROR(__xludf.DUMMYFUNCTION("""COMPUTED_VALUE"""),4.58)</f>
        <v>4.58</v>
      </c>
      <c r="AA950" s="4">
        <v>40.2419</v>
      </c>
      <c r="AB950" s="4" t="s">
        <v>13</v>
      </c>
      <c r="AC950" s="1">
        <v>3.87208580901127</v>
      </c>
      <c r="AD950" s="4">
        <v>68.38451419098874</v>
      </c>
    </row>
    <row r="951">
      <c r="G951" s="5">
        <v>50.1889</v>
      </c>
      <c r="H951" s="6">
        <v>4.75</v>
      </c>
      <c r="K951" s="4">
        <f>IFERROR(__xludf.DUMMYFUNCTION("""COMPUTED_VALUE"""),4.585)</f>
        <v>4.585</v>
      </c>
      <c r="L951" s="4">
        <v>29.9651</v>
      </c>
      <c r="M951" s="4" t="s">
        <v>13</v>
      </c>
      <c r="N951" s="1">
        <v>2.28488080953208</v>
      </c>
      <c r="O951" s="4">
        <v>47.90401919046792</v>
      </c>
      <c r="V951" s="5">
        <v>73.4209</v>
      </c>
      <c r="W951" s="6">
        <v>4.75</v>
      </c>
      <c r="Z951" s="4">
        <f>IFERROR(__xludf.DUMMYFUNCTION("""COMPUTED_VALUE"""),4.585)</f>
        <v>4.585</v>
      </c>
      <c r="AA951" s="4">
        <v>41.1089</v>
      </c>
      <c r="AB951" s="4" t="s">
        <v>13</v>
      </c>
      <c r="AC951" s="1">
        <v>3.85623439456608</v>
      </c>
      <c r="AD951" s="4">
        <v>69.56466560543393</v>
      </c>
    </row>
    <row r="952">
      <c r="G952" s="5">
        <v>50.8111</v>
      </c>
      <c r="H952" s="6">
        <v>4.755</v>
      </c>
      <c r="K952" s="4">
        <f>IFERROR(__xludf.DUMMYFUNCTION("""COMPUTED_VALUE"""),4.59)</f>
        <v>4.59</v>
      </c>
      <c r="L952" s="4">
        <v>30.5851</v>
      </c>
      <c r="M952" s="4" t="s">
        <v>13</v>
      </c>
      <c r="N952" s="1">
        <v>2.32116713369515</v>
      </c>
      <c r="O952" s="4">
        <v>48.489932866304855</v>
      </c>
      <c r="V952" s="5">
        <v>74.5969</v>
      </c>
      <c r="W952" s="6">
        <v>4.755</v>
      </c>
      <c r="Z952" s="4">
        <f>IFERROR(__xludf.DUMMYFUNCTION("""COMPUTED_VALUE"""),4.59)</f>
        <v>4.59</v>
      </c>
      <c r="AA952" s="4">
        <v>41.9766</v>
      </c>
      <c r="AB952" s="4" t="s">
        <v>13</v>
      </c>
      <c r="AC952" s="1">
        <v>3.84093097818733</v>
      </c>
      <c r="AD952" s="4">
        <v>70.75596902181267</v>
      </c>
    </row>
    <row r="953">
      <c r="G953" s="5">
        <v>51.4357</v>
      </c>
      <c r="H953" s="6">
        <v>4.76</v>
      </c>
      <c r="K953" s="4">
        <f>IFERROR(__xludf.DUMMYFUNCTION("""COMPUTED_VALUE"""),4.595)</f>
        <v>4.595</v>
      </c>
      <c r="L953" s="4">
        <v>31.2049</v>
      </c>
      <c r="M953" s="4" t="s">
        <v>13</v>
      </c>
      <c r="N953" s="1">
        <v>2.35594869321193</v>
      </c>
      <c r="O953" s="4">
        <v>49.07975130678807</v>
      </c>
      <c r="V953" s="5">
        <v>75.7839</v>
      </c>
      <c r="W953" s="6">
        <v>4.76</v>
      </c>
      <c r="Z953" s="4">
        <f>IFERROR(__xludf.DUMMYFUNCTION("""COMPUTED_VALUE"""),4.595)</f>
        <v>4.595</v>
      </c>
      <c r="AA953" s="4">
        <v>42.8453</v>
      </c>
      <c r="AB953" s="4" t="s">
        <v>13</v>
      </c>
      <c r="AC953" s="1">
        <v>3.82626218216392</v>
      </c>
      <c r="AD953" s="4">
        <v>71.95763781783609</v>
      </c>
    </row>
    <row r="954">
      <c r="G954" s="5">
        <v>52.0629</v>
      </c>
      <c r="H954" s="6">
        <v>4.765</v>
      </c>
      <c r="K954" s="4">
        <f>IFERROR(__xludf.DUMMYFUNCTION("""COMPUTED_VALUE"""),4.6)</f>
        <v>4.6</v>
      </c>
      <c r="L954" s="4">
        <v>31.8242</v>
      </c>
      <c r="M954" s="4" t="s">
        <v>13</v>
      </c>
      <c r="N954" s="1">
        <v>2.38902009574541</v>
      </c>
      <c r="O954" s="4">
        <v>49.67387990425459</v>
      </c>
      <c r="V954" s="5">
        <v>76.9807</v>
      </c>
      <c r="W954" s="6">
        <v>4.765</v>
      </c>
      <c r="Z954" s="4">
        <f>IFERROR(__xludf.DUMMYFUNCTION("""COMPUTED_VALUE"""),4.6)</f>
        <v>4.6</v>
      </c>
      <c r="AA954" s="4">
        <v>43.7156</v>
      </c>
      <c r="AB954" s="4" t="s">
        <v>13</v>
      </c>
      <c r="AC954" s="1">
        <v>3.81231462878473</v>
      </c>
      <c r="AD954" s="4">
        <v>73.16838537121527</v>
      </c>
    </row>
    <row r="955">
      <c r="G955" s="5">
        <v>52.6928</v>
      </c>
      <c r="H955" s="6">
        <v>4.77</v>
      </c>
      <c r="K955" s="4">
        <f>IFERROR(__xludf.DUMMYFUNCTION("""COMPUTED_VALUE"""),4.605)</f>
        <v>4.605</v>
      </c>
      <c r="L955" s="4">
        <v>32.443</v>
      </c>
      <c r="M955" s="4" t="s">
        <v>13</v>
      </c>
      <c r="N955" s="1">
        <v>2.42017594895858</v>
      </c>
      <c r="O955" s="4">
        <v>50.27262405104142</v>
      </c>
      <c r="V955" s="5">
        <v>78.1864</v>
      </c>
      <c r="W955" s="6">
        <v>4.77</v>
      </c>
      <c r="Z955" s="4">
        <f>IFERROR(__xludf.DUMMYFUNCTION("""COMPUTED_VALUE"""),4.605)</f>
        <v>4.605</v>
      </c>
      <c r="AA955" s="4">
        <v>44.5881</v>
      </c>
      <c r="AB955" s="4" t="s">
        <v>13</v>
      </c>
      <c r="AC955" s="1">
        <v>3.79917494033864</v>
      </c>
      <c r="AD955" s="4">
        <v>74.38722505966136</v>
      </c>
    </row>
    <row r="956">
      <c r="G956" s="5">
        <v>53.3258</v>
      </c>
      <c r="H956" s="6">
        <v>4.775</v>
      </c>
      <c r="K956" s="4">
        <f>IFERROR(__xludf.DUMMYFUNCTION("""COMPUTED_VALUE"""),4.61)</f>
        <v>4.61</v>
      </c>
      <c r="L956" s="4">
        <v>33.061</v>
      </c>
      <c r="M956" s="4" t="s">
        <v>13</v>
      </c>
      <c r="N956" s="1">
        <v>2.44921086051445</v>
      </c>
      <c r="O956" s="4">
        <v>50.87658913948555</v>
      </c>
      <c r="V956" s="5">
        <v>79.3997</v>
      </c>
      <c r="W956" s="6">
        <v>4.775</v>
      </c>
      <c r="Z956" s="4">
        <f>IFERROR(__xludf.DUMMYFUNCTION("""COMPUTED_VALUE"""),4.61)</f>
        <v>4.61</v>
      </c>
      <c r="AA956" s="4">
        <v>45.4633</v>
      </c>
      <c r="AB956" s="4" t="s">
        <v>13</v>
      </c>
      <c r="AC956" s="1">
        <v>3.78692973911455</v>
      </c>
      <c r="AD956" s="4">
        <v>75.61277026088544</v>
      </c>
    </row>
    <row r="957">
      <c r="G957" s="5">
        <v>53.962</v>
      </c>
      <c r="H957" s="6">
        <v>4.78</v>
      </c>
      <c r="K957" s="4">
        <f>IFERROR(__xludf.DUMMYFUNCTION("""COMPUTED_VALUE"""),4.615)</f>
        <v>4.615</v>
      </c>
      <c r="L957" s="4">
        <v>33.6782</v>
      </c>
      <c r="M957" s="4" t="s">
        <v>13</v>
      </c>
      <c r="N957" s="1">
        <v>2.47591943807598</v>
      </c>
      <c r="O957" s="4">
        <v>51.48608056192403</v>
      </c>
      <c r="V957" s="5">
        <v>80.6195</v>
      </c>
      <c r="W957" s="6">
        <v>4.78</v>
      </c>
      <c r="Z957" s="4">
        <f>IFERROR(__xludf.DUMMYFUNCTION("""COMPUTED_VALUE"""),4.615)</f>
        <v>4.615</v>
      </c>
      <c r="AA957" s="4">
        <v>46.3418</v>
      </c>
      <c r="AB957" s="4" t="s">
        <v>13</v>
      </c>
      <c r="AC957" s="1">
        <v>3.77566564740133</v>
      </c>
      <c r="AD957" s="4">
        <v>76.84383435259868</v>
      </c>
    </row>
    <row r="958">
      <c r="G958" s="5">
        <v>54.6016</v>
      </c>
      <c r="H958" s="6">
        <v>4.785</v>
      </c>
      <c r="K958" s="4">
        <f>IFERROR(__xludf.DUMMYFUNCTION("""COMPUTED_VALUE"""),4.618366241)</f>
        <v>4.618366241</v>
      </c>
      <c r="L958" s="4" t="s">
        <v>13</v>
      </c>
      <c r="M958" s="4">
        <v>1.48591118461698</v>
      </c>
      <c r="N958" s="1">
        <v>2.50009628930618</v>
      </c>
      <c r="O958" s="4">
        <v>52.10150371069382</v>
      </c>
      <c r="V958" s="5">
        <v>81.8443</v>
      </c>
      <c r="W958" s="6">
        <v>4.785</v>
      </c>
      <c r="Z958" s="4">
        <f>IFERROR(__xludf.DUMMYFUNCTION("""COMPUTED_VALUE"""),4.618366241)</f>
        <v>4.618366241</v>
      </c>
      <c r="AA958" s="4" t="s">
        <v>13</v>
      </c>
      <c r="AB958" s="4">
        <v>4.1931923293381</v>
      </c>
      <c r="AC958" s="1">
        <v>3.76546928748788</v>
      </c>
      <c r="AD958" s="4">
        <v>78.07883071251213</v>
      </c>
    </row>
    <row r="959">
      <c r="G959" s="5">
        <v>55.2448</v>
      </c>
      <c r="H959" s="6">
        <v>4.79</v>
      </c>
      <c r="K959" s="4">
        <f>IFERROR(__xludf.DUMMYFUNCTION("""COMPUTED_VALUE"""),4.62)</f>
        <v>4.62</v>
      </c>
      <c r="L959" s="4">
        <v>34.2944</v>
      </c>
      <c r="M959" s="4" t="s">
        <v>13</v>
      </c>
      <c r="N959" s="1">
        <v>2.52153602186803</v>
      </c>
      <c r="O959" s="4">
        <v>52.72326397813197</v>
      </c>
      <c r="V959" s="5">
        <v>83.0728</v>
      </c>
      <c r="W959" s="6">
        <v>4.79</v>
      </c>
      <c r="Z959" s="4">
        <f>IFERROR(__xludf.DUMMYFUNCTION("""COMPUTED_VALUE"""),4.62)</f>
        <v>4.62</v>
      </c>
      <c r="AA959" s="4">
        <v>47.2242</v>
      </c>
      <c r="AB959" s="4" t="s">
        <v>13</v>
      </c>
      <c r="AC959" s="1">
        <v>3.75642728166308</v>
      </c>
      <c r="AD959" s="4">
        <v>79.31637271833692</v>
      </c>
    </row>
    <row r="960">
      <c r="G960" s="5">
        <v>55.892</v>
      </c>
      <c r="H960" s="6">
        <v>4.795</v>
      </c>
      <c r="K960" s="4">
        <f>IFERROR(__xludf.DUMMYFUNCTION("""COMPUTED_VALUE"""),4.625)</f>
        <v>4.625</v>
      </c>
      <c r="L960" s="4">
        <v>34.9097</v>
      </c>
      <c r="M960" s="4" t="s">
        <v>13</v>
      </c>
      <c r="N960" s="1">
        <v>2.54003324342452</v>
      </c>
      <c r="O960" s="4">
        <v>53.351966756575486</v>
      </c>
      <c r="V960" s="5">
        <v>84.3035</v>
      </c>
      <c r="W960" s="6">
        <v>4.795</v>
      </c>
      <c r="Z960" s="4">
        <f>IFERROR(__xludf.DUMMYFUNCTION("""COMPUTED_VALUE"""),4.625)</f>
        <v>4.625</v>
      </c>
      <c r="AA960" s="4">
        <v>48.1111</v>
      </c>
      <c r="AB960" s="4" t="s">
        <v>13</v>
      </c>
      <c r="AC960" s="1">
        <v>3.74862625221582</v>
      </c>
      <c r="AD960" s="4">
        <v>80.55487374778419</v>
      </c>
    </row>
    <row r="961">
      <c r="G961" s="5">
        <v>56.5431</v>
      </c>
      <c r="H961" s="6">
        <v>4.8</v>
      </c>
      <c r="K961" s="4">
        <f>IFERROR(__xludf.DUMMYFUNCTION("""COMPUTED_VALUE"""),4.63)</f>
        <v>4.63</v>
      </c>
      <c r="L961" s="4">
        <v>35.524</v>
      </c>
      <c r="M961" s="4" t="s">
        <v>13</v>
      </c>
      <c r="N961" s="1">
        <v>2.55538256163865</v>
      </c>
      <c r="O961" s="4">
        <v>53.98771743836135</v>
      </c>
      <c r="V961" s="5">
        <v>85.535</v>
      </c>
      <c r="W961" s="6">
        <v>4.8</v>
      </c>
      <c r="Z961" s="4">
        <f>IFERROR(__xludf.DUMMYFUNCTION("""COMPUTED_VALUE"""),4.63)</f>
        <v>4.63</v>
      </c>
      <c r="AA961" s="4">
        <v>49.0033</v>
      </c>
      <c r="AB961" s="4" t="s">
        <v>13</v>
      </c>
      <c r="AC961" s="1">
        <v>3.74215282143498</v>
      </c>
      <c r="AD961" s="4">
        <v>81.79284717856501</v>
      </c>
    </row>
    <row r="962">
      <c r="G962" s="5">
        <v>57.1986</v>
      </c>
      <c r="H962" s="6">
        <v>4.805</v>
      </c>
      <c r="K962" s="4">
        <f>IFERROR(__xludf.DUMMYFUNCTION("""COMPUTED_VALUE"""),4.635)</f>
        <v>4.635</v>
      </c>
      <c r="L962" s="4">
        <v>36.1373</v>
      </c>
      <c r="M962" s="4" t="s">
        <v>13</v>
      </c>
      <c r="N962" s="1">
        <v>2.5673785841734</v>
      </c>
      <c r="O962" s="4">
        <v>54.6312214158266</v>
      </c>
      <c r="V962" s="5">
        <v>86.7657</v>
      </c>
      <c r="W962" s="6">
        <v>4.805</v>
      </c>
      <c r="Z962" s="4">
        <f>IFERROR(__xludf.DUMMYFUNCTION("""COMPUTED_VALUE"""),4.635)</f>
        <v>4.635</v>
      </c>
      <c r="AA962" s="4">
        <v>49.9011</v>
      </c>
      <c r="AB962" s="4" t="s">
        <v>13</v>
      </c>
      <c r="AC962" s="1">
        <v>3.73709361160946</v>
      </c>
      <c r="AD962" s="4">
        <v>83.02860638839053</v>
      </c>
    </row>
    <row r="963">
      <c r="G963" s="5">
        <v>57.8584</v>
      </c>
      <c r="H963" s="6">
        <v>4.81</v>
      </c>
      <c r="K963" s="4">
        <f>IFERROR(__xludf.DUMMYFUNCTION("""COMPUTED_VALUE"""),4.64)</f>
        <v>4.64</v>
      </c>
      <c r="L963" s="4">
        <v>36.7497</v>
      </c>
      <c r="M963" s="4" t="s">
        <v>13</v>
      </c>
      <c r="N963" s="1">
        <v>2.57581591869175</v>
      </c>
      <c r="O963" s="4">
        <v>55.28258408130825</v>
      </c>
      <c r="V963" s="5">
        <v>87.9942</v>
      </c>
      <c r="W963" s="6">
        <v>4.81</v>
      </c>
      <c r="Z963" s="4">
        <f>IFERROR(__xludf.DUMMYFUNCTION("""COMPUTED_VALUE"""),4.64)</f>
        <v>4.64</v>
      </c>
      <c r="AA963" s="4">
        <v>50.8054</v>
      </c>
      <c r="AB963" s="4" t="s">
        <v>13</v>
      </c>
      <c r="AC963" s="1">
        <v>3.73353524502812</v>
      </c>
      <c r="AD963" s="4">
        <v>84.26066475497188</v>
      </c>
    </row>
    <row r="964">
      <c r="G964" s="5">
        <v>58.5229</v>
      </c>
      <c r="H964" s="6">
        <v>4.815</v>
      </c>
      <c r="K964" s="4">
        <f>IFERROR(__xludf.DUMMYFUNCTION("""COMPUTED_VALUE"""),4.645)</f>
        <v>4.645</v>
      </c>
      <c r="L964" s="4">
        <v>37.3612</v>
      </c>
      <c r="M964" s="4" t="s">
        <v>13</v>
      </c>
      <c r="N964" s="1">
        <v>2.58048917285671</v>
      </c>
      <c r="O964" s="4">
        <v>55.94241082714329</v>
      </c>
      <c r="V964" s="5">
        <v>89.2191</v>
      </c>
      <c r="W964" s="6">
        <v>4.815</v>
      </c>
      <c r="Z964" s="4">
        <f>IFERROR(__xludf.DUMMYFUNCTION("""COMPUTED_VALUE"""),4.645)</f>
        <v>4.645</v>
      </c>
      <c r="AA964" s="4">
        <v>51.7168</v>
      </c>
      <c r="AB964" s="4" t="s">
        <v>13</v>
      </c>
      <c r="AC964" s="1">
        <v>3.73156434397988</v>
      </c>
      <c r="AD964" s="4">
        <v>85.48753565602011</v>
      </c>
    </row>
    <row r="965">
      <c r="G965" s="5">
        <v>59.1922</v>
      </c>
      <c r="H965" s="6">
        <v>4.82</v>
      </c>
      <c r="K965" s="4">
        <f>IFERROR(__xludf.DUMMYFUNCTION("""COMPUTED_VALUE"""),4.65)</f>
        <v>4.65</v>
      </c>
      <c r="L965" s="4">
        <v>37.9718</v>
      </c>
      <c r="M965" s="4" t="s">
        <v>13</v>
      </c>
      <c r="N965" s="1">
        <v>2.58089878227383</v>
      </c>
      <c r="O965" s="4">
        <v>56.61130121772617</v>
      </c>
      <c r="V965" s="5">
        <v>90.4392</v>
      </c>
      <c r="W965" s="6">
        <v>4.82</v>
      </c>
      <c r="Z965" s="4">
        <f>IFERROR(__xludf.DUMMYFUNCTION("""COMPUTED_VALUE"""),4.65)</f>
        <v>4.65</v>
      </c>
      <c r="AA965" s="4">
        <v>52.6357</v>
      </c>
      <c r="AB965" s="4" t="s">
        <v>13</v>
      </c>
      <c r="AC965" s="1">
        <v>3.73196288137448</v>
      </c>
      <c r="AD965" s="4">
        <v>86.70723711862551</v>
      </c>
    </row>
    <row r="966">
      <c r="G966" s="5">
        <v>59.8663</v>
      </c>
      <c r="H966" s="6">
        <v>4.825</v>
      </c>
      <c r="K966" s="4">
        <f>IFERROR(__xludf.DUMMYFUNCTION("""COMPUTED_VALUE"""),4.655)</f>
        <v>4.655</v>
      </c>
      <c r="L966" s="4">
        <v>38.5816</v>
      </c>
      <c r="M966" s="4" t="s">
        <v>13</v>
      </c>
      <c r="N966" s="1">
        <v>2.57315653717018</v>
      </c>
      <c r="O966" s="4">
        <v>57.293143462829825</v>
      </c>
      <c r="V966" s="5">
        <v>91.6531</v>
      </c>
      <c r="W966" s="6">
        <v>4.825</v>
      </c>
      <c r="Z966" s="4">
        <f>IFERROR(__xludf.DUMMYFUNCTION("""COMPUTED_VALUE"""),4.655)</f>
        <v>4.655</v>
      </c>
      <c r="AA966" s="4">
        <v>53.5629</v>
      </c>
      <c r="AB966" s="4" t="s">
        <v>13</v>
      </c>
      <c r="AC966" s="1">
        <v>3.74401098398699</v>
      </c>
      <c r="AD966" s="4">
        <v>87.909089016013</v>
      </c>
    </row>
    <row r="967">
      <c r="G967" s="5">
        <v>60.5455</v>
      </c>
      <c r="H967" s="6">
        <v>4.83</v>
      </c>
      <c r="K967" s="4">
        <f>IFERROR(__xludf.DUMMYFUNCTION("""COMPUTED_VALUE"""),4.66)</f>
        <v>4.66</v>
      </c>
      <c r="L967" s="4">
        <v>39.1909</v>
      </c>
      <c r="M967" s="4" t="s">
        <v>13</v>
      </c>
      <c r="N967" s="1">
        <v>2.55676076450471</v>
      </c>
      <c r="O967" s="4">
        <v>57.98873923549529</v>
      </c>
      <c r="V967" s="5">
        <v>92.8597</v>
      </c>
      <c r="W967" s="6">
        <v>4.83</v>
      </c>
      <c r="Z967" s="4">
        <f>IFERROR(__xludf.DUMMYFUNCTION("""COMPUTED_VALUE"""),4.66)</f>
        <v>4.66</v>
      </c>
      <c r="AA967" s="4">
        <v>54.4992</v>
      </c>
      <c r="AB967" s="4" t="s">
        <v>13</v>
      </c>
      <c r="AC967" s="1">
        <v>3.77003582990631</v>
      </c>
      <c r="AD967" s="4">
        <v>89.0896641700937</v>
      </c>
    </row>
    <row r="968">
      <c r="G968" s="5">
        <v>61.2299</v>
      </c>
      <c r="H968" s="6">
        <v>4.835</v>
      </c>
      <c r="K968" s="4">
        <f>IFERROR(__xludf.DUMMYFUNCTION("""COMPUTED_VALUE"""),4.665)</f>
        <v>4.665</v>
      </c>
      <c r="L968" s="4">
        <v>39.7996</v>
      </c>
      <c r="M968" s="4" t="s">
        <v>13</v>
      </c>
      <c r="N968" s="1">
        <v>2.53254803193671</v>
      </c>
      <c r="O968" s="4">
        <v>58.69735196806329</v>
      </c>
      <c r="V968" s="5">
        <v>94.0579</v>
      </c>
      <c r="W968" s="6">
        <v>4.835</v>
      </c>
      <c r="Z968" s="4">
        <f>IFERROR(__xludf.DUMMYFUNCTION("""COMPUTED_VALUE"""),4.665)</f>
        <v>4.665</v>
      </c>
      <c r="AA968" s="4">
        <v>55.445</v>
      </c>
      <c r="AB968" s="4" t="s">
        <v>13</v>
      </c>
      <c r="AC968" s="1">
        <v>3.80932755730422</v>
      </c>
      <c r="AD968" s="4">
        <v>90.24857244269579</v>
      </c>
    </row>
    <row r="969">
      <c r="G969" s="5">
        <v>61.9194</v>
      </c>
      <c r="H969" s="6">
        <v>4.84</v>
      </c>
      <c r="K969" s="4">
        <f>IFERROR(__xludf.DUMMYFUNCTION("""COMPUTED_VALUE"""),4.67)</f>
        <v>4.67</v>
      </c>
      <c r="L969" s="4">
        <v>40.4078</v>
      </c>
      <c r="M969" s="4" t="s">
        <v>13</v>
      </c>
      <c r="N969" s="1">
        <v>2.50135490712553</v>
      </c>
      <c r="O969" s="4">
        <v>59.41804509287447</v>
      </c>
      <c r="V969" s="5">
        <v>95.2468</v>
      </c>
      <c r="W969" s="6">
        <v>4.84</v>
      </c>
      <c r="Z969" s="4">
        <f>IFERROR(__xludf.DUMMYFUNCTION("""COMPUTED_VALUE"""),4.67)</f>
        <v>4.67</v>
      </c>
      <c r="AA969" s="4">
        <v>56.4009</v>
      </c>
      <c r="AB969" s="4" t="s">
        <v>13</v>
      </c>
      <c r="AC969" s="1">
        <v>3.86117630435248</v>
      </c>
      <c r="AD969" s="4">
        <v>91.38562369564751</v>
      </c>
    </row>
    <row r="970">
      <c r="G970" s="5">
        <v>62.6143</v>
      </c>
      <c r="H970" s="6">
        <v>4.845</v>
      </c>
      <c r="K970" s="4">
        <f>IFERROR(__xludf.DUMMYFUNCTION("""COMPUTED_VALUE"""),4.675)</f>
        <v>4.675</v>
      </c>
      <c r="L970" s="4">
        <v>41.0157</v>
      </c>
      <c r="M970" s="4" t="s">
        <v>13</v>
      </c>
      <c r="N970" s="1">
        <v>2.46401795773046</v>
      </c>
      <c r="O970" s="4">
        <v>60.15028204226954</v>
      </c>
      <c r="V970" s="5">
        <v>96.4255</v>
      </c>
      <c r="W970" s="6">
        <v>4.845</v>
      </c>
      <c r="Z970" s="4">
        <f>IFERROR(__xludf.DUMMYFUNCTION("""COMPUTED_VALUE"""),4.675)</f>
        <v>4.675</v>
      </c>
      <c r="AA970" s="4">
        <v>57.3675</v>
      </c>
      <c r="AB970" s="4" t="s">
        <v>13</v>
      </c>
      <c r="AC970" s="1">
        <v>3.92487220922285</v>
      </c>
      <c r="AD970" s="4">
        <v>92.50062779077714</v>
      </c>
    </row>
    <row r="971">
      <c r="G971" s="5">
        <v>63.3144</v>
      </c>
      <c r="H971" s="6">
        <v>4.85</v>
      </c>
      <c r="K971" s="4">
        <f>IFERROR(__xludf.DUMMYFUNCTION("""COMPUTED_VALUE"""),4.68)</f>
        <v>4.68</v>
      </c>
      <c r="L971" s="4">
        <v>41.6234</v>
      </c>
      <c r="M971" s="4" t="s">
        <v>13</v>
      </c>
      <c r="N971" s="1">
        <v>2.42137375141084</v>
      </c>
      <c r="O971" s="4">
        <v>60.89302624858916</v>
      </c>
      <c r="V971" s="5">
        <v>97.5933</v>
      </c>
      <c r="W971" s="6">
        <v>4.85</v>
      </c>
      <c r="Z971" s="4">
        <f>IFERROR(__xludf.DUMMYFUNCTION("""COMPUTED_VALUE"""),4.68)</f>
        <v>4.68</v>
      </c>
      <c r="AA971" s="4">
        <v>58.3455</v>
      </c>
      <c r="AB971" s="4" t="s">
        <v>13</v>
      </c>
      <c r="AC971" s="1">
        <v>3.99970541008709</v>
      </c>
      <c r="AD971" s="4">
        <v>93.59359458991291</v>
      </c>
    </row>
    <row r="972">
      <c r="G972" s="5">
        <v>64.0199</v>
      </c>
      <c r="H972" s="6">
        <v>4.855</v>
      </c>
      <c r="K972" s="4">
        <f>IFERROR(__xludf.DUMMYFUNCTION("""COMPUTED_VALUE"""),4.685)</f>
        <v>4.685</v>
      </c>
      <c r="L972" s="4">
        <v>42.231</v>
      </c>
      <c r="M972" s="4" t="s">
        <v>13</v>
      </c>
      <c r="N972" s="1">
        <v>2.37425885582596</v>
      </c>
      <c r="O972" s="4">
        <v>61.64564114417405</v>
      </c>
      <c r="V972" s="5">
        <v>98.7496</v>
      </c>
      <c r="W972" s="6">
        <v>4.855</v>
      </c>
      <c r="Z972" s="4">
        <f>IFERROR(__xludf.DUMMYFUNCTION("""COMPUTED_VALUE"""),4.685)</f>
        <v>4.685</v>
      </c>
      <c r="AA972" s="4">
        <v>59.3353</v>
      </c>
      <c r="AB972" s="4" t="s">
        <v>13</v>
      </c>
      <c r="AC972" s="1">
        <v>4.08496604511699</v>
      </c>
      <c r="AD972" s="4">
        <v>94.66463395488302</v>
      </c>
    </row>
    <row r="973">
      <c r="G973" s="5">
        <v>64.7306</v>
      </c>
      <c r="H973" s="6">
        <v>4.86</v>
      </c>
      <c r="K973" s="4">
        <f>IFERROR(__xludf.DUMMYFUNCTION("""COMPUTED_VALUE"""),4.69)</f>
        <v>4.69</v>
      </c>
      <c r="L973" s="4">
        <v>42.8387</v>
      </c>
      <c r="M973" s="4" t="s">
        <v>13</v>
      </c>
      <c r="N973" s="1">
        <v>2.32350983863517</v>
      </c>
      <c r="O973" s="4">
        <v>62.40709016136483</v>
      </c>
      <c r="V973" s="5">
        <v>99.8937</v>
      </c>
      <c r="W973" s="6">
        <v>4.86</v>
      </c>
      <c r="Z973" s="4">
        <f>IFERROR(__xludf.DUMMYFUNCTION("""COMPUTED_VALUE"""),4.69)</f>
        <v>4.69</v>
      </c>
      <c r="AA973" s="4">
        <v>60.3375</v>
      </c>
      <c r="AB973" s="4" t="s">
        <v>13</v>
      </c>
      <c r="AC973" s="1">
        <v>4.17994425248429</v>
      </c>
      <c r="AD973" s="4">
        <v>95.7137557475157</v>
      </c>
    </row>
    <row r="974">
      <c r="G974" s="5">
        <v>65.4466</v>
      </c>
      <c r="H974" s="6">
        <v>4.865</v>
      </c>
      <c r="K974" s="4">
        <f>IFERROR(__xludf.DUMMYFUNCTION("""COMPUTED_VALUE"""),4.695)</f>
        <v>4.695</v>
      </c>
      <c r="L974" s="4">
        <v>43.4466</v>
      </c>
      <c r="M974" s="4" t="s">
        <v>13</v>
      </c>
      <c r="N974" s="1">
        <v>2.26996326749777</v>
      </c>
      <c r="O974" s="4">
        <v>63.17663673250223</v>
      </c>
      <c r="V974" s="5">
        <v>101.025</v>
      </c>
      <c r="W974" s="6">
        <v>4.865</v>
      </c>
      <c r="Z974" s="4">
        <f>IFERROR(__xludf.DUMMYFUNCTION("""COMPUTED_VALUE"""),4.695)</f>
        <v>4.695</v>
      </c>
      <c r="AA974" s="4">
        <v>61.3524</v>
      </c>
      <c r="AB974" s="4" t="s">
        <v>13</v>
      </c>
      <c r="AC974" s="1">
        <v>4.28393017036075</v>
      </c>
      <c r="AD974" s="4">
        <v>96.74106982963926</v>
      </c>
    </row>
    <row r="975">
      <c r="G975" s="5">
        <v>66.1678</v>
      </c>
      <c r="H975" s="6">
        <v>4.87</v>
      </c>
      <c r="K975" s="4">
        <f>IFERROR(__xludf.DUMMYFUNCTION("""COMPUTED_VALUE"""),4.7)</f>
        <v>4.7</v>
      </c>
      <c r="L975" s="4">
        <v>44.0548</v>
      </c>
      <c r="M975" s="4" t="s">
        <v>13</v>
      </c>
      <c r="N975" s="1">
        <v>2.21445571007308</v>
      </c>
      <c r="O975" s="4">
        <v>63.95334428992692</v>
      </c>
      <c r="V975" s="5">
        <v>102.144</v>
      </c>
      <c r="W975" s="6">
        <v>4.87</v>
      </c>
      <c r="Z975" s="4">
        <f>IFERROR(__xludf.DUMMYFUNCTION("""COMPUTED_VALUE"""),4.7)</f>
        <v>4.7</v>
      </c>
      <c r="AA975" s="4">
        <v>62.3806</v>
      </c>
      <c r="AB975" s="4" t="s">
        <v>13</v>
      </c>
      <c r="AC975" s="1">
        <v>4.39621393691815</v>
      </c>
      <c r="AD975" s="4">
        <v>97.74778606308186</v>
      </c>
    </row>
    <row r="976">
      <c r="G976" s="5">
        <v>66.8941</v>
      </c>
      <c r="H976" s="6">
        <v>4.875</v>
      </c>
      <c r="K976" s="4">
        <f>IFERROR(__xludf.DUMMYFUNCTION("""COMPUTED_VALUE"""),4.705)</f>
        <v>4.705</v>
      </c>
      <c r="L976" s="4">
        <v>44.6635</v>
      </c>
      <c r="M976" s="4" t="s">
        <v>13</v>
      </c>
      <c r="N976" s="1">
        <v>2.15782373402042</v>
      </c>
      <c r="O976" s="4">
        <v>64.73627626597957</v>
      </c>
      <c r="V976" s="5">
        <v>103.249</v>
      </c>
      <c r="W976" s="6">
        <v>4.875</v>
      </c>
      <c r="Z976" s="4">
        <f>IFERROR(__xludf.DUMMYFUNCTION("""COMPUTED_VALUE"""),4.705)</f>
        <v>4.705</v>
      </c>
      <c r="AA976" s="4">
        <v>63.4223</v>
      </c>
      <c r="AB976" s="4" t="s">
        <v>13</v>
      </c>
      <c r="AC976" s="1">
        <v>4.51608569032826</v>
      </c>
      <c r="AD976" s="4">
        <v>98.73291430967174</v>
      </c>
    </row>
    <row r="977">
      <c r="G977" s="5">
        <v>67.6252</v>
      </c>
      <c r="H977" s="6">
        <v>4.88</v>
      </c>
      <c r="K977" s="4">
        <f>IFERROR(__xludf.DUMMYFUNCTION("""COMPUTED_VALUE"""),4.71)</f>
        <v>4.71</v>
      </c>
      <c r="L977" s="4">
        <v>45.2729</v>
      </c>
      <c r="M977" s="4" t="s">
        <v>13</v>
      </c>
      <c r="N977" s="1">
        <v>2.10090390699911</v>
      </c>
      <c r="O977" s="4">
        <v>65.5242960930009</v>
      </c>
      <c r="V977" s="5">
        <v>104.341</v>
      </c>
      <c r="W977" s="6">
        <v>4.88</v>
      </c>
      <c r="Z977" s="4">
        <f>IFERROR(__xludf.DUMMYFUNCTION("""COMPUTED_VALUE"""),4.71)</f>
        <v>4.71</v>
      </c>
      <c r="AA977" s="4">
        <v>64.4778</v>
      </c>
      <c r="AB977" s="4" t="s">
        <v>13</v>
      </c>
      <c r="AC977" s="1">
        <v>4.64283556876282</v>
      </c>
      <c r="AD977" s="4">
        <v>99.69816443123717</v>
      </c>
    </row>
    <row r="978">
      <c r="G978" s="5">
        <v>68.3611</v>
      </c>
      <c r="H978" s="6">
        <v>4.885</v>
      </c>
      <c r="K978" s="4">
        <f>IFERROR(__xludf.DUMMYFUNCTION("""COMPUTED_VALUE"""),4.715)</f>
        <v>4.715</v>
      </c>
      <c r="L978" s="4">
        <v>45.883</v>
      </c>
      <c r="M978" s="4" t="s">
        <v>13</v>
      </c>
      <c r="N978" s="1">
        <v>2.04453279666846</v>
      </c>
      <c r="O978" s="4">
        <v>66.31656720333153</v>
      </c>
      <c r="V978" s="5">
        <v>105.419</v>
      </c>
      <c r="W978" s="6">
        <v>4.885</v>
      </c>
      <c r="Z978" s="4">
        <f>IFERROR(__xludf.DUMMYFUNCTION("""COMPUTED_VALUE"""),4.715)</f>
        <v>4.715</v>
      </c>
      <c r="AA978" s="4">
        <v>65.5473</v>
      </c>
      <c r="AB978" s="4" t="s">
        <v>13</v>
      </c>
      <c r="AC978" s="1">
        <v>4.77575371039362</v>
      </c>
      <c r="AD978" s="4">
        <v>100.64324628960638</v>
      </c>
    </row>
    <row r="979">
      <c r="G979" s="5">
        <v>69.1015</v>
      </c>
      <c r="H979" s="6">
        <v>4.89</v>
      </c>
      <c r="K979" s="4">
        <f>IFERROR(__xludf.DUMMYFUNCTION("""COMPUTED_VALUE"""),4.72)</f>
        <v>4.72</v>
      </c>
      <c r="L979" s="4">
        <v>46.494</v>
      </c>
      <c r="M979" s="4" t="s">
        <v>13</v>
      </c>
      <c r="N979" s="1">
        <v>1.98954697068779</v>
      </c>
      <c r="O979" s="4">
        <v>67.11195302931222</v>
      </c>
      <c r="V979" s="5">
        <v>106.483</v>
      </c>
      <c r="W979" s="6">
        <v>4.89</v>
      </c>
      <c r="Z979" s="4">
        <f>IFERROR(__xludf.DUMMYFUNCTION("""COMPUTED_VALUE"""),4.72)</f>
        <v>4.72</v>
      </c>
      <c r="AA979" s="4">
        <v>66.6309</v>
      </c>
      <c r="AB979" s="4" t="s">
        <v>13</v>
      </c>
      <c r="AC979" s="1">
        <v>4.91413025339242</v>
      </c>
      <c r="AD979" s="4">
        <v>101.56886974660759</v>
      </c>
    </row>
    <row r="980">
      <c r="G980" s="5">
        <v>69.8462</v>
      </c>
      <c r="H980" s="6">
        <v>4.895</v>
      </c>
      <c r="K980" s="4">
        <f>IFERROR(__xludf.DUMMYFUNCTION("""COMPUTED_VALUE"""),4.725)</f>
        <v>4.725</v>
      </c>
      <c r="L980" s="4">
        <v>47.1061</v>
      </c>
      <c r="M980" s="4" t="s">
        <v>13</v>
      </c>
      <c r="N980" s="1">
        <v>1.93678299671642</v>
      </c>
      <c r="O980" s="4">
        <v>67.90941700328358</v>
      </c>
      <c r="V980" s="5">
        <v>107.532</v>
      </c>
      <c r="W980" s="6">
        <v>4.895</v>
      </c>
      <c r="Z980" s="4">
        <f>IFERROR(__xludf.DUMMYFUNCTION("""COMPUTED_VALUE"""),4.725)</f>
        <v>4.725</v>
      </c>
      <c r="AA980" s="4">
        <v>67.7286</v>
      </c>
      <c r="AB980" s="4" t="s">
        <v>13</v>
      </c>
      <c r="AC980" s="1">
        <v>5.05725533593097</v>
      </c>
      <c r="AD980" s="4">
        <v>102.47474466406902</v>
      </c>
    </row>
    <row r="981">
      <c r="G981" s="5">
        <v>70.595</v>
      </c>
      <c r="H981" s="6">
        <v>4.9</v>
      </c>
      <c r="K981" s="4">
        <f>IFERROR(__xludf.DUMMYFUNCTION("""COMPUTED_VALUE"""),4.73)</f>
        <v>4.73</v>
      </c>
      <c r="L981" s="4">
        <v>47.7195</v>
      </c>
      <c r="M981" s="4" t="s">
        <v>13</v>
      </c>
      <c r="N981" s="1">
        <v>1.88707744241366</v>
      </c>
      <c r="O981" s="4">
        <v>68.70792255758634</v>
      </c>
      <c r="V981" s="5">
        <v>108.567</v>
      </c>
      <c r="W981" s="6">
        <v>4.9</v>
      </c>
      <c r="Z981" s="4">
        <f>IFERROR(__xludf.DUMMYFUNCTION("""COMPUTED_VALUE"""),4.73)</f>
        <v>4.73</v>
      </c>
      <c r="AA981" s="4">
        <v>68.8403</v>
      </c>
      <c r="AB981" s="4" t="s">
        <v>13</v>
      </c>
      <c r="AC981" s="1">
        <v>5.20441909618108</v>
      </c>
      <c r="AD981" s="4">
        <v>103.36258090381891</v>
      </c>
    </row>
    <row r="982">
      <c r="G982" s="5">
        <v>71.3475</v>
      </c>
      <c r="H982" s="6">
        <v>4.905</v>
      </c>
      <c r="K982" s="4">
        <f>IFERROR(__xludf.DUMMYFUNCTION("""COMPUTED_VALUE"""),4.735)</f>
        <v>4.735</v>
      </c>
      <c r="L982" s="4">
        <v>48.3343</v>
      </c>
      <c r="M982" s="4" t="s">
        <v>13</v>
      </c>
      <c r="N982" s="1">
        <v>1.84126687543885</v>
      </c>
      <c r="O982" s="4">
        <v>69.50623312456115</v>
      </c>
      <c r="V982" s="5">
        <v>109.587</v>
      </c>
      <c r="W982" s="6">
        <v>4.905</v>
      </c>
      <c r="Z982" s="4">
        <f>IFERROR(__xludf.DUMMYFUNCTION("""COMPUTED_VALUE"""),4.735)</f>
        <v>4.735</v>
      </c>
      <c r="AA982" s="4">
        <v>69.9658</v>
      </c>
      <c r="AB982" s="4" t="s">
        <v>13</v>
      </c>
      <c r="AC982" s="1">
        <v>5.35491167231445</v>
      </c>
      <c r="AD982" s="4">
        <v>104.23208832768556</v>
      </c>
    </row>
    <row r="983">
      <c r="G983" s="5">
        <v>72.1034</v>
      </c>
      <c r="H983" s="6">
        <v>4.91</v>
      </c>
      <c r="K983" s="4">
        <f>IFERROR(__xludf.DUMMYFUNCTION("""COMPUTED_VALUE"""),4.74)</f>
        <v>4.74</v>
      </c>
      <c r="L983" s="4">
        <v>48.9506</v>
      </c>
      <c r="M983" s="4" t="s">
        <v>13</v>
      </c>
      <c r="N983" s="1">
        <v>1.80018786345128</v>
      </c>
      <c r="O983" s="4">
        <v>70.30321213654871</v>
      </c>
      <c r="V983" s="5">
        <v>110.592</v>
      </c>
      <c r="W983" s="6">
        <v>4.91</v>
      </c>
      <c r="Z983" s="4">
        <f>IFERROR(__xludf.DUMMYFUNCTION("""COMPUTED_VALUE"""),4.74)</f>
        <v>4.74</v>
      </c>
      <c r="AA983" s="4">
        <v>71.1047</v>
      </c>
      <c r="AB983" s="4" t="s">
        <v>13</v>
      </c>
      <c r="AC983" s="1">
        <v>5.50802320250287</v>
      </c>
      <c r="AD983" s="4">
        <v>105.08397679749713</v>
      </c>
    </row>
    <row r="984">
      <c r="G984" s="5">
        <v>72.8624</v>
      </c>
      <c r="H984" s="6">
        <v>4.915</v>
      </c>
      <c r="K984" s="4">
        <f>IFERROR(__xludf.DUMMYFUNCTION("""COMPUTED_VALUE"""),4.745)</f>
        <v>4.745</v>
      </c>
      <c r="L984" s="4">
        <v>49.5688</v>
      </c>
      <c r="M984" s="4" t="s">
        <v>13</v>
      </c>
      <c r="N984" s="1">
        <v>1.76467697411029</v>
      </c>
      <c r="O984" s="4">
        <v>71.0977230258897</v>
      </c>
      <c r="V984" s="5">
        <v>111.582</v>
      </c>
      <c r="W984" s="6">
        <v>4.915</v>
      </c>
      <c r="Z984" s="4">
        <f>IFERROR(__xludf.DUMMYFUNCTION("""COMPUTED_VALUE"""),4.745)</f>
        <v>4.745</v>
      </c>
      <c r="AA984" s="4">
        <v>72.2566</v>
      </c>
      <c r="AB984" s="4" t="s">
        <v>13</v>
      </c>
      <c r="AC984" s="1">
        <v>5.66304382491811</v>
      </c>
      <c r="AD984" s="4">
        <v>105.91895617508189</v>
      </c>
    </row>
    <row r="985">
      <c r="G985" s="5">
        <v>73.6242</v>
      </c>
      <c r="H985" s="6">
        <v>4.92</v>
      </c>
      <c r="K985" s="4">
        <f>IFERROR(__xludf.DUMMYFUNCTION("""COMPUTED_VALUE"""),4.75)</f>
        <v>4.75</v>
      </c>
      <c r="L985" s="4">
        <v>50.1889</v>
      </c>
      <c r="M985" s="4" t="s">
        <v>13</v>
      </c>
      <c r="N985" s="1">
        <v>1.73557077507519</v>
      </c>
      <c r="O985" s="4">
        <v>71.88862922492481</v>
      </c>
      <c r="V985" s="5">
        <v>112.556</v>
      </c>
      <c r="W985" s="6">
        <v>4.92</v>
      </c>
      <c r="Z985" s="4">
        <f>IFERROR(__xludf.DUMMYFUNCTION("""COMPUTED_VALUE"""),4.75)</f>
        <v>4.75</v>
      </c>
      <c r="AA985" s="4">
        <v>73.4209</v>
      </c>
      <c r="AB985" s="4" t="s">
        <v>13</v>
      </c>
      <c r="AC985" s="1">
        <v>5.81926367773194</v>
      </c>
      <c r="AD985" s="4">
        <v>106.73673632226806</v>
      </c>
    </row>
    <row r="986">
      <c r="G986" s="5">
        <v>74.3883</v>
      </c>
      <c r="H986" s="6">
        <v>4.925</v>
      </c>
      <c r="K986" s="4">
        <f>IFERROR(__xludf.DUMMYFUNCTION("""COMPUTED_VALUE"""),4.755)</f>
        <v>4.755</v>
      </c>
      <c r="L986" s="4">
        <v>50.8111</v>
      </c>
      <c r="M986" s="4" t="s">
        <v>13</v>
      </c>
      <c r="N986" s="1">
        <v>1.71370583400529</v>
      </c>
      <c r="O986" s="4">
        <v>72.6745941659947</v>
      </c>
      <c r="V986" s="5">
        <v>113.514</v>
      </c>
      <c r="W986" s="6">
        <v>4.925</v>
      </c>
      <c r="Z986" s="4">
        <f>IFERROR(__xludf.DUMMYFUNCTION("""COMPUTED_VALUE"""),4.755)</f>
        <v>4.755</v>
      </c>
      <c r="AA986" s="4">
        <v>74.5969</v>
      </c>
      <c r="AB986" s="4" t="s">
        <v>13</v>
      </c>
      <c r="AC986" s="1">
        <v>5.97597289911612</v>
      </c>
      <c r="AD986" s="4">
        <v>107.53802710088388</v>
      </c>
    </row>
    <row r="987">
      <c r="G987" s="5">
        <v>75.1542</v>
      </c>
      <c r="H987" s="6">
        <v>4.93</v>
      </c>
      <c r="K987" s="4">
        <f>IFERROR(__xludf.DUMMYFUNCTION("""COMPUTED_VALUE"""),4.76)</f>
        <v>4.76</v>
      </c>
      <c r="L987" s="4">
        <v>51.4357</v>
      </c>
      <c r="M987" s="4" t="s">
        <v>13</v>
      </c>
      <c r="N987" s="1">
        <v>1.69991871855991</v>
      </c>
      <c r="O987" s="4">
        <v>73.45428128144009</v>
      </c>
      <c r="V987" s="5">
        <v>114.456</v>
      </c>
      <c r="W987" s="6">
        <v>4.93</v>
      </c>
      <c r="Z987" s="4">
        <f>IFERROR(__xludf.DUMMYFUNCTION("""COMPUTED_VALUE"""),4.76)</f>
        <v>4.76</v>
      </c>
      <c r="AA987" s="4">
        <v>75.7839</v>
      </c>
      <c r="AB987" s="4" t="s">
        <v>13</v>
      </c>
      <c r="AC987" s="1">
        <v>6.13246162724241</v>
      </c>
      <c r="AD987" s="4">
        <v>108.3235383727576</v>
      </c>
    </row>
    <row r="988">
      <c r="G988" s="5">
        <v>75.9217</v>
      </c>
      <c r="H988" s="6">
        <v>4.935</v>
      </c>
      <c r="K988" s="4">
        <f>IFERROR(__xludf.DUMMYFUNCTION("""COMPUTED_VALUE"""),4.765)</f>
        <v>4.765</v>
      </c>
      <c r="L988" s="4">
        <v>52.0629</v>
      </c>
      <c r="M988" s="4" t="s">
        <v>13</v>
      </c>
      <c r="N988" s="1">
        <v>1.69504599639838</v>
      </c>
      <c r="O988" s="4">
        <v>74.22665400360162</v>
      </c>
      <c r="V988" s="5">
        <v>115.382</v>
      </c>
      <c r="W988" s="6">
        <v>4.935</v>
      </c>
      <c r="Z988" s="4">
        <f>IFERROR(__xludf.DUMMYFUNCTION("""COMPUTED_VALUE"""),4.765)</f>
        <v>4.765</v>
      </c>
      <c r="AA988" s="4">
        <v>76.9807</v>
      </c>
      <c r="AB988" s="4" t="s">
        <v>13</v>
      </c>
      <c r="AC988" s="1">
        <v>6.28802000028258</v>
      </c>
      <c r="AD988" s="4">
        <v>109.09397999971742</v>
      </c>
    </row>
    <row r="989">
      <c r="G989" s="5">
        <v>76.6901</v>
      </c>
      <c r="H989" s="6">
        <v>4.94</v>
      </c>
      <c r="K989" s="4">
        <f>IFERROR(__xludf.DUMMYFUNCTION("""COMPUTED_VALUE"""),4.77)</f>
        <v>4.77</v>
      </c>
      <c r="L989" s="4">
        <v>52.6928</v>
      </c>
      <c r="M989" s="4" t="s">
        <v>13</v>
      </c>
      <c r="N989" s="1">
        <v>1.6966236044648</v>
      </c>
      <c r="O989" s="4">
        <v>74.9934763955352</v>
      </c>
      <c r="V989" s="5">
        <v>116.291</v>
      </c>
      <c r="W989" s="6">
        <v>4.94</v>
      </c>
      <c r="Z989" s="4">
        <f>IFERROR(__xludf.DUMMYFUNCTION("""COMPUTED_VALUE"""),4.77)</f>
        <v>4.77</v>
      </c>
      <c r="AA989" s="4">
        <v>78.1864</v>
      </c>
      <c r="AB989" s="4" t="s">
        <v>13</v>
      </c>
      <c r="AC989" s="1">
        <v>6.4499699557903</v>
      </c>
      <c r="AD989" s="4">
        <v>109.8410300442097</v>
      </c>
    </row>
    <row r="990">
      <c r="G990" s="5">
        <v>77.4591</v>
      </c>
      <c r="H990" s="6">
        <v>4.945</v>
      </c>
      <c r="K990" s="4">
        <f>IFERROR(__xludf.DUMMYFUNCTION("""COMPUTED_VALUE"""),4.775)</f>
        <v>4.775</v>
      </c>
      <c r="L990" s="4">
        <v>53.3258</v>
      </c>
      <c r="M990" s="4" t="s">
        <v>13</v>
      </c>
      <c r="N990" s="1">
        <v>1.70141176815291</v>
      </c>
      <c r="O990" s="4">
        <v>75.7576882318471</v>
      </c>
      <c r="V990" s="5">
        <v>117.183</v>
      </c>
      <c r="W990" s="6">
        <v>4.945</v>
      </c>
      <c r="Z990" s="4">
        <f>IFERROR(__xludf.DUMMYFUNCTION("""COMPUTED_VALUE"""),4.775)</f>
        <v>4.775</v>
      </c>
      <c r="AA990" s="4">
        <v>79.3997</v>
      </c>
      <c r="AB990" s="4" t="s">
        <v>13</v>
      </c>
      <c r="AC990" s="1">
        <v>6.62628299524941</v>
      </c>
      <c r="AD990" s="4">
        <v>110.5567170047506</v>
      </c>
    </row>
    <row r="991">
      <c r="G991" s="5">
        <v>78.2281</v>
      </c>
      <c r="H991" s="6">
        <v>4.95</v>
      </c>
      <c r="K991" s="4">
        <f>IFERROR(__xludf.DUMMYFUNCTION("""COMPUTED_VALUE"""),4.78)</f>
        <v>4.78</v>
      </c>
      <c r="L991" s="4">
        <v>53.962</v>
      </c>
      <c r="M991" s="4" t="s">
        <v>13</v>
      </c>
      <c r="N991" s="1">
        <v>1.70935271982021</v>
      </c>
      <c r="O991" s="4">
        <v>76.51874728017978</v>
      </c>
      <c r="V991" s="5">
        <v>118.058</v>
      </c>
      <c r="W991" s="6">
        <v>4.95</v>
      </c>
      <c r="Z991" s="4">
        <f>IFERROR(__xludf.DUMMYFUNCTION("""COMPUTED_VALUE"""),4.78)</f>
        <v>4.78</v>
      </c>
      <c r="AA991" s="4">
        <v>80.6195</v>
      </c>
      <c r="AB991" s="4" t="s">
        <v>13</v>
      </c>
      <c r="AC991" s="1">
        <v>6.81654222217158</v>
      </c>
      <c r="AD991" s="4">
        <v>111.24145777782843</v>
      </c>
    </row>
    <row r="992">
      <c r="G992" s="5">
        <v>78.9967</v>
      </c>
      <c r="H992" s="6">
        <v>4.955</v>
      </c>
      <c r="K992" s="4">
        <f>IFERROR(__xludf.DUMMYFUNCTION("""COMPUTED_VALUE"""),4.785)</f>
        <v>4.785</v>
      </c>
      <c r="L992" s="4">
        <v>54.6016</v>
      </c>
      <c r="M992" s="4" t="s">
        <v>13</v>
      </c>
      <c r="N992" s="1">
        <v>1.72038932875633</v>
      </c>
      <c r="O992" s="4">
        <v>77.27631067124368</v>
      </c>
      <c r="V992" s="5">
        <v>118.915</v>
      </c>
      <c r="W992" s="6">
        <v>4.955</v>
      </c>
      <c r="Z992" s="4">
        <f>IFERROR(__xludf.DUMMYFUNCTION("""COMPUTED_VALUE"""),4.785)</f>
        <v>4.785</v>
      </c>
      <c r="AA992" s="4">
        <v>81.8443</v>
      </c>
      <c r="AB992" s="4" t="s">
        <v>13</v>
      </c>
      <c r="AC992" s="1">
        <v>7.0203291285584</v>
      </c>
      <c r="AD992" s="4">
        <v>111.8946708714416</v>
      </c>
    </row>
    <row r="993">
      <c r="G993" s="5">
        <v>79.7643</v>
      </c>
      <c r="H993" s="6">
        <v>4.96</v>
      </c>
      <c r="K993" s="4">
        <f>IFERROR(__xludf.DUMMYFUNCTION("""COMPUTED_VALUE"""),4.79)</f>
        <v>4.79</v>
      </c>
      <c r="L993" s="4">
        <v>55.2448</v>
      </c>
      <c r="M993" s="4" t="s">
        <v>13</v>
      </c>
      <c r="N993" s="1">
        <v>1.73446446425095</v>
      </c>
      <c r="O993" s="4">
        <v>78.02983553574906</v>
      </c>
      <c r="V993" s="5">
        <v>119.755</v>
      </c>
      <c r="W993" s="6">
        <v>4.96</v>
      </c>
      <c r="Z993" s="4">
        <f>IFERROR(__xludf.DUMMYFUNCTION("""COMPUTED_VALUE"""),4.79)</f>
        <v>4.79</v>
      </c>
      <c r="AA993" s="4">
        <v>83.0728</v>
      </c>
      <c r="AB993" s="4" t="s">
        <v>13</v>
      </c>
      <c r="AC993" s="1">
        <v>7.23722520641145</v>
      </c>
      <c r="AD993" s="4">
        <v>112.51777479358854</v>
      </c>
    </row>
    <row r="994">
      <c r="G994" s="5">
        <v>80.5303</v>
      </c>
      <c r="H994" s="6">
        <v>4.965</v>
      </c>
      <c r="K994" s="4">
        <f>IFERROR(__xludf.DUMMYFUNCTION("""COMPUTED_VALUE"""),4.795)</f>
        <v>4.795</v>
      </c>
      <c r="L994" s="4">
        <v>55.892</v>
      </c>
      <c r="M994" s="4" t="s">
        <v>13</v>
      </c>
      <c r="N994" s="1">
        <v>1.7515209955937</v>
      </c>
      <c r="O994" s="4">
        <v>78.7787790044063</v>
      </c>
      <c r="V994" s="5">
        <v>120.576</v>
      </c>
      <c r="W994" s="6">
        <v>4.965</v>
      </c>
      <c r="Z994" s="4">
        <f>IFERROR(__xludf.DUMMYFUNCTION("""COMPUTED_VALUE"""),4.795)</f>
        <v>4.795</v>
      </c>
      <c r="AA994" s="4">
        <v>84.3035</v>
      </c>
      <c r="AB994" s="4" t="s">
        <v>13</v>
      </c>
      <c r="AC994" s="1">
        <v>7.46681194773234</v>
      </c>
      <c r="AD994" s="4">
        <v>113.10918805226765</v>
      </c>
    </row>
    <row r="995">
      <c r="G995" s="5">
        <v>81.2943</v>
      </c>
      <c r="H995" s="6">
        <v>4.97</v>
      </c>
      <c r="K995" s="4">
        <f>IFERROR(__xludf.DUMMYFUNCTION("""COMPUTED_VALUE"""),4.8)</f>
        <v>4.8</v>
      </c>
      <c r="L995" s="4">
        <v>56.5431</v>
      </c>
      <c r="M995" s="4" t="s">
        <v>13</v>
      </c>
      <c r="N995" s="1">
        <v>1.77150179207425</v>
      </c>
      <c r="O995" s="4">
        <v>79.52279820792576</v>
      </c>
      <c r="V995" s="5">
        <v>121.38</v>
      </c>
      <c r="W995" s="6">
        <v>4.97</v>
      </c>
      <c r="Z995" s="4">
        <f>IFERROR(__xludf.DUMMYFUNCTION("""COMPUTED_VALUE"""),4.8)</f>
        <v>4.8</v>
      </c>
      <c r="AA995" s="4">
        <v>85.535</v>
      </c>
      <c r="AB995" s="4" t="s">
        <v>13</v>
      </c>
      <c r="AC995" s="1">
        <v>7.70867084452265</v>
      </c>
      <c r="AD995" s="4">
        <v>113.67132915547735</v>
      </c>
    </row>
    <row r="996">
      <c r="G996" s="5">
        <v>82.0557</v>
      </c>
      <c r="H996" s="6">
        <v>4.975</v>
      </c>
      <c r="K996" s="4">
        <f>IFERROR(__xludf.DUMMYFUNCTION("""COMPUTED_VALUE"""),4.805)</f>
        <v>4.805</v>
      </c>
      <c r="L996" s="4">
        <v>57.1986</v>
      </c>
      <c r="M996" s="4" t="s">
        <v>13</v>
      </c>
      <c r="N996" s="1">
        <v>1.79434972298224</v>
      </c>
      <c r="O996" s="4">
        <v>80.26135027701775</v>
      </c>
      <c r="V996" s="5">
        <v>122.165</v>
      </c>
      <c r="W996" s="6">
        <v>4.975</v>
      </c>
      <c r="Z996" s="4">
        <f>IFERROR(__xludf.DUMMYFUNCTION("""COMPUTED_VALUE"""),4.805)</f>
        <v>4.805</v>
      </c>
      <c r="AA996" s="4">
        <v>86.7657</v>
      </c>
      <c r="AB996" s="4" t="s">
        <v>13</v>
      </c>
      <c r="AC996" s="1">
        <v>7.96238338878398</v>
      </c>
      <c r="AD996" s="4">
        <v>114.20261661121603</v>
      </c>
    </row>
    <row r="997">
      <c r="G997" s="5">
        <v>82.8138</v>
      </c>
      <c r="H997" s="6">
        <v>4.98</v>
      </c>
      <c r="K997" s="4">
        <f>IFERROR(__xludf.DUMMYFUNCTION("""COMPUTED_VALUE"""),4.81)</f>
        <v>4.81</v>
      </c>
      <c r="L997" s="4">
        <v>57.8584</v>
      </c>
      <c r="M997" s="4" t="s">
        <v>13</v>
      </c>
      <c r="N997" s="1">
        <v>1.82000765760735</v>
      </c>
      <c r="O997" s="4">
        <v>80.99379234239265</v>
      </c>
      <c r="V997" s="5">
        <v>122.933</v>
      </c>
      <c r="W997" s="6">
        <v>4.98</v>
      </c>
      <c r="Z997" s="4">
        <f>IFERROR(__xludf.DUMMYFUNCTION("""COMPUTED_VALUE"""),4.81)</f>
        <v>4.81</v>
      </c>
      <c r="AA997" s="4">
        <v>87.9942</v>
      </c>
      <c r="AB997" s="4" t="s">
        <v>13</v>
      </c>
      <c r="AC997" s="1">
        <v>8.22753107251797</v>
      </c>
      <c r="AD997" s="4">
        <v>114.70546892748203</v>
      </c>
    </row>
    <row r="998">
      <c r="G998" s="5">
        <v>83.5682</v>
      </c>
      <c r="H998" s="6">
        <v>4.985</v>
      </c>
      <c r="K998" s="4">
        <f>IFERROR(__xludf.DUMMYFUNCTION("""COMPUTED_VALUE"""),4.815)</f>
        <v>4.815</v>
      </c>
      <c r="L998" s="4">
        <v>58.5229</v>
      </c>
      <c r="M998" s="4" t="s">
        <v>13</v>
      </c>
      <c r="N998" s="1">
        <v>1.84841846523921</v>
      </c>
      <c r="O998" s="4">
        <v>81.7197815347608</v>
      </c>
      <c r="V998" s="5">
        <v>123.681</v>
      </c>
      <c r="W998" s="6">
        <v>4.985</v>
      </c>
      <c r="Z998" s="4">
        <f>IFERROR(__xludf.DUMMYFUNCTION("""COMPUTED_VALUE"""),4.815)</f>
        <v>4.815</v>
      </c>
      <c r="AA998" s="4">
        <v>89.2191</v>
      </c>
      <c r="AB998" s="4" t="s">
        <v>13</v>
      </c>
      <c r="AC998" s="1">
        <v>8.50369538772611</v>
      </c>
      <c r="AD998" s="4">
        <v>115.17730461227389</v>
      </c>
    </row>
    <row r="999">
      <c r="G999" s="5">
        <v>84.3183</v>
      </c>
      <c r="H999" s="6">
        <v>4.99</v>
      </c>
      <c r="K999" s="4">
        <f>IFERROR(__xludf.DUMMYFUNCTION("""COMPUTED_VALUE"""),4.818370819)</f>
        <v>4.818370819</v>
      </c>
      <c r="L999" s="4" t="s">
        <v>13</v>
      </c>
      <c r="M999" s="4">
        <v>2.58141220691774</v>
      </c>
      <c r="N999" s="1">
        <v>1.87952501516747</v>
      </c>
      <c r="O999" s="4">
        <v>82.43877498483252</v>
      </c>
      <c r="V999" s="5">
        <v>124.411</v>
      </c>
      <c r="W999" s="6">
        <v>4.99</v>
      </c>
      <c r="Z999" s="4">
        <f>IFERROR(__xludf.DUMMYFUNCTION("""COMPUTED_VALUE"""),4.818370819)</f>
        <v>4.818370819</v>
      </c>
      <c r="AA999" s="4" t="s">
        <v>13</v>
      </c>
      <c r="AB999" s="4">
        <v>3.73117506263059</v>
      </c>
      <c r="AC999" s="1">
        <v>8.79045782641005</v>
      </c>
      <c r="AD999" s="4">
        <v>115.62054217358995</v>
      </c>
    </row>
    <row r="1000">
      <c r="G1000" s="5">
        <v>85.0634</v>
      </c>
      <c r="H1000" s="6">
        <v>4.995</v>
      </c>
      <c r="K1000" s="4">
        <f>IFERROR(__xludf.DUMMYFUNCTION("""COMPUTED_VALUE"""),4.82)</f>
        <v>4.82</v>
      </c>
      <c r="L1000" s="4">
        <v>59.1922</v>
      </c>
      <c r="M1000" s="4" t="s">
        <v>13</v>
      </c>
      <c r="N1000" s="1">
        <v>1.91327017668181</v>
      </c>
      <c r="O1000" s="4">
        <v>83.1501298233182</v>
      </c>
      <c r="V1000" s="5">
        <v>125.123</v>
      </c>
      <c r="W1000" s="6">
        <v>4.995</v>
      </c>
      <c r="Z1000" s="4">
        <f>IFERROR(__xludf.DUMMYFUNCTION("""COMPUTED_VALUE"""),4.82)</f>
        <v>4.82</v>
      </c>
      <c r="AA1000" s="4">
        <v>90.4392</v>
      </c>
      <c r="AB1000" s="4" t="s">
        <v>13</v>
      </c>
      <c r="AC1000" s="1">
        <v>9.08739988057138</v>
      </c>
      <c r="AD1000" s="4">
        <v>116.03560011942862</v>
      </c>
    </row>
    <row r="1001">
      <c r="G1001" s="5">
        <v>85.803</v>
      </c>
      <c r="H1001" s="6">
        <v>5.0</v>
      </c>
      <c r="K1001" s="4">
        <f>IFERROR(__xludf.DUMMYFUNCTION("""COMPUTED_VALUE"""),4.825)</f>
        <v>4.825</v>
      </c>
      <c r="L1001" s="4">
        <v>59.8663</v>
      </c>
      <c r="M1001" s="4" t="s">
        <v>13</v>
      </c>
      <c r="N1001" s="1">
        <v>1.94959681907187</v>
      </c>
      <c r="O1001" s="4">
        <v>83.85340318092813</v>
      </c>
      <c r="V1001" s="5">
        <v>125.816</v>
      </c>
      <c r="W1001" s="6">
        <v>5.0</v>
      </c>
      <c r="Z1001" s="4">
        <f>IFERROR(__xludf.DUMMYFUNCTION("""COMPUTED_VALUE"""),4.825)</f>
        <v>4.825</v>
      </c>
      <c r="AA1001" s="4">
        <v>91.6531</v>
      </c>
      <c r="AB1001" s="4" t="s">
        <v>13</v>
      </c>
      <c r="AC1001" s="1">
        <v>9.39410304221169</v>
      </c>
      <c r="AD1001" s="4">
        <v>116.4218969577883</v>
      </c>
    </row>
    <row r="1002">
      <c r="G1002" s="5">
        <v>86.5364</v>
      </c>
      <c r="H1002" s="6">
        <v>5.005</v>
      </c>
      <c r="K1002" s="4">
        <f>IFERROR(__xludf.DUMMYFUNCTION("""COMPUTED_VALUE"""),4.83)</f>
        <v>4.83</v>
      </c>
      <c r="L1002" s="4">
        <v>60.5455</v>
      </c>
      <c r="M1002" s="4" t="s">
        <v>13</v>
      </c>
      <c r="N1002" s="1">
        <v>1.9884478116273</v>
      </c>
      <c r="O1002" s="4">
        <v>84.5479521883727</v>
      </c>
      <c r="V1002" s="5">
        <v>126.49</v>
      </c>
      <c r="W1002" s="6">
        <v>5.005</v>
      </c>
      <c r="Z1002" s="4">
        <f>IFERROR(__xludf.DUMMYFUNCTION("""COMPUTED_VALUE"""),4.83)</f>
        <v>4.83</v>
      </c>
      <c r="AA1002" s="4">
        <v>92.8597</v>
      </c>
      <c r="AB1002" s="4" t="s">
        <v>13</v>
      </c>
      <c r="AC1002" s="1">
        <v>9.71014880333257</v>
      </c>
      <c r="AD1002" s="4">
        <v>116.77985119666742</v>
      </c>
    </row>
    <row r="1003">
      <c r="G1003" s="5">
        <v>87.2633</v>
      </c>
      <c r="H1003" s="6">
        <v>5.01</v>
      </c>
      <c r="K1003" s="4">
        <f>IFERROR(__xludf.DUMMYFUNCTION("""COMPUTED_VALUE"""),4.835)</f>
        <v>4.835</v>
      </c>
      <c r="L1003" s="4">
        <v>61.2299</v>
      </c>
      <c r="M1003" s="4" t="s">
        <v>13</v>
      </c>
      <c r="N1003" s="1">
        <v>2.02976602363776</v>
      </c>
      <c r="O1003" s="4">
        <v>85.23353397636224</v>
      </c>
      <c r="V1003" s="5">
        <v>127.146</v>
      </c>
      <c r="W1003" s="6">
        <v>5.01</v>
      </c>
      <c r="Z1003" s="4">
        <f>IFERROR(__xludf.DUMMYFUNCTION("""COMPUTED_VALUE"""),4.835)</f>
        <v>4.835</v>
      </c>
      <c r="AA1003" s="4">
        <v>94.0579</v>
      </c>
      <c r="AB1003" s="4" t="s">
        <v>13</v>
      </c>
      <c r="AC1003" s="1">
        <v>10.0351186559356</v>
      </c>
      <c r="AD1003" s="4">
        <v>117.1108813440644</v>
      </c>
    </row>
    <row r="1004">
      <c r="G1004" s="5">
        <v>87.9828</v>
      </c>
      <c r="H1004" s="6">
        <v>5.015</v>
      </c>
      <c r="K1004" s="4">
        <f>IFERROR(__xludf.DUMMYFUNCTION("""COMPUTED_VALUE"""),4.84)</f>
        <v>4.84</v>
      </c>
      <c r="L1004" s="4">
        <v>61.9194</v>
      </c>
      <c r="M1004" s="4" t="s">
        <v>13</v>
      </c>
      <c r="N1004" s="1">
        <v>2.0734943243929</v>
      </c>
      <c r="O1004" s="4">
        <v>85.9093056756071</v>
      </c>
      <c r="V1004" s="5">
        <v>127.783</v>
      </c>
      <c r="W1004" s="6">
        <v>5.015</v>
      </c>
      <c r="Z1004" s="4">
        <f>IFERROR(__xludf.DUMMYFUNCTION("""COMPUTED_VALUE"""),4.84)</f>
        <v>4.84</v>
      </c>
      <c r="AA1004" s="4">
        <v>95.2468</v>
      </c>
      <c r="AB1004" s="4" t="s">
        <v>13</v>
      </c>
      <c r="AC1004" s="1">
        <v>10.3685940920224</v>
      </c>
      <c r="AD1004" s="4">
        <v>117.4144059079776</v>
      </c>
    </row>
    <row r="1005">
      <c r="G1005" s="5">
        <v>88.6946</v>
      </c>
      <c r="H1005" s="6">
        <v>5.02</v>
      </c>
      <c r="K1005" s="4">
        <f>IFERROR(__xludf.DUMMYFUNCTION("""COMPUTED_VALUE"""),4.845)</f>
        <v>4.845</v>
      </c>
      <c r="L1005" s="4">
        <v>62.6143</v>
      </c>
      <c r="M1005" s="4" t="s">
        <v>13</v>
      </c>
      <c r="N1005" s="1">
        <v>2.11957558318238</v>
      </c>
      <c r="O1005" s="4">
        <v>86.57502441681761</v>
      </c>
      <c r="V1005" s="5">
        <v>128.402</v>
      </c>
      <c r="W1005" s="6">
        <v>5.02</v>
      </c>
      <c r="Z1005" s="4">
        <f>IFERROR(__xludf.DUMMYFUNCTION("""COMPUTED_VALUE"""),4.845)</f>
        <v>4.845</v>
      </c>
      <c r="AA1005" s="4">
        <v>96.4255</v>
      </c>
      <c r="AB1005" s="4" t="s">
        <v>13</v>
      </c>
      <c r="AC1005" s="1">
        <v>10.7101566035945</v>
      </c>
      <c r="AD1005" s="4">
        <v>117.69184339640549</v>
      </c>
    </row>
    <row r="1006">
      <c r="G1006" s="5">
        <v>89.3981</v>
      </c>
      <c r="H1006" s="6">
        <v>5.025</v>
      </c>
      <c r="K1006" s="4">
        <f>IFERROR(__xludf.DUMMYFUNCTION("""COMPUTED_VALUE"""),4.85)</f>
        <v>4.85</v>
      </c>
      <c r="L1006" s="4">
        <v>63.3144</v>
      </c>
      <c r="M1006" s="4" t="s">
        <v>13</v>
      </c>
      <c r="N1006" s="1">
        <v>2.16795266929586</v>
      </c>
      <c r="O1006" s="4">
        <v>87.23014733070414</v>
      </c>
      <c r="V1006" s="5">
        <v>129.003</v>
      </c>
      <c r="W1006" s="6">
        <v>5.025</v>
      </c>
      <c r="Z1006" s="4">
        <f>IFERROR(__xludf.DUMMYFUNCTION("""COMPUTED_VALUE"""),4.85)</f>
        <v>4.85</v>
      </c>
      <c r="AA1006" s="4">
        <v>97.5933</v>
      </c>
      <c r="AB1006" s="4" t="s">
        <v>13</v>
      </c>
      <c r="AC1006" s="1">
        <v>11.0593876826537</v>
      </c>
      <c r="AD1006" s="4">
        <v>117.9436123173463</v>
      </c>
    </row>
    <row r="1007">
      <c r="G1007" s="5">
        <v>90.0927</v>
      </c>
      <c r="H1007" s="6">
        <v>5.03</v>
      </c>
      <c r="K1007" s="4">
        <f>IFERROR(__xludf.DUMMYFUNCTION("""COMPUTED_VALUE"""),4.855)</f>
        <v>4.855</v>
      </c>
      <c r="L1007" s="4">
        <v>64.0199</v>
      </c>
      <c r="M1007" s="4" t="s">
        <v>13</v>
      </c>
      <c r="N1007" s="1">
        <v>2.21856845202298</v>
      </c>
      <c r="O1007" s="4">
        <v>87.87413154797702</v>
      </c>
      <c r="V1007" s="5">
        <v>129.586</v>
      </c>
      <c r="W1007" s="6">
        <v>5.03</v>
      </c>
      <c r="Z1007" s="4">
        <f>IFERROR(__xludf.DUMMYFUNCTION("""COMPUTED_VALUE"""),4.855)</f>
        <v>4.855</v>
      </c>
      <c r="AA1007" s="4">
        <v>98.7496</v>
      </c>
      <c r="AB1007" s="4" t="s">
        <v>13</v>
      </c>
      <c r="AC1007" s="1">
        <v>11.4158688212013</v>
      </c>
      <c r="AD1007" s="4">
        <v>118.17013117879871</v>
      </c>
    </row>
    <row r="1008">
      <c r="G1008" s="5">
        <v>90.7779</v>
      </c>
      <c r="H1008" s="6">
        <v>5.035</v>
      </c>
      <c r="K1008" s="4">
        <f>IFERROR(__xludf.DUMMYFUNCTION("""COMPUTED_VALUE"""),4.86)</f>
        <v>4.86</v>
      </c>
      <c r="L1008" s="4">
        <v>64.7306</v>
      </c>
      <c r="M1008" s="4" t="s">
        <v>13</v>
      </c>
      <c r="N1008" s="1">
        <v>2.2713658006534</v>
      </c>
      <c r="O1008" s="4">
        <v>88.5065341993466</v>
      </c>
      <c r="V1008" s="5">
        <v>130.15</v>
      </c>
      <c r="W1008" s="6">
        <v>5.035</v>
      </c>
      <c r="Z1008" s="4">
        <f>IFERROR(__xludf.DUMMYFUNCTION("""COMPUTED_VALUE"""),4.86)</f>
        <v>4.86</v>
      </c>
      <c r="AA1008" s="4">
        <v>99.8937</v>
      </c>
      <c r="AB1008" s="4" t="s">
        <v>13</v>
      </c>
      <c r="AC1008" s="1">
        <v>11.7791815112391</v>
      </c>
      <c r="AD1008" s="4">
        <v>118.3708184887609</v>
      </c>
    </row>
    <row r="1009">
      <c r="G1009" s="5">
        <v>91.4533</v>
      </c>
      <c r="H1009" s="6">
        <v>5.04</v>
      </c>
      <c r="K1009" s="4">
        <f>IFERROR(__xludf.DUMMYFUNCTION("""COMPUTED_VALUE"""),4.865)</f>
        <v>4.865</v>
      </c>
      <c r="L1009" s="4">
        <v>65.4466</v>
      </c>
      <c r="M1009" s="4" t="s">
        <v>13</v>
      </c>
      <c r="N1009" s="1">
        <v>2.32628758447677</v>
      </c>
      <c r="O1009" s="4">
        <v>89.12701241552323</v>
      </c>
      <c r="V1009" s="5">
        <v>130.697</v>
      </c>
      <c r="W1009" s="6">
        <v>5.04</v>
      </c>
      <c r="Z1009" s="4">
        <f>IFERROR(__xludf.DUMMYFUNCTION("""COMPUTED_VALUE"""),4.865)</f>
        <v>4.865</v>
      </c>
      <c r="AA1009" s="4">
        <v>101.025</v>
      </c>
      <c r="AB1009" s="4" t="s">
        <v>13</v>
      </c>
      <c r="AC1009" s="1">
        <v>12.1489072447685</v>
      </c>
      <c r="AD1009" s="4">
        <v>118.54809275523151</v>
      </c>
    </row>
    <row r="1010">
      <c r="G1010" s="5">
        <v>92.1183</v>
      </c>
      <c r="H1010" s="6">
        <v>5.045</v>
      </c>
      <c r="K1010" s="4">
        <f>IFERROR(__xludf.DUMMYFUNCTION("""COMPUTED_VALUE"""),4.87)</f>
        <v>4.87</v>
      </c>
      <c r="L1010" s="4">
        <v>66.1678</v>
      </c>
      <c r="M1010" s="4" t="s">
        <v>13</v>
      </c>
      <c r="N1010" s="1">
        <v>2.38327667278275</v>
      </c>
      <c r="O1010" s="4">
        <v>89.73502332721725</v>
      </c>
      <c r="V1010" s="5">
        <v>131.226</v>
      </c>
      <c r="W1010" s="6">
        <v>5.045</v>
      </c>
      <c r="Z1010" s="4">
        <f>IFERROR(__xludf.DUMMYFUNCTION("""COMPUTED_VALUE"""),4.87)</f>
        <v>4.87</v>
      </c>
      <c r="AA1010" s="4">
        <v>102.144</v>
      </c>
      <c r="AB1010" s="4" t="s">
        <v>13</v>
      </c>
      <c r="AC1010" s="1">
        <v>12.5246275137913</v>
      </c>
      <c r="AD1010" s="4">
        <v>118.7013724862087</v>
      </c>
    </row>
    <row r="1011">
      <c r="G1011" s="5">
        <v>92.7725</v>
      </c>
      <c r="H1011" s="6">
        <v>5.05</v>
      </c>
      <c r="K1011" s="4">
        <f>IFERROR(__xludf.DUMMYFUNCTION("""COMPUTED_VALUE"""),4.875)</f>
        <v>4.875</v>
      </c>
      <c r="L1011" s="4">
        <v>66.8941</v>
      </c>
      <c r="M1011" s="4" t="s">
        <v>13</v>
      </c>
      <c r="N1011" s="1">
        <v>2.442275934861</v>
      </c>
      <c r="O1011" s="4">
        <v>90.33022406513899</v>
      </c>
      <c r="V1011" s="5">
        <v>131.738</v>
      </c>
      <c r="W1011" s="6">
        <v>5.05</v>
      </c>
      <c r="Z1011" s="4">
        <f>IFERROR(__xludf.DUMMYFUNCTION("""COMPUTED_VALUE"""),4.875)</f>
        <v>4.875</v>
      </c>
      <c r="AA1011" s="4">
        <v>103.249</v>
      </c>
      <c r="AB1011" s="4" t="s">
        <v>13</v>
      </c>
      <c r="AC1011" s="1">
        <v>12.905923810309</v>
      </c>
      <c r="AD1011" s="4">
        <v>118.832076189691</v>
      </c>
    </row>
    <row r="1012">
      <c r="G1012" s="5">
        <v>93.4154</v>
      </c>
      <c r="H1012" s="6">
        <v>5.055</v>
      </c>
      <c r="K1012" s="4">
        <f>IFERROR(__xludf.DUMMYFUNCTION("""COMPUTED_VALUE"""),4.88)</f>
        <v>4.88</v>
      </c>
      <c r="L1012" s="4">
        <v>67.6252</v>
      </c>
      <c r="M1012" s="4" t="s">
        <v>13</v>
      </c>
      <c r="N1012" s="1">
        <v>2.50322824000116</v>
      </c>
      <c r="O1012" s="4">
        <v>90.91217175999884</v>
      </c>
      <c r="V1012" s="5">
        <v>132.233</v>
      </c>
      <c r="W1012" s="6">
        <v>5.055</v>
      </c>
      <c r="Z1012" s="4">
        <f>IFERROR(__xludf.DUMMYFUNCTION("""COMPUTED_VALUE"""),4.88)</f>
        <v>4.88</v>
      </c>
      <c r="AA1012" s="4">
        <v>104.341</v>
      </c>
      <c r="AB1012" s="4" t="s">
        <v>13</v>
      </c>
      <c r="AC1012" s="1">
        <v>13.2923776263232</v>
      </c>
      <c r="AD1012" s="4">
        <v>118.9406223736768</v>
      </c>
    </row>
    <row r="1013">
      <c r="G1013" s="5">
        <v>94.0467</v>
      </c>
      <c r="H1013" s="6">
        <v>5.06</v>
      </c>
      <c r="K1013" s="4">
        <f>IFERROR(__xludf.DUMMYFUNCTION("""COMPUTED_VALUE"""),4.885)</f>
        <v>4.885</v>
      </c>
      <c r="L1013" s="4">
        <v>68.3611</v>
      </c>
      <c r="M1013" s="4" t="s">
        <v>13</v>
      </c>
      <c r="N1013" s="1">
        <v>2.5660764574929</v>
      </c>
      <c r="O1013" s="4">
        <v>91.4806235425071</v>
      </c>
      <c r="V1013" s="5">
        <v>132.71</v>
      </c>
      <c r="W1013" s="6">
        <v>5.06</v>
      </c>
      <c r="Z1013" s="4">
        <f>IFERROR(__xludf.DUMMYFUNCTION("""COMPUTED_VALUE"""),4.885)</f>
        <v>4.885</v>
      </c>
      <c r="AA1013" s="4">
        <v>105.419</v>
      </c>
      <c r="AB1013" s="4" t="s">
        <v>13</v>
      </c>
      <c r="AC1013" s="1">
        <v>13.6835704538355</v>
      </c>
      <c r="AD1013" s="4">
        <v>119.02642954616451</v>
      </c>
    </row>
    <row r="1014">
      <c r="G1014" s="5">
        <v>94.6659</v>
      </c>
      <c r="H1014" s="6">
        <v>5.065</v>
      </c>
      <c r="K1014" s="4">
        <f>IFERROR(__xludf.DUMMYFUNCTION("""COMPUTED_VALUE"""),4.89)</f>
        <v>4.89</v>
      </c>
      <c r="L1014" s="4">
        <v>69.1015</v>
      </c>
      <c r="M1014" s="4" t="s">
        <v>13</v>
      </c>
      <c r="N1014" s="1">
        <v>2.63076345662587</v>
      </c>
      <c r="O1014" s="4">
        <v>92.03513654337412</v>
      </c>
      <c r="V1014" s="5">
        <v>133.171</v>
      </c>
      <c r="W1014" s="6">
        <v>5.065</v>
      </c>
      <c r="Z1014" s="4">
        <f>IFERROR(__xludf.DUMMYFUNCTION("""COMPUTED_VALUE"""),4.89)</f>
        <v>4.89</v>
      </c>
      <c r="AA1014" s="4">
        <v>106.483</v>
      </c>
      <c r="AB1014" s="4" t="s">
        <v>13</v>
      </c>
      <c r="AC1014" s="1">
        <v>14.0790837848475</v>
      </c>
      <c r="AD1014" s="4">
        <v>119.0919162151525</v>
      </c>
    </row>
    <row r="1015">
      <c r="G1015" s="5">
        <v>95.2725</v>
      </c>
      <c r="H1015" s="6">
        <v>5.07</v>
      </c>
      <c r="K1015" s="4">
        <f>IFERROR(__xludf.DUMMYFUNCTION("""COMPUTED_VALUE"""),4.895)</f>
        <v>4.895</v>
      </c>
      <c r="L1015" s="4">
        <v>69.8462</v>
      </c>
      <c r="M1015" s="4" t="s">
        <v>13</v>
      </c>
      <c r="N1015" s="1">
        <v>2.69723210668971</v>
      </c>
      <c r="O1015" s="4">
        <v>92.57526789331028</v>
      </c>
      <c r="V1015" s="5">
        <v>133.614</v>
      </c>
      <c r="W1015" s="6">
        <v>5.07</v>
      </c>
      <c r="Z1015" s="4">
        <f>IFERROR(__xludf.DUMMYFUNCTION("""COMPUTED_VALUE"""),4.895)</f>
        <v>4.895</v>
      </c>
      <c r="AA1015" s="4">
        <v>107.532</v>
      </c>
      <c r="AB1015" s="4" t="s">
        <v>13</v>
      </c>
      <c r="AC1015" s="1">
        <v>14.4784991113607</v>
      </c>
      <c r="AD1015" s="4">
        <v>119.1355008886393</v>
      </c>
    </row>
    <row r="1016">
      <c r="G1016" s="5">
        <v>95.8664</v>
      </c>
      <c r="H1016" s="6">
        <v>5.075</v>
      </c>
      <c r="K1016" s="4">
        <f>IFERROR(__xludf.DUMMYFUNCTION("""COMPUTED_VALUE"""),4.9)</f>
        <v>4.9</v>
      </c>
      <c r="L1016" s="4">
        <v>70.595</v>
      </c>
      <c r="M1016" s="4" t="s">
        <v>13</v>
      </c>
      <c r="N1016" s="1">
        <v>2.76542527697409</v>
      </c>
      <c r="O1016" s="4">
        <v>93.10097472302591</v>
      </c>
      <c r="V1016" s="5">
        <v>134.042</v>
      </c>
      <c r="W1016" s="6">
        <v>5.075</v>
      </c>
      <c r="Z1016" s="4">
        <f>IFERROR(__xludf.DUMMYFUNCTION("""COMPUTED_VALUE"""),4.9)</f>
        <v>4.9</v>
      </c>
      <c r="AA1016" s="4">
        <v>108.567</v>
      </c>
      <c r="AB1016" s="4" t="s">
        <v>13</v>
      </c>
      <c r="AC1016" s="1">
        <v>14.8813979253768</v>
      </c>
      <c r="AD1016" s="4">
        <v>119.1606020746232</v>
      </c>
    </row>
    <row r="1017">
      <c r="G1017" s="5">
        <v>96.4471</v>
      </c>
      <c r="H1017" s="6">
        <v>5.08</v>
      </c>
      <c r="K1017" s="4">
        <f>IFERROR(__xludf.DUMMYFUNCTION("""COMPUTED_VALUE"""),4.905)</f>
        <v>4.905</v>
      </c>
      <c r="L1017" s="4">
        <v>71.3475</v>
      </c>
      <c r="M1017" s="4" t="s">
        <v>13</v>
      </c>
      <c r="N1017" s="1">
        <v>2.83528583676865</v>
      </c>
      <c r="O1017" s="4">
        <v>93.61181416323136</v>
      </c>
      <c r="V1017" s="5">
        <v>134.452</v>
      </c>
      <c r="W1017" s="6">
        <v>5.08</v>
      </c>
      <c r="Z1017" s="4">
        <f>IFERROR(__xludf.DUMMYFUNCTION("""COMPUTED_VALUE"""),4.905)</f>
        <v>4.905</v>
      </c>
      <c r="AA1017" s="4">
        <v>109.587</v>
      </c>
      <c r="AB1017" s="4" t="s">
        <v>13</v>
      </c>
      <c r="AC1017" s="1">
        <v>15.2873617188974</v>
      </c>
      <c r="AD1017" s="4">
        <v>119.1646382811026</v>
      </c>
    </row>
    <row r="1018">
      <c r="G1018" s="5">
        <v>97.0142</v>
      </c>
      <c r="H1018" s="6">
        <v>5.085</v>
      </c>
      <c r="K1018" s="4">
        <f>IFERROR(__xludf.DUMMYFUNCTION("""COMPUTED_VALUE"""),4.91)</f>
        <v>4.91</v>
      </c>
      <c r="L1018" s="4">
        <v>72.1034</v>
      </c>
      <c r="M1018" s="4" t="s">
        <v>13</v>
      </c>
      <c r="N1018" s="1">
        <v>2.90675665536306</v>
      </c>
      <c r="O1018" s="4">
        <v>94.10744334463695</v>
      </c>
      <c r="V1018" s="5">
        <v>134.847</v>
      </c>
      <c r="W1018" s="6">
        <v>5.085</v>
      </c>
      <c r="Z1018" s="4">
        <f>IFERROR(__xludf.DUMMYFUNCTION("""COMPUTED_VALUE"""),4.91)</f>
        <v>4.91</v>
      </c>
      <c r="AA1018" s="4">
        <v>110.592</v>
      </c>
      <c r="AB1018" s="4" t="s">
        <v>13</v>
      </c>
      <c r="AC1018" s="1">
        <v>15.695971983924</v>
      </c>
      <c r="AD1018" s="4">
        <v>119.15102801607601</v>
      </c>
    </row>
    <row r="1019">
      <c r="G1019" s="5">
        <v>97.5675</v>
      </c>
      <c r="H1019" s="6">
        <v>5.09</v>
      </c>
      <c r="K1019" s="4">
        <f>IFERROR(__xludf.DUMMYFUNCTION("""COMPUTED_VALUE"""),4.915)</f>
        <v>4.915</v>
      </c>
      <c r="L1019" s="4">
        <v>72.8624</v>
      </c>
      <c r="M1019" s="4" t="s">
        <v>13</v>
      </c>
      <c r="N1019" s="1">
        <v>2.97978060204697</v>
      </c>
      <c r="O1019" s="4">
        <v>94.58771939795302</v>
      </c>
      <c r="V1019" s="5">
        <v>135.226</v>
      </c>
      <c r="W1019" s="6">
        <v>5.09</v>
      </c>
      <c r="Z1019" s="4">
        <f>IFERROR(__xludf.DUMMYFUNCTION("""COMPUTED_VALUE"""),4.915)</f>
        <v>4.915</v>
      </c>
      <c r="AA1019" s="4">
        <v>111.582</v>
      </c>
      <c r="AB1019" s="4" t="s">
        <v>13</v>
      </c>
      <c r="AC1019" s="1">
        <v>16.1068102124583</v>
      </c>
      <c r="AD1019" s="4">
        <v>119.1191897875417</v>
      </c>
    </row>
    <row r="1020">
      <c r="G1020" s="5">
        <v>98.1066</v>
      </c>
      <c r="H1020" s="6">
        <v>5.095</v>
      </c>
      <c r="K1020" s="4">
        <f>IFERROR(__xludf.DUMMYFUNCTION("""COMPUTED_VALUE"""),4.92)</f>
        <v>4.92</v>
      </c>
      <c r="L1020" s="4">
        <v>73.6242</v>
      </c>
      <c r="M1020" s="4" t="s">
        <v>13</v>
      </c>
      <c r="N1020" s="1">
        <v>3.05430054611003</v>
      </c>
      <c r="O1020" s="4">
        <v>95.05229945388997</v>
      </c>
      <c r="V1020" s="5">
        <v>135.59</v>
      </c>
      <c r="W1020" s="6">
        <v>5.095</v>
      </c>
      <c r="Z1020" s="4">
        <f>IFERROR(__xludf.DUMMYFUNCTION("""COMPUTED_VALUE"""),4.92)</f>
        <v>4.92</v>
      </c>
      <c r="AA1020" s="4">
        <v>112.556</v>
      </c>
      <c r="AB1020" s="4" t="s">
        <v>13</v>
      </c>
      <c r="AC1020" s="1">
        <v>16.5194578965018</v>
      </c>
      <c r="AD1020" s="4">
        <v>119.0705421034982</v>
      </c>
    </row>
    <row r="1021">
      <c r="G1021" s="5">
        <v>98.6313</v>
      </c>
      <c r="H1021" s="6">
        <v>5.1</v>
      </c>
      <c r="K1021" s="4">
        <f>IFERROR(__xludf.DUMMYFUNCTION("""COMPUTED_VALUE"""),4.925)</f>
        <v>4.925</v>
      </c>
      <c r="L1021" s="4">
        <v>74.3883</v>
      </c>
      <c r="M1021" s="4" t="s">
        <v>13</v>
      </c>
      <c r="N1021" s="1">
        <v>3.13025935684189</v>
      </c>
      <c r="O1021" s="4">
        <v>95.5010406431581</v>
      </c>
      <c r="V1021" s="5">
        <v>135.937</v>
      </c>
      <c r="W1021" s="6">
        <v>5.1</v>
      </c>
      <c r="Z1021" s="4">
        <f>IFERROR(__xludf.DUMMYFUNCTION("""COMPUTED_VALUE"""),4.925)</f>
        <v>4.925</v>
      </c>
      <c r="AA1021" s="4">
        <v>113.514</v>
      </c>
      <c r="AB1021" s="4" t="s">
        <v>13</v>
      </c>
      <c r="AC1021" s="1">
        <v>16.9334965280561</v>
      </c>
      <c r="AD1021" s="4">
        <v>119.00350347194392</v>
      </c>
    </row>
    <row r="1022">
      <c r="G1022" s="5">
        <v>99.1414</v>
      </c>
      <c r="H1022" s="6">
        <v>5.105</v>
      </c>
      <c r="K1022" s="4">
        <f>IFERROR(__xludf.DUMMYFUNCTION("""COMPUTED_VALUE"""),4.93)</f>
        <v>4.93</v>
      </c>
      <c r="L1022" s="4">
        <v>75.1542</v>
      </c>
      <c r="M1022" s="4" t="s">
        <v>13</v>
      </c>
      <c r="N1022" s="1">
        <v>3.20759990353223</v>
      </c>
      <c r="O1022" s="4">
        <v>95.93380009646778</v>
      </c>
      <c r="V1022" s="5">
        <v>136.27</v>
      </c>
      <c r="W1022" s="6">
        <v>5.105</v>
      </c>
      <c r="Z1022" s="4">
        <f>IFERROR(__xludf.DUMMYFUNCTION("""COMPUTED_VALUE"""),4.93)</f>
        <v>4.93</v>
      </c>
      <c r="AA1022" s="4">
        <v>114.456</v>
      </c>
      <c r="AB1022" s="4" t="s">
        <v>13</v>
      </c>
      <c r="AC1022" s="1">
        <v>17.3485075991229</v>
      </c>
      <c r="AD1022" s="4">
        <v>118.92149240087711</v>
      </c>
    </row>
    <row r="1023">
      <c r="G1023" s="5">
        <v>99.6366</v>
      </c>
      <c r="H1023" s="6">
        <v>5.11</v>
      </c>
      <c r="K1023" s="4">
        <f>IFERROR(__xludf.DUMMYFUNCTION("""COMPUTED_VALUE"""),4.935)</f>
        <v>4.935</v>
      </c>
      <c r="L1023" s="4">
        <v>75.9217</v>
      </c>
      <c r="M1023" s="4" t="s">
        <v>13</v>
      </c>
      <c r="N1023" s="1">
        <v>3.28626505547067</v>
      </c>
      <c r="O1023" s="4">
        <v>96.35033494452934</v>
      </c>
      <c r="V1023" s="5">
        <v>136.588</v>
      </c>
      <c r="W1023" s="6">
        <v>5.11</v>
      </c>
      <c r="Z1023" s="4">
        <f>IFERROR(__xludf.DUMMYFUNCTION("""COMPUTED_VALUE"""),4.935)</f>
        <v>4.935</v>
      </c>
      <c r="AA1023" s="4">
        <v>115.382</v>
      </c>
      <c r="AB1023" s="4" t="s">
        <v>13</v>
      </c>
      <c r="AC1023" s="1">
        <v>17.7640726017037</v>
      </c>
      <c r="AD1023" s="4">
        <v>118.82392739829629</v>
      </c>
    </row>
    <row r="1024">
      <c r="G1024" s="5">
        <v>100.117</v>
      </c>
      <c r="H1024" s="6">
        <v>5.115</v>
      </c>
      <c r="K1024" s="4">
        <f>IFERROR(__xludf.DUMMYFUNCTION("""COMPUTED_VALUE"""),4.935070038)</f>
        <v>4.935070038</v>
      </c>
      <c r="L1024" s="4" t="s">
        <v>13</v>
      </c>
      <c r="M1024" s="4">
        <v>1.6950450387695</v>
      </c>
      <c r="N1024" s="1">
        <v>3.36619768194688</v>
      </c>
      <c r="O1024" s="4">
        <v>96.75080231805312</v>
      </c>
      <c r="V1024" s="5">
        <v>136.891</v>
      </c>
      <c r="W1024" s="6">
        <v>5.115</v>
      </c>
      <c r="Z1024" s="4">
        <f>IFERROR(__xludf.DUMMYFUNCTION("""COMPUTED_VALUE"""),4.935070038)</f>
        <v>4.935070038</v>
      </c>
      <c r="AA1024" s="4" t="s">
        <v>13</v>
      </c>
      <c r="AB1024" s="4">
        <v>6.29018900843357</v>
      </c>
      <c r="AC1024" s="1">
        <v>18.1797730278</v>
      </c>
      <c r="AD1024" s="4">
        <v>118.7112269722</v>
      </c>
    </row>
    <row r="1025">
      <c r="G1025" s="5">
        <v>100.581</v>
      </c>
      <c r="H1025" s="6">
        <v>5.12</v>
      </c>
      <c r="K1025" s="4">
        <f>IFERROR(__xludf.DUMMYFUNCTION("""COMPUTED_VALUE"""),4.94)</f>
        <v>4.94</v>
      </c>
      <c r="L1025" s="4">
        <v>76.6901</v>
      </c>
      <c r="M1025" s="4" t="s">
        <v>13</v>
      </c>
      <c r="N1025" s="1">
        <v>3.44734065225051</v>
      </c>
      <c r="O1025" s="4">
        <v>97.1336593477495</v>
      </c>
      <c r="V1025" s="5">
        <v>137.18</v>
      </c>
      <c r="W1025" s="6">
        <v>5.12</v>
      </c>
      <c r="Z1025" s="4">
        <f>IFERROR(__xludf.DUMMYFUNCTION("""COMPUTED_VALUE"""),4.94)</f>
        <v>4.94</v>
      </c>
      <c r="AA1025" s="4">
        <v>116.291</v>
      </c>
      <c r="AB1025" s="4" t="s">
        <v>13</v>
      </c>
      <c r="AC1025" s="1">
        <v>18.5951903694136</v>
      </c>
      <c r="AD1025" s="4">
        <v>118.5848096305864</v>
      </c>
    </row>
    <row r="1026">
      <c r="G1026" s="5">
        <v>101.031</v>
      </c>
      <c r="H1026" s="6">
        <v>5.125</v>
      </c>
      <c r="K1026" s="4">
        <f>IFERROR(__xludf.DUMMYFUNCTION("""COMPUTED_VALUE"""),4.945)</f>
        <v>4.945</v>
      </c>
      <c r="L1026" s="4">
        <v>77.4591</v>
      </c>
      <c r="M1026" s="4" t="s">
        <v>13</v>
      </c>
      <c r="N1026" s="1">
        <v>3.52963683567122</v>
      </c>
      <c r="O1026" s="4">
        <v>97.50136316432878</v>
      </c>
      <c r="V1026" s="5">
        <v>137.455</v>
      </c>
      <c r="W1026" s="6">
        <v>5.125</v>
      </c>
      <c r="Z1026" s="4">
        <f>IFERROR(__xludf.DUMMYFUNCTION("""COMPUTED_VALUE"""),4.945)</f>
        <v>4.945</v>
      </c>
      <c r="AA1026" s="4">
        <v>117.183</v>
      </c>
      <c r="AB1026" s="4" t="s">
        <v>13</v>
      </c>
      <c r="AC1026" s="1">
        <v>19.0099061185459</v>
      </c>
      <c r="AD1026" s="4">
        <v>118.44509388145411</v>
      </c>
    </row>
    <row r="1027">
      <c r="G1027" s="5">
        <v>101.464</v>
      </c>
      <c r="H1027" s="6">
        <v>5.13</v>
      </c>
      <c r="K1027" s="4">
        <f>IFERROR(__xludf.DUMMYFUNCTION("""COMPUTED_VALUE"""),4.95)</f>
        <v>4.95</v>
      </c>
      <c r="L1027" s="4">
        <v>78.2281</v>
      </c>
      <c r="M1027" s="4" t="s">
        <v>13</v>
      </c>
      <c r="N1027" s="1">
        <v>3.61302910149866</v>
      </c>
      <c r="O1027" s="4">
        <v>97.85097089850134</v>
      </c>
      <c r="V1027" s="5">
        <v>137.716</v>
      </c>
      <c r="W1027" s="6">
        <v>5.13</v>
      </c>
      <c r="Z1027" s="4">
        <f>IFERROR(__xludf.DUMMYFUNCTION("""COMPUTED_VALUE"""),4.95)</f>
        <v>4.95</v>
      </c>
      <c r="AA1027" s="4">
        <v>118.058</v>
      </c>
      <c r="AB1027" s="4" t="s">
        <v>13</v>
      </c>
      <c r="AC1027" s="1">
        <v>19.4235017671987</v>
      </c>
      <c r="AD1027" s="4">
        <v>118.29249823280131</v>
      </c>
    </row>
    <row r="1028">
      <c r="G1028" s="5">
        <v>101.882</v>
      </c>
      <c r="H1028" s="6">
        <v>5.135</v>
      </c>
      <c r="K1028" s="4">
        <f>IFERROR(__xludf.DUMMYFUNCTION("""COMPUTED_VALUE"""),4.955)</f>
        <v>4.955</v>
      </c>
      <c r="L1028" s="4">
        <v>78.9967</v>
      </c>
      <c r="M1028" s="4" t="s">
        <v>13</v>
      </c>
      <c r="N1028" s="1">
        <v>3.69746031902248</v>
      </c>
      <c r="O1028" s="4">
        <v>98.18453968097752</v>
      </c>
      <c r="V1028" s="5">
        <v>137.963</v>
      </c>
      <c r="W1028" s="6">
        <v>5.135</v>
      </c>
      <c r="Z1028" s="4">
        <f>IFERROR(__xludf.DUMMYFUNCTION("""COMPUTED_VALUE"""),4.955)</f>
        <v>4.955</v>
      </c>
      <c r="AA1028" s="4">
        <v>118.915</v>
      </c>
      <c r="AB1028" s="4" t="s">
        <v>13</v>
      </c>
      <c r="AC1028" s="1">
        <v>19.8355588073734</v>
      </c>
      <c r="AD1028" s="4">
        <v>118.12744119262659</v>
      </c>
    </row>
    <row r="1029">
      <c r="G1029" s="5">
        <v>102.285</v>
      </c>
      <c r="H1029" s="6">
        <v>5.14</v>
      </c>
      <c r="K1029" s="4">
        <f>IFERROR(__xludf.DUMMYFUNCTION("""COMPUTED_VALUE"""),4.96)</f>
        <v>4.96</v>
      </c>
      <c r="L1029" s="4">
        <v>79.7643</v>
      </c>
      <c r="M1029" s="4" t="s">
        <v>13</v>
      </c>
      <c r="N1029" s="1">
        <v>3.78287335753235</v>
      </c>
      <c r="O1029" s="4">
        <v>98.50212664246764</v>
      </c>
      <c r="V1029" s="5">
        <v>138.197</v>
      </c>
      <c r="W1029" s="6">
        <v>5.14</v>
      </c>
      <c r="Z1029" s="4">
        <f>IFERROR(__xludf.DUMMYFUNCTION("""COMPUTED_VALUE"""),4.96)</f>
        <v>4.96</v>
      </c>
      <c r="AA1029" s="4">
        <v>119.755</v>
      </c>
      <c r="AB1029" s="4" t="s">
        <v>13</v>
      </c>
      <c r="AC1029" s="1">
        <v>20.2456587310716</v>
      </c>
      <c r="AD1029" s="4">
        <v>117.9513412689284</v>
      </c>
    </row>
    <row r="1030">
      <c r="G1030" s="5">
        <v>102.671</v>
      </c>
      <c r="H1030" s="6">
        <v>5.145</v>
      </c>
      <c r="K1030" s="4">
        <f>IFERROR(__xludf.DUMMYFUNCTION("""COMPUTED_VALUE"""),4.965)</f>
        <v>4.965</v>
      </c>
      <c r="L1030" s="4">
        <v>80.5303</v>
      </c>
      <c r="M1030" s="4" t="s">
        <v>13</v>
      </c>
      <c r="N1030" s="1">
        <v>3.86921108631791</v>
      </c>
      <c r="O1030" s="4">
        <v>98.8017889136821</v>
      </c>
      <c r="V1030" s="5">
        <v>138.419</v>
      </c>
      <c r="W1030" s="6">
        <v>5.145</v>
      </c>
      <c r="Z1030" s="4">
        <f>IFERROR(__xludf.DUMMYFUNCTION("""COMPUTED_VALUE"""),4.965)</f>
        <v>4.965</v>
      </c>
      <c r="AA1030" s="4">
        <v>120.576</v>
      </c>
      <c r="AB1030" s="4" t="s">
        <v>13</v>
      </c>
      <c r="AC1030" s="1">
        <v>20.6533830302951</v>
      </c>
      <c r="AD1030" s="4">
        <v>117.76561696970491</v>
      </c>
    </row>
    <row r="1031">
      <c r="G1031" s="5">
        <v>103.041</v>
      </c>
      <c r="H1031" s="6">
        <v>5.15</v>
      </c>
      <c r="K1031" s="4">
        <f>IFERROR(__xludf.DUMMYFUNCTION("""COMPUTED_VALUE"""),4.97)</f>
        <v>4.97</v>
      </c>
      <c r="L1031" s="4">
        <v>81.2943</v>
      </c>
      <c r="M1031" s="4" t="s">
        <v>13</v>
      </c>
      <c r="N1031" s="1">
        <v>3.95641637466884</v>
      </c>
      <c r="O1031" s="4">
        <v>99.08458362533116</v>
      </c>
      <c r="V1031" s="5">
        <v>138.627</v>
      </c>
      <c r="W1031" s="6">
        <v>5.15</v>
      </c>
      <c r="Z1031" s="4">
        <f>IFERROR(__xludf.DUMMYFUNCTION("""COMPUTED_VALUE"""),4.97)</f>
        <v>4.97</v>
      </c>
      <c r="AA1031" s="4">
        <v>121.38</v>
      </c>
      <c r="AB1031" s="4" t="s">
        <v>13</v>
      </c>
      <c r="AC1031" s="1">
        <v>21.0583131970454</v>
      </c>
      <c r="AD1031" s="4">
        <v>117.5686868029546</v>
      </c>
    </row>
    <row r="1032">
      <c r="G1032" s="5">
        <v>103.396</v>
      </c>
      <c r="H1032" s="6">
        <v>5.155</v>
      </c>
      <c r="K1032" s="4">
        <f>IFERROR(__xludf.DUMMYFUNCTION("""COMPUTED_VALUE"""),4.975)</f>
        <v>4.975</v>
      </c>
      <c r="L1032" s="4">
        <v>82.0557</v>
      </c>
      <c r="M1032" s="4" t="s">
        <v>13</v>
      </c>
      <c r="N1032" s="1">
        <v>4.04443209187475</v>
      </c>
      <c r="O1032" s="4">
        <v>99.35156790812525</v>
      </c>
      <c r="V1032" s="5">
        <v>138.824</v>
      </c>
      <c r="W1032" s="6">
        <v>5.155</v>
      </c>
      <c r="Z1032" s="4">
        <f>IFERROR(__xludf.DUMMYFUNCTION("""COMPUTED_VALUE"""),4.975)</f>
        <v>4.975</v>
      </c>
      <c r="AA1032" s="4">
        <v>122.165</v>
      </c>
      <c r="AB1032" s="4" t="s">
        <v>13</v>
      </c>
      <c r="AC1032" s="1">
        <v>21.4600307233239</v>
      </c>
      <c r="AD1032" s="4">
        <v>117.36396927667612</v>
      </c>
    </row>
    <row r="1033">
      <c r="G1033" s="5">
        <v>103.734</v>
      </c>
      <c r="H1033" s="6">
        <v>5.16</v>
      </c>
      <c r="K1033" s="4">
        <f>IFERROR(__xludf.DUMMYFUNCTION("""COMPUTED_VALUE"""),4.98)</f>
        <v>4.98</v>
      </c>
      <c r="L1033" s="4">
        <v>82.8138</v>
      </c>
      <c r="M1033" s="4" t="s">
        <v>13</v>
      </c>
      <c r="N1033" s="1">
        <v>4.13320110722532</v>
      </c>
      <c r="O1033" s="4">
        <v>99.60079889277468</v>
      </c>
      <c r="V1033" s="5">
        <v>139.009</v>
      </c>
      <c r="W1033" s="6">
        <v>5.16</v>
      </c>
      <c r="Z1033" s="4">
        <f>IFERROR(__xludf.DUMMYFUNCTION("""COMPUTED_VALUE"""),4.98)</f>
        <v>4.98</v>
      </c>
      <c r="AA1033" s="4">
        <v>122.933</v>
      </c>
      <c r="AB1033" s="4" t="s">
        <v>13</v>
      </c>
      <c r="AC1033" s="1">
        <v>21.8581171011324</v>
      </c>
      <c r="AD1033" s="4">
        <v>117.1508828988676</v>
      </c>
    </row>
    <row r="1034">
      <c r="G1034" s="5">
        <v>104.057</v>
      </c>
      <c r="H1034" s="6">
        <v>5.165</v>
      </c>
      <c r="K1034" s="4">
        <f>IFERROR(__xludf.DUMMYFUNCTION("""COMPUTED_VALUE"""),4.985)</f>
        <v>4.985</v>
      </c>
      <c r="L1034" s="4">
        <v>83.5682</v>
      </c>
      <c r="M1034" s="4" t="s">
        <v>13</v>
      </c>
      <c r="N1034" s="1">
        <v>4.22266629001021</v>
      </c>
      <c r="O1034" s="4">
        <v>99.83433370998979</v>
      </c>
      <c r="V1034" s="5">
        <v>139.182</v>
      </c>
      <c r="W1034" s="6">
        <v>5.165</v>
      </c>
      <c r="Z1034" s="4">
        <f>IFERROR(__xludf.DUMMYFUNCTION("""COMPUTED_VALUE"""),4.985)</f>
        <v>4.985</v>
      </c>
      <c r="AA1034" s="4">
        <v>123.681</v>
      </c>
      <c r="AB1034" s="4" t="s">
        <v>13</v>
      </c>
      <c r="AC1034" s="1">
        <v>22.2521538224724</v>
      </c>
      <c r="AD1034" s="4">
        <v>116.9298461775276</v>
      </c>
    </row>
    <row r="1035">
      <c r="G1035" s="5">
        <v>104.364</v>
      </c>
      <c r="H1035" s="6">
        <v>5.17</v>
      </c>
      <c r="K1035" s="4">
        <f>IFERROR(__xludf.DUMMYFUNCTION("""COMPUTED_VALUE"""),4.99)</f>
        <v>4.99</v>
      </c>
      <c r="L1035" s="4">
        <v>84.3183</v>
      </c>
      <c r="M1035" s="4" t="s">
        <v>13</v>
      </c>
      <c r="N1035" s="1">
        <v>4.31277050951905</v>
      </c>
      <c r="O1035" s="4">
        <v>100.05122949048095</v>
      </c>
      <c r="V1035" s="5">
        <v>139.344</v>
      </c>
      <c r="W1035" s="6">
        <v>5.17</v>
      </c>
      <c r="Z1035" s="4">
        <f>IFERROR(__xludf.DUMMYFUNCTION("""COMPUTED_VALUE"""),4.99)</f>
        <v>4.99</v>
      </c>
      <c r="AA1035" s="4">
        <v>124.411</v>
      </c>
      <c r="AB1035" s="4" t="s">
        <v>13</v>
      </c>
      <c r="AC1035" s="1">
        <v>22.6417223793455</v>
      </c>
      <c r="AD1035" s="4">
        <v>116.7022776206545</v>
      </c>
    </row>
    <row r="1036">
      <c r="G1036" s="5">
        <v>104.655</v>
      </c>
      <c r="H1036" s="6">
        <v>5.175</v>
      </c>
      <c r="K1036" s="4">
        <f>IFERROR(__xludf.DUMMYFUNCTION("""COMPUTED_VALUE"""),4.995)</f>
        <v>4.995</v>
      </c>
      <c r="L1036" s="4">
        <v>85.0634</v>
      </c>
      <c r="M1036" s="4" t="s">
        <v>13</v>
      </c>
      <c r="N1036" s="1">
        <v>4.40345663504152</v>
      </c>
      <c r="O1036" s="4">
        <v>100.25154336495848</v>
      </c>
      <c r="V1036" s="5">
        <v>139.495</v>
      </c>
      <c r="W1036" s="6">
        <v>5.175</v>
      </c>
      <c r="Z1036" s="4">
        <f>IFERROR(__xludf.DUMMYFUNCTION("""COMPUTED_VALUE"""),4.995)</f>
        <v>4.995</v>
      </c>
      <c r="AA1036" s="4">
        <v>125.123</v>
      </c>
      <c r="AB1036" s="4" t="s">
        <v>13</v>
      </c>
      <c r="AC1036" s="1">
        <v>23.0264042637533</v>
      </c>
      <c r="AD1036" s="4">
        <v>116.4685957362467</v>
      </c>
    </row>
    <row r="1037">
      <c r="G1037" s="5">
        <v>104.93</v>
      </c>
      <c r="H1037" s="6">
        <v>5.18</v>
      </c>
      <c r="K1037" s="4">
        <f>IFERROR(__xludf.DUMMYFUNCTION("""COMPUTED_VALUE"""),5.0)</f>
        <v>5</v>
      </c>
      <c r="L1037" s="4">
        <v>85.803</v>
      </c>
      <c r="M1037" s="4" t="s">
        <v>13</v>
      </c>
      <c r="N1037" s="1">
        <v>4.49466753586727</v>
      </c>
      <c r="O1037" s="4">
        <v>100.43533246413274</v>
      </c>
      <c r="V1037" s="5">
        <v>139.636</v>
      </c>
      <c r="W1037" s="6">
        <v>5.18</v>
      </c>
      <c r="Z1037" s="4">
        <f>IFERROR(__xludf.DUMMYFUNCTION("""COMPUTED_VALUE"""),5.0)</f>
        <v>5</v>
      </c>
      <c r="AA1037" s="4">
        <v>125.816</v>
      </c>
      <c r="AB1037" s="4" t="s">
        <v>13</v>
      </c>
      <c r="AC1037" s="1">
        <v>23.4057809676975</v>
      </c>
      <c r="AD1037" s="4">
        <v>116.2302190323025</v>
      </c>
    </row>
    <row r="1038">
      <c r="G1038" s="5">
        <v>105.191</v>
      </c>
      <c r="H1038" s="6">
        <v>5.185</v>
      </c>
      <c r="K1038" s="4">
        <f>IFERROR(__xludf.DUMMYFUNCTION("""COMPUTED_VALUE"""),5.005)</f>
        <v>5.005</v>
      </c>
      <c r="L1038" s="4">
        <v>86.5364</v>
      </c>
      <c r="M1038" s="4" t="s">
        <v>13</v>
      </c>
      <c r="N1038" s="1">
        <v>4.58634608128594</v>
      </c>
      <c r="O1038" s="4">
        <v>100.60465391871406</v>
      </c>
      <c r="V1038" s="5">
        <v>139.767</v>
      </c>
      <c r="W1038" s="6">
        <v>5.185</v>
      </c>
      <c r="Z1038" s="4">
        <f>IFERROR(__xludf.DUMMYFUNCTION("""COMPUTED_VALUE"""),5.005)</f>
        <v>5.005</v>
      </c>
      <c r="AA1038" s="4">
        <v>126.49</v>
      </c>
      <c r="AB1038" s="4" t="s">
        <v>13</v>
      </c>
      <c r="AC1038" s="1">
        <v>23.7794339831796</v>
      </c>
      <c r="AD1038" s="4">
        <v>115.9875660168204</v>
      </c>
    </row>
    <row r="1039">
      <c r="G1039" s="5">
        <v>105.435</v>
      </c>
      <c r="H1039" s="6">
        <v>5.19</v>
      </c>
      <c r="K1039" s="4">
        <f>IFERROR(__xludf.DUMMYFUNCTION("""COMPUTED_VALUE"""),5.01)</f>
        <v>5.01</v>
      </c>
      <c r="L1039" s="4">
        <v>87.2633</v>
      </c>
      <c r="M1039" s="4" t="s">
        <v>13</v>
      </c>
      <c r="N1039" s="1">
        <v>4.67843514058721</v>
      </c>
      <c r="O1039" s="4">
        <v>100.75656485941279</v>
      </c>
      <c r="V1039" s="5">
        <v>139.888</v>
      </c>
      <c r="W1039" s="6">
        <v>5.19</v>
      </c>
      <c r="Z1039" s="4">
        <f>IFERROR(__xludf.DUMMYFUNCTION("""COMPUTED_VALUE"""),5.01)</f>
        <v>5.01</v>
      </c>
      <c r="AA1039" s="4">
        <v>127.146</v>
      </c>
      <c r="AB1039" s="4" t="s">
        <v>13</v>
      </c>
      <c r="AC1039" s="1">
        <v>24.1469448022012</v>
      </c>
      <c r="AD1039" s="4">
        <v>115.7410551977988</v>
      </c>
    </row>
    <row r="1040">
      <c r="G1040" s="5">
        <v>105.665</v>
      </c>
      <c r="H1040" s="6">
        <v>5.195</v>
      </c>
      <c r="K1040" s="4">
        <f>IFERROR(__xludf.DUMMYFUNCTION("""COMPUTED_VALUE"""),5.015)</f>
        <v>5.015</v>
      </c>
      <c r="L1040" s="4">
        <v>87.9828</v>
      </c>
      <c r="M1040" s="4" t="s">
        <v>13</v>
      </c>
      <c r="N1040" s="1">
        <v>4.77087758306071</v>
      </c>
      <c r="O1040" s="4">
        <v>100.8941224169393</v>
      </c>
      <c r="V1040" s="5">
        <v>139.999</v>
      </c>
      <c r="W1040" s="6">
        <v>5.195</v>
      </c>
      <c r="Z1040" s="4">
        <f>IFERROR(__xludf.DUMMYFUNCTION("""COMPUTED_VALUE"""),5.015)</f>
        <v>5.015</v>
      </c>
      <c r="AA1040" s="4">
        <v>127.783</v>
      </c>
      <c r="AB1040" s="4" t="s">
        <v>13</v>
      </c>
      <c r="AC1040" s="1">
        <v>24.5078949167638</v>
      </c>
      <c r="AD1040" s="4">
        <v>115.49110508323619</v>
      </c>
    </row>
    <row r="1041">
      <c r="G1041" s="5">
        <v>105.88</v>
      </c>
      <c r="H1041" s="6">
        <v>5.2</v>
      </c>
      <c r="K1041" s="4">
        <f>IFERROR(__xludf.DUMMYFUNCTION("""COMPUTED_VALUE"""),5.02)</f>
        <v>5.02</v>
      </c>
      <c r="L1041" s="4">
        <v>88.6946</v>
      </c>
      <c r="M1041" s="4" t="s">
        <v>13</v>
      </c>
      <c r="N1041" s="1">
        <v>4.86361627799609</v>
      </c>
      <c r="O1041" s="4">
        <v>101.01638372200391</v>
      </c>
      <c r="V1041" s="5">
        <v>140.102</v>
      </c>
      <c r="W1041" s="6">
        <v>5.2</v>
      </c>
      <c r="Z1041" s="4">
        <f>IFERROR(__xludf.DUMMYFUNCTION("""COMPUTED_VALUE"""),5.02)</f>
        <v>5.02</v>
      </c>
      <c r="AA1041" s="4">
        <v>128.402</v>
      </c>
      <c r="AB1041" s="4" t="s">
        <v>13</v>
      </c>
      <c r="AC1041" s="1">
        <v>24.8618658188691</v>
      </c>
      <c r="AD1041" s="4">
        <v>115.24013418113091</v>
      </c>
    </row>
    <row r="1042">
      <c r="G1042" s="5">
        <v>106.081</v>
      </c>
      <c r="H1042" s="6">
        <v>5.205</v>
      </c>
      <c r="K1042" s="4">
        <f>IFERROR(__xludf.DUMMYFUNCTION("""COMPUTED_VALUE"""),5.025)</f>
        <v>5.025</v>
      </c>
      <c r="L1042" s="4">
        <v>89.3981</v>
      </c>
      <c r="M1042" s="4" t="s">
        <v>13</v>
      </c>
      <c r="N1042" s="1">
        <v>4.95659409468302</v>
      </c>
      <c r="O1042" s="4">
        <v>101.12440590531699</v>
      </c>
      <c r="V1042" s="5">
        <v>140.196</v>
      </c>
      <c r="W1042" s="6">
        <v>5.205</v>
      </c>
      <c r="Z1042" s="4">
        <f>IFERROR(__xludf.DUMMYFUNCTION("""COMPUTED_VALUE"""),5.025)</f>
        <v>5.025</v>
      </c>
      <c r="AA1042" s="4">
        <v>129.003</v>
      </c>
      <c r="AB1042" s="4" t="s">
        <v>13</v>
      </c>
      <c r="AC1042" s="1">
        <v>25.2084390005187</v>
      </c>
      <c r="AD1042" s="4">
        <v>114.9875609994813</v>
      </c>
    </row>
    <row r="1043">
      <c r="G1043" s="5">
        <v>106.267</v>
      </c>
      <c r="H1043" s="6">
        <v>5.21</v>
      </c>
      <c r="K1043" s="4">
        <f>IFERROR(__xludf.DUMMYFUNCTION("""COMPUTED_VALUE"""),5.03)</f>
        <v>5.03</v>
      </c>
      <c r="L1043" s="4">
        <v>90.0927</v>
      </c>
      <c r="M1043" s="4" t="s">
        <v>13</v>
      </c>
      <c r="N1043" s="1">
        <v>5.04975390241115</v>
      </c>
      <c r="O1043" s="4">
        <v>101.21724609758884</v>
      </c>
      <c r="V1043" s="5">
        <v>140.282</v>
      </c>
      <c r="W1043" s="6">
        <v>5.21</v>
      </c>
      <c r="Z1043" s="4">
        <f>IFERROR(__xludf.DUMMYFUNCTION("""COMPUTED_VALUE"""),5.03)</f>
        <v>5.03</v>
      </c>
      <c r="AA1043" s="4">
        <v>129.586</v>
      </c>
      <c r="AB1043" s="4" t="s">
        <v>13</v>
      </c>
      <c r="AC1043" s="1">
        <v>25.5471959537141</v>
      </c>
      <c r="AD1043" s="4">
        <v>114.73480404628592</v>
      </c>
    </row>
    <row r="1044">
      <c r="G1044" s="5">
        <v>106.439</v>
      </c>
      <c r="H1044" s="6">
        <v>5.215</v>
      </c>
      <c r="K1044" s="4">
        <f>IFERROR(__xludf.DUMMYFUNCTION("""COMPUTED_VALUE"""),5.035)</f>
        <v>5.035</v>
      </c>
      <c r="L1044" s="4">
        <v>90.7779</v>
      </c>
      <c r="M1044" s="4" t="s">
        <v>13</v>
      </c>
      <c r="N1044" s="1">
        <v>5.14303857047014</v>
      </c>
      <c r="O1044" s="4">
        <v>101.29596142952985</v>
      </c>
      <c r="V1044" s="5">
        <v>140.361</v>
      </c>
      <c r="W1044" s="6">
        <v>5.215</v>
      </c>
      <c r="Z1044" s="4">
        <f>IFERROR(__xludf.DUMMYFUNCTION("""COMPUTED_VALUE"""),5.035)</f>
        <v>5.035</v>
      </c>
      <c r="AA1044" s="4">
        <v>130.15</v>
      </c>
      <c r="AB1044" s="4" t="s">
        <v>13</v>
      </c>
      <c r="AC1044" s="1">
        <v>25.877718170457</v>
      </c>
      <c r="AD1044" s="4">
        <v>114.48328182954299</v>
      </c>
    </row>
    <row r="1045">
      <c r="G1045" s="5">
        <v>106.598</v>
      </c>
      <c r="H1045" s="6">
        <v>5.22</v>
      </c>
      <c r="K1045" s="4">
        <f>IFERROR(__xludf.DUMMYFUNCTION("""COMPUTED_VALUE"""),5.04)</f>
        <v>5.04</v>
      </c>
      <c r="L1045" s="4">
        <v>91.4533</v>
      </c>
      <c r="M1045" s="4" t="s">
        <v>13</v>
      </c>
      <c r="N1045" s="1">
        <v>5.23639096814964</v>
      </c>
      <c r="O1045" s="4">
        <v>101.36160903185036</v>
      </c>
      <c r="V1045" s="5">
        <v>140.432</v>
      </c>
      <c r="W1045" s="6">
        <v>5.22</v>
      </c>
      <c r="Z1045" s="4">
        <f>IFERROR(__xludf.DUMMYFUNCTION("""COMPUTED_VALUE"""),5.04)</f>
        <v>5.04</v>
      </c>
      <c r="AA1045" s="4">
        <v>130.697</v>
      </c>
      <c r="AB1045" s="4" t="s">
        <v>13</v>
      </c>
      <c r="AC1045" s="1">
        <v>26.199587142749</v>
      </c>
      <c r="AD1045" s="4">
        <v>114.23241285725099</v>
      </c>
    </row>
    <row r="1046">
      <c r="G1046" s="5">
        <v>106.743</v>
      </c>
      <c r="H1046" s="6">
        <v>5.225</v>
      </c>
      <c r="K1046" s="4">
        <f>IFERROR(__xludf.DUMMYFUNCTION("""COMPUTED_VALUE"""),5.045)</f>
        <v>5.045</v>
      </c>
      <c r="L1046" s="4">
        <v>92.1183</v>
      </c>
      <c r="M1046" s="4" t="s">
        <v>13</v>
      </c>
      <c r="N1046" s="1">
        <v>5.32975396473929</v>
      </c>
      <c r="O1046" s="4">
        <v>101.4132460352607</v>
      </c>
      <c r="V1046" s="5">
        <v>140.496</v>
      </c>
      <c r="W1046" s="6">
        <v>5.225</v>
      </c>
      <c r="Z1046" s="4">
        <f>IFERROR(__xludf.DUMMYFUNCTION("""COMPUTED_VALUE"""),5.045)</f>
        <v>5.045</v>
      </c>
      <c r="AA1046" s="4">
        <v>131.226</v>
      </c>
      <c r="AB1046" s="4" t="s">
        <v>13</v>
      </c>
      <c r="AC1046" s="1">
        <v>26.5123843625915</v>
      </c>
      <c r="AD1046" s="4">
        <v>113.9836156374085</v>
      </c>
    </row>
    <row r="1047">
      <c r="G1047" s="5">
        <v>106.875</v>
      </c>
      <c r="H1047" s="6">
        <v>5.23</v>
      </c>
      <c r="K1047" s="4">
        <f>IFERROR(__xludf.DUMMYFUNCTION("""COMPUTED_VALUE"""),5.05)</f>
        <v>5.05</v>
      </c>
      <c r="L1047" s="4">
        <v>92.7725</v>
      </c>
      <c r="M1047" s="4" t="s">
        <v>13</v>
      </c>
      <c r="N1047" s="1">
        <v>5.42307042952879</v>
      </c>
      <c r="O1047" s="4">
        <v>101.45192957047121</v>
      </c>
      <c r="V1047" s="5">
        <v>140.553</v>
      </c>
      <c r="W1047" s="6">
        <v>5.23</v>
      </c>
      <c r="Z1047" s="4">
        <f>IFERROR(__xludf.DUMMYFUNCTION("""COMPUTED_VALUE"""),5.05)</f>
        <v>5.05</v>
      </c>
      <c r="AA1047" s="4">
        <v>131.738</v>
      </c>
      <c r="AB1047" s="4" t="s">
        <v>13</v>
      </c>
      <c r="AC1047" s="1">
        <v>26.8156913219864</v>
      </c>
      <c r="AD1047" s="4">
        <v>113.73730867801359</v>
      </c>
    </row>
    <row r="1048">
      <c r="G1048" s="5">
        <v>106.995</v>
      </c>
      <c r="H1048" s="6">
        <v>5.235</v>
      </c>
      <c r="K1048" s="4">
        <f>IFERROR(__xludf.DUMMYFUNCTION("""COMPUTED_VALUE"""),5.055)</f>
        <v>5.055</v>
      </c>
      <c r="L1048" s="4">
        <v>93.4154</v>
      </c>
      <c r="M1048" s="4" t="s">
        <v>13</v>
      </c>
      <c r="N1048" s="1">
        <v>5.51628323180773</v>
      </c>
      <c r="O1048" s="4">
        <v>101.47871676819227</v>
      </c>
      <c r="V1048" s="5">
        <v>140.605</v>
      </c>
      <c r="W1048" s="6">
        <v>5.235</v>
      </c>
      <c r="Z1048" s="4">
        <f>IFERROR(__xludf.DUMMYFUNCTION("""COMPUTED_VALUE"""),5.055)</f>
        <v>5.055</v>
      </c>
      <c r="AA1048" s="4">
        <v>132.233</v>
      </c>
      <c r="AB1048" s="4" t="s">
        <v>13</v>
      </c>
      <c r="AC1048" s="1">
        <v>27.109089512935</v>
      </c>
      <c r="AD1048" s="4">
        <v>113.49591048706499</v>
      </c>
    </row>
    <row r="1049">
      <c r="G1049" s="5">
        <v>107.103</v>
      </c>
      <c r="H1049" s="6">
        <v>5.24</v>
      </c>
      <c r="K1049" s="4">
        <f>IFERROR(__xludf.DUMMYFUNCTION("""COMPUTED_VALUE"""),5.06)</f>
        <v>5.06</v>
      </c>
      <c r="L1049" s="4">
        <v>94.0467</v>
      </c>
      <c r="M1049" s="4" t="s">
        <v>13</v>
      </c>
      <c r="N1049" s="1">
        <v>5.61604697830892</v>
      </c>
      <c r="O1049" s="4">
        <v>101.48695302169108</v>
      </c>
      <c r="V1049" s="5">
        <v>140.65</v>
      </c>
      <c r="W1049" s="6">
        <v>5.24</v>
      </c>
      <c r="Z1049" s="4">
        <f>IFERROR(__xludf.DUMMYFUNCTION("""COMPUTED_VALUE"""),5.06)</f>
        <v>5.06</v>
      </c>
      <c r="AA1049" s="4">
        <v>132.71</v>
      </c>
      <c r="AB1049" s="4" t="s">
        <v>13</v>
      </c>
      <c r="AC1049" s="1">
        <v>27.4012524928148</v>
      </c>
      <c r="AD1049" s="4">
        <v>113.24874750718521</v>
      </c>
    </row>
    <row r="1050">
      <c r="G1050" s="5">
        <v>107.199</v>
      </c>
      <c r="H1050" s="6">
        <v>5.245</v>
      </c>
      <c r="K1050" s="4">
        <f>IFERROR(__xludf.DUMMYFUNCTION("""COMPUTED_VALUE"""),5.065)</f>
        <v>5.065</v>
      </c>
      <c r="L1050" s="4">
        <v>94.6659</v>
      </c>
      <c r="M1050" s="4" t="s">
        <v>13</v>
      </c>
      <c r="N1050" s="1">
        <v>5.7291315489806</v>
      </c>
      <c r="O1050" s="4">
        <v>101.4698684510194</v>
      </c>
      <c r="V1050" s="5">
        <v>140.69</v>
      </c>
      <c r="W1050" s="6">
        <v>5.245</v>
      </c>
      <c r="Z1050" s="4">
        <f>IFERROR(__xludf.DUMMYFUNCTION("""COMPUTED_VALUE"""),5.065)</f>
        <v>5.065</v>
      </c>
      <c r="AA1050" s="4">
        <v>133.171</v>
      </c>
      <c r="AB1050" s="4" t="s">
        <v>13</v>
      </c>
      <c r="AC1050" s="1">
        <v>27.7014371375017</v>
      </c>
      <c r="AD1050" s="4">
        <v>112.9885628624983</v>
      </c>
    </row>
    <row r="1051">
      <c r="G1051" s="5">
        <v>107.283</v>
      </c>
      <c r="H1051" s="6">
        <v>5.25</v>
      </c>
      <c r="K1051" s="4">
        <f>IFERROR(__xludf.DUMMYFUNCTION("""COMPUTED_VALUE"""),5.07)</f>
        <v>5.07</v>
      </c>
      <c r="L1051" s="4">
        <v>95.2725</v>
      </c>
      <c r="M1051" s="4" t="s">
        <v>13</v>
      </c>
      <c r="N1051" s="1">
        <v>5.85471782351359</v>
      </c>
      <c r="O1051" s="4">
        <v>101.4282821764864</v>
      </c>
      <c r="V1051" s="5">
        <v>140.725</v>
      </c>
      <c r="W1051" s="6">
        <v>5.25</v>
      </c>
      <c r="Z1051" s="4">
        <f>IFERROR(__xludf.DUMMYFUNCTION("""COMPUTED_VALUE"""),5.07)</f>
        <v>5.07</v>
      </c>
      <c r="AA1051" s="4">
        <v>133.614</v>
      </c>
      <c r="AB1051" s="4" t="s">
        <v>13</v>
      </c>
      <c r="AC1051" s="1">
        <v>28.008847895976</v>
      </c>
      <c r="AD1051" s="4">
        <v>112.71615210402399</v>
      </c>
    </row>
    <row r="1052">
      <c r="G1052" s="5">
        <v>107.357</v>
      </c>
      <c r="H1052" s="6">
        <v>5.255</v>
      </c>
      <c r="K1052" s="4">
        <f>IFERROR(__xludf.DUMMYFUNCTION("""COMPUTED_VALUE"""),5.075)</f>
        <v>5.075</v>
      </c>
      <c r="L1052" s="4">
        <v>95.8664</v>
      </c>
      <c r="M1052" s="4" t="s">
        <v>13</v>
      </c>
      <c r="N1052" s="1">
        <v>5.99198314366879</v>
      </c>
      <c r="O1052" s="4">
        <v>101.36501685633121</v>
      </c>
      <c r="V1052" s="5">
        <v>140.755</v>
      </c>
      <c r="W1052" s="6">
        <v>5.255</v>
      </c>
      <c r="Z1052" s="4">
        <f>IFERROR(__xludf.DUMMYFUNCTION("""COMPUTED_VALUE"""),5.075)</f>
        <v>5.075</v>
      </c>
      <c r="AA1052" s="4">
        <v>134.042</v>
      </c>
      <c r="AB1052" s="4" t="s">
        <v>13</v>
      </c>
      <c r="AC1052" s="1">
        <v>28.3226844786062</v>
      </c>
      <c r="AD1052" s="4">
        <v>112.4323155213938</v>
      </c>
    </row>
    <row r="1053">
      <c r="G1053" s="5">
        <v>107.42</v>
      </c>
      <c r="H1053" s="6">
        <v>5.26</v>
      </c>
      <c r="K1053" s="4">
        <f>IFERROR(__xludf.DUMMYFUNCTION("""COMPUTED_VALUE"""),5.08)</f>
        <v>5.08</v>
      </c>
      <c r="L1053" s="4">
        <v>96.4471</v>
      </c>
      <c r="M1053" s="4" t="s">
        <v>13</v>
      </c>
      <c r="N1053" s="1">
        <v>6.14010485120709</v>
      </c>
      <c r="O1053" s="4">
        <v>101.27989514879292</v>
      </c>
      <c r="V1053" s="5">
        <v>140.78</v>
      </c>
      <c r="W1053" s="6">
        <v>5.26</v>
      </c>
      <c r="Z1053" s="4">
        <f>IFERROR(__xludf.DUMMYFUNCTION("""COMPUTED_VALUE"""),5.08)</f>
        <v>5.08</v>
      </c>
      <c r="AA1053" s="4">
        <v>134.452</v>
      </c>
      <c r="AB1053" s="4" t="s">
        <v>13</v>
      </c>
      <c r="AC1053" s="1">
        <v>28.642146595761</v>
      </c>
      <c r="AD1053" s="4">
        <v>112.137853404239</v>
      </c>
    </row>
    <row r="1054">
      <c r="G1054" s="5">
        <v>107.474</v>
      </c>
      <c r="H1054" s="6">
        <v>5.265</v>
      </c>
      <c r="K1054" s="4">
        <f>IFERROR(__xludf.DUMMYFUNCTION("""COMPUTED_VALUE"""),5.085)</f>
        <v>5.085</v>
      </c>
      <c r="L1054" s="4">
        <v>97.0142</v>
      </c>
      <c r="M1054" s="4" t="s">
        <v>13</v>
      </c>
      <c r="N1054" s="1">
        <v>6.29826028788941</v>
      </c>
      <c r="O1054" s="4">
        <v>101.1757397121106</v>
      </c>
      <c r="V1054" s="5">
        <v>140.801</v>
      </c>
      <c r="W1054" s="6">
        <v>5.265</v>
      </c>
      <c r="Z1054" s="4">
        <f>IFERROR(__xludf.DUMMYFUNCTION("""COMPUTED_VALUE"""),5.085)</f>
        <v>5.085</v>
      </c>
      <c r="AA1054" s="4">
        <v>134.847</v>
      </c>
      <c r="AB1054" s="4" t="s">
        <v>13</v>
      </c>
      <c r="AC1054" s="1">
        <v>28.9664339578089</v>
      </c>
      <c r="AD1054" s="4">
        <v>111.83456604219108</v>
      </c>
    </row>
    <row r="1055">
      <c r="G1055" s="5">
        <v>107.518</v>
      </c>
      <c r="H1055" s="6">
        <v>5.27</v>
      </c>
      <c r="K1055" s="4">
        <f>IFERROR(__xludf.DUMMYFUNCTION("""COMPUTED_VALUE"""),5.09)</f>
        <v>5.09</v>
      </c>
      <c r="L1055" s="4">
        <v>97.5675</v>
      </c>
      <c r="M1055" s="4" t="s">
        <v>13</v>
      </c>
      <c r="N1055" s="1">
        <v>6.46562679547662</v>
      </c>
      <c r="O1055" s="4">
        <v>101.05237320452338</v>
      </c>
      <c r="V1055" s="5">
        <v>140.817</v>
      </c>
      <c r="W1055" s="6">
        <v>5.27</v>
      </c>
      <c r="Z1055" s="4">
        <f>IFERROR(__xludf.DUMMYFUNCTION("""COMPUTED_VALUE"""),5.09)</f>
        <v>5.09</v>
      </c>
      <c r="AA1055" s="4">
        <v>135.226</v>
      </c>
      <c r="AB1055" s="4" t="s">
        <v>13</v>
      </c>
      <c r="AC1055" s="1">
        <v>29.2947462751186</v>
      </c>
      <c r="AD1055" s="4">
        <v>111.52225372488141</v>
      </c>
    </row>
    <row r="1056">
      <c r="G1056" s="5">
        <v>107.552</v>
      </c>
      <c r="H1056" s="6">
        <v>5.275</v>
      </c>
      <c r="K1056" s="4">
        <f>IFERROR(__xludf.DUMMYFUNCTION("""COMPUTED_VALUE"""),5.095)</f>
        <v>5.095</v>
      </c>
      <c r="L1056" s="4">
        <v>98.1066</v>
      </c>
      <c r="M1056" s="4" t="s">
        <v>13</v>
      </c>
      <c r="N1056" s="1">
        <v>6.64138171572968</v>
      </c>
      <c r="O1056" s="4">
        <v>100.91061828427033</v>
      </c>
      <c r="V1056" s="5">
        <v>140.83</v>
      </c>
      <c r="W1056" s="6">
        <v>5.275</v>
      </c>
      <c r="Z1056" s="4">
        <f>IFERROR(__xludf.DUMMYFUNCTION("""COMPUTED_VALUE"""),5.095)</f>
        <v>5.095</v>
      </c>
      <c r="AA1056" s="4">
        <v>135.59</v>
      </c>
      <c r="AB1056" s="4" t="s">
        <v>13</v>
      </c>
      <c r="AC1056" s="1">
        <v>29.6262832580588</v>
      </c>
      <c r="AD1056" s="4">
        <v>111.20371674194121</v>
      </c>
    </row>
    <row r="1057">
      <c r="G1057" s="5">
        <v>107.579</v>
      </c>
      <c r="H1057" s="6">
        <v>5.28</v>
      </c>
      <c r="K1057" s="4">
        <f>IFERROR(__xludf.DUMMYFUNCTION("""COMPUTED_VALUE"""),5.1)</f>
        <v>5.1</v>
      </c>
      <c r="L1057" s="4">
        <v>98.6313</v>
      </c>
      <c r="M1057" s="4" t="s">
        <v>13</v>
      </c>
      <c r="N1057" s="1">
        <v>6.8247023904094</v>
      </c>
      <c r="O1057" s="4">
        <v>100.7542976095906</v>
      </c>
      <c r="V1057" s="5">
        <v>140.839</v>
      </c>
      <c r="W1057" s="6">
        <v>5.28</v>
      </c>
      <c r="Z1057" s="4">
        <f>IFERROR(__xludf.DUMMYFUNCTION("""COMPUTED_VALUE"""),5.1)</f>
        <v>5.1</v>
      </c>
      <c r="AA1057" s="4">
        <v>135.937</v>
      </c>
      <c r="AB1057" s="4" t="s">
        <v>13</v>
      </c>
      <c r="AC1057" s="1">
        <v>29.9602446169979</v>
      </c>
      <c r="AD1057" s="4">
        <v>110.8787553830021</v>
      </c>
    </row>
    <row r="1058">
      <c r="G1058" s="5">
        <v>107.597</v>
      </c>
      <c r="H1058" s="6">
        <v>5.285</v>
      </c>
      <c r="K1058" s="4">
        <f>IFERROR(__xludf.DUMMYFUNCTION("""COMPUTED_VALUE"""),5.105)</f>
        <v>5.105</v>
      </c>
      <c r="L1058" s="4">
        <v>99.1414</v>
      </c>
      <c r="M1058" s="4" t="s">
        <v>13</v>
      </c>
      <c r="N1058" s="1">
        <v>7.01476616127672</v>
      </c>
      <c r="O1058" s="4">
        <v>100.58223383872327</v>
      </c>
      <c r="V1058" s="5">
        <v>140.844</v>
      </c>
      <c r="W1058" s="6">
        <v>5.285</v>
      </c>
      <c r="Z1058" s="4">
        <f>IFERROR(__xludf.DUMMYFUNCTION("""COMPUTED_VALUE"""),5.105)</f>
        <v>5.105</v>
      </c>
      <c r="AA1058" s="4">
        <v>136.27</v>
      </c>
      <c r="AB1058" s="4" t="s">
        <v>13</v>
      </c>
      <c r="AC1058" s="1">
        <v>30.2958300623045</v>
      </c>
      <c r="AD1058" s="4">
        <v>110.54816993769549</v>
      </c>
    </row>
    <row r="1059">
      <c r="G1059" s="5">
        <v>107.608</v>
      </c>
      <c r="H1059" s="6">
        <v>5.29</v>
      </c>
      <c r="K1059" s="4">
        <f>IFERROR(__xludf.DUMMYFUNCTION("""COMPUTED_VALUE"""),5.11)</f>
        <v>5.11</v>
      </c>
      <c r="L1059" s="4">
        <v>99.6366</v>
      </c>
      <c r="M1059" s="4" t="s">
        <v>13</v>
      </c>
      <c r="N1059" s="1">
        <v>7.21075037009253</v>
      </c>
      <c r="O1059" s="4">
        <v>100.39724962990748</v>
      </c>
      <c r="V1059" s="5">
        <v>140.846</v>
      </c>
      <c r="W1059" s="6">
        <v>5.29</v>
      </c>
      <c r="Z1059" s="4">
        <f>IFERROR(__xludf.DUMMYFUNCTION("""COMPUTED_VALUE"""),5.11)</f>
        <v>5.11</v>
      </c>
      <c r="AA1059" s="4">
        <v>136.588</v>
      </c>
      <c r="AB1059" s="4" t="s">
        <v>13</v>
      </c>
      <c r="AC1059" s="1">
        <v>30.6322393043474</v>
      </c>
      <c r="AD1059" s="4">
        <v>110.21376069565261</v>
      </c>
    </row>
    <row r="1060">
      <c r="G1060" s="5">
        <v>107.611</v>
      </c>
      <c r="H1060" s="6">
        <v>5.295</v>
      </c>
      <c r="K1060" s="4">
        <f>IFERROR(__xludf.DUMMYFUNCTION("""COMPUTED_VALUE"""),5.115)</f>
        <v>5.115</v>
      </c>
      <c r="L1060" s="4">
        <v>100.117</v>
      </c>
      <c r="M1060" s="4" t="s">
        <v>13</v>
      </c>
      <c r="N1060" s="1">
        <v>7.41183235861774</v>
      </c>
      <c r="O1060" s="4">
        <v>100.19916764138226</v>
      </c>
      <c r="V1060" s="5">
        <v>140.845</v>
      </c>
      <c r="W1060" s="6">
        <v>5.295</v>
      </c>
      <c r="Z1060" s="4">
        <f>IFERROR(__xludf.DUMMYFUNCTION("""COMPUTED_VALUE"""),5.115)</f>
        <v>5.115</v>
      </c>
      <c r="AA1060" s="4">
        <v>136.891</v>
      </c>
      <c r="AB1060" s="4" t="s">
        <v>13</v>
      </c>
      <c r="AC1060" s="1">
        <v>30.968672053495</v>
      </c>
      <c r="AD1060" s="4">
        <v>109.876327946505</v>
      </c>
    </row>
    <row r="1061">
      <c r="G1061" s="5">
        <v>107.608</v>
      </c>
      <c r="H1061" s="6">
        <v>5.3</v>
      </c>
      <c r="K1061" s="4">
        <f>IFERROR(__xludf.DUMMYFUNCTION("""COMPUTED_VALUE"""),5.12)</f>
        <v>5.12</v>
      </c>
      <c r="L1061" s="4">
        <v>100.581</v>
      </c>
      <c r="M1061" s="4" t="s">
        <v>13</v>
      </c>
      <c r="N1061" s="1">
        <v>7.61718946861325</v>
      </c>
      <c r="O1061" s="4">
        <v>99.99081053138676</v>
      </c>
      <c r="V1061" s="5">
        <v>140.841</v>
      </c>
      <c r="W1061" s="6">
        <v>5.3</v>
      </c>
      <c r="Z1061" s="4">
        <f>IFERROR(__xludf.DUMMYFUNCTION("""COMPUTED_VALUE"""),5.12)</f>
        <v>5.12</v>
      </c>
      <c r="AA1061" s="4">
        <v>137.18</v>
      </c>
      <c r="AB1061" s="4" t="s">
        <v>13</v>
      </c>
      <c r="AC1061" s="1">
        <v>31.3043280201161</v>
      </c>
      <c r="AD1061" s="4">
        <v>109.5366719798839</v>
      </c>
    </row>
    <row r="1062">
      <c r="G1062" s="5">
        <v>107.599</v>
      </c>
      <c r="H1062" s="6">
        <v>5.305</v>
      </c>
      <c r="K1062" s="4">
        <f>IFERROR(__xludf.DUMMYFUNCTION("""COMPUTED_VALUE"""),5.125)</f>
        <v>5.125</v>
      </c>
      <c r="L1062" s="4">
        <v>101.031</v>
      </c>
      <c r="M1062" s="4" t="s">
        <v>13</v>
      </c>
      <c r="N1062" s="1">
        <v>7.82599904183994</v>
      </c>
      <c r="O1062" s="4">
        <v>99.77300095816007</v>
      </c>
      <c r="V1062" s="5">
        <v>140.834</v>
      </c>
      <c r="W1062" s="6">
        <v>5.305</v>
      </c>
      <c r="Z1062" s="4">
        <f>IFERROR(__xludf.DUMMYFUNCTION("""COMPUTED_VALUE"""),5.125)</f>
        <v>5.125</v>
      </c>
      <c r="AA1062" s="4">
        <v>137.455</v>
      </c>
      <c r="AB1062" s="4" t="s">
        <v>13</v>
      </c>
      <c r="AC1062" s="1">
        <v>31.6384069145791</v>
      </c>
      <c r="AD1062" s="4">
        <v>109.19559308542091</v>
      </c>
    </row>
    <row r="1063">
      <c r="G1063" s="5">
        <v>107.584</v>
      </c>
      <c r="H1063" s="6">
        <v>5.31</v>
      </c>
      <c r="K1063" s="4">
        <f>IFERROR(__xludf.DUMMYFUNCTION("""COMPUTED_VALUE"""),5.13)</f>
        <v>5.13</v>
      </c>
      <c r="L1063" s="4">
        <v>101.464</v>
      </c>
      <c r="M1063" s="4" t="s">
        <v>13</v>
      </c>
      <c r="N1063" s="1">
        <v>8.03743842005873</v>
      </c>
      <c r="O1063" s="4">
        <v>99.54656157994127</v>
      </c>
      <c r="V1063" s="5">
        <v>140.824</v>
      </c>
      <c r="W1063" s="6">
        <v>5.31</v>
      </c>
      <c r="Z1063" s="4">
        <f>IFERROR(__xludf.DUMMYFUNCTION("""COMPUTED_VALUE"""),5.13)</f>
        <v>5.13</v>
      </c>
      <c r="AA1063" s="4">
        <v>137.716</v>
      </c>
      <c r="AB1063" s="4" t="s">
        <v>13</v>
      </c>
      <c r="AC1063" s="1">
        <v>31.9701084472528</v>
      </c>
      <c r="AD1063" s="4">
        <v>108.85389155274721</v>
      </c>
    </row>
    <row r="1064">
      <c r="G1064" s="5">
        <v>107.564</v>
      </c>
      <c r="H1064" s="6">
        <v>5.315</v>
      </c>
      <c r="K1064" s="4">
        <f>IFERROR(__xludf.DUMMYFUNCTION("""COMPUTED_VALUE"""),5.135)</f>
        <v>5.135</v>
      </c>
      <c r="L1064" s="4">
        <v>101.882</v>
      </c>
      <c r="M1064" s="4" t="s">
        <v>13</v>
      </c>
      <c r="N1064" s="1">
        <v>8.25068494503054</v>
      </c>
      <c r="O1064" s="4">
        <v>99.31331505496945</v>
      </c>
      <c r="V1064" s="5">
        <v>140.812</v>
      </c>
      <c r="W1064" s="6">
        <v>5.315</v>
      </c>
      <c r="Z1064" s="4">
        <f>IFERROR(__xludf.DUMMYFUNCTION("""COMPUTED_VALUE"""),5.135)</f>
        <v>5.135</v>
      </c>
      <c r="AA1064" s="4">
        <v>137.963</v>
      </c>
      <c r="AB1064" s="4" t="s">
        <v>13</v>
      </c>
      <c r="AC1064" s="1">
        <v>32.2986323285058</v>
      </c>
      <c r="AD1064" s="4">
        <v>108.51336767149421</v>
      </c>
    </row>
    <row r="1065">
      <c r="G1065" s="5">
        <v>107.539</v>
      </c>
      <c r="H1065" s="6">
        <v>5.32</v>
      </c>
      <c r="K1065" s="4">
        <f>IFERROR(__xludf.DUMMYFUNCTION("""COMPUTED_VALUE"""),5.14)</f>
        <v>5.14</v>
      </c>
      <c r="L1065" s="4">
        <v>102.285</v>
      </c>
      <c r="M1065" s="4" t="s">
        <v>13</v>
      </c>
      <c r="N1065" s="1">
        <v>8.4649159585162</v>
      </c>
      <c r="O1065" s="4">
        <v>99.0740840414838</v>
      </c>
      <c r="V1065" s="5">
        <v>140.797</v>
      </c>
      <c r="W1065" s="6">
        <v>5.32</v>
      </c>
      <c r="Z1065" s="4">
        <f>IFERROR(__xludf.DUMMYFUNCTION("""COMPUTED_VALUE"""),5.14)</f>
        <v>5.14</v>
      </c>
      <c r="AA1065" s="4">
        <v>138.197</v>
      </c>
      <c r="AB1065" s="4" t="s">
        <v>13</v>
      </c>
      <c r="AC1065" s="1">
        <v>32.6231782687066</v>
      </c>
      <c r="AD1065" s="4">
        <v>108.1738217312934</v>
      </c>
    </row>
    <row r="1066">
      <c r="G1066" s="5">
        <v>107.509</v>
      </c>
      <c r="H1066" s="6">
        <v>5.325</v>
      </c>
      <c r="K1066" s="4">
        <f>IFERROR(__xludf.DUMMYFUNCTION("""COMPUTED_VALUE"""),5.145)</f>
        <v>5.145</v>
      </c>
      <c r="L1066" s="4">
        <v>102.671</v>
      </c>
      <c r="M1066" s="4" t="s">
        <v>13</v>
      </c>
      <c r="N1066" s="1">
        <v>8.67930880227664</v>
      </c>
      <c r="O1066" s="4">
        <v>98.82969119772336</v>
      </c>
      <c r="V1066" s="5">
        <v>140.781</v>
      </c>
      <c r="W1066" s="6">
        <v>5.325</v>
      </c>
      <c r="Z1066" s="4">
        <f>IFERROR(__xludf.DUMMYFUNCTION("""COMPUTED_VALUE"""),5.145)</f>
        <v>5.145</v>
      </c>
      <c r="AA1066" s="4">
        <v>138.419</v>
      </c>
      <c r="AB1066" s="4" t="s">
        <v>13</v>
      </c>
      <c r="AC1066" s="1">
        <v>32.9429459782238</v>
      </c>
      <c r="AD1066" s="4">
        <v>107.8380540217762</v>
      </c>
    </row>
    <row r="1067">
      <c r="G1067" s="5">
        <v>107.476</v>
      </c>
      <c r="H1067" s="6">
        <v>5.33</v>
      </c>
      <c r="K1067" s="4">
        <f>IFERROR(__xludf.DUMMYFUNCTION("""COMPUTED_VALUE"""),5.15)</f>
        <v>5.15</v>
      </c>
      <c r="L1067" s="4">
        <v>103.041</v>
      </c>
      <c r="M1067" s="4" t="s">
        <v>13</v>
      </c>
      <c r="N1067" s="1">
        <v>8.89304081807276</v>
      </c>
      <c r="O1067" s="4">
        <v>98.58295918192724</v>
      </c>
      <c r="V1067" s="5">
        <v>140.762</v>
      </c>
      <c r="W1067" s="6">
        <v>5.33</v>
      </c>
      <c r="Z1067" s="4">
        <f>IFERROR(__xludf.DUMMYFUNCTION("""COMPUTED_VALUE"""),5.15)</f>
        <v>5.15</v>
      </c>
      <c r="AA1067" s="4">
        <v>138.627</v>
      </c>
      <c r="AB1067" s="4" t="s">
        <v>13</v>
      </c>
      <c r="AC1067" s="1">
        <v>33.257135167426</v>
      </c>
      <c r="AD1067" s="4">
        <v>107.504864832574</v>
      </c>
    </row>
    <row r="1068">
      <c r="G1068" s="5">
        <v>107.439</v>
      </c>
      <c r="H1068" s="6">
        <v>5.335</v>
      </c>
      <c r="K1068" s="4">
        <f>IFERROR(__xludf.DUMMYFUNCTION("""COMPUTED_VALUE"""),5.155)</f>
        <v>5.155</v>
      </c>
      <c r="L1068" s="4">
        <v>103.396</v>
      </c>
      <c r="M1068" s="4" t="s">
        <v>13</v>
      </c>
      <c r="N1068" s="1">
        <v>9.10528934766546</v>
      </c>
      <c r="O1068" s="4">
        <v>98.33371065233453</v>
      </c>
      <c r="V1068" s="5">
        <v>140.742</v>
      </c>
      <c r="W1068" s="6">
        <v>5.335</v>
      </c>
      <c r="Z1068" s="4">
        <f>IFERROR(__xludf.DUMMYFUNCTION("""COMPUTED_VALUE"""),5.155)</f>
        <v>5.155</v>
      </c>
      <c r="AA1068" s="4">
        <v>138.824</v>
      </c>
      <c r="AB1068" s="4" t="s">
        <v>13</v>
      </c>
      <c r="AC1068" s="1">
        <v>33.564945546682</v>
      </c>
      <c r="AD1068" s="4">
        <v>107.177054453318</v>
      </c>
    </row>
    <row r="1069">
      <c r="G1069" s="5">
        <v>107.399</v>
      </c>
      <c r="H1069" s="6">
        <v>5.34</v>
      </c>
      <c r="K1069" s="4">
        <f>IFERROR(__xludf.DUMMYFUNCTION("""COMPUTED_VALUE"""),5.16)</f>
        <v>5.16</v>
      </c>
      <c r="L1069" s="4">
        <v>103.734</v>
      </c>
      <c r="M1069" s="4" t="s">
        <v>13</v>
      </c>
      <c r="N1069" s="1">
        <v>9.31523173281564</v>
      </c>
      <c r="O1069" s="4">
        <v>98.08376826718435</v>
      </c>
      <c r="V1069" s="5">
        <v>140.72</v>
      </c>
      <c r="W1069" s="6">
        <v>5.34</v>
      </c>
      <c r="Z1069" s="4">
        <f>IFERROR(__xludf.DUMMYFUNCTION("""COMPUTED_VALUE"""),5.16)</f>
        <v>5.16</v>
      </c>
      <c r="AA1069" s="4">
        <v>139.009</v>
      </c>
      <c r="AB1069" s="4" t="s">
        <v>13</v>
      </c>
      <c r="AC1069" s="1">
        <v>33.8655768263601</v>
      </c>
      <c r="AD1069" s="4">
        <v>106.8544231736399</v>
      </c>
    </row>
    <row r="1070">
      <c r="G1070" s="5">
        <v>107.356</v>
      </c>
      <c r="H1070" s="6">
        <v>5.345</v>
      </c>
      <c r="K1070" s="4">
        <f>IFERROR(__xludf.DUMMYFUNCTION("""COMPUTED_VALUE"""),5.165)</f>
        <v>5.165</v>
      </c>
      <c r="L1070" s="4">
        <v>104.057</v>
      </c>
      <c r="M1070" s="4" t="s">
        <v>13</v>
      </c>
      <c r="N1070" s="1">
        <v>9.5220453152842</v>
      </c>
      <c r="O1070" s="4">
        <v>97.83395468471579</v>
      </c>
      <c r="V1070" s="5">
        <v>140.697</v>
      </c>
      <c r="W1070" s="6">
        <v>5.345</v>
      </c>
      <c r="Z1070" s="4">
        <f>IFERROR(__xludf.DUMMYFUNCTION("""COMPUTED_VALUE"""),5.165)</f>
        <v>5.165</v>
      </c>
      <c r="AA1070" s="4">
        <v>139.182</v>
      </c>
      <c r="AB1070" s="4" t="s">
        <v>13</v>
      </c>
      <c r="AC1070" s="1">
        <v>34.1582287168292</v>
      </c>
      <c r="AD1070" s="4">
        <v>106.5387712831708</v>
      </c>
    </row>
    <row r="1071">
      <c r="G1071" s="5">
        <v>107.31</v>
      </c>
      <c r="H1071" s="6">
        <v>5.35</v>
      </c>
      <c r="K1071" s="4">
        <f>IFERROR(__xludf.DUMMYFUNCTION("""COMPUTED_VALUE"""),5.17)</f>
        <v>5.17</v>
      </c>
      <c r="L1071" s="4">
        <v>104.364</v>
      </c>
      <c r="M1071" s="4" t="s">
        <v>13</v>
      </c>
      <c r="N1071" s="1">
        <v>9.72490743683203</v>
      </c>
      <c r="O1071" s="4">
        <v>97.58509256316798</v>
      </c>
      <c r="V1071" s="5">
        <v>140.672</v>
      </c>
      <c r="W1071" s="6">
        <v>5.35</v>
      </c>
      <c r="Z1071" s="4">
        <f>IFERROR(__xludf.DUMMYFUNCTION("""COMPUTED_VALUE"""),5.17)</f>
        <v>5.17</v>
      </c>
      <c r="AA1071" s="4">
        <v>139.344</v>
      </c>
      <c r="AB1071" s="4" t="s">
        <v>13</v>
      </c>
      <c r="AC1071" s="1">
        <v>34.4421009284577</v>
      </c>
      <c r="AD1071" s="4">
        <v>106.22989907154229</v>
      </c>
    </row>
    <row r="1072">
      <c r="G1072" s="5">
        <v>107.263</v>
      </c>
      <c r="H1072" s="6">
        <v>5.355</v>
      </c>
      <c r="K1072" s="4">
        <f>IFERROR(__xludf.DUMMYFUNCTION("""COMPUTED_VALUE"""),5.175)</f>
        <v>5.175</v>
      </c>
      <c r="L1072" s="4">
        <v>104.655</v>
      </c>
      <c r="M1072" s="4" t="s">
        <v>13</v>
      </c>
      <c r="N1072" s="1">
        <v>9.92299543922007</v>
      </c>
      <c r="O1072" s="4">
        <v>97.34000456077993</v>
      </c>
      <c r="V1072" s="5">
        <v>140.646</v>
      </c>
      <c r="W1072" s="6">
        <v>5.355</v>
      </c>
      <c r="Z1072" s="4">
        <f>IFERROR(__xludf.DUMMYFUNCTION("""COMPUTED_VALUE"""),5.175)</f>
        <v>5.175</v>
      </c>
      <c r="AA1072" s="4">
        <v>139.495</v>
      </c>
      <c r="AB1072" s="4" t="s">
        <v>13</v>
      </c>
      <c r="AC1072" s="1">
        <v>34.7163931716144</v>
      </c>
      <c r="AD1072" s="4">
        <v>105.92960682838559</v>
      </c>
    </row>
    <row r="1073">
      <c r="G1073" s="5">
        <v>107.214</v>
      </c>
      <c r="H1073" s="6">
        <v>5.36</v>
      </c>
      <c r="K1073" s="4">
        <f>IFERROR(__xludf.DUMMYFUNCTION("""COMPUTED_VALUE"""),5.18)</f>
        <v>5.18</v>
      </c>
      <c r="L1073" s="4">
        <v>104.93</v>
      </c>
      <c r="M1073" s="4" t="s">
        <v>13</v>
      </c>
      <c r="N1073" s="1">
        <v>10.1154866642091</v>
      </c>
      <c r="O1073" s="4">
        <v>97.0985133357909</v>
      </c>
      <c r="V1073" s="5">
        <v>140.62</v>
      </c>
      <c r="W1073" s="6">
        <v>5.36</v>
      </c>
      <c r="Z1073" s="4">
        <f>IFERROR(__xludf.DUMMYFUNCTION("""COMPUTED_VALUE"""),5.18)</f>
        <v>5.18</v>
      </c>
      <c r="AA1073" s="4">
        <v>139.636</v>
      </c>
      <c r="AB1073" s="4" t="s">
        <v>13</v>
      </c>
      <c r="AC1073" s="1">
        <v>34.9803051566677</v>
      </c>
      <c r="AD1073" s="4">
        <v>105.63969484333231</v>
      </c>
    </row>
    <row r="1074">
      <c r="G1074" s="5">
        <v>107.163</v>
      </c>
      <c r="H1074" s="6">
        <v>5.365</v>
      </c>
      <c r="K1074" s="4">
        <f>IFERROR(__xludf.DUMMYFUNCTION("""COMPUTED_VALUE"""),5.185)</f>
        <v>5.185</v>
      </c>
      <c r="L1074" s="4">
        <v>105.191</v>
      </c>
      <c r="M1074" s="4" t="s">
        <v>13</v>
      </c>
      <c r="N1074" s="1">
        <v>10.3015584535601</v>
      </c>
      <c r="O1074" s="4">
        <v>96.86144154643989</v>
      </c>
      <c r="V1074" s="5">
        <v>140.592</v>
      </c>
      <c r="W1074" s="6">
        <v>5.365</v>
      </c>
      <c r="Z1074" s="4">
        <f>IFERROR(__xludf.DUMMYFUNCTION("""COMPUTED_VALUE"""),5.185)</f>
        <v>5.185</v>
      </c>
      <c r="AA1074" s="4">
        <v>139.767</v>
      </c>
      <c r="AB1074" s="4" t="s">
        <v>13</v>
      </c>
      <c r="AC1074" s="1">
        <v>35.2330365939863</v>
      </c>
      <c r="AD1074" s="4">
        <v>105.35896340601371</v>
      </c>
    </row>
    <row r="1075">
      <c r="G1075" s="5">
        <v>107.112</v>
      </c>
      <c r="H1075" s="6">
        <v>5.37</v>
      </c>
      <c r="K1075" s="4">
        <f>IFERROR(__xludf.DUMMYFUNCTION("""COMPUTED_VALUE"""),5.19)</f>
        <v>5.19</v>
      </c>
      <c r="L1075" s="4">
        <v>105.435</v>
      </c>
      <c r="M1075" s="4" t="s">
        <v>13</v>
      </c>
      <c r="N1075" s="1">
        <v>10.4803881490341</v>
      </c>
      <c r="O1075" s="4">
        <v>96.6316118509659</v>
      </c>
      <c r="V1075" s="5">
        <v>140.564</v>
      </c>
      <c r="W1075" s="6">
        <v>5.37</v>
      </c>
      <c r="Z1075" s="4">
        <f>IFERROR(__xludf.DUMMYFUNCTION("""COMPUTED_VALUE"""),5.19)</f>
        <v>5.19</v>
      </c>
      <c r="AA1075" s="4">
        <v>139.888</v>
      </c>
      <c r="AB1075" s="4" t="s">
        <v>13</v>
      </c>
      <c r="AC1075" s="1">
        <v>35.4737871939388</v>
      </c>
      <c r="AD1075" s="4">
        <v>105.0902128060612</v>
      </c>
    </row>
    <row r="1076">
      <c r="G1076" s="5">
        <v>107.059</v>
      </c>
      <c r="H1076" s="6">
        <v>5.375</v>
      </c>
      <c r="K1076" s="4">
        <f>IFERROR(__xludf.DUMMYFUNCTION("""COMPUTED_VALUE"""),5.195)</f>
        <v>5.195</v>
      </c>
      <c r="L1076" s="4">
        <v>105.665</v>
      </c>
      <c r="M1076" s="4" t="s">
        <v>13</v>
      </c>
      <c r="N1076" s="1">
        <v>10.6511530923917</v>
      </c>
      <c r="O1076" s="4">
        <v>96.4078469076083</v>
      </c>
      <c r="V1076" s="5">
        <v>140.535</v>
      </c>
      <c r="W1076" s="6">
        <v>5.375</v>
      </c>
      <c r="Z1076" s="4">
        <f>IFERROR(__xludf.DUMMYFUNCTION("""COMPUTED_VALUE"""),5.195)</f>
        <v>5.195</v>
      </c>
      <c r="AA1076" s="4">
        <v>139.999</v>
      </c>
      <c r="AB1076" s="4" t="s">
        <v>13</v>
      </c>
      <c r="AC1076" s="1">
        <v>35.7017566668938</v>
      </c>
      <c r="AD1076" s="4">
        <v>104.8332433331062</v>
      </c>
    </row>
    <row r="1077">
      <c r="G1077" s="5">
        <v>107.006</v>
      </c>
      <c r="H1077" s="6">
        <v>5.38</v>
      </c>
      <c r="K1077" s="4">
        <f>IFERROR(__xludf.DUMMYFUNCTION("""COMPUTED_VALUE"""),5.2)</f>
        <v>5.2</v>
      </c>
      <c r="L1077" s="4">
        <v>105.88</v>
      </c>
      <c r="M1077" s="4" t="s">
        <v>13</v>
      </c>
      <c r="N1077" s="1">
        <v>10.8130306253941</v>
      </c>
      <c r="O1077" s="4">
        <v>96.1929693746059</v>
      </c>
      <c r="V1077" s="5">
        <v>140.506</v>
      </c>
      <c r="W1077" s="6">
        <v>5.38</v>
      </c>
      <c r="Z1077" s="4">
        <f>IFERROR(__xludf.DUMMYFUNCTION("""COMPUTED_VALUE"""),5.2)</f>
        <v>5.2</v>
      </c>
      <c r="AA1077" s="4">
        <v>140.102</v>
      </c>
      <c r="AB1077" s="4" t="s">
        <v>13</v>
      </c>
      <c r="AC1077" s="1">
        <v>35.9161447232199</v>
      </c>
      <c r="AD1077" s="4">
        <v>104.5898552767801</v>
      </c>
    </row>
    <row r="1078">
      <c r="G1078" s="5">
        <v>106.953</v>
      </c>
      <c r="H1078" s="6">
        <v>5.385</v>
      </c>
      <c r="K1078" s="4">
        <f>IFERROR(__xludf.DUMMYFUNCTION("""COMPUTED_VALUE"""),5.205)</f>
        <v>5.205</v>
      </c>
      <c r="L1078" s="4">
        <v>106.081</v>
      </c>
      <c r="M1078" s="4" t="s">
        <v>13</v>
      </c>
      <c r="N1078" s="1">
        <v>10.965198089802</v>
      </c>
      <c r="O1078" s="4">
        <v>95.987801910198</v>
      </c>
      <c r="V1078" s="5">
        <v>140.477</v>
      </c>
      <c r="W1078" s="6">
        <v>5.385</v>
      </c>
      <c r="Z1078" s="4">
        <f>IFERROR(__xludf.DUMMYFUNCTION("""COMPUTED_VALUE"""),5.205)</f>
        <v>5.205</v>
      </c>
      <c r="AA1078" s="4">
        <v>140.196</v>
      </c>
      <c r="AB1078" s="4" t="s">
        <v>13</v>
      </c>
      <c r="AC1078" s="1">
        <v>36.1161510732858</v>
      </c>
      <c r="AD1078" s="4">
        <v>104.3608489267142</v>
      </c>
    </row>
    <row r="1079">
      <c r="G1079" s="5">
        <v>106.9</v>
      </c>
      <c r="H1079" s="6">
        <v>5.39</v>
      </c>
      <c r="K1079" s="4">
        <f>IFERROR(__xludf.DUMMYFUNCTION("""COMPUTED_VALUE"""),5.21)</f>
        <v>5.21</v>
      </c>
      <c r="L1079" s="4">
        <v>106.267</v>
      </c>
      <c r="M1079" s="4" t="s">
        <v>13</v>
      </c>
      <c r="N1079" s="1">
        <v>11.1068328273763</v>
      </c>
      <c r="O1079" s="4">
        <v>95.79316717262371</v>
      </c>
      <c r="V1079" s="5">
        <v>140.447</v>
      </c>
      <c r="W1079" s="6">
        <v>5.39</v>
      </c>
      <c r="Z1079" s="4">
        <f>IFERROR(__xludf.DUMMYFUNCTION("""COMPUTED_VALUE"""),5.21)</f>
        <v>5.21</v>
      </c>
      <c r="AA1079" s="4">
        <v>140.282</v>
      </c>
      <c r="AB1079" s="4" t="s">
        <v>13</v>
      </c>
      <c r="AC1079" s="1">
        <v>36.3009754274599</v>
      </c>
      <c r="AD1079" s="4">
        <v>104.1460245725401</v>
      </c>
    </row>
    <row r="1080">
      <c r="G1080" s="5">
        <v>106.847</v>
      </c>
      <c r="H1080" s="6">
        <v>5.395</v>
      </c>
      <c r="K1080" s="4">
        <f>IFERROR(__xludf.DUMMYFUNCTION("""COMPUTED_VALUE"""),5.215)</f>
        <v>5.215</v>
      </c>
      <c r="L1080" s="4">
        <v>106.439</v>
      </c>
      <c r="M1080" s="4" t="s">
        <v>13</v>
      </c>
      <c r="N1080" s="1">
        <v>11.2371121798781</v>
      </c>
      <c r="O1080" s="4">
        <v>95.6098878201219</v>
      </c>
      <c r="V1080" s="5">
        <v>140.417</v>
      </c>
      <c r="W1080" s="6">
        <v>5.395</v>
      </c>
      <c r="Z1080" s="4">
        <f>IFERROR(__xludf.DUMMYFUNCTION("""COMPUTED_VALUE"""),5.215)</f>
        <v>5.215</v>
      </c>
      <c r="AA1080" s="4">
        <v>140.361</v>
      </c>
      <c r="AB1080" s="4" t="s">
        <v>13</v>
      </c>
      <c r="AC1080" s="1">
        <v>36.4698174961111</v>
      </c>
      <c r="AD1080" s="4">
        <v>103.94718250388891</v>
      </c>
    </row>
    <row r="1081">
      <c r="G1081" s="5">
        <v>106.795</v>
      </c>
      <c r="H1081" s="6">
        <v>5.4</v>
      </c>
      <c r="K1081" s="4">
        <f>IFERROR(__xludf.DUMMYFUNCTION("""COMPUTED_VALUE"""),5.22)</f>
        <v>5.22</v>
      </c>
      <c r="L1081" s="4">
        <v>106.598</v>
      </c>
      <c r="M1081" s="4" t="s">
        <v>13</v>
      </c>
      <c r="N1081" s="1">
        <v>11.355213489068</v>
      </c>
      <c r="O1081" s="4">
        <v>95.43978651093201</v>
      </c>
      <c r="V1081" s="5">
        <v>140.388</v>
      </c>
      <c r="W1081" s="6">
        <v>5.4</v>
      </c>
      <c r="Z1081" s="4">
        <f>IFERROR(__xludf.DUMMYFUNCTION("""COMPUTED_VALUE"""),5.22)</f>
        <v>5.22</v>
      </c>
      <c r="AA1081" s="4">
        <v>140.432</v>
      </c>
      <c r="AB1081" s="4" t="s">
        <v>13</v>
      </c>
      <c r="AC1081" s="1">
        <v>36.6218769896078</v>
      </c>
      <c r="AD1081" s="4">
        <v>103.7661230103922</v>
      </c>
    </row>
    <row r="1082">
      <c r="G1082" s="5">
        <v>106.743</v>
      </c>
      <c r="H1082" s="6">
        <v>5.405</v>
      </c>
      <c r="K1082" s="4">
        <f>IFERROR(__xludf.DUMMYFUNCTION("""COMPUTED_VALUE"""),5.225)</f>
        <v>5.225</v>
      </c>
      <c r="L1082" s="4">
        <v>106.743</v>
      </c>
      <c r="M1082" s="4" t="s">
        <v>13</v>
      </c>
      <c r="N1082" s="1">
        <v>11.4603140967072</v>
      </c>
      <c r="O1082" s="4">
        <v>95.28268590329279</v>
      </c>
      <c r="V1082" s="5">
        <v>140.358</v>
      </c>
      <c r="W1082" s="6">
        <v>5.405</v>
      </c>
      <c r="Z1082" s="4">
        <f>IFERROR(__xludf.DUMMYFUNCTION("""COMPUTED_VALUE"""),5.225)</f>
        <v>5.225</v>
      </c>
      <c r="AA1082" s="4">
        <v>140.496</v>
      </c>
      <c r="AB1082" s="4" t="s">
        <v>13</v>
      </c>
      <c r="AC1082" s="1">
        <v>36.7563536183186</v>
      </c>
      <c r="AD1082" s="4">
        <v>103.6016463816814</v>
      </c>
    </row>
    <row r="1083">
      <c r="G1083" s="5">
        <v>106.692</v>
      </c>
      <c r="H1083" s="6">
        <v>5.41</v>
      </c>
      <c r="K1083" s="4">
        <f>IFERROR(__xludf.DUMMYFUNCTION("""COMPUTED_VALUE"""),5.23)</f>
        <v>5.23</v>
      </c>
      <c r="L1083" s="4">
        <v>106.875</v>
      </c>
      <c r="M1083" s="4" t="s">
        <v>13</v>
      </c>
      <c r="N1083" s="1">
        <v>11.5515913445564</v>
      </c>
      <c r="O1083" s="4">
        <v>95.1404086554436</v>
      </c>
      <c r="V1083" s="5">
        <v>140.33</v>
      </c>
      <c r="W1083" s="6">
        <v>5.41</v>
      </c>
      <c r="Z1083" s="4">
        <f>IFERROR(__xludf.DUMMYFUNCTION("""COMPUTED_VALUE"""),5.23)</f>
        <v>5.23</v>
      </c>
      <c r="AA1083" s="4">
        <v>140.553</v>
      </c>
      <c r="AB1083" s="4" t="s">
        <v>13</v>
      </c>
      <c r="AC1083" s="1">
        <v>36.8724470926122</v>
      </c>
      <c r="AD1083" s="4">
        <v>103.45755290738782</v>
      </c>
    </row>
    <row r="1084">
      <c r="G1084" s="5">
        <v>106.642</v>
      </c>
      <c r="H1084" s="6">
        <v>5.415</v>
      </c>
      <c r="K1084" s="4">
        <f>IFERROR(__xludf.DUMMYFUNCTION("""COMPUTED_VALUE"""),5.235)</f>
        <v>5.235</v>
      </c>
      <c r="L1084" s="4">
        <v>106.995</v>
      </c>
      <c r="M1084" s="4" t="s">
        <v>13</v>
      </c>
      <c r="N1084" s="1">
        <v>11.6282225743765</v>
      </c>
      <c r="O1084" s="4">
        <v>95.0137774256235</v>
      </c>
      <c r="V1084" s="5">
        <v>140.301</v>
      </c>
      <c r="W1084" s="6">
        <v>5.415</v>
      </c>
      <c r="Z1084" s="4">
        <f>IFERROR(__xludf.DUMMYFUNCTION("""COMPUTED_VALUE"""),5.235)</f>
        <v>5.235</v>
      </c>
      <c r="AA1084" s="4">
        <v>140.605</v>
      </c>
      <c r="AB1084" s="4" t="s">
        <v>13</v>
      </c>
      <c r="AC1084" s="1">
        <v>36.9693571228571</v>
      </c>
      <c r="AD1084" s="4">
        <v>103.33164287714288</v>
      </c>
    </row>
    <row r="1085">
      <c r="G1085" s="5">
        <v>106.594</v>
      </c>
      <c r="H1085" s="6">
        <v>5.42</v>
      </c>
      <c r="K1085" s="4">
        <f>IFERROR(__xludf.DUMMYFUNCTION("""COMPUTED_VALUE"""),5.235111236)</f>
        <v>5.235111236</v>
      </c>
      <c r="L1085" s="4" t="s">
        <v>13</v>
      </c>
      <c r="M1085" s="4">
        <v>5.5183553388299</v>
      </c>
      <c r="N1085" s="1">
        <v>11.6893851279285</v>
      </c>
      <c r="O1085" s="4">
        <v>94.90461487207149</v>
      </c>
      <c r="V1085" s="5">
        <v>140.273</v>
      </c>
      <c r="W1085" s="6">
        <v>5.42</v>
      </c>
      <c r="Z1085" s="4">
        <f>IFERROR(__xludf.DUMMYFUNCTION("""COMPUTED_VALUE"""),5.235111236)</f>
        <v>5.235111236</v>
      </c>
      <c r="AA1085" s="4" t="s">
        <v>13</v>
      </c>
      <c r="AB1085" s="4">
        <v>27.1155009165514</v>
      </c>
      <c r="AC1085" s="1">
        <v>37.046283419422</v>
      </c>
      <c r="AD1085" s="4">
        <v>103.226716580578</v>
      </c>
    </row>
    <row r="1086">
      <c r="G1086" s="5">
        <v>106.547</v>
      </c>
      <c r="H1086" s="6">
        <v>5.425</v>
      </c>
      <c r="K1086" s="4">
        <f>IFERROR(__xludf.DUMMYFUNCTION("""COMPUTED_VALUE"""),5.24)</f>
        <v>5.24</v>
      </c>
      <c r="L1086" s="4">
        <v>107.103</v>
      </c>
      <c r="M1086" s="4" t="s">
        <v>13</v>
      </c>
      <c r="N1086" s="1">
        <v>11.7342563469732</v>
      </c>
      <c r="O1086" s="4">
        <v>94.8127436530268</v>
      </c>
      <c r="V1086" s="5">
        <v>140.247</v>
      </c>
      <c r="W1086" s="6">
        <v>5.425</v>
      </c>
      <c r="Z1086" s="4">
        <f>IFERROR(__xludf.DUMMYFUNCTION("""COMPUTED_VALUE"""),5.24)</f>
        <v>5.24</v>
      </c>
      <c r="AA1086" s="4">
        <v>140.65</v>
      </c>
      <c r="AB1086" s="4" t="s">
        <v>13</v>
      </c>
      <c r="AC1086" s="1">
        <v>37.1024256926755</v>
      </c>
      <c r="AD1086" s="4">
        <v>103.14457430732452</v>
      </c>
    </row>
    <row r="1087">
      <c r="G1087" s="5">
        <v>106.501</v>
      </c>
      <c r="H1087" s="6">
        <v>5.43</v>
      </c>
      <c r="K1087" s="4">
        <f>IFERROR(__xludf.DUMMYFUNCTION("""COMPUTED_VALUE"""),5.245)</f>
        <v>5.245</v>
      </c>
      <c r="L1087" s="4">
        <v>107.199</v>
      </c>
      <c r="M1087" s="4" t="s">
        <v>13</v>
      </c>
      <c r="N1087" s="1">
        <v>11.7620135732716</v>
      </c>
      <c r="O1087" s="4">
        <v>94.7389864267284</v>
      </c>
      <c r="V1087" s="5">
        <v>140.221</v>
      </c>
      <c r="W1087" s="6">
        <v>5.43</v>
      </c>
      <c r="Z1087" s="4">
        <f>IFERROR(__xludf.DUMMYFUNCTION("""COMPUTED_VALUE"""),5.245)</f>
        <v>5.245</v>
      </c>
      <c r="AA1087" s="4">
        <v>140.69</v>
      </c>
      <c r="AB1087" s="4" t="s">
        <v>13</v>
      </c>
      <c r="AC1087" s="1">
        <v>37.1369836529862</v>
      </c>
      <c r="AD1087" s="4">
        <v>103.0840163470138</v>
      </c>
    </row>
    <row r="1088">
      <c r="G1088" s="5">
        <v>106.457</v>
      </c>
      <c r="H1088" s="6">
        <v>5.435</v>
      </c>
      <c r="K1088" s="4">
        <f>IFERROR(__xludf.DUMMYFUNCTION("""COMPUTED_VALUE"""),5.25)</f>
        <v>5.25</v>
      </c>
      <c r="L1088" s="4">
        <v>107.283</v>
      </c>
      <c r="M1088" s="4" t="s">
        <v>13</v>
      </c>
      <c r="N1088" s="1">
        <v>11.7718341485845</v>
      </c>
      <c r="O1088" s="4">
        <v>94.68516585141549</v>
      </c>
      <c r="V1088" s="5">
        <v>140.196</v>
      </c>
      <c r="W1088" s="6">
        <v>5.435</v>
      </c>
      <c r="Z1088" s="4">
        <f>IFERROR(__xludf.DUMMYFUNCTION("""COMPUTED_VALUE"""),5.25)</f>
        <v>5.25</v>
      </c>
      <c r="AA1088" s="4">
        <v>140.725</v>
      </c>
      <c r="AB1088" s="4" t="s">
        <v>13</v>
      </c>
      <c r="AC1088" s="1">
        <v>37.1491570107227</v>
      </c>
      <c r="AD1088" s="4">
        <v>103.0468429892773</v>
      </c>
    </row>
    <row r="1089">
      <c r="G1089" s="5">
        <v>106.415</v>
      </c>
      <c r="H1089" s="6">
        <v>5.44</v>
      </c>
      <c r="K1089" s="4">
        <f>IFERROR(__xludf.DUMMYFUNCTION("""COMPUTED_VALUE"""),5.255)</f>
        <v>5.255</v>
      </c>
      <c r="L1089" s="4">
        <v>107.357</v>
      </c>
      <c r="M1089" s="4" t="s">
        <v>13</v>
      </c>
      <c r="N1089" s="1">
        <v>11.7576564877226</v>
      </c>
      <c r="O1089" s="4">
        <v>94.65734351227741</v>
      </c>
      <c r="V1089" s="5">
        <v>140.172</v>
      </c>
      <c r="W1089" s="6">
        <v>5.44</v>
      </c>
      <c r="Z1089" s="4">
        <f>IFERROR(__xludf.DUMMYFUNCTION("""COMPUTED_VALUE"""),5.255)</f>
        <v>5.255</v>
      </c>
      <c r="AA1089" s="4">
        <v>140.755</v>
      </c>
      <c r="AB1089" s="4" t="s">
        <v>13</v>
      </c>
      <c r="AC1089" s="1">
        <v>37.1190483344963</v>
      </c>
      <c r="AD1089" s="4">
        <v>103.0529516655037</v>
      </c>
    </row>
    <row r="1090">
      <c r="G1090" s="5">
        <v>106.374</v>
      </c>
      <c r="H1090" s="6">
        <v>5.445</v>
      </c>
      <c r="K1090" s="4">
        <f>IFERROR(__xludf.DUMMYFUNCTION("""COMPUTED_VALUE"""),5.26)</f>
        <v>5.26</v>
      </c>
      <c r="L1090" s="4">
        <v>107.42</v>
      </c>
      <c r="M1090" s="4" t="s">
        <v>13</v>
      </c>
      <c r="N1090" s="1">
        <v>11.714271377685</v>
      </c>
      <c r="O1090" s="4">
        <v>94.659728622315</v>
      </c>
      <c r="V1090" s="5">
        <v>140.15</v>
      </c>
      <c r="W1090" s="6">
        <v>5.445</v>
      </c>
      <c r="Z1090" s="4">
        <f>IFERROR(__xludf.DUMMYFUNCTION("""COMPUTED_VALUE"""),5.26)</f>
        <v>5.26</v>
      </c>
      <c r="AA1090" s="4">
        <v>140.78</v>
      </c>
      <c r="AB1090" s="4" t="s">
        <v>13</v>
      </c>
      <c r="AC1090" s="1">
        <v>37.0267946517628</v>
      </c>
      <c r="AD1090" s="4">
        <v>103.1232053482372</v>
      </c>
    </row>
    <row r="1091">
      <c r="G1091" s="5">
        <v>106.336</v>
      </c>
      <c r="H1091" s="6">
        <v>5.45</v>
      </c>
      <c r="K1091" s="4">
        <f>IFERROR(__xludf.DUMMYFUNCTION("""COMPUTED_VALUE"""),5.265)</f>
        <v>5.265</v>
      </c>
      <c r="L1091" s="4">
        <v>107.474</v>
      </c>
      <c r="M1091" s="4" t="s">
        <v>13</v>
      </c>
      <c r="N1091" s="1">
        <v>11.6432076732638</v>
      </c>
      <c r="O1091" s="4">
        <v>94.6927923267362</v>
      </c>
      <c r="V1091" s="5">
        <v>140.129</v>
      </c>
      <c r="W1091" s="6">
        <v>5.45</v>
      </c>
      <c r="Z1091" s="4">
        <f>IFERROR(__xludf.DUMMYFUNCTION("""COMPUTED_VALUE"""),5.265)</f>
        <v>5.265</v>
      </c>
      <c r="AA1091" s="4">
        <v>140.801</v>
      </c>
      <c r="AB1091" s="4" t="s">
        <v>13</v>
      </c>
      <c r="AC1091" s="1">
        <v>36.8754140229172</v>
      </c>
      <c r="AD1091" s="4">
        <v>103.25358597708279</v>
      </c>
    </row>
    <row r="1092">
      <c r="G1092" s="5">
        <v>106.3</v>
      </c>
      <c r="H1092" s="6">
        <v>5.455</v>
      </c>
      <c r="K1092" s="4">
        <f>IFERROR(__xludf.DUMMYFUNCTION("""COMPUTED_VALUE"""),5.27)</f>
        <v>5.27</v>
      </c>
      <c r="L1092" s="4">
        <v>107.518</v>
      </c>
      <c r="M1092" s="4" t="s">
        <v>13</v>
      </c>
      <c r="N1092" s="1">
        <v>11.5459998897295</v>
      </c>
      <c r="O1092" s="4">
        <v>94.7540001102705</v>
      </c>
      <c r="V1092" s="5">
        <v>140.109</v>
      </c>
      <c r="W1092" s="6">
        <v>5.455</v>
      </c>
      <c r="Z1092" s="4">
        <f>IFERROR(__xludf.DUMMYFUNCTION("""COMPUTED_VALUE"""),5.27)</f>
        <v>5.27</v>
      </c>
      <c r="AA1092" s="4">
        <v>140.817</v>
      </c>
      <c r="AB1092" s="4" t="s">
        <v>13</v>
      </c>
      <c r="AC1092" s="1">
        <v>36.6679443908569</v>
      </c>
      <c r="AD1092" s="4">
        <v>103.4410556091431</v>
      </c>
    </row>
    <row r="1093">
      <c r="G1093" s="5">
        <v>106.266</v>
      </c>
      <c r="H1093" s="6">
        <v>5.46</v>
      </c>
      <c r="K1093" s="4">
        <f>IFERROR(__xludf.DUMMYFUNCTION("""COMPUTED_VALUE"""),5.275)</f>
        <v>5.275</v>
      </c>
      <c r="L1093" s="4">
        <v>107.552</v>
      </c>
      <c r="M1093" s="4" t="s">
        <v>13</v>
      </c>
      <c r="N1093" s="1">
        <v>11.4241825423524</v>
      </c>
      <c r="O1093" s="4">
        <v>94.84181745764761</v>
      </c>
      <c r="V1093" s="5">
        <v>140.091</v>
      </c>
      <c r="W1093" s="6">
        <v>5.46</v>
      </c>
      <c r="Z1093" s="4">
        <f>IFERROR(__xludf.DUMMYFUNCTION("""COMPUTED_VALUE"""),5.275)</f>
        <v>5.275</v>
      </c>
      <c r="AA1093" s="4">
        <v>140.83</v>
      </c>
      <c r="AB1093" s="4" t="s">
        <v>13</v>
      </c>
      <c r="AC1093" s="1">
        <v>36.4074236984791</v>
      </c>
      <c r="AD1093" s="4">
        <v>103.6835763015209</v>
      </c>
    </row>
    <row r="1094">
      <c r="G1094" s="5">
        <v>106.234</v>
      </c>
      <c r="H1094" s="6">
        <v>5.465</v>
      </c>
      <c r="K1094" s="4">
        <f>IFERROR(__xludf.DUMMYFUNCTION("""COMPUTED_VALUE"""),5.28)</f>
        <v>5.28</v>
      </c>
      <c r="L1094" s="4">
        <v>107.579</v>
      </c>
      <c r="M1094" s="4" t="s">
        <v>13</v>
      </c>
      <c r="N1094" s="1">
        <v>11.2792901464029</v>
      </c>
      <c r="O1094" s="4">
        <v>94.9547098535971</v>
      </c>
      <c r="V1094" s="5">
        <v>140.074</v>
      </c>
      <c r="W1094" s="6">
        <v>5.465</v>
      </c>
      <c r="Z1094" s="4">
        <f>IFERROR(__xludf.DUMMYFUNCTION("""COMPUTED_VALUE"""),5.28)</f>
        <v>5.28</v>
      </c>
      <c r="AA1094" s="4">
        <v>140.839</v>
      </c>
      <c r="AB1094" s="4" t="s">
        <v>13</v>
      </c>
      <c r="AC1094" s="1">
        <v>36.0968898886815</v>
      </c>
      <c r="AD1094" s="4">
        <v>103.97711011131851</v>
      </c>
    </row>
    <row r="1095">
      <c r="G1095" s="5">
        <v>106.204</v>
      </c>
      <c r="H1095" s="6">
        <v>5.47</v>
      </c>
      <c r="K1095" s="4">
        <f>IFERROR(__xludf.DUMMYFUNCTION("""COMPUTED_VALUE"""),5.285)</f>
        <v>5.285</v>
      </c>
      <c r="L1095" s="4">
        <v>107.597</v>
      </c>
      <c r="M1095" s="4" t="s">
        <v>13</v>
      </c>
      <c r="N1095" s="1">
        <v>11.1128572171515</v>
      </c>
      <c r="O1095" s="4">
        <v>95.0911427828485</v>
      </c>
      <c r="V1095" s="5">
        <v>140.058</v>
      </c>
      <c r="W1095" s="6">
        <v>5.47</v>
      </c>
      <c r="Z1095" s="4">
        <f>IFERROR(__xludf.DUMMYFUNCTION("""COMPUTED_VALUE"""),5.285)</f>
        <v>5.285</v>
      </c>
      <c r="AA1095" s="4">
        <v>140.844</v>
      </c>
      <c r="AB1095" s="4" t="s">
        <v>13</v>
      </c>
      <c r="AC1095" s="1">
        <v>35.7393809043613</v>
      </c>
      <c r="AD1095" s="4">
        <v>104.3186190956387</v>
      </c>
    </row>
    <row r="1096">
      <c r="G1096" s="5">
        <v>106.177</v>
      </c>
      <c r="H1096" s="6">
        <v>5.475</v>
      </c>
      <c r="K1096" s="4">
        <f>IFERROR(__xludf.DUMMYFUNCTION("""COMPUTED_VALUE"""),5.29)</f>
        <v>5.29</v>
      </c>
      <c r="L1096" s="4">
        <v>107.608</v>
      </c>
      <c r="M1096" s="4" t="s">
        <v>13</v>
      </c>
      <c r="N1096" s="1">
        <v>10.9264182698687</v>
      </c>
      <c r="O1096" s="4">
        <v>95.2505817301313</v>
      </c>
      <c r="V1096" s="5">
        <v>140.044</v>
      </c>
      <c r="W1096" s="6">
        <v>5.475</v>
      </c>
      <c r="Z1096" s="4">
        <f>IFERROR(__xludf.DUMMYFUNCTION("""COMPUTED_VALUE"""),5.29)</f>
        <v>5.29</v>
      </c>
      <c r="AA1096" s="4">
        <v>140.846</v>
      </c>
      <c r="AB1096" s="4" t="s">
        <v>13</v>
      </c>
      <c r="AC1096" s="1">
        <v>35.3379346884159</v>
      </c>
      <c r="AD1096" s="4">
        <v>104.70606531158411</v>
      </c>
    </row>
    <row r="1097">
      <c r="G1097" s="5">
        <v>106.152</v>
      </c>
      <c r="H1097" s="6">
        <v>5.48</v>
      </c>
      <c r="K1097" s="4">
        <f>IFERROR(__xludf.DUMMYFUNCTION("""COMPUTED_VALUE"""),5.295)</f>
        <v>5.295</v>
      </c>
      <c r="L1097" s="4">
        <v>107.611</v>
      </c>
      <c r="M1097" s="4" t="s">
        <v>13</v>
      </c>
      <c r="N1097" s="1">
        <v>10.7215078198246</v>
      </c>
      <c r="O1097" s="4">
        <v>95.4304921801754</v>
      </c>
      <c r="V1097" s="5">
        <v>140.032</v>
      </c>
      <c r="W1097" s="6">
        <v>5.48</v>
      </c>
      <c r="Z1097" s="4">
        <f>IFERROR(__xludf.DUMMYFUNCTION("""COMPUTED_VALUE"""),5.295)</f>
        <v>5.295</v>
      </c>
      <c r="AA1097" s="4">
        <v>140.845</v>
      </c>
      <c r="AB1097" s="4" t="s">
        <v>13</v>
      </c>
      <c r="AC1097" s="1">
        <v>34.8955891837428</v>
      </c>
      <c r="AD1097" s="4">
        <v>105.13641081625721</v>
      </c>
    </row>
    <row r="1098">
      <c r="G1098" s="5">
        <v>106.129</v>
      </c>
      <c r="H1098" s="6">
        <v>5.485</v>
      </c>
      <c r="K1098" s="4">
        <f>IFERROR(__xludf.DUMMYFUNCTION("""COMPUTED_VALUE"""),5.3)</f>
        <v>5.3</v>
      </c>
      <c r="L1098" s="4">
        <v>107.608</v>
      </c>
      <c r="M1098" s="4" t="s">
        <v>13</v>
      </c>
      <c r="N1098" s="1">
        <v>10.4996603822899</v>
      </c>
      <c r="O1098" s="4">
        <v>95.6293396177101</v>
      </c>
      <c r="V1098" s="5">
        <v>140.021</v>
      </c>
      <c r="W1098" s="6">
        <v>5.485</v>
      </c>
      <c r="Z1098" s="4">
        <f>IFERROR(__xludf.DUMMYFUNCTION("""COMPUTED_VALUE"""),5.3)</f>
        <v>5.3</v>
      </c>
      <c r="AA1098" s="4">
        <v>140.841</v>
      </c>
      <c r="AB1098" s="4" t="s">
        <v>13</v>
      </c>
      <c r="AC1098" s="1">
        <v>34.4153823332393</v>
      </c>
      <c r="AD1098" s="4">
        <v>105.60561766676068</v>
      </c>
    </row>
    <row r="1099">
      <c r="G1099" s="5">
        <v>106.109</v>
      </c>
      <c r="H1099" s="6">
        <v>5.49</v>
      </c>
      <c r="K1099" s="4">
        <f>IFERROR(__xludf.DUMMYFUNCTION("""COMPUTED_VALUE"""),5.305)</f>
        <v>5.305</v>
      </c>
      <c r="L1099" s="4">
        <v>107.599</v>
      </c>
      <c r="M1099" s="4" t="s">
        <v>13</v>
      </c>
      <c r="N1099" s="1">
        <v>10.262410472535</v>
      </c>
      <c r="O1099" s="4">
        <v>95.846589527465</v>
      </c>
      <c r="V1099" s="5">
        <v>140.011</v>
      </c>
      <c r="W1099" s="6">
        <v>5.49</v>
      </c>
      <c r="Z1099" s="4">
        <f>IFERROR(__xludf.DUMMYFUNCTION("""COMPUTED_VALUE"""),5.305)</f>
        <v>5.305</v>
      </c>
      <c r="AA1099" s="4">
        <v>140.834</v>
      </c>
      <c r="AB1099" s="4" t="s">
        <v>13</v>
      </c>
      <c r="AC1099" s="1">
        <v>33.900352079803</v>
      </c>
      <c r="AD1099" s="4">
        <v>106.110647920197</v>
      </c>
    </row>
    <row r="1100">
      <c r="G1100" s="5">
        <v>106.092</v>
      </c>
      <c r="H1100" s="6">
        <v>5.495</v>
      </c>
      <c r="K1100" s="4">
        <f>IFERROR(__xludf.DUMMYFUNCTION("""COMPUTED_VALUE"""),5.31)</f>
        <v>5.31</v>
      </c>
      <c r="L1100" s="4">
        <v>107.584</v>
      </c>
      <c r="M1100" s="4" t="s">
        <v>13</v>
      </c>
      <c r="N1100" s="1">
        <v>10.0112926058301</v>
      </c>
      <c r="O1100" s="4">
        <v>96.0807073941699</v>
      </c>
      <c r="V1100" s="5">
        <v>140.003</v>
      </c>
      <c r="W1100" s="6">
        <v>5.495</v>
      </c>
      <c r="Z1100" s="4">
        <f>IFERROR(__xludf.DUMMYFUNCTION("""COMPUTED_VALUE"""),5.31)</f>
        <v>5.31</v>
      </c>
      <c r="AA1100" s="4">
        <v>140.824</v>
      </c>
      <c r="AB1100" s="4" t="s">
        <v>13</v>
      </c>
      <c r="AC1100" s="1">
        <v>33.353536366331</v>
      </c>
      <c r="AD1100" s="4">
        <v>106.64946363366899</v>
      </c>
    </row>
    <row r="1101">
      <c r="G1101" s="5">
        <v>106.077</v>
      </c>
      <c r="H1101" s="6">
        <v>5.5</v>
      </c>
      <c r="K1101" s="4">
        <f>IFERROR(__xludf.DUMMYFUNCTION("""COMPUTED_VALUE"""),5.315)</f>
        <v>5.315</v>
      </c>
      <c r="L1101" s="4">
        <v>107.564</v>
      </c>
      <c r="M1101" s="4" t="s">
        <v>13</v>
      </c>
      <c r="N1101" s="1">
        <v>9.7478412974459</v>
      </c>
      <c r="O1101" s="4">
        <v>96.3291587025541</v>
      </c>
      <c r="V1101" s="5">
        <v>139.996</v>
      </c>
      <c r="W1101" s="6">
        <v>5.5</v>
      </c>
      <c r="Z1101" s="4">
        <f>IFERROR(__xludf.DUMMYFUNCTION("""COMPUTED_VALUE"""),5.315)</f>
        <v>5.315</v>
      </c>
      <c r="AA1101" s="4">
        <v>140.812</v>
      </c>
      <c r="AB1101" s="4" t="s">
        <v>13</v>
      </c>
      <c r="AC1101" s="1">
        <v>32.777973135721</v>
      </c>
      <c r="AD1101" s="4">
        <v>107.21802686427901</v>
      </c>
    </row>
    <row r="1102">
      <c r="G1102" s="5">
        <v>106.064</v>
      </c>
      <c r="H1102" s="6">
        <v>5.505</v>
      </c>
      <c r="K1102" s="4">
        <f>IFERROR(__xludf.DUMMYFUNCTION("""COMPUTED_VALUE"""),5.32)</f>
        <v>5.32</v>
      </c>
      <c r="L1102" s="4">
        <v>107.539</v>
      </c>
      <c r="M1102" s="4" t="s">
        <v>13</v>
      </c>
      <c r="N1102" s="1">
        <v>9.47359106265257</v>
      </c>
      <c r="O1102" s="4">
        <v>96.59040893734742</v>
      </c>
      <c r="V1102" s="5">
        <v>139.99</v>
      </c>
      <c r="W1102" s="6">
        <v>5.505</v>
      </c>
      <c r="Z1102" s="4">
        <f>IFERROR(__xludf.DUMMYFUNCTION("""COMPUTED_VALUE"""),5.32)</f>
        <v>5.32</v>
      </c>
      <c r="AA1102" s="4">
        <v>140.797</v>
      </c>
      <c r="AB1102" s="4" t="s">
        <v>13</v>
      </c>
      <c r="AC1102" s="1">
        <v>32.1767003308702</v>
      </c>
      <c r="AD1102" s="4">
        <v>107.8132996691298</v>
      </c>
    </row>
    <row r="1103">
      <c r="G1103" s="5">
        <v>106.054</v>
      </c>
      <c r="H1103" s="6">
        <v>5.51</v>
      </c>
      <c r="K1103" s="4">
        <f>IFERROR(__xludf.DUMMYFUNCTION("""COMPUTED_VALUE"""),5.325)</f>
        <v>5.325</v>
      </c>
      <c r="L1103" s="4">
        <v>107.509</v>
      </c>
      <c r="M1103" s="4" t="s">
        <v>13</v>
      </c>
      <c r="N1103" s="1">
        <v>9.19007641672062</v>
      </c>
      <c r="O1103" s="4">
        <v>96.86392358327939</v>
      </c>
      <c r="V1103" s="5">
        <v>139.985</v>
      </c>
      <c r="W1103" s="6">
        <v>5.51</v>
      </c>
      <c r="Z1103" s="4">
        <f>IFERROR(__xludf.DUMMYFUNCTION("""COMPUTED_VALUE"""),5.325)</f>
        <v>5.325</v>
      </c>
      <c r="AA1103" s="4">
        <v>140.781</v>
      </c>
      <c r="AB1103" s="4" t="s">
        <v>13</v>
      </c>
      <c r="AC1103" s="1">
        <v>31.552755894676</v>
      </c>
      <c r="AD1103" s="4">
        <v>108.43224410532402</v>
      </c>
    </row>
    <row r="1104">
      <c r="G1104" s="5">
        <v>106.046</v>
      </c>
      <c r="H1104" s="6">
        <v>5.515</v>
      </c>
      <c r="K1104" s="4">
        <f>IFERROR(__xludf.DUMMYFUNCTION("""COMPUTED_VALUE"""),5.33)</f>
        <v>5.33</v>
      </c>
      <c r="L1104" s="4">
        <v>107.476</v>
      </c>
      <c r="M1104" s="4" t="s">
        <v>13</v>
      </c>
      <c r="N1104" s="1">
        <v>8.89883187492045</v>
      </c>
      <c r="O1104" s="4">
        <v>97.14716812507956</v>
      </c>
      <c r="V1104" s="5">
        <v>139.982</v>
      </c>
      <c r="W1104" s="6">
        <v>5.515</v>
      </c>
      <c r="Z1104" s="4">
        <f>IFERROR(__xludf.DUMMYFUNCTION("""COMPUTED_VALUE"""),5.33)</f>
        <v>5.33</v>
      </c>
      <c r="AA1104" s="4">
        <v>140.762</v>
      </c>
      <c r="AB1104" s="4" t="s">
        <v>13</v>
      </c>
      <c r="AC1104" s="1">
        <v>30.9091777700359</v>
      </c>
      <c r="AD1104" s="4">
        <v>109.0728222299641</v>
      </c>
    </row>
    <row r="1105">
      <c r="G1105" s="5">
        <v>106.041</v>
      </c>
      <c r="H1105" s="6">
        <v>5.52</v>
      </c>
      <c r="K1105" s="4">
        <f>IFERROR(__xludf.DUMMYFUNCTION("""COMPUTED_VALUE"""),5.335)</f>
        <v>5.335</v>
      </c>
      <c r="L1105" s="4">
        <v>107.439</v>
      </c>
      <c r="M1105" s="4" t="s">
        <v>13</v>
      </c>
      <c r="N1105" s="1">
        <v>8.60139195252247</v>
      </c>
      <c r="O1105" s="4">
        <v>97.43960804747752</v>
      </c>
      <c r="V1105" s="5">
        <v>139.98</v>
      </c>
      <c r="W1105" s="6">
        <v>5.52</v>
      </c>
      <c r="Z1105" s="4">
        <f>IFERROR(__xludf.DUMMYFUNCTION("""COMPUTED_VALUE"""),5.335)</f>
        <v>5.335</v>
      </c>
      <c r="AA1105" s="4">
        <v>140.742</v>
      </c>
      <c r="AB1105" s="4" t="s">
        <v>13</v>
      </c>
      <c r="AC1105" s="1">
        <v>30.2490038998473</v>
      </c>
      <c r="AD1105" s="4">
        <v>109.7309961001527</v>
      </c>
    </row>
    <row r="1106">
      <c r="G1106" s="5">
        <v>106.038</v>
      </c>
      <c r="H1106" s="6">
        <v>5.525</v>
      </c>
      <c r="K1106" s="4">
        <f>IFERROR(__xludf.DUMMYFUNCTION("""COMPUTED_VALUE"""),5.34)</f>
        <v>5.34</v>
      </c>
      <c r="L1106" s="4">
        <v>107.399</v>
      </c>
      <c r="M1106" s="4" t="s">
        <v>13</v>
      </c>
      <c r="N1106" s="1">
        <v>8.29929116479706</v>
      </c>
      <c r="O1106" s="4">
        <v>97.73870883520294</v>
      </c>
      <c r="V1106" s="5">
        <v>139.979</v>
      </c>
      <c r="W1106" s="6">
        <v>5.525</v>
      </c>
      <c r="Z1106" s="4">
        <f>IFERROR(__xludf.DUMMYFUNCTION("""COMPUTED_VALUE"""),5.34)</f>
        <v>5.34</v>
      </c>
      <c r="AA1106" s="4">
        <v>140.72</v>
      </c>
      <c r="AB1106" s="4" t="s">
        <v>13</v>
      </c>
      <c r="AC1106" s="1">
        <v>29.5752722270074</v>
      </c>
      <c r="AD1106" s="4">
        <v>110.40372777299261</v>
      </c>
    </row>
    <row r="1107">
      <c r="G1107" s="5">
        <v>106.038</v>
      </c>
      <c r="H1107" s="6">
        <v>5.53</v>
      </c>
      <c r="K1107" s="4">
        <f>IFERROR(__xludf.DUMMYFUNCTION("""COMPUTED_VALUE"""),5.345)</f>
        <v>5.345</v>
      </c>
      <c r="L1107" s="4">
        <v>107.356</v>
      </c>
      <c r="M1107" s="4" t="s">
        <v>13</v>
      </c>
      <c r="N1107" s="1">
        <v>7.99406402701471</v>
      </c>
      <c r="O1107" s="4">
        <v>98.04393597298528</v>
      </c>
      <c r="V1107" s="5">
        <v>139.979</v>
      </c>
      <c r="W1107" s="6">
        <v>5.53</v>
      </c>
      <c r="Z1107" s="4">
        <f>IFERROR(__xludf.DUMMYFUNCTION("""COMPUTED_VALUE"""),5.345)</f>
        <v>5.345</v>
      </c>
      <c r="AA1107" s="4">
        <v>140.697</v>
      </c>
      <c r="AB1107" s="4" t="s">
        <v>13</v>
      </c>
      <c r="AC1107" s="1">
        <v>28.8910206944139</v>
      </c>
      <c r="AD1107" s="4">
        <v>111.08797930558612</v>
      </c>
    </row>
    <row r="1108">
      <c r="G1108" s="5">
        <v>106.04</v>
      </c>
      <c r="H1108" s="6">
        <v>5.535</v>
      </c>
      <c r="K1108" s="4">
        <f>IFERROR(__xludf.DUMMYFUNCTION("""COMPUTED_VALUE"""),5.35)</f>
        <v>5.35</v>
      </c>
      <c r="L1108" s="4">
        <v>107.31</v>
      </c>
      <c r="M1108" s="4" t="s">
        <v>13</v>
      </c>
      <c r="N1108" s="1">
        <v>7.6872450544458</v>
      </c>
      <c r="O1108" s="4">
        <v>98.35275494555421</v>
      </c>
      <c r="V1108" s="5">
        <v>139.98</v>
      </c>
      <c r="W1108" s="6">
        <v>5.535</v>
      </c>
      <c r="Z1108" s="4">
        <f>IFERROR(__xludf.DUMMYFUNCTION("""COMPUTED_VALUE"""),5.35)</f>
        <v>5.35</v>
      </c>
      <c r="AA1108" s="4">
        <v>140.672</v>
      </c>
      <c r="AB1108" s="4" t="s">
        <v>13</v>
      </c>
      <c r="AC1108" s="1">
        <v>28.199287244964</v>
      </c>
      <c r="AD1108" s="4">
        <v>111.78071275503599</v>
      </c>
    </row>
    <row r="1109">
      <c r="G1109" s="5">
        <v>106.044</v>
      </c>
      <c r="H1109" s="6">
        <v>5.54</v>
      </c>
      <c r="K1109" s="4">
        <f>IFERROR(__xludf.DUMMYFUNCTION("""COMPUTED_VALUE"""),5.355)</f>
        <v>5.355</v>
      </c>
      <c r="L1109" s="4">
        <v>107.263</v>
      </c>
      <c r="M1109" s="4" t="s">
        <v>13</v>
      </c>
      <c r="N1109" s="1">
        <v>7.38036876236074</v>
      </c>
      <c r="O1109" s="4">
        <v>98.66363123763925</v>
      </c>
      <c r="V1109" s="5">
        <v>139.981</v>
      </c>
      <c r="W1109" s="6">
        <v>5.54</v>
      </c>
      <c r="Z1109" s="4">
        <f>IFERROR(__xludf.DUMMYFUNCTION("""COMPUTED_VALUE"""),5.355)</f>
        <v>5.355</v>
      </c>
      <c r="AA1109" s="4">
        <v>140.646</v>
      </c>
      <c r="AB1109" s="4" t="s">
        <v>13</v>
      </c>
      <c r="AC1109" s="1">
        <v>27.5031098215552</v>
      </c>
      <c r="AD1109" s="4">
        <v>112.4778901784448</v>
      </c>
    </row>
    <row r="1110">
      <c r="G1110" s="5">
        <v>106.051</v>
      </c>
      <c r="H1110" s="6">
        <v>5.545</v>
      </c>
      <c r="K1110" s="4">
        <f>IFERROR(__xludf.DUMMYFUNCTION("""COMPUTED_VALUE"""),5.36)</f>
        <v>5.36</v>
      </c>
      <c r="L1110" s="4">
        <v>107.214</v>
      </c>
      <c r="M1110" s="4" t="s">
        <v>13</v>
      </c>
      <c r="N1110" s="1">
        <v>7.07496966602994</v>
      </c>
      <c r="O1110" s="4">
        <v>98.97603033397006</v>
      </c>
      <c r="V1110" s="5">
        <v>139.984</v>
      </c>
      <c r="W1110" s="6">
        <v>5.545</v>
      </c>
      <c r="Z1110" s="4">
        <f>IFERROR(__xludf.DUMMYFUNCTION("""COMPUTED_VALUE"""),5.36)</f>
        <v>5.36</v>
      </c>
      <c r="AA1110" s="4">
        <v>140.62</v>
      </c>
      <c r="AB1110" s="4" t="s">
        <v>13</v>
      </c>
      <c r="AC1110" s="1">
        <v>26.8055263670849</v>
      </c>
      <c r="AD1110" s="4">
        <v>113.17847363291511</v>
      </c>
    </row>
    <row r="1111">
      <c r="G1111" s="5">
        <v>106.059</v>
      </c>
      <c r="H1111" s="6">
        <v>5.55</v>
      </c>
      <c r="K1111" s="4">
        <f>IFERROR(__xludf.DUMMYFUNCTION("""COMPUTED_VALUE"""),5.365)</f>
        <v>5.365</v>
      </c>
      <c r="L1111" s="4">
        <v>107.163</v>
      </c>
      <c r="M1111" s="4" t="s">
        <v>13</v>
      </c>
      <c r="N1111" s="1">
        <v>6.7725822807238</v>
      </c>
      <c r="O1111" s="4">
        <v>99.2864177192762</v>
      </c>
      <c r="V1111" s="5">
        <v>139.987</v>
      </c>
      <c r="W1111" s="6">
        <v>5.55</v>
      </c>
      <c r="Z1111" s="4">
        <f>IFERROR(__xludf.DUMMYFUNCTION("""COMPUTED_VALUE"""),5.365)</f>
        <v>5.365</v>
      </c>
      <c r="AA1111" s="4">
        <v>140.592</v>
      </c>
      <c r="AB1111" s="4" t="s">
        <v>13</v>
      </c>
      <c r="AC1111" s="1">
        <v>26.1095748244504</v>
      </c>
      <c r="AD1111" s="4">
        <v>113.87742517554959</v>
      </c>
    </row>
    <row r="1112">
      <c r="G1112" s="5">
        <v>106.07</v>
      </c>
      <c r="H1112" s="6">
        <v>5.555</v>
      </c>
      <c r="K1112" s="4">
        <f>IFERROR(__xludf.DUMMYFUNCTION("""COMPUTED_VALUE"""),5.37)</f>
        <v>5.37</v>
      </c>
      <c r="L1112" s="4">
        <v>107.112</v>
      </c>
      <c r="M1112" s="4" t="s">
        <v>13</v>
      </c>
      <c r="N1112" s="1">
        <v>6.47474112171275</v>
      </c>
      <c r="O1112" s="4">
        <v>99.59525887828724</v>
      </c>
      <c r="V1112" s="5">
        <v>139.99</v>
      </c>
      <c r="W1112" s="6">
        <v>5.555</v>
      </c>
      <c r="Z1112" s="4">
        <f>IFERROR(__xludf.DUMMYFUNCTION("""COMPUTED_VALUE"""),5.37)</f>
        <v>5.37</v>
      </c>
      <c r="AA1112" s="4">
        <v>140.564</v>
      </c>
      <c r="AB1112" s="4" t="s">
        <v>13</v>
      </c>
      <c r="AC1112" s="1">
        <v>25.4182931365492</v>
      </c>
      <c r="AD1112" s="4">
        <v>114.57170686345081</v>
      </c>
    </row>
    <row r="1113">
      <c r="G1113" s="5">
        <v>106.084</v>
      </c>
      <c r="H1113" s="6">
        <v>5.56</v>
      </c>
      <c r="K1113" s="4">
        <f>IFERROR(__xludf.DUMMYFUNCTION("""COMPUTED_VALUE"""),5.375)</f>
        <v>5.375</v>
      </c>
      <c r="L1113" s="4">
        <v>107.059</v>
      </c>
      <c r="M1113" s="4" t="s">
        <v>13</v>
      </c>
      <c r="N1113" s="1">
        <v>6.1829807042672</v>
      </c>
      <c r="O1113" s="4">
        <v>99.90101929573281</v>
      </c>
      <c r="V1113" s="5">
        <v>139.994</v>
      </c>
      <c r="W1113" s="6">
        <v>5.56</v>
      </c>
      <c r="Z1113" s="4">
        <f>IFERROR(__xludf.DUMMYFUNCTION("""COMPUTED_VALUE"""),5.375)</f>
        <v>5.375</v>
      </c>
      <c r="AA1113" s="4">
        <v>140.535</v>
      </c>
      <c r="AB1113" s="4" t="s">
        <v>13</v>
      </c>
      <c r="AC1113" s="1">
        <v>24.7347192462786</v>
      </c>
      <c r="AD1113" s="4">
        <v>115.2592807537214</v>
      </c>
    </row>
    <row r="1114">
      <c r="G1114" s="5">
        <v>106.099</v>
      </c>
      <c r="H1114" s="6">
        <v>5.565</v>
      </c>
      <c r="K1114" s="4">
        <f>IFERROR(__xludf.DUMMYFUNCTION("""COMPUTED_VALUE"""),5.38)</f>
        <v>5.38</v>
      </c>
      <c r="L1114" s="4">
        <v>107.006</v>
      </c>
      <c r="M1114" s="4" t="s">
        <v>13</v>
      </c>
      <c r="N1114" s="1">
        <v>5.89883554365751</v>
      </c>
      <c r="O1114" s="4">
        <v>100.20016445634249</v>
      </c>
      <c r="V1114" s="5">
        <v>139.999</v>
      </c>
      <c r="W1114" s="6">
        <v>5.565</v>
      </c>
      <c r="Z1114" s="4">
        <f>IFERROR(__xludf.DUMMYFUNCTION("""COMPUTED_VALUE"""),5.38)</f>
        <v>5.38</v>
      </c>
      <c r="AA1114" s="4">
        <v>140.506</v>
      </c>
      <c r="AB1114" s="4" t="s">
        <v>13</v>
      </c>
      <c r="AC1114" s="1">
        <v>24.061891096536</v>
      </c>
      <c r="AD1114" s="4">
        <v>115.937108903464</v>
      </c>
    </row>
    <row r="1115">
      <c r="G1115" s="5">
        <v>106.116</v>
      </c>
      <c r="H1115" s="6">
        <v>5.57</v>
      </c>
      <c r="K1115" s="4">
        <f>IFERROR(__xludf.DUMMYFUNCTION("""COMPUTED_VALUE"""),5.385)</f>
        <v>5.385</v>
      </c>
      <c r="L1115" s="4">
        <v>106.953</v>
      </c>
      <c r="M1115" s="4" t="s">
        <v>13</v>
      </c>
      <c r="N1115" s="1">
        <v>5.62384015515419</v>
      </c>
      <c r="O1115" s="4">
        <v>100.49215984484582</v>
      </c>
      <c r="V1115" s="5">
        <v>140.003</v>
      </c>
      <c r="W1115" s="6">
        <v>5.57</v>
      </c>
      <c r="Z1115" s="4">
        <f>IFERROR(__xludf.DUMMYFUNCTION("""COMPUTED_VALUE"""),5.385)</f>
        <v>5.385</v>
      </c>
      <c r="AA1115" s="4">
        <v>140.477</v>
      </c>
      <c r="AB1115" s="4" t="s">
        <v>13</v>
      </c>
      <c r="AC1115" s="1">
        <v>23.4028466302189</v>
      </c>
      <c r="AD1115" s="4">
        <v>116.60015336978108</v>
      </c>
    </row>
    <row r="1116">
      <c r="G1116" s="5">
        <v>106.135</v>
      </c>
      <c r="H1116" s="6">
        <v>5.575</v>
      </c>
      <c r="K1116" s="4">
        <f>IFERROR(__xludf.DUMMYFUNCTION("""COMPUTED_VALUE"""),5.39)</f>
        <v>5.39</v>
      </c>
      <c r="L1116" s="4">
        <v>106.9</v>
      </c>
      <c r="M1116" s="4" t="s">
        <v>13</v>
      </c>
      <c r="N1116" s="1">
        <v>5.35952905402761</v>
      </c>
      <c r="O1116" s="4">
        <v>100.7754709459724</v>
      </c>
      <c r="V1116" s="5">
        <v>140.007</v>
      </c>
      <c r="W1116" s="6">
        <v>5.575</v>
      </c>
      <c r="Z1116" s="4">
        <f>IFERROR(__xludf.DUMMYFUNCTION("""COMPUTED_VALUE"""),5.39)</f>
        <v>5.39</v>
      </c>
      <c r="AA1116" s="4">
        <v>140.447</v>
      </c>
      <c r="AB1116" s="4" t="s">
        <v>13</v>
      </c>
      <c r="AC1116" s="1">
        <v>22.7606237902248</v>
      </c>
      <c r="AD1116" s="4">
        <v>117.2463762097752</v>
      </c>
    </row>
    <row r="1117">
      <c r="G1117" s="5">
        <v>106.156</v>
      </c>
      <c r="H1117" s="6">
        <v>5.58</v>
      </c>
      <c r="K1117" s="4">
        <f>IFERROR(__xludf.DUMMYFUNCTION("""COMPUTED_VALUE"""),5.395)</f>
        <v>5.395</v>
      </c>
      <c r="L1117" s="4">
        <v>106.847</v>
      </c>
      <c r="M1117" s="4" t="s">
        <v>13</v>
      </c>
      <c r="N1117" s="1">
        <v>5.10743675554817</v>
      </c>
      <c r="O1117" s="4">
        <v>101.04856324445184</v>
      </c>
      <c r="V1117" s="5">
        <v>140.011</v>
      </c>
      <c r="W1117" s="6">
        <v>5.58</v>
      </c>
      <c r="Z1117" s="4">
        <f>IFERROR(__xludf.DUMMYFUNCTION("""COMPUTED_VALUE"""),5.395)</f>
        <v>5.395</v>
      </c>
      <c r="AA1117" s="4">
        <v>140.417</v>
      </c>
      <c r="AB1117" s="4" t="s">
        <v>13</v>
      </c>
      <c r="AC1117" s="1">
        <v>22.1382605194508</v>
      </c>
      <c r="AD1117" s="4">
        <v>117.8727394805492</v>
      </c>
    </row>
    <row r="1118">
      <c r="G1118" s="5">
        <v>106.179</v>
      </c>
      <c r="H1118" s="6">
        <v>5.585</v>
      </c>
      <c r="K1118" s="4">
        <f>IFERROR(__xludf.DUMMYFUNCTION("""COMPUTED_VALUE"""),5.4)</f>
        <v>5.4</v>
      </c>
      <c r="L1118" s="4">
        <v>106.795</v>
      </c>
      <c r="M1118" s="4" t="s">
        <v>13</v>
      </c>
      <c r="N1118" s="1">
        <v>4.86909777498629</v>
      </c>
      <c r="O1118" s="4">
        <v>101.30990222501372</v>
      </c>
      <c r="V1118" s="5">
        <v>140.016</v>
      </c>
      <c r="W1118" s="6">
        <v>5.585</v>
      </c>
      <c r="Z1118" s="4">
        <f>IFERROR(__xludf.DUMMYFUNCTION("""COMPUTED_VALUE"""),5.4)</f>
        <v>5.4</v>
      </c>
      <c r="AA1118" s="4">
        <v>140.388</v>
      </c>
      <c r="AB1118" s="4" t="s">
        <v>13</v>
      </c>
      <c r="AC1118" s="1">
        <v>21.5387947607946</v>
      </c>
      <c r="AD1118" s="4">
        <v>118.47720523920539</v>
      </c>
    </row>
    <row r="1119">
      <c r="G1119" s="5">
        <v>106.203</v>
      </c>
      <c r="H1119" s="6">
        <v>5.59</v>
      </c>
      <c r="K1119" s="4">
        <f>IFERROR(__xludf.DUMMYFUNCTION("""COMPUTED_VALUE"""),5.405)</f>
        <v>5.405</v>
      </c>
      <c r="L1119" s="4">
        <v>106.743</v>
      </c>
      <c r="M1119" s="4" t="s">
        <v>13</v>
      </c>
      <c r="N1119" s="1">
        <v>4.64604662761238</v>
      </c>
      <c r="O1119" s="4">
        <v>101.55695337238762</v>
      </c>
      <c r="V1119" s="5">
        <v>140.019</v>
      </c>
      <c r="W1119" s="6">
        <v>5.59</v>
      </c>
      <c r="Z1119" s="4">
        <f>IFERROR(__xludf.DUMMYFUNCTION("""COMPUTED_VALUE"""),5.405)</f>
        <v>5.405</v>
      </c>
      <c r="AA1119" s="4">
        <v>140.358</v>
      </c>
      <c r="AB1119" s="4" t="s">
        <v>13</v>
      </c>
      <c r="AC1119" s="1">
        <v>20.9652644571534</v>
      </c>
      <c r="AD1119" s="4">
        <v>119.05373554284661</v>
      </c>
    </row>
    <row r="1120">
      <c r="G1120" s="5">
        <v>106.229</v>
      </c>
      <c r="H1120" s="6">
        <v>5.595</v>
      </c>
      <c r="K1120" s="4">
        <f>IFERROR(__xludf.DUMMYFUNCTION("""COMPUTED_VALUE"""),5.41)</f>
        <v>5.41</v>
      </c>
      <c r="L1120" s="4">
        <v>106.692</v>
      </c>
      <c r="M1120" s="4" t="s">
        <v>13</v>
      </c>
      <c r="N1120" s="1">
        <v>4.43981782869686</v>
      </c>
      <c r="O1120" s="4">
        <v>101.78918217130314</v>
      </c>
      <c r="V1120" s="5">
        <v>140.023</v>
      </c>
      <c r="W1120" s="6">
        <v>5.595</v>
      </c>
      <c r="Z1120" s="4">
        <f>IFERROR(__xludf.DUMMYFUNCTION("""COMPUTED_VALUE"""),5.41)</f>
        <v>5.41</v>
      </c>
      <c r="AA1120" s="4">
        <v>140.33</v>
      </c>
      <c r="AB1120" s="4" t="s">
        <v>13</v>
      </c>
      <c r="AC1120" s="1">
        <v>20.4207075514247</v>
      </c>
      <c r="AD1120" s="4">
        <v>119.6022924485753</v>
      </c>
    </row>
    <row r="1121">
      <c r="G1121" s="5">
        <v>106.256</v>
      </c>
      <c r="H1121" s="6">
        <v>5.6</v>
      </c>
      <c r="K1121" s="4">
        <f>IFERROR(__xludf.DUMMYFUNCTION("""COMPUTED_VALUE"""),5.415)</f>
        <v>5.415</v>
      </c>
      <c r="L1121" s="4">
        <v>106.642</v>
      </c>
      <c r="M1121" s="4" t="s">
        <v>13</v>
      </c>
      <c r="N1121" s="1">
        <v>4.25194589351013</v>
      </c>
      <c r="O1121" s="4">
        <v>102.00405410648987</v>
      </c>
      <c r="V1121" s="5">
        <v>140.026</v>
      </c>
      <c r="W1121" s="6">
        <v>5.6</v>
      </c>
      <c r="Z1121" s="4">
        <f>IFERROR(__xludf.DUMMYFUNCTION("""COMPUTED_VALUE"""),5.415)</f>
        <v>5.415</v>
      </c>
      <c r="AA1121" s="4">
        <v>140.301</v>
      </c>
      <c r="AB1121" s="4" t="s">
        <v>13</v>
      </c>
      <c r="AC1121" s="1">
        <v>19.9081619865058</v>
      </c>
      <c r="AD1121" s="4">
        <v>120.11783801349421</v>
      </c>
    </row>
    <row r="1122">
      <c r="G1122" s="5">
        <v>106.285</v>
      </c>
      <c r="H1122" s="6">
        <v>5.605</v>
      </c>
      <c r="K1122" s="4">
        <f>IFERROR(__xludf.DUMMYFUNCTION("""COMPUTED_VALUE"""),5.42)</f>
        <v>5.42</v>
      </c>
      <c r="L1122" s="4">
        <v>106.594</v>
      </c>
      <c r="M1122" s="4" t="s">
        <v>13</v>
      </c>
      <c r="N1122" s="1">
        <v>4.08396533732259</v>
      </c>
      <c r="O1122" s="4">
        <v>102.2010346626774</v>
      </c>
      <c r="V1122" s="5">
        <v>140.029</v>
      </c>
      <c r="W1122" s="6">
        <v>5.605</v>
      </c>
      <c r="Z1122" s="4">
        <f>IFERROR(__xludf.DUMMYFUNCTION("""COMPUTED_VALUE"""),5.42)</f>
        <v>5.42</v>
      </c>
      <c r="AA1122" s="4">
        <v>140.273</v>
      </c>
      <c r="AB1122" s="4" t="s">
        <v>13</v>
      </c>
      <c r="AC1122" s="1">
        <v>19.4306657052941</v>
      </c>
      <c r="AD1122" s="4">
        <v>120.5983342947059</v>
      </c>
    </row>
    <row r="1123">
      <c r="G1123" s="5">
        <v>106.316</v>
      </c>
      <c r="H1123" s="6">
        <v>5.61</v>
      </c>
      <c r="K1123" s="4">
        <f>IFERROR(__xludf.DUMMYFUNCTION("""COMPUTED_VALUE"""),5.425)</f>
        <v>5.425</v>
      </c>
      <c r="L1123" s="4">
        <v>106.547</v>
      </c>
      <c r="M1123" s="4" t="s">
        <v>13</v>
      </c>
      <c r="N1123" s="1">
        <v>3.9374106754047</v>
      </c>
      <c r="O1123" s="4">
        <v>102.3785893245953</v>
      </c>
      <c r="V1123" s="5">
        <v>140.031</v>
      </c>
      <c r="W1123" s="6">
        <v>5.61</v>
      </c>
      <c r="Z1123" s="4">
        <f>IFERROR(__xludf.DUMMYFUNCTION("""COMPUTED_VALUE"""),5.425)</f>
        <v>5.425</v>
      </c>
      <c r="AA1123" s="4">
        <v>140.247</v>
      </c>
      <c r="AB1123" s="4" t="s">
        <v>13</v>
      </c>
      <c r="AC1123" s="1">
        <v>18.9912566506872</v>
      </c>
      <c r="AD1123" s="4">
        <v>121.0397433493128</v>
      </c>
    </row>
    <row r="1124">
      <c r="G1124" s="5">
        <v>106.347</v>
      </c>
      <c r="H1124" s="6">
        <v>5.615</v>
      </c>
      <c r="K1124" s="4">
        <f>IFERROR(__xludf.DUMMYFUNCTION("""COMPUTED_VALUE"""),5.43)</f>
        <v>5.43</v>
      </c>
      <c r="L1124" s="4">
        <v>106.501</v>
      </c>
      <c r="M1124" s="4" t="s">
        <v>13</v>
      </c>
      <c r="N1124" s="1">
        <v>3.81381642302684</v>
      </c>
      <c r="O1124" s="4">
        <v>102.53318357697316</v>
      </c>
      <c r="V1124" s="5">
        <v>140.033</v>
      </c>
      <c r="W1124" s="6">
        <v>5.615</v>
      </c>
      <c r="Z1124" s="4">
        <f>IFERROR(__xludf.DUMMYFUNCTION("""COMPUTED_VALUE"""),5.43)</f>
        <v>5.43</v>
      </c>
      <c r="AA1124" s="4">
        <v>140.221</v>
      </c>
      <c r="AB1124" s="4" t="s">
        <v>13</v>
      </c>
      <c r="AC1124" s="1">
        <v>18.5929727655823</v>
      </c>
      <c r="AD1124" s="4">
        <v>121.44002723441768</v>
      </c>
    </row>
    <row r="1125">
      <c r="G1125" s="5">
        <v>106.38</v>
      </c>
      <c r="H1125" s="6">
        <v>5.62</v>
      </c>
      <c r="K1125" s="4">
        <f>IFERROR(__xludf.DUMMYFUNCTION("""COMPUTED_VALUE"""),5.435)</f>
        <v>5.435</v>
      </c>
      <c r="L1125" s="4">
        <v>106.457</v>
      </c>
      <c r="M1125" s="4" t="s">
        <v>13</v>
      </c>
      <c r="N1125" s="1">
        <v>3.71471709545943</v>
      </c>
      <c r="O1125" s="4">
        <v>102.66528290454056</v>
      </c>
      <c r="V1125" s="5">
        <v>140.034</v>
      </c>
      <c r="W1125" s="6">
        <v>5.62</v>
      </c>
      <c r="Z1125" s="4">
        <f>IFERROR(__xludf.DUMMYFUNCTION("""COMPUTED_VALUE"""),5.435)</f>
        <v>5.435</v>
      </c>
      <c r="AA1125" s="4">
        <v>140.196</v>
      </c>
      <c r="AB1125" s="4" t="s">
        <v>13</v>
      </c>
      <c r="AC1125" s="1">
        <v>18.2388519928769</v>
      </c>
      <c r="AD1125" s="4">
        <v>121.79514800712309</v>
      </c>
    </row>
    <row r="1126">
      <c r="G1126" s="5">
        <v>106.413</v>
      </c>
      <c r="H1126" s="6">
        <v>5.625</v>
      </c>
      <c r="K1126" s="4">
        <f>IFERROR(__xludf.DUMMYFUNCTION("""COMPUTED_VALUE"""),5.435153961)</f>
        <v>5.435153961</v>
      </c>
      <c r="L1126" s="4" t="s">
        <v>13</v>
      </c>
      <c r="M1126" s="4">
        <v>11.7718430458197</v>
      </c>
      <c r="N1126" s="1">
        <v>3.64164720797288</v>
      </c>
      <c r="O1126" s="4">
        <v>102.77135279202712</v>
      </c>
      <c r="V1126" s="5">
        <v>140.035</v>
      </c>
      <c r="W1126" s="6">
        <v>5.625</v>
      </c>
      <c r="Z1126" s="4">
        <f>IFERROR(__xludf.DUMMYFUNCTION("""COMPUTED_VALUE"""),5.435153961)</f>
        <v>5.435153961</v>
      </c>
      <c r="AA1126" s="4" t="s">
        <v>13</v>
      </c>
      <c r="AB1126" s="4">
        <v>37.1491680067973</v>
      </c>
      <c r="AC1126" s="1">
        <v>17.9319322754683</v>
      </c>
      <c r="AD1126" s="4">
        <v>122.1030677245317</v>
      </c>
    </row>
    <row r="1127">
      <c r="G1127" s="5">
        <v>106.448</v>
      </c>
      <c r="H1127" s="6">
        <v>5.63</v>
      </c>
      <c r="K1127" s="4">
        <f>IFERROR(__xludf.DUMMYFUNCTION("""COMPUTED_VALUE"""),5.44)</f>
        <v>5.44</v>
      </c>
      <c r="L1127" s="4">
        <v>106.415</v>
      </c>
      <c r="M1127" s="4" t="s">
        <v>13</v>
      </c>
      <c r="N1127" s="1">
        <v>3.59614127583761</v>
      </c>
      <c r="O1127" s="4">
        <v>102.85185872416238</v>
      </c>
      <c r="V1127" s="5">
        <v>140.036</v>
      </c>
      <c r="W1127" s="6">
        <v>5.63</v>
      </c>
      <c r="Z1127" s="4">
        <f>IFERROR(__xludf.DUMMYFUNCTION("""COMPUTED_VALUE"""),5.44)</f>
        <v>5.44</v>
      </c>
      <c r="AA1127" s="4">
        <v>140.172</v>
      </c>
      <c r="AB1127" s="4" t="s">
        <v>13</v>
      </c>
      <c r="AC1127" s="1">
        <v>17.675251556254</v>
      </c>
      <c r="AD1127" s="4">
        <v>122.360748443746</v>
      </c>
    </row>
    <row r="1128">
      <c r="G1128" s="5">
        <v>106.483</v>
      </c>
      <c r="H1128" s="6">
        <v>5.635</v>
      </c>
      <c r="K1128" s="4">
        <f>IFERROR(__xludf.DUMMYFUNCTION("""COMPUTED_VALUE"""),5.445)</f>
        <v>5.445</v>
      </c>
      <c r="L1128" s="4">
        <v>106.374</v>
      </c>
      <c r="M1128" s="4" t="s">
        <v>13</v>
      </c>
      <c r="N1128" s="1">
        <v>3.57973381432401</v>
      </c>
      <c r="O1128" s="4">
        <v>102.90326618567599</v>
      </c>
      <c r="V1128" s="5">
        <v>140.036</v>
      </c>
      <c r="W1128" s="6">
        <v>5.635</v>
      </c>
      <c r="Z1128" s="4">
        <f>IFERROR(__xludf.DUMMYFUNCTION("""COMPUTED_VALUE"""),5.445)</f>
        <v>5.445</v>
      </c>
      <c r="AA1128" s="4">
        <v>140.15</v>
      </c>
      <c r="AB1128" s="4" t="s">
        <v>13</v>
      </c>
      <c r="AC1128" s="1">
        <v>17.4718477781314</v>
      </c>
      <c r="AD1128" s="4">
        <v>122.5641522218686</v>
      </c>
    </row>
    <row r="1129">
      <c r="G1129" s="5">
        <v>106.519</v>
      </c>
      <c r="H1129" s="6">
        <v>5.64</v>
      </c>
      <c r="K1129" s="4">
        <f>IFERROR(__xludf.DUMMYFUNCTION("""COMPUTED_VALUE"""),5.45)</f>
        <v>5.45</v>
      </c>
      <c r="L1129" s="4">
        <v>106.336</v>
      </c>
      <c r="M1129" s="4" t="s">
        <v>13</v>
      </c>
      <c r="N1129" s="1">
        <v>3.58413800293172</v>
      </c>
      <c r="O1129" s="4">
        <v>102.93486199706828</v>
      </c>
      <c r="V1129" s="5">
        <v>140.036</v>
      </c>
      <c r="W1129" s="6">
        <v>5.64</v>
      </c>
      <c r="Z1129" s="4">
        <f>IFERROR(__xludf.DUMMYFUNCTION("""COMPUTED_VALUE"""),5.45)</f>
        <v>5.45</v>
      </c>
      <c r="AA1129" s="4">
        <v>140.129</v>
      </c>
      <c r="AB1129" s="4" t="s">
        <v>13</v>
      </c>
      <c r="AC1129" s="1">
        <v>17.3006704045476</v>
      </c>
      <c r="AD1129" s="4">
        <v>122.7353295954524</v>
      </c>
    </row>
    <row r="1130">
      <c r="G1130" s="5">
        <v>106.556</v>
      </c>
      <c r="H1130" s="6">
        <v>5.645</v>
      </c>
      <c r="K1130" s="4">
        <f>IFERROR(__xludf.DUMMYFUNCTION("""COMPUTED_VALUE"""),5.455)</f>
        <v>5.455</v>
      </c>
      <c r="L1130" s="4">
        <v>106.3</v>
      </c>
      <c r="M1130" s="4" t="s">
        <v>13</v>
      </c>
      <c r="N1130" s="1">
        <v>3.59778815037196</v>
      </c>
      <c r="O1130" s="4">
        <v>102.95821184962804</v>
      </c>
      <c r="V1130" s="5">
        <v>140.035</v>
      </c>
      <c r="W1130" s="6">
        <v>5.645</v>
      </c>
      <c r="Z1130" s="4">
        <f>IFERROR(__xludf.DUMMYFUNCTION("""COMPUTED_VALUE"""),5.455)</f>
        <v>5.455</v>
      </c>
      <c r="AA1130" s="4">
        <v>140.109</v>
      </c>
      <c r="AB1130" s="4" t="s">
        <v>13</v>
      </c>
      <c r="AC1130" s="1">
        <v>17.1342540804669</v>
      </c>
      <c r="AD1130" s="4">
        <v>122.9007459195331</v>
      </c>
    </row>
    <row r="1131">
      <c r="G1131" s="5">
        <v>106.593</v>
      </c>
      <c r="H1131" s="6">
        <v>5.65</v>
      </c>
      <c r="K1131" s="4">
        <f>IFERROR(__xludf.DUMMYFUNCTION("""COMPUTED_VALUE"""),5.46)</f>
        <v>5.46</v>
      </c>
      <c r="L1131" s="4">
        <v>106.266</v>
      </c>
      <c r="M1131" s="4" t="s">
        <v>13</v>
      </c>
      <c r="N1131" s="1">
        <v>3.61991922643606</v>
      </c>
      <c r="O1131" s="4">
        <v>102.97308077356395</v>
      </c>
      <c r="V1131" s="5">
        <v>140.034</v>
      </c>
      <c r="W1131" s="6">
        <v>5.65</v>
      </c>
      <c r="Z1131" s="4">
        <f>IFERROR(__xludf.DUMMYFUNCTION("""COMPUTED_VALUE"""),5.46)</f>
        <v>5.46</v>
      </c>
      <c r="AA1131" s="4">
        <v>140.091</v>
      </c>
      <c r="AB1131" s="4" t="s">
        <v>13</v>
      </c>
      <c r="AC1131" s="1">
        <v>16.9725474738492</v>
      </c>
      <c r="AD1131" s="4">
        <v>123.06145252615079</v>
      </c>
    </row>
    <row r="1132">
      <c r="G1132" s="5">
        <v>106.63</v>
      </c>
      <c r="H1132" s="6">
        <v>5.655</v>
      </c>
      <c r="K1132" s="4">
        <f>IFERROR(__xludf.DUMMYFUNCTION("""COMPUTED_VALUE"""),5.465)</f>
        <v>5.465</v>
      </c>
      <c r="L1132" s="4">
        <v>106.234</v>
      </c>
      <c r="M1132" s="4" t="s">
        <v>13</v>
      </c>
      <c r="N1132" s="1">
        <v>3.64978618867399</v>
      </c>
      <c r="O1132" s="4">
        <v>102.98021381132601</v>
      </c>
      <c r="V1132" s="5">
        <v>140.032</v>
      </c>
      <c r="W1132" s="6">
        <v>5.655</v>
      </c>
      <c r="Z1132" s="4">
        <f>IFERROR(__xludf.DUMMYFUNCTION("""COMPUTED_VALUE"""),5.465)</f>
        <v>5.465</v>
      </c>
      <c r="AA1132" s="4">
        <v>140.074</v>
      </c>
      <c r="AB1132" s="4" t="s">
        <v>13</v>
      </c>
      <c r="AC1132" s="1">
        <v>16.8155490961184</v>
      </c>
      <c r="AD1132" s="4">
        <v>123.21645090388161</v>
      </c>
    </row>
    <row r="1133">
      <c r="G1133" s="5">
        <v>106.668</v>
      </c>
      <c r="H1133" s="6">
        <v>5.66</v>
      </c>
      <c r="K1133" s="4">
        <f>IFERROR(__xludf.DUMMYFUNCTION("""COMPUTED_VALUE"""),5.47)</f>
        <v>5.47</v>
      </c>
      <c r="L1133" s="4">
        <v>106.204</v>
      </c>
      <c r="M1133" s="4" t="s">
        <v>13</v>
      </c>
      <c r="N1133" s="1">
        <v>3.68664399463574</v>
      </c>
      <c r="O1133" s="4">
        <v>102.98135600536426</v>
      </c>
      <c r="V1133" s="5">
        <v>140.03</v>
      </c>
      <c r="W1133" s="6">
        <v>5.66</v>
      </c>
      <c r="Z1133" s="4">
        <f>IFERROR(__xludf.DUMMYFUNCTION("""COMPUTED_VALUE"""),5.47)</f>
        <v>5.47</v>
      </c>
      <c r="AA1133" s="4">
        <v>140.058</v>
      </c>
      <c r="AB1133" s="4" t="s">
        <v>13</v>
      </c>
      <c r="AC1133" s="1">
        <v>16.6632574586982</v>
      </c>
      <c r="AD1133" s="4">
        <v>123.3667425413018</v>
      </c>
    </row>
    <row r="1134">
      <c r="G1134" s="5">
        <v>106.705</v>
      </c>
      <c r="H1134" s="6">
        <v>5.665</v>
      </c>
      <c r="K1134" s="4">
        <f>IFERROR(__xludf.DUMMYFUNCTION("""COMPUTED_VALUE"""),5.475)</f>
        <v>5.475</v>
      </c>
      <c r="L1134" s="4">
        <v>106.177</v>
      </c>
      <c r="M1134" s="4" t="s">
        <v>13</v>
      </c>
      <c r="N1134" s="1">
        <v>3.7297476018713</v>
      </c>
      <c r="O1134" s="4">
        <v>102.9752523981287</v>
      </c>
      <c r="V1134" s="5">
        <v>140.028</v>
      </c>
      <c r="W1134" s="6">
        <v>5.665</v>
      </c>
      <c r="Z1134" s="4">
        <f>IFERROR(__xludf.DUMMYFUNCTION("""COMPUTED_VALUE"""),5.475)</f>
        <v>5.475</v>
      </c>
      <c r="AA1134" s="4">
        <v>140.044</v>
      </c>
      <c r="AB1134" s="4" t="s">
        <v>13</v>
      </c>
      <c r="AC1134" s="1">
        <v>16.5156710730123</v>
      </c>
      <c r="AD1134" s="4">
        <v>123.51232892698769</v>
      </c>
    </row>
    <row r="1135">
      <c r="G1135" s="5">
        <v>106.743</v>
      </c>
      <c r="H1135" s="6">
        <v>5.67</v>
      </c>
      <c r="K1135" s="4">
        <f>IFERROR(__xludf.DUMMYFUNCTION("""COMPUTED_VALUE"""),5.48)</f>
        <v>5.48</v>
      </c>
      <c r="L1135" s="4">
        <v>106.152</v>
      </c>
      <c r="M1135" s="4" t="s">
        <v>13</v>
      </c>
      <c r="N1135" s="1">
        <v>3.77835196793063</v>
      </c>
      <c r="O1135" s="4">
        <v>102.96464803206936</v>
      </c>
      <c r="V1135" s="5">
        <v>140.025</v>
      </c>
      <c r="W1135" s="6">
        <v>5.67</v>
      </c>
      <c r="Z1135" s="4">
        <f>IFERROR(__xludf.DUMMYFUNCTION("""COMPUTED_VALUE"""),5.48)</f>
        <v>5.48</v>
      </c>
      <c r="AA1135" s="4">
        <v>140.032</v>
      </c>
      <c r="AB1135" s="4" t="s">
        <v>13</v>
      </c>
      <c r="AC1135" s="1">
        <v>16.3727884504844</v>
      </c>
      <c r="AD1135" s="4">
        <v>123.65221154951561</v>
      </c>
    </row>
    <row r="1136">
      <c r="G1136" s="5">
        <v>106.781</v>
      </c>
      <c r="H1136" s="6">
        <v>5.675</v>
      </c>
      <c r="K1136" s="4">
        <f>IFERROR(__xludf.DUMMYFUNCTION("""COMPUTED_VALUE"""),5.485)</f>
        <v>5.485</v>
      </c>
      <c r="L1136" s="4">
        <v>106.129</v>
      </c>
      <c r="M1136" s="4" t="s">
        <v>13</v>
      </c>
      <c r="N1136" s="1">
        <v>3.83171205036373</v>
      </c>
      <c r="O1136" s="4">
        <v>102.94928794963627</v>
      </c>
      <c r="V1136" s="5">
        <v>140.022</v>
      </c>
      <c r="W1136" s="6">
        <v>5.675</v>
      </c>
      <c r="Z1136" s="4">
        <f>IFERROR(__xludf.DUMMYFUNCTION("""COMPUTED_VALUE"""),5.485)</f>
        <v>5.485</v>
      </c>
      <c r="AA1136" s="4">
        <v>140.021</v>
      </c>
      <c r="AB1136" s="4" t="s">
        <v>13</v>
      </c>
      <c r="AC1136" s="1">
        <v>16.2346081025383</v>
      </c>
      <c r="AD1136" s="4">
        <v>123.78739189746169</v>
      </c>
    </row>
    <row r="1137">
      <c r="G1137" s="5">
        <v>106.818</v>
      </c>
      <c r="H1137" s="6">
        <v>5.68</v>
      </c>
      <c r="K1137" s="4">
        <f>IFERROR(__xludf.DUMMYFUNCTION("""COMPUTED_VALUE"""),5.49)</f>
        <v>5.49</v>
      </c>
      <c r="L1137" s="4">
        <v>106.109</v>
      </c>
      <c r="M1137" s="4" t="s">
        <v>13</v>
      </c>
      <c r="N1137" s="1">
        <v>3.88908280672057</v>
      </c>
      <c r="O1137" s="4">
        <v>102.92891719327943</v>
      </c>
      <c r="V1137" s="5">
        <v>140.018</v>
      </c>
      <c r="W1137" s="6">
        <v>5.68</v>
      </c>
      <c r="Z1137" s="4">
        <f>IFERROR(__xludf.DUMMYFUNCTION("""COMPUTED_VALUE"""),5.49)</f>
        <v>5.49</v>
      </c>
      <c r="AA1137" s="4">
        <v>140.011</v>
      </c>
      <c r="AB1137" s="4" t="s">
        <v>13</v>
      </c>
      <c r="AC1137" s="1">
        <v>16.1011285405976</v>
      </c>
      <c r="AD1137" s="4">
        <v>123.9168714594024</v>
      </c>
    </row>
    <row r="1138">
      <c r="G1138" s="5">
        <v>106.855</v>
      </c>
      <c r="H1138" s="6">
        <v>5.685</v>
      </c>
      <c r="K1138" s="4">
        <f>IFERROR(__xludf.DUMMYFUNCTION("""COMPUTED_VALUE"""),5.495)</f>
        <v>5.495</v>
      </c>
      <c r="L1138" s="4">
        <v>106.092</v>
      </c>
      <c r="M1138" s="4" t="s">
        <v>13</v>
      </c>
      <c r="N1138" s="1">
        <v>3.94971919455114</v>
      </c>
      <c r="O1138" s="4">
        <v>102.90528080544887</v>
      </c>
      <c r="V1138" s="5">
        <v>140.014</v>
      </c>
      <c r="W1138" s="6">
        <v>5.685</v>
      </c>
      <c r="Z1138" s="4">
        <f>IFERROR(__xludf.DUMMYFUNCTION("""COMPUTED_VALUE"""),5.495)</f>
        <v>5.495</v>
      </c>
      <c r="AA1138" s="4">
        <v>140.003</v>
      </c>
      <c r="AB1138" s="4" t="s">
        <v>13</v>
      </c>
      <c r="AC1138" s="1">
        <v>15.9723482760862</v>
      </c>
      <c r="AD1138" s="4">
        <v>124.04165172391382</v>
      </c>
    </row>
    <row r="1139">
      <c r="G1139" s="5">
        <v>106.892</v>
      </c>
      <c r="H1139" s="6">
        <v>5.69</v>
      </c>
      <c r="K1139" s="4">
        <f>IFERROR(__xludf.DUMMYFUNCTION("""COMPUTED_VALUE"""),5.5)</f>
        <v>5.5</v>
      </c>
      <c r="L1139" s="4">
        <v>106.077</v>
      </c>
      <c r="M1139" s="4" t="s">
        <v>13</v>
      </c>
      <c r="N1139" s="1">
        <v>4.01287617140542</v>
      </c>
      <c r="O1139" s="4">
        <v>102.87912382859457</v>
      </c>
      <c r="V1139" s="5">
        <v>140.01</v>
      </c>
      <c r="W1139" s="6">
        <v>5.69</v>
      </c>
      <c r="Z1139" s="4">
        <f>IFERROR(__xludf.DUMMYFUNCTION("""COMPUTED_VALUE"""),5.5)</f>
        <v>5.5</v>
      </c>
      <c r="AA1139" s="4">
        <v>139.996</v>
      </c>
      <c r="AB1139" s="4" t="s">
        <v>13</v>
      </c>
      <c r="AC1139" s="1">
        <v>15.8482658204276</v>
      </c>
      <c r="AD1139" s="4">
        <v>124.16173417957239</v>
      </c>
    </row>
    <row r="1140">
      <c r="G1140" s="5">
        <v>106.928</v>
      </c>
      <c r="H1140" s="6">
        <v>5.695</v>
      </c>
      <c r="K1140" s="4">
        <f>IFERROR(__xludf.DUMMYFUNCTION("""COMPUTED_VALUE"""),5.505)</f>
        <v>5.505</v>
      </c>
      <c r="L1140" s="4">
        <v>106.064</v>
      </c>
      <c r="M1140" s="4" t="s">
        <v>13</v>
      </c>
      <c r="N1140" s="1">
        <v>4.07780869483338</v>
      </c>
      <c r="O1140" s="4">
        <v>102.85019130516662</v>
      </c>
      <c r="V1140" s="5">
        <v>140.005</v>
      </c>
      <c r="W1140" s="6">
        <v>5.695</v>
      </c>
      <c r="Z1140" s="4">
        <f>IFERROR(__xludf.DUMMYFUNCTION("""COMPUTED_VALUE"""),5.505)</f>
        <v>5.505</v>
      </c>
      <c r="AA1140" s="4">
        <v>139.99</v>
      </c>
      <c r="AB1140" s="4" t="s">
        <v>13</v>
      </c>
      <c r="AC1140" s="1">
        <v>15.7288796850457</v>
      </c>
      <c r="AD1140" s="4">
        <v>124.2761203149543</v>
      </c>
    </row>
    <row r="1141">
      <c r="G1141" s="5">
        <v>106.964</v>
      </c>
      <c r="H1141" s="6">
        <v>5.7</v>
      </c>
      <c r="K1141" s="4">
        <f>IFERROR(__xludf.DUMMYFUNCTION("""COMPUTED_VALUE"""),5.51)</f>
        <v>5.51</v>
      </c>
      <c r="L1141" s="4">
        <v>106.054</v>
      </c>
      <c r="M1141" s="4" t="s">
        <v>13</v>
      </c>
      <c r="N1141" s="1">
        <v>4.143771722385</v>
      </c>
      <c r="O1141" s="4">
        <v>102.820228277615</v>
      </c>
      <c r="V1141" s="5">
        <v>139.999</v>
      </c>
      <c r="W1141" s="6">
        <v>5.7</v>
      </c>
      <c r="Z1141" s="4">
        <f>IFERROR(__xludf.DUMMYFUNCTION("""COMPUTED_VALUE"""),5.51)</f>
        <v>5.51</v>
      </c>
      <c r="AA1141" s="4">
        <v>139.985</v>
      </c>
      <c r="AB1141" s="4" t="s">
        <v>13</v>
      </c>
      <c r="AC1141" s="1">
        <v>15.6141883813641</v>
      </c>
      <c r="AD1141" s="4">
        <v>124.3848116186359</v>
      </c>
    </row>
    <row r="1142">
      <c r="G1142" s="5">
        <v>106.998</v>
      </c>
      <c r="H1142" s="6">
        <v>5.705</v>
      </c>
      <c r="K1142" s="4">
        <f>IFERROR(__xludf.DUMMYFUNCTION("""COMPUTED_VALUE"""),5.515)</f>
        <v>5.515</v>
      </c>
      <c r="L1142" s="4">
        <v>106.046</v>
      </c>
      <c r="M1142" s="4" t="s">
        <v>13</v>
      </c>
      <c r="N1142" s="1">
        <v>4.21002021161028</v>
      </c>
      <c r="O1142" s="4">
        <v>102.78797978838972</v>
      </c>
      <c r="V1142" s="5">
        <v>139.994</v>
      </c>
      <c r="W1142" s="6">
        <v>5.705</v>
      </c>
      <c r="Z1142" s="4">
        <f>IFERROR(__xludf.DUMMYFUNCTION("""COMPUTED_VALUE"""),5.515)</f>
        <v>5.515</v>
      </c>
      <c r="AA1142" s="4">
        <v>139.982</v>
      </c>
      <c r="AB1142" s="4" t="s">
        <v>13</v>
      </c>
      <c r="AC1142" s="1">
        <v>15.5041904208067</v>
      </c>
      <c r="AD1142" s="4">
        <v>124.4898095791933</v>
      </c>
    </row>
    <row r="1143">
      <c r="G1143" s="5">
        <v>107.032</v>
      </c>
      <c r="H1143" s="6">
        <v>5.71</v>
      </c>
      <c r="K1143" s="4">
        <f>IFERROR(__xludf.DUMMYFUNCTION("""COMPUTED_VALUE"""),5.52)</f>
        <v>5.52</v>
      </c>
      <c r="L1143" s="4">
        <v>106.041</v>
      </c>
      <c r="M1143" s="4" t="s">
        <v>13</v>
      </c>
      <c r="N1143" s="1">
        <v>4.27580912005918</v>
      </c>
      <c r="O1143" s="4">
        <v>102.75619087994082</v>
      </c>
      <c r="V1143" s="5">
        <v>139.988</v>
      </c>
      <c r="W1143" s="6">
        <v>5.71</v>
      </c>
      <c r="Z1143" s="4">
        <f>IFERROR(__xludf.DUMMYFUNCTION("""COMPUTED_VALUE"""),5.52)</f>
        <v>5.52</v>
      </c>
      <c r="AA1143" s="4">
        <v>139.98</v>
      </c>
      <c r="AB1143" s="4" t="s">
        <v>13</v>
      </c>
      <c r="AC1143" s="1">
        <v>15.3988843147971</v>
      </c>
      <c r="AD1143" s="4">
        <v>124.5891156852029</v>
      </c>
    </row>
    <row r="1144">
      <c r="G1144" s="5">
        <v>107.065</v>
      </c>
      <c r="H1144" s="6">
        <v>5.715</v>
      </c>
      <c r="K1144" s="4">
        <f>IFERROR(__xludf.DUMMYFUNCTION("""COMPUTED_VALUE"""),5.525)</f>
        <v>5.525</v>
      </c>
      <c r="L1144" s="4">
        <v>106.038</v>
      </c>
      <c r="M1144" s="4" t="s">
        <v>13</v>
      </c>
      <c r="N1144" s="1">
        <v>4.34039340528169</v>
      </c>
      <c r="O1144" s="4">
        <v>102.72460659471831</v>
      </c>
      <c r="V1144" s="5">
        <v>139.981</v>
      </c>
      <c r="W1144" s="6">
        <v>5.715</v>
      </c>
      <c r="Z1144" s="4">
        <f>IFERROR(__xludf.DUMMYFUNCTION("""COMPUTED_VALUE"""),5.525)</f>
        <v>5.525</v>
      </c>
      <c r="AA1144" s="4">
        <v>139.979</v>
      </c>
      <c r="AB1144" s="4" t="s">
        <v>13</v>
      </c>
      <c r="AC1144" s="1">
        <v>15.298268574759</v>
      </c>
      <c r="AD1144" s="4">
        <v>124.682731425241</v>
      </c>
    </row>
    <row r="1145">
      <c r="G1145" s="5">
        <v>107.098</v>
      </c>
      <c r="H1145" s="6">
        <v>5.72</v>
      </c>
      <c r="K1145" s="4">
        <f>IFERROR(__xludf.DUMMYFUNCTION("""COMPUTED_VALUE"""),5.53)</f>
        <v>5.53</v>
      </c>
      <c r="L1145" s="4">
        <v>106.038</v>
      </c>
      <c r="M1145" s="4" t="s">
        <v>13</v>
      </c>
      <c r="N1145" s="1">
        <v>4.40302802482779</v>
      </c>
      <c r="O1145" s="4">
        <v>102.69497197517221</v>
      </c>
      <c r="V1145" s="5">
        <v>139.974</v>
      </c>
      <c r="W1145" s="6">
        <v>5.72</v>
      </c>
      <c r="Z1145" s="4">
        <f>IFERROR(__xludf.DUMMYFUNCTION("""COMPUTED_VALUE"""),5.53)</f>
        <v>5.53</v>
      </c>
      <c r="AA1145" s="4">
        <v>139.979</v>
      </c>
      <c r="AB1145" s="4" t="s">
        <v>13</v>
      </c>
      <c r="AC1145" s="1">
        <v>15.2023417121162</v>
      </c>
      <c r="AD1145" s="4">
        <v>124.7716582878838</v>
      </c>
    </row>
    <row r="1146">
      <c r="G1146" s="5">
        <v>107.128</v>
      </c>
      <c r="H1146" s="6">
        <v>5.725</v>
      </c>
      <c r="K1146" s="4">
        <f>IFERROR(__xludf.DUMMYFUNCTION("""COMPUTED_VALUE"""),5.535)</f>
        <v>5.535</v>
      </c>
      <c r="L1146" s="4">
        <v>106.04</v>
      </c>
      <c r="M1146" s="4" t="s">
        <v>13</v>
      </c>
      <c r="N1146" s="1">
        <v>4.46296793624747</v>
      </c>
      <c r="O1146" s="4">
        <v>102.66503206375253</v>
      </c>
      <c r="V1146" s="5">
        <v>139.966</v>
      </c>
      <c r="W1146" s="6">
        <v>5.725</v>
      </c>
      <c r="Z1146" s="4">
        <f>IFERROR(__xludf.DUMMYFUNCTION("""COMPUTED_VALUE"""),5.535)</f>
        <v>5.535</v>
      </c>
      <c r="AA1146" s="4">
        <v>139.98</v>
      </c>
      <c r="AB1146" s="4" t="s">
        <v>13</v>
      </c>
      <c r="AC1146" s="1">
        <v>15.1111022382923</v>
      </c>
      <c r="AD1146" s="4">
        <v>124.8548977617077</v>
      </c>
    </row>
    <row r="1147">
      <c r="G1147" s="5">
        <v>107.158</v>
      </c>
      <c r="H1147" s="6">
        <v>5.73</v>
      </c>
      <c r="K1147" s="4">
        <f>IFERROR(__xludf.DUMMYFUNCTION("""COMPUTED_VALUE"""),5.54)</f>
        <v>5.54</v>
      </c>
      <c r="L1147" s="4">
        <v>106.044</v>
      </c>
      <c r="M1147" s="4" t="s">
        <v>13</v>
      </c>
      <c r="N1147" s="1">
        <v>4.51946809709071</v>
      </c>
      <c r="O1147" s="4">
        <v>102.63853190290929</v>
      </c>
      <c r="V1147" s="5">
        <v>139.958</v>
      </c>
      <c r="W1147" s="6">
        <v>5.73</v>
      </c>
      <c r="Z1147" s="4">
        <f>IFERROR(__xludf.DUMMYFUNCTION("""COMPUTED_VALUE"""),5.54)</f>
        <v>5.54</v>
      </c>
      <c r="AA1147" s="4">
        <v>139.981</v>
      </c>
      <c r="AB1147" s="4" t="s">
        <v>13</v>
      </c>
      <c r="AC1147" s="1">
        <v>15.0245486647112</v>
      </c>
      <c r="AD1147" s="4">
        <v>124.9334513352888</v>
      </c>
    </row>
    <row r="1148">
      <c r="G1148" s="5">
        <v>107.187</v>
      </c>
      <c r="H1148" s="6">
        <v>5.735</v>
      </c>
      <c r="K1148" s="4">
        <f>IFERROR(__xludf.DUMMYFUNCTION("""COMPUTED_VALUE"""),5.545)</f>
        <v>5.545</v>
      </c>
      <c r="L1148" s="4">
        <v>106.051</v>
      </c>
      <c r="M1148" s="4" t="s">
        <v>13</v>
      </c>
      <c r="N1148" s="1">
        <v>4.57178346490747</v>
      </c>
      <c r="O1148" s="4">
        <v>102.61521653509253</v>
      </c>
      <c r="V1148" s="5">
        <v>139.95</v>
      </c>
      <c r="W1148" s="6">
        <v>5.735</v>
      </c>
      <c r="Z1148" s="4">
        <f>IFERROR(__xludf.DUMMYFUNCTION("""COMPUTED_VALUE"""),5.545)</f>
        <v>5.545</v>
      </c>
      <c r="AA1148" s="4">
        <v>139.984</v>
      </c>
      <c r="AB1148" s="4" t="s">
        <v>13</v>
      </c>
      <c r="AC1148" s="1">
        <v>14.9426795027965</v>
      </c>
      <c r="AD1148" s="4">
        <v>125.0073204972035</v>
      </c>
    </row>
    <row r="1149">
      <c r="G1149" s="5">
        <v>107.214</v>
      </c>
      <c r="H1149" s="6">
        <v>5.74</v>
      </c>
      <c r="K1149" s="4">
        <f>IFERROR(__xludf.DUMMYFUNCTION("""COMPUTED_VALUE"""),5.55)</f>
        <v>5.55</v>
      </c>
      <c r="L1149" s="4">
        <v>106.059</v>
      </c>
      <c r="M1149" s="4" t="s">
        <v>13</v>
      </c>
      <c r="N1149" s="1">
        <v>4.61916899724775</v>
      </c>
      <c r="O1149" s="4">
        <v>102.59483100275224</v>
      </c>
      <c r="V1149" s="5">
        <v>139.94</v>
      </c>
      <c r="W1149" s="6">
        <v>5.74</v>
      </c>
      <c r="Z1149" s="4">
        <f>IFERROR(__xludf.DUMMYFUNCTION("""COMPUTED_VALUE"""),5.55)</f>
        <v>5.55</v>
      </c>
      <c r="AA1149" s="4">
        <v>139.987</v>
      </c>
      <c r="AB1149" s="4" t="s">
        <v>13</v>
      </c>
      <c r="AC1149" s="1">
        <v>14.865493263972</v>
      </c>
      <c r="AD1149" s="4">
        <v>125.074506736028</v>
      </c>
    </row>
    <row r="1150">
      <c r="G1150" s="5">
        <v>107.24</v>
      </c>
      <c r="H1150" s="6">
        <v>5.745</v>
      </c>
      <c r="K1150" s="4">
        <f>IFERROR(__xludf.DUMMYFUNCTION("""COMPUTED_VALUE"""),5.555)</f>
        <v>5.555</v>
      </c>
      <c r="L1150" s="4">
        <v>106.07</v>
      </c>
      <c r="M1150" s="4" t="s">
        <v>13</v>
      </c>
      <c r="N1150" s="1">
        <v>4.66087965166153</v>
      </c>
      <c r="O1150" s="4">
        <v>102.57912034833846</v>
      </c>
      <c r="V1150" s="5">
        <v>139.93</v>
      </c>
      <c r="W1150" s="6">
        <v>5.745</v>
      </c>
      <c r="Z1150" s="4">
        <f>IFERROR(__xludf.DUMMYFUNCTION("""COMPUTED_VALUE"""),5.555)</f>
        <v>5.555</v>
      </c>
      <c r="AA1150" s="4">
        <v>139.99</v>
      </c>
      <c r="AB1150" s="4" t="s">
        <v>13</v>
      </c>
      <c r="AC1150" s="1">
        <v>14.7929884596614</v>
      </c>
      <c r="AD1150" s="4">
        <v>125.1370115403386</v>
      </c>
    </row>
    <row r="1151">
      <c r="G1151" s="5">
        <v>107.264</v>
      </c>
      <c r="H1151" s="6">
        <v>5.75</v>
      </c>
      <c r="K1151" s="4">
        <f>IFERROR(__xludf.DUMMYFUNCTION("""COMPUTED_VALUE"""),5.56)</f>
        <v>5.56</v>
      </c>
      <c r="L1151" s="4">
        <v>106.084</v>
      </c>
      <c r="M1151" s="4" t="s">
        <v>13</v>
      </c>
      <c r="N1151" s="1">
        <v>4.69617038569878</v>
      </c>
      <c r="O1151" s="4">
        <v>102.56782961430122</v>
      </c>
      <c r="V1151" s="5">
        <v>139.92</v>
      </c>
      <c r="W1151" s="6">
        <v>5.75</v>
      </c>
      <c r="Z1151" s="4">
        <f>IFERROR(__xludf.DUMMYFUNCTION("""COMPUTED_VALUE"""),5.56)</f>
        <v>5.56</v>
      </c>
      <c r="AA1151" s="4">
        <v>139.994</v>
      </c>
      <c r="AB1151" s="4" t="s">
        <v>13</v>
      </c>
      <c r="AC1151" s="1">
        <v>14.7251636012883</v>
      </c>
      <c r="AD1151" s="4">
        <v>125.19483639871169</v>
      </c>
    </row>
    <row r="1152">
      <c r="G1152" s="5">
        <v>107.287</v>
      </c>
      <c r="H1152" s="6">
        <v>5.755</v>
      </c>
      <c r="K1152" s="4">
        <f>IFERROR(__xludf.DUMMYFUNCTION("""COMPUTED_VALUE"""),5.565)</f>
        <v>5.565</v>
      </c>
      <c r="L1152" s="4">
        <v>106.099</v>
      </c>
      <c r="M1152" s="4" t="s">
        <v>13</v>
      </c>
      <c r="N1152" s="1">
        <v>4.72429615690949</v>
      </c>
      <c r="O1152" s="4">
        <v>102.56270384309052</v>
      </c>
      <c r="V1152" s="5">
        <v>139.908</v>
      </c>
      <c r="W1152" s="6">
        <v>5.755</v>
      </c>
      <c r="Z1152" s="4">
        <f>IFERROR(__xludf.DUMMYFUNCTION("""COMPUTED_VALUE"""),5.565)</f>
        <v>5.565</v>
      </c>
      <c r="AA1152" s="4">
        <v>139.999</v>
      </c>
      <c r="AB1152" s="4" t="s">
        <v>13</v>
      </c>
      <c r="AC1152" s="1">
        <v>14.6620172002766</v>
      </c>
      <c r="AD1152" s="4">
        <v>125.2459827997234</v>
      </c>
    </row>
    <row r="1153">
      <c r="G1153" s="5">
        <v>107.308</v>
      </c>
      <c r="H1153" s="6">
        <v>5.76</v>
      </c>
      <c r="K1153" s="4">
        <f>IFERROR(__xludf.DUMMYFUNCTION("""COMPUTED_VALUE"""),5.57)</f>
        <v>5.57</v>
      </c>
      <c r="L1153" s="4">
        <v>106.116</v>
      </c>
      <c r="M1153" s="4" t="s">
        <v>13</v>
      </c>
      <c r="N1153" s="1">
        <v>4.74451192284364</v>
      </c>
      <c r="O1153" s="4">
        <v>102.56348807715636</v>
      </c>
      <c r="V1153" s="5">
        <v>139.895</v>
      </c>
      <c r="W1153" s="6">
        <v>5.76</v>
      </c>
      <c r="Z1153" s="4">
        <f>IFERROR(__xludf.DUMMYFUNCTION("""COMPUTED_VALUE"""),5.57)</f>
        <v>5.57</v>
      </c>
      <c r="AA1153" s="4">
        <v>140.003</v>
      </c>
      <c r="AB1153" s="4" t="s">
        <v>13</v>
      </c>
      <c r="AC1153" s="1">
        <v>14.60354776805</v>
      </c>
      <c r="AD1153" s="4">
        <v>125.29145223195002</v>
      </c>
    </row>
    <row r="1154">
      <c r="G1154" s="5">
        <v>107.328</v>
      </c>
      <c r="H1154" s="6">
        <v>5.765</v>
      </c>
      <c r="K1154" s="4">
        <f>IFERROR(__xludf.DUMMYFUNCTION("""COMPUTED_VALUE"""),5.575)</f>
        <v>5.575</v>
      </c>
      <c r="L1154" s="4">
        <v>106.135</v>
      </c>
      <c r="M1154" s="4" t="s">
        <v>13</v>
      </c>
      <c r="N1154" s="1">
        <v>4.7560726410512</v>
      </c>
      <c r="O1154" s="4">
        <v>102.5719273589488</v>
      </c>
      <c r="V1154" s="5">
        <v>139.882</v>
      </c>
      <c r="W1154" s="6">
        <v>5.765</v>
      </c>
      <c r="Z1154" s="4">
        <f>IFERROR(__xludf.DUMMYFUNCTION("""COMPUTED_VALUE"""),5.575)</f>
        <v>5.575</v>
      </c>
      <c r="AA1154" s="4">
        <v>140.007</v>
      </c>
      <c r="AB1154" s="4" t="s">
        <v>13</v>
      </c>
      <c r="AC1154" s="1">
        <v>14.5497538160322</v>
      </c>
      <c r="AD1154" s="4">
        <v>125.33224618396781</v>
      </c>
    </row>
    <row r="1155">
      <c r="G1155" s="5">
        <v>107.346</v>
      </c>
      <c r="H1155" s="6">
        <v>5.77</v>
      </c>
      <c r="K1155" s="4">
        <f>IFERROR(__xludf.DUMMYFUNCTION("""COMPUTED_VALUE"""),5.58)</f>
        <v>5.58</v>
      </c>
      <c r="L1155" s="4">
        <v>106.156</v>
      </c>
      <c r="M1155" s="4" t="s">
        <v>13</v>
      </c>
      <c r="N1155" s="1">
        <v>4.75855131636531</v>
      </c>
      <c r="O1155" s="4">
        <v>102.58744868363469</v>
      </c>
      <c r="V1155" s="5">
        <v>139.867</v>
      </c>
      <c r="W1155" s="6">
        <v>5.77</v>
      </c>
      <c r="Z1155" s="4">
        <f>IFERROR(__xludf.DUMMYFUNCTION("""COMPUTED_VALUE"""),5.58)</f>
        <v>5.58</v>
      </c>
      <c r="AA1155" s="4">
        <v>140.011</v>
      </c>
      <c r="AB1155" s="4" t="s">
        <v>13</v>
      </c>
      <c r="AC1155" s="1">
        <v>14.5004690294871</v>
      </c>
      <c r="AD1155" s="4">
        <v>125.36653097051288</v>
      </c>
    </row>
    <row r="1156">
      <c r="G1156" s="5">
        <v>107.363</v>
      </c>
      <c r="H1156" s="6">
        <v>5.775</v>
      </c>
      <c r="K1156" s="4">
        <f>IFERROR(__xludf.DUMMYFUNCTION("""COMPUTED_VALUE"""),5.585)</f>
        <v>5.585</v>
      </c>
      <c r="L1156" s="4">
        <v>106.179</v>
      </c>
      <c r="M1156" s="4" t="s">
        <v>13</v>
      </c>
      <c r="N1156" s="1">
        <v>4.75720895557361</v>
      </c>
      <c r="O1156" s="4">
        <v>102.60579104442638</v>
      </c>
      <c r="V1156" s="5">
        <v>139.851</v>
      </c>
      <c r="W1156" s="6">
        <v>5.775</v>
      </c>
      <c r="Z1156" s="4">
        <f>IFERROR(__xludf.DUMMYFUNCTION("""COMPUTED_VALUE"""),5.585)</f>
        <v>5.585</v>
      </c>
      <c r="AA1156" s="4">
        <v>140.016</v>
      </c>
      <c r="AB1156" s="4" t="s">
        <v>13</v>
      </c>
      <c r="AC1156" s="1">
        <v>14.4527131120723</v>
      </c>
      <c r="AD1156" s="4">
        <v>125.3982868879277</v>
      </c>
    </row>
    <row r="1157">
      <c r="G1157" s="5">
        <v>107.378</v>
      </c>
      <c r="H1157" s="6">
        <v>5.78</v>
      </c>
      <c r="K1157" s="4">
        <f>IFERROR(__xludf.DUMMYFUNCTION("""COMPUTED_VALUE"""),5.59)</f>
        <v>5.59</v>
      </c>
      <c r="L1157" s="4">
        <v>106.203</v>
      </c>
      <c r="M1157" s="4" t="s">
        <v>13</v>
      </c>
      <c r="N1157" s="1">
        <v>4.75420657701539</v>
      </c>
      <c r="O1157" s="4">
        <v>102.6237934229846</v>
      </c>
      <c r="V1157" s="5">
        <v>139.834</v>
      </c>
      <c r="W1157" s="6">
        <v>5.78</v>
      </c>
      <c r="Z1157" s="4">
        <f>IFERROR(__xludf.DUMMYFUNCTION("""COMPUTED_VALUE"""),5.59)</f>
        <v>5.59</v>
      </c>
      <c r="AA1157" s="4">
        <v>140.019</v>
      </c>
      <c r="AB1157" s="4" t="s">
        <v>13</v>
      </c>
      <c r="AC1157" s="1">
        <v>14.4054275445994</v>
      </c>
      <c r="AD1157" s="4">
        <v>125.4285724554006</v>
      </c>
    </row>
    <row r="1158">
      <c r="G1158" s="5">
        <v>107.391</v>
      </c>
      <c r="H1158" s="6">
        <v>5.785</v>
      </c>
      <c r="K1158" s="4">
        <f>IFERROR(__xludf.DUMMYFUNCTION("""COMPUTED_VALUE"""),5.595)</f>
        <v>5.595</v>
      </c>
      <c r="L1158" s="4">
        <v>106.229</v>
      </c>
      <c r="M1158" s="4" t="s">
        <v>13</v>
      </c>
      <c r="N1158" s="1">
        <v>4.7496234746179</v>
      </c>
      <c r="O1158" s="4">
        <v>102.6413765253821</v>
      </c>
      <c r="V1158" s="5">
        <v>139.815</v>
      </c>
      <c r="W1158" s="6">
        <v>5.785</v>
      </c>
      <c r="Z1158" s="4">
        <f>IFERROR(__xludf.DUMMYFUNCTION("""COMPUTED_VALUE"""),5.595)</f>
        <v>5.595</v>
      </c>
      <c r="AA1158" s="4">
        <v>140.023</v>
      </c>
      <c r="AB1158" s="4" t="s">
        <v>13</v>
      </c>
      <c r="AC1158" s="1">
        <v>14.3586754217738</v>
      </c>
      <c r="AD1158" s="4">
        <v>125.4563245782262</v>
      </c>
    </row>
    <row r="1159">
      <c r="G1159" s="5">
        <v>107.402</v>
      </c>
      <c r="H1159" s="6">
        <v>5.79</v>
      </c>
      <c r="K1159" s="4">
        <f>IFERROR(__xludf.DUMMYFUNCTION("""COMPUTED_VALUE"""),5.6)</f>
        <v>5.6</v>
      </c>
      <c r="L1159" s="4">
        <v>106.256</v>
      </c>
      <c r="M1159" s="4" t="s">
        <v>13</v>
      </c>
      <c r="N1159" s="1">
        <v>4.74353894230839</v>
      </c>
      <c r="O1159" s="4">
        <v>102.65846105769161</v>
      </c>
      <c r="V1159" s="5">
        <v>139.796</v>
      </c>
      <c r="W1159" s="6">
        <v>5.79</v>
      </c>
      <c r="Z1159" s="4">
        <f>IFERROR(__xludf.DUMMYFUNCTION("""COMPUTED_VALUE"""),5.6)</f>
        <v>5.6</v>
      </c>
      <c r="AA1159" s="4">
        <v>140.026</v>
      </c>
      <c r="AB1159" s="4" t="s">
        <v>13</v>
      </c>
      <c r="AC1159" s="1">
        <v>14.3125198383012</v>
      </c>
      <c r="AD1159" s="4">
        <v>125.4834801616988</v>
      </c>
    </row>
    <row r="1160">
      <c r="G1160" s="5">
        <v>107.412</v>
      </c>
      <c r="H1160" s="6">
        <v>5.795</v>
      </c>
      <c r="K1160" s="4">
        <f>IFERROR(__xludf.DUMMYFUNCTION("""COMPUTED_VALUE"""),5.605)</f>
        <v>5.605</v>
      </c>
      <c r="L1160" s="4">
        <v>106.285</v>
      </c>
      <c r="M1160" s="4" t="s">
        <v>13</v>
      </c>
      <c r="N1160" s="1">
        <v>4.73603227401412</v>
      </c>
      <c r="O1160" s="4">
        <v>102.67596772598588</v>
      </c>
      <c r="V1160" s="5">
        <v>139.774</v>
      </c>
      <c r="W1160" s="6">
        <v>5.795</v>
      </c>
      <c r="Z1160" s="4">
        <f>IFERROR(__xludf.DUMMYFUNCTION("""COMPUTED_VALUE"""),5.605)</f>
        <v>5.605</v>
      </c>
      <c r="AA1160" s="4">
        <v>140.029</v>
      </c>
      <c r="AB1160" s="4" t="s">
        <v>13</v>
      </c>
      <c r="AC1160" s="1">
        <v>14.2670238888871</v>
      </c>
      <c r="AD1160" s="4">
        <v>125.5069761111129</v>
      </c>
    </row>
    <row r="1161">
      <c r="G1161" s="5">
        <v>107.42</v>
      </c>
      <c r="H1161" s="6">
        <v>5.8</v>
      </c>
      <c r="K1161" s="4">
        <f>IFERROR(__xludf.DUMMYFUNCTION("""COMPUTED_VALUE"""),5.61)</f>
        <v>5.61</v>
      </c>
      <c r="L1161" s="4">
        <v>106.316</v>
      </c>
      <c r="M1161" s="4" t="s">
        <v>13</v>
      </c>
      <c r="N1161" s="1">
        <v>4.72718276366234</v>
      </c>
      <c r="O1161" s="4">
        <v>102.69281723633766</v>
      </c>
      <c r="V1161" s="5">
        <v>139.752</v>
      </c>
      <c r="W1161" s="6">
        <v>5.8</v>
      </c>
      <c r="Z1161" s="4">
        <f>IFERROR(__xludf.DUMMYFUNCTION("""COMPUTED_VALUE"""),5.61)</f>
        <v>5.61</v>
      </c>
      <c r="AA1161" s="4">
        <v>140.031</v>
      </c>
      <c r="AB1161" s="4" t="s">
        <v>13</v>
      </c>
      <c r="AC1161" s="1">
        <v>14.2222506682371</v>
      </c>
      <c r="AD1161" s="4">
        <v>125.52974933176291</v>
      </c>
    </row>
    <row r="1162">
      <c r="G1162" s="5">
        <v>107.427</v>
      </c>
      <c r="H1162" s="6">
        <v>5.805</v>
      </c>
      <c r="K1162" s="4">
        <f>IFERROR(__xludf.DUMMYFUNCTION("""COMPUTED_VALUE"""),5.615)</f>
        <v>5.615</v>
      </c>
      <c r="L1162" s="4">
        <v>106.347</v>
      </c>
      <c r="M1162" s="4" t="s">
        <v>13</v>
      </c>
      <c r="N1162" s="1">
        <v>4.71706970518029</v>
      </c>
      <c r="O1162" s="4">
        <v>102.70993029481971</v>
      </c>
      <c r="V1162" s="5">
        <v>139.728</v>
      </c>
      <c r="W1162" s="6">
        <v>5.805</v>
      </c>
      <c r="Z1162" s="4">
        <f>IFERROR(__xludf.DUMMYFUNCTION("""COMPUTED_VALUE"""),5.615)</f>
        <v>5.615</v>
      </c>
      <c r="AA1162" s="4">
        <v>140.033</v>
      </c>
      <c r="AB1162" s="4" t="s">
        <v>13</v>
      </c>
      <c r="AC1162" s="1">
        <v>14.1782632710567</v>
      </c>
      <c r="AD1162" s="4">
        <v>125.54973672894332</v>
      </c>
    </row>
    <row r="1163">
      <c r="G1163" s="5">
        <v>107.431</v>
      </c>
      <c r="H1163" s="6">
        <v>5.81</v>
      </c>
      <c r="K1163" s="4">
        <f>IFERROR(__xludf.DUMMYFUNCTION("""COMPUTED_VALUE"""),5.62)</f>
        <v>5.62</v>
      </c>
      <c r="L1163" s="4">
        <v>106.38</v>
      </c>
      <c r="M1163" s="4" t="s">
        <v>13</v>
      </c>
      <c r="N1163" s="1">
        <v>4.70577239249524</v>
      </c>
      <c r="O1163" s="4">
        <v>102.72522760750476</v>
      </c>
      <c r="V1163" s="5">
        <v>139.702</v>
      </c>
      <c r="W1163" s="6">
        <v>5.81</v>
      </c>
      <c r="Z1163" s="4">
        <f>IFERROR(__xludf.DUMMYFUNCTION("""COMPUTED_VALUE"""),5.62)</f>
        <v>5.62</v>
      </c>
      <c r="AA1163" s="4">
        <v>140.034</v>
      </c>
      <c r="AB1163" s="4" t="s">
        <v>13</v>
      </c>
      <c r="AC1163" s="1">
        <v>14.1351247920515</v>
      </c>
      <c r="AD1163" s="4">
        <v>125.5668752079485</v>
      </c>
    </row>
    <row r="1164">
      <c r="G1164" s="5">
        <v>107.435</v>
      </c>
      <c r="H1164" s="6">
        <v>5.815</v>
      </c>
      <c r="K1164" s="4">
        <f>IFERROR(__xludf.DUMMYFUNCTION("""COMPUTED_VALUE"""),5.625)</f>
        <v>5.625</v>
      </c>
      <c r="L1164" s="4">
        <v>106.413</v>
      </c>
      <c r="M1164" s="4" t="s">
        <v>13</v>
      </c>
      <c r="N1164" s="1">
        <v>4.69337011953442</v>
      </c>
      <c r="O1164" s="4">
        <v>102.74162988046558</v>
      </c>
      <c r="V1164" s="5">
        <v>139.675</v>
      </c>
      <c r="W1164" s="6">
        <v>5.815</v>
      </c>
      <c r="Z1164" s="4">
        <f>IFERROR(__xludf.DUMMYFUNCTION("""COMPUTED_VALUE"""),5.625)</f>
        <v>5.625</v>
      </c>
      <c r="AA1164" s="4">
        <v>140.035</v>
      </c>
      <c r="AB1164" s="4" t="s">
        <v>13</v>
      </c>
      <c r="AC1164" s="1">
        <v>14.092898325927</v>
      </c>
      <c r="AD1164" s="4">
        <v>125.58210167407302</v>
      </c>
    </row>
    <row r="1165">
      <c r="G1165" s="5">
        <v>107.436</v>
      </c>
      <c r="H1165" s="6">
        <v>5.82</v>
      </c>
      <c r="K1165" s="4">
        <f>IFERROR(__xludf.DUMMYFUNCTION("""COMPUTED_VALUE"""),5.63)</f>
        <v>5.63</v>
      </c>
      <c r="L1165" s="4">
        <v>106.448</v>
      </c>
      <c r="M1165" s="4" t="s">
        <v>13</v>
      </c>
      <c r="N1165" s="1">
        <v>4.67994218022511</v>
      </c>
      <c r="O1165" s="4">
        <v>102.7560578197749</v>
      </c>
      <c r="V1165" s="5">
        <v>139.646</v>
      </c>
      <c r="W1165" s="6">
        <v>5.82</v>
      </c>
      <c r="Z1165" s="4">
        <f>IFERROR(__xludf.DUMMYFUNCTION("""COMPUTED_VALUE"""),5.63)</f>
        <v>5.63</v>
      </c>
      <c r="AA1165" s="4">
        <v>140.036</v>
      </c>
      <c r="AB1165" s="4" t="s">
        <v>13</v>
      </c>
      <c r="AC1165" s="1">
        <v>14.0516469673889</v>
      </c>
      <c r="AD1165" s="4">
        <v>125.59435303261108</v>
      </c>
    </row>
    <row r="1166">
      <c r="G1166" s="5">
        <v>107.437</v>
      </c>
      <c r="H1166" s="6">
        <v>5.825</v>
      </c>
      <c r="K1166" s="4">
        <f>IFERROR(__xludf.DUMMYFUNCTION("""COMPUTED_VALUE"""),5.635)</f>
        <v>5.635</v>
      </c>
      <c r="L1166" s="4">
        <v>106.483</v>
      </c>
      <c r="M1166" s="4" t="s">
        <v>13</v>
      </c>
      <c r="N1166" s="1">
        <v>4.66556786849454</v>
      </c>
      <c r="O1166" s="4">
        <v>102.77143213150546</v>
      </c>
      <c r="V1166" s="5">
        <v>139.616</v>
      </c>
      <c r="W1166" s="6">
        <v>5.825</v>
      </c>
      <c r="Z1166" s="4">
        <f>IFERROR(__xludf.DUMMYFUNCTION("""COMPUTED_VALUE"""),5.635)</f>
        <v>5.635</v>
      </c>
      <c r="AA1166" s="4">
        <v>140.036</v>
      </c>
      <c r="AB1166" s="4" t="s">
        <v>13</v>
      </c>
      <c r="AC1166" s="1">
        <v>14.0114338111427</v>
      </c>
      <c r="AD1166" s="4">
        <v>125.60456618885732</v>
      </c>
    </row>
    <row r="1167">
      <c r="G1167" s="5">
        <v>107.435</v>
      </c>
      <c r="H1167" s="6">
        <v>5.83</v>
      </c>
      <c r="K1167" s="4">
        <f>IFERROR(__xludf.DUMMYFUNCTION("""COMPUTED_VALUE"""),5.635219574)</f>
        <v>5.635219574</v>
      </c>
      <c r="L1167" s="4" t="s">
        <v>13</v>
      </c>
      <c r="M1167" s="4">
        <v>3.57970423333173</v>
      </c>
      <c r="N1167" s="1">
        <v>4.65032647826996</v>
      </c>
      <c r="O1167" s="4">
        <v>102.78467352173004</v>
      </c>
      <c r="V1167" s="5">
        <v>139.585</v>
      </c>
      <c r="W1167" s="6">
        <v>5.83</v>
      </c>
      <c r="Z1167" s="4">
        <f>IFERROR(__xludf.DUMMYFUNCTION("""COMPUTED_VALUE"""),5.635219574)</f>
        <v>5.635219574</v>
      </c>
      <c r="AA1167" s="4" t="s">
        <v>13</v>
      </c>
      <c r="AB1167" s="4">
        <v>17.4641839816289</v>
      </c>
      <c r="AC1167" s="1">
        <v>13.972321951894</v>
      </c>
      <c r="AD1167" s="4">
        <v>125.612678048106</v>
      </c>
    </row>
    <row r="1168">
      <c r="G1168" s="5">
        <v>107.433</v>
      </c>
      <c r="H1168" s="6">
        <v>5.835</v>
      </c>
      <c r="K1168" s="4">
        <f>IFERROR(__xludf.DUMMYFUNCTION("""COMPUTED_VALUE"""),5.64)</f>
        <v>5.64</v>
      </c>
      <c r="L1168" s="4">
        <v>106.519</v>
      </c>
      <c r="M1168" s="4" t="s">
        <v>13</v>
      </c>
      <c r="N1168" s="1">
        <v>4.63429730347864</v>
      </c>
      <c r="O1168" s="4">
        <v>102.79870269652136</v>
      </c>
      <c r="V1168" s="5">
        <v>139.552</v>
      </c>
      <c r="W1168" s="6">
        <v>5.835</v>
      </c>
      <c r="Z1168" s="4">
        <f>IFERROR(__xludf.DUMMYFUNCTION("""COMPUTED_VALUE"""),5.64)</f>
        <v>5.64</v>
      </c>
      <c r="AA1168" s="4">
        <v>140.036</v>
      </c>
      <c r="AB1168" s="4" t="s">
        <v>13</v>
      </c>
      <c r="AC1168" s="1">
        <v>13.9343744843483</v>
      </c>
      <c r="AD1168" s="4">
        <v>125.6176255156517</v>
      </c>
    </row>
    <row r="1169">
      <c r="G1169" s="5">
        <v>107.428</v>
      </c>
      <c r="H1169" s="6">
        <v>5.84</v>
      </c>
      <c r="K1169" s="4">
        <f>IFERROR(__xludf.DUMMYFUNCTION("""COMPUTED_VALUE"""),5.645)</f>
        <v>5.645</v>
      </c>
      <c r="L1169" s="4">
        <v>106.556</v>
      </c>
      <c r="M1169" s="4" t="s">
        <v>13</v>
      </c>
      <c r="N1169" s="1">
        <v>4.61755963804782</v>
      </c>
      <c r="O1169" s="4">
        <v>102.81044036195217</v>
      </c>
      <c r="V1169" s="5">
        <v>139.517</v>
      </c>
      <c r="W1169" s="6">
        <v>5.84</v>
      </c>
      <c r="Z1169" s="4">
        <f>IFERROR(__xludf.DUMMYFUNCTION("""COMPUTED_VALUE"""),5.645)</f>
        <v>5.645</v>
      </c>
      <c r="AA1169" s="4">
        <v>140.035</v>
      </c>
      <c r="AB1169" s="4" t="s">
        <v>13</v>
      </c>
      <c r="AC1169" s="1">
        <v>13.8976545032112</v>
      </c>
      <c r="AD1169" s="4">
        <v>125.6193454967888</v>
      </c>
    </row>
    <row r="1170">
      <c r="G1170" s="5">
        <v>107.423</v>
      </c>
      <c r="H1170" s="6">
        <v>5.845</v>
      </c>
      <c r="K1170" s="4">
        <f>IFERROR(__xludf.DUMMYFUNCTION("""COMPUTED_VALUE"""),5.65)</f>
        <v>5.65</v>
      </c>
      <c r="L1170" s="4">
        <v>106.593</v>
      </c>
      <c r="M1170" s="4" t="s">
        <v>13</v>
      </c>
      <c r="N1170" s="1">
        <v>4.60019277590476</v>
      </c>
      <c r="O1170" s="4">
        <v>102.82280722409524</v>
      </c>
      <c r="V1170" s="5">
        <v>139.481</v>
      </c>
      <c r="W1170" s="6">
        <v>5.845</v>
      </c>
      <c r="Z1170" s="4">
        <f>IFERROR(__xludf.DUMMYFUNCTION("""COMPUTED_VALUE"""),5.65)</f>
        <v>5.65</v>
      </c>
      <c r="AA1170" s="4">
        <v>140.034</v>
      </c>
      <c r="AB1170" s="4" t="s">
        <v>13</v>
      </c>
      <c r="AC1170" s="1">
        <v>13.8622251031882</v>
      </c>
      <c r="AD1170" s="4">
        <v>125.6187748968118</v>
      </c>
    </row>
    <row r="1171">
      <c r="G1171" s="5">
        <v>107.416</v>
      </c>
      <c r="H1171" s="6">
        <v>5.85</v>
      </c>
      <c r="K1171" s="4">
        <f>IFERROR(__xludf.DUMMYFUNCTION("""COMPUTED_VALUE"""),5.655)</f>
        <v>5.655</v>
      </c>
      <c r="L1171" s="4">
        <v>106.63</v>
      </c>
      <c r="M1171" s="4" t="s">
        <v>13</v>
      </c>
      <c r="N1171" s="1">
        <v>4.5822760109767</v>
      </c>
      <c r="O1171" s="4">
        <v>102.8337239890233</v>
      </c>
      <c r="V1171" s="5">
        <v>139.444</v>
      </c>
      <c r="W1171" s="6">
        <v>5.85</v>
      </c>
      <c r="Z1171" s="4">
        <f>IFERROR(__xludf.DUMMYFUNCTION("""COMPUTED_VALUE"""),5.655)</f>
        <v>5.655</v>
      </c>
      <c r="AA1171" s="4">
        <v>140.032</v>
      </c>
      <c r="AB1171" s="4" t="s">
        <v>13</v>
      </c>
      <c r="AC1171" s="1">
        <v>13.828149378985</v>
      </c>
      <c r="AD1171" s="4">
        <v>125.61585062101499</v>
      </c>
    </row>
    <row r="1172">
      <c r="G1172" s="5">
        <v>107.408</v>
      </c>
      <c r="H1172" s="6">
        <v>5.855</v>
      </c>
      <c r="K1172" s="4">
        <f>IFERROR(__xludf.DUMMYFUNCTION("""COMPUTED_VALUE"""),5.66)</f>
        <v>5.66</v>
      </c>
      <c r="L1172" s="4">
        <v>106.668</v>
      </c>
      <c r="M1172" s="4" t="s">
        <v>13</v>
      </c>
      <c r="N1172" s="1">
        <v>4.56388863719089</v>
      </c>
      <c r="O1172" s="4">
        <v>102.84411136280912</v>
      </c>
      <c r="V1172" s="5">
        <v>139.406</v>
      </c>
      <c r="W1172" s="6">
        <v>5.855</v>
      </c>
      <c r="Z1172" s="4">
        <f>IFERROR(__xludf.DUMMYFUNCTION("""COMPUTED_VALUE"""),5.66)</f>
        <v>5.66</v>
      </c>
      <c r="AA1172" s="4">
        <v>140.03</v>
      </c>
      <c r="AB1172" s="4" t="s">
        <v>13</v>
      </c>
      <c r="AC1172" s="1">
        <v>13.795490425307</v>
      </c>
      <c r="AD1172" s="4">
        <v>125.61050957469301</v>
      </c>
    </row>
    <row r="1173">
      <c r="G1173" s="5">
        <v>107.399</v>
      </c>
      <c r="H1173" s="6">
        <v>5.86</v>
      </c>
      <c r="K1173" s="4">
        <f>IFERROR(__xludf.DUMMYFUNCTION("""COMPUTED_VALUE"""),5.665)</f>
        <v>5.665</v>
      </c>
      <c r="L1173" s="4">
        <v>106.705</v>
      </c>
      <c r="M1173" s="4" t="s">
        <v>13</v>
      </c>
      <c r="N1173" s="1">
        <v>4.5451099484746</v>
      </c>
      <c r="O1173" s="4">
        <v>102.8538900515254</v>
      </c>
      <c r="V1173" s="5">
        <v>139.367</v>
      </c>
      <c r="W1173" s="6">
        <v>5.86</v>
      </c>
      <c r="Z1173" s="4">
        <f>IFERROR(__xludf.DUMMYFUNCTION("""COMPUTED_VALUE"""),5.665)</f>
        <v>5.665</v>
      </c>
      <c r="AA1173" s="4">
        <v>140.028</v>
      </c>
      <c r="AB1173" s="4" t="s">
        <v>13</v>
      </c>
      <c r="AC1173" s="1">
        <v>13.7643113368599</v>
      </c>
      <c r="AD1173" s="4">
        <v>125.60268866314009</v>
      </c>
    </row>
    <row r="1174">
      <c r="G1174" s="5">
        <v>107.389</v>
      </c>
      <c r="H1174" s="6">
        <v>5.865</v>
      </c>
      <c r="K1174" s="4">
        <f>IFERROR(__xludf.DUMMYFUNCTION("""COMPUTED_VALUE"""),5.67)</f>
        <v>5.67</v>
      </c>
      <c r="L1174" s="4">
        <v>106.743</v>
      </c>
      <c r="M1174" s="4" t="s">
        <v>13</v>
      </c>
      <c r="N1174" s="1">
        <v>4.52601923875507</v>
      </c>
      <c r="O1174" s="4">
        <v>102.86298076124493</v>
      </c>
      <c r="V1174" s="5">
        <v>139.327</v>
      </c>
      <c r="W1174" s="6">
        <v>5.865</v>
      </c>
      <c r="Z1174" s="4">
        <f>IFERROR(__xludf.DUMMYFUNCTION("""COMPUTED_VALUE"""),5.67)</f>
        <v>5.67</v>
      </c>
      <c r="AA1174" s="4">
        <v>140.025</v>
      </c>
      <c r="AB1174" s="4" t="s">
        <v>13</v>
      </c>
      <c r="AC1174" s="1">
        <v>13.7346752083492</v>
      </c>
      <c r="AD1174" s="4">
        <v>125.5923247916508</v>
      </c>
    </row>
    <row r="1175">
      <c r="G1175" s="5">
        <v>107.378</v>
      </c>
      <c r="H1175" s="6">
        <v>5.87</v>
      </c>
      <c r="K1175" s="4">
        <f>IFERROR(__xludf.DUMMYFUNCTION("""COMPUTED_VALUE"""),5.675)</f>
        <v>5.675</v>
      </c>
      <c r="L1175" s="4">
        <v>106.781</v>
      </c>
      <c r="M1175" s="4" t="s">
        <v>13</v>
      </c>
      <c r="N1175" s="1">
        <v>4.50669580195955</v>
      </c>
      <c r="O1175" s="4">
        <v>102.87130419804045</v>
      </c>
      <c r="V1175" s="5">
        <v>139.286</v>
      </c>
      <c r="W1175" s="6">
        <v>5.87</v>
      </c>
      <c r="Z1175" s="4">
        <f>IFERROR(__xludf.DUMMYFUNCTION("""COMPUTED_VALUE"""),5.675)</f>
        <v>5.675</v>
      </c>
      <c r="AA1175" s="4">
        <v>140.022</v>
      </c>
      <c r="AB1175" s="4" t="s">
        <v>13</v>
      </c>
      <c r="AC1175" s="1">
        <v>13.7066451344805</v>
      </c>
      <c r="AD1175" s="4">
        <v>125.5793548655195</v>
      </c>
    </row>
    <row r="1176">
      <c r="G1176" s="5">
        <v>107.366</v>
      </c>
      <c r="H1176" s="6">
        <v>5.875</v>
      </c>
      <c r="K1176" s="4">
        <f>IFERROR(__xludf.DUMMYFUNCTION("""COMPUTED_VALUE"""),5.68)</f>
        <v>5.68</v>
      </c>
      <c r="L1176" s="4">
        <v>106.818</v>
      </c>
      <c r="M1176" s="4" t="s">
        <v>13</v>
      </c>
      <c r="N1176" s="1">
        <v>4.48721893201529</v>
      </c>
      <c r="O1176" s="4">
        <v>102.8787810679847</v>
      </c>
      <c r="V1176" s="5">
        <v>139.244</v>
      </c>
      <c r="W1176" s="6">
        <v>5.875</v>
      </c>
      <c r="Z1176" s="4">
        <f>IFERROR(__xludf.DUMMYFUNCTION("""COMPUTED_VALUE"""),5.68)</f>
        <v>5.68</v>
      </c>
      <c r="AA1176" s="4">
        <v>140.018</v>
      </c>
      <c r="AB1176" s="4" t="s">
        <v>13</v>
      </c>
      <c r="AC1176" s="1">
        <v>13.6802842099593</v>
      </c>
      <c r="AD1176" s="4">
        <v>125.5637157900407</v>
      </c>
    </row>
    <row r="1177">
      <c r="G1177" s="5">
        <v>107.353</v>
      </c>
      <c r="H1177" s="6">
        <v>5.88</v>
      </c>
      <c r="K1177" s="4">
        <f>IFERROR(__xludf.DUMMYFUNCTION("""COMPUTED_VALUE"""),5.685)</f>
        <v>5.685</v>
      </c>
      <c r="L1177" s="4">
        <v>106.855</v>
      </c>
      <c r="M1177" s="4" t="s">
        <v>13</v>
      </c>
      <c r="N1177" s="1">
        <v>4.46766792284956</v>
      </c>
      <c r="O1177" s="4">
        <v>102.88533207715044</v>
      </c>
      <c r="V1177" s="5">
        <v>139.202</v>
      </c>
      <c r="W1177" s="6">
        <v>5.88</v>
      </c>
      <c r="Z1177" s="4">
        <f>IFERROR(__xludf.DUMMYFUNCTION("""COMPUTED_VALUE"""),5.685)</f>
        <v>5.685</v>
      </c>
      <c r="AA1177" s="4">
        <v>140.014</v>
      </c>
      <c r="AB1177" s="4" t="s">
        <v>13</v>
      </c>
      <c r="AC1177" s="1">
        <v>13.6556555294913</v>
      </c>
      <c r="AD1177" s="4">
        <v>125.5463444705087</v>
      </c>
    </row>
    <row r="1178">
      <c r="G1178" s="5">
        <v>107.339</v>
      </c>
      <c r="H1178" s="6">
        <v>5.885</v>
      </c>
      <c r="K1178" s="4">
        <f>IFERROR(__xludf.DUMMYFUNCTION("""COMPUTED_VALUE"""),5.69)</f>
        <v>5.69</v>
      </c>
      <c r="L1178" s="4">
        <v>106.892</v>
      </c>
      <c r="M1178" s="4" t="s">
        <v>13</v>
      </c>
      <c r="N1178" s="1">
        <v>4.44812206838959</v>
      </c>
      <c r="O1178" s="4">
        <v>102.8908779316104</v>
      </c>
      <c r="V1178" s="5">
        <v>139.159</v>
      </c>
      <c r="W1178" s="6">
        <v>5.885</v>
      </c>
      <c r="Z1178" s="4">
        <f>IFERROR(__xludf.DUMMYFUNCTION("""COMPUTED_VALUE"""),5.69)</f>
        <v>5.69</v>
      </c>
      <c r="AA1178" s="4">
        <v>140.01</v>
      </c>
      <c r="AB1178" s="4" t="s">
        <v>13</v>
      </c>
      <c r="AC1178" s="1">
        <v>13.6328221877819</v>
      </c>
      <c r="AD1178" s="4">
        <v>125.5261778122181</v>
      </c>
    </row>
    <row r="1179">
      <c r="G1179" s="5">
        <v>107.325</v>
      </c>
      <c r="H1179" s="6">
        <v>5.89</v>
      </c>
      <c r="K1179" s="4">
        <f>IFERROR(__xludf.DUMMYFUNCTION("""COMPUTED_VALUE"""),5.695)</f>
        <v>5.695</v>
      </c>
      <c r="L1179" s="4">
        <v>106.928</v>
      </c>
      <c r="M1179" s="4" t="s">
        <v>13</v>
      </c>
      <c r="N1179" s="1">
        <v>4.42866066256264</v>
      </c>
      <c r="O1179" s="4">
        <v>102.89633933743737</v>
      </c>
      <c r="V1179" s="5">
        <v>139.116</v>
      </c>
      <c r="W1179" s="6">
        <v>5.89</v>
      </c>
      <c r="Z1179" s="4">
        <f>IFERROR(__xludf.DUMMYFUNCTION("""COMPUTED_VALUE"""),5.695)</f>
        <v>5.695</v>
      </c>
      <c r="AA1179" s="4">
        <v>140.005</v>
      </c>
      <c r="AB1179" s="4" t="s">
        <v>13</v>
      </c>
      <c r="AC1179" s="1">
        <v>13.6118472795367</v>
      </c>
      <c r="AD1179" s="4">
        <v>125.50415272046331</v>
      </c>
    </row>
    <row r="1180">
      <c r="G1180" s="5">
        <v>107.31</v>
      </c>
      <c r="H1180" s="6">
        <v>5.895</v>
      </c>
      <c r="K1180" s="4">
        <f>IFERROR(__xludf.DUMMYFUNCTION("""COMPUTED_VALUE"""),5.7)</f>
        <v>5.7</v>
      </c>
      <c r="L1180" s="4">
        <v>106.964</v>
      </c>
      <c r="M1180" s="4" t="s">
        <v>13</v>
      </c>
      <c r="N1180" s="1">
        <v>4.40936299929597</v>
      </c>
      <c r="O1180" s="4">
        <v>102.90063700070404</v>
      </c>
      <c r="V1180" s="5">
        <v>139.073</v>
      </c>
      <c r="W1180" s="6">
        <v>5.895</v>
      </c>
      <c r="Z1180" s="4">
        <f>IFERROR(__xludf.DUMMYFUNCTION("""COMPUTED_VALUE"""),5.7)</f>
        <v>5.7</v>
      </c>
      <c r="AA1180" s="4">
        <v>139.999</v>
      </c>
      <c r="AB1180" s="4" t="s">
        <v>13</v>
      </c>
      <c r="AC1180" s="1">
        <v>13.5927938994614</v>
      </c>
      <c r="AD1180" s="4">
        <v>125.48020610053861</v>
      </c>
    </row>
    <row r="1181">
      <c r="G1181" s="5">
        <v>107.295</v>
      </c>
      <c r="H1181" s="6">
        <v>5.9</v>
      </c>
      <c r="K1181" s="4">
        <f>IFERROR(__xludf.DUMMYFUNCTION("""COMPUTED_VALUE"""),5.705)</f>
        <v>5.705</v>
      </c>
      <c r="L1181" s="4">
        <v>106.998</v>
      </c>
      <c r="M1181" s="4" t="s">
        <v>13</v>
      </c>
      <c r="N1181" s="1">
        <v>4.39030837251681</v>
      </c>
      <c r="O1181" s="4">
        <v>102.90469162748319</v>
      </c>
      <c r="V1181" s="5">
        <v>139.03</v>
      </c>
      <c r="W1181" s="6">
        <v>5.9</v>
      </c>
      <c r="Z1181" s="4">
        <f>IFERROR(__xludf.DUMMYFUNCTION("""COMPUTED_VALUE"""),5.705)</f>
        <v>5.705</v>
      </c>
      <c r="AA1181" s="4">
        <v>139.994</v>
      </c>
      <c r="AB1181" s="4" t="s">
        <v>13</v>
      </c>
      <c r="AC1181" s="1">
        <v>13.5757251422614</v>
      </c>
      <c r="AD1181" s="4">
        <v>125.4542748577386</v>
      </c>
    </row>
    <row r="1182">
      <c r="G1182" s="5">
        <v>107.279</v>
      </c>
      <c r="H1182" s="6">
        <v>5.905</v>
      </c>
      <c r="K1182" s="4">
        <f>IFERROR(__xludf.DUMMYFUNCTION("""COMPUTED_VALUE"""),5.71)</f>
        <v>5.71</v>
      </c>
      <c r="L1182" s="4">
        <v>107.032</v>
      </c>
      <c r="M1182" s="4" t="s">
        <v>13</v>
      </c>
      <c r="N1182" s="1">
        <v>4.37157607615244</v>
      </c>
      <c r="O1182" s="4">
        <v>102.90742392384756</v>
      </c>
      <c r="V1182" s="5">
        <v>138.987</v>
      </c>
      <c r="W1182" s="6">
        <v>5.905</v>
      </c>
      <c r="Z1182" s="4">
        <f>IFERROR(__xludf.DUMMYFUNCTION("""COMPUTED_VALUE"""),5.71)</f>
        <v>5.71</v>
      </c>
      <c r="AA1182" s="4">
        <v>139.988</v>
      </c>
      <c r="AB1182" s="4" t="s">
        <v>13</v>
      </c>
      <c r="AC1182" s="1">
        <v>13.5607041026423</v>
      </c>
      <c r="AD1182" s="4">
        <v>125.42629589735769</v>
      </c>
    </row>
    <row r="1183">
      <c r="G1183" s="5">
        <v>107.262</v>
      </c>
      <c r="H1183" s="6">
        <v>5.91</v>
      </c>
      <c r="K1183" s="4">
        <f>IFERROR(__xludf.DUMMYFUNCTION("""COMPUTED_VALUE"""),5.715)</f>
        <v>5.715</v>
      </c>
      <c r="L1183" s="4">
        <v>107.065</v>
      </c>
      <c r="M1183" s="4" t="s">
        <v>13</v>
      </c>
      <c r="N1183" s="1">
        <v>4.35324540413009</v>
      </c>
      <c r="O1183" s="4">
        <v>102.90875459586991</v>
      </c>
      <c r="V1183" s="5">
        <v>138.944</v>
      </c>
      <c r="W1183" s="6">
        <v>5.91</v>
      </c>
      <c r="Z1183" s="4">
        <f>IFERROR(__xludf.DUMMYFUNCTION("""COMPUTED_VALUE"""),5.715)</f>
        <v>5.715</v>
      </c>
      <c r="AA1183" s="4">
        <v>139.981</v>
      </c>
      <c r="AB1183" s="4" t="s">
        <v>13</v>
      </c>
      <c r="AC1183" s="1">
        <v>13.5477938753098</v>
      </c>
      <c r="AD1183" s="4">
        <v>125.3962061246902</v>
      </c>
    </row>
    <row r="1184">
      <c r="G1184" s="5">
        <v>107.246</v>
      </c>
      <c r="H1184" s="6">
        <v>5.915</v>
      </c>
      <c r="K1184" s="4">
        <f>IFERROR(__xludf.DUMMYFUNCTION("""COMPUTED_VALUE"""),5.72)</f>
        <v>5.72</v>
      </c>
      <c r="L1184" s="4">
        <v>107.098</v>
      </c>
      <c r="M1184" s="4" t="s">
        <v>13</v>
      </c>
      <c r="N1184" s="1">
        <v>4.33539565037703</v>
      </c>
      <c r="O1184" s="4">
        <v>102.91060434962297</v>
      </c>
      <c r="V1184" s="5">
        <v>138.902</v>
      </c>
      <c r="W1184" s="6">
        <v>5.915</v>
      </c>
      <c r="Z1184" s="4">
        <f>IFERROR(__xludf.DUMMYFUNCTION("""COMPUTED_VALUE"""),5.72)</f>
        <v>5.72</v>
      </c>
      <c r="AA1184" s="4">
        <v>139.974</v>
      </c>
      <c r="AB1184" s="4" t="s">
        <v>13</v>
      </c>
      <c r="AC1184" s="1">
        <v>13.5370575549693</v>
      </c>
      <c r="AD1184" s="4">
        <v>125.36494244503069</v>
      </c>
    </row>
    <row r="1185">
      <c r="G1185" s="5">
        <v>107.229</v>
      </c>
      <c r="H1185" s="6">
        <v>5.92</v>
      </c>
      <c r="K1185" s="4">
        <f>IFERROR(__xludf.DUMMYFUNCTION("""COMPUTED_VALUE"""),5.725)</f>
        <v>5.725</v>
      </c>
      <c r="L1185" s="4">
        <v>107.128</v>
      </c>
      <c r="M1185" s="4" t="s">
        <v>13</v>
      </c>
      <c r="N1185" s="1">
        <v>4.31810610882049</v>
      </c>
      <c r="O1185" s="4">
        <v>102.91089389117951</v>
      </c>
      <c r="V1185" s="5">
        <v>138.861</v>
      </c>
      <c r="W1185" s="6">
        <v>5.92</v>
      </c>
      <c r="Z1185" s="4">
        <f>IFERROR(__xludf.DUMMYFUNCTION("""COMPUTED_VALUE"""),5.725)</f>
        <v>5.725</v>
      </c>
      <c r="AA1185" s="4">
        <v>139.966</v>
      </c>
      <c r="AB1185" s="4" t="s">
        <v>13</v>
      </c>
      <c r="AC1185" s="1">
        <v>13.5285582363264</v>
      </c>
      <c r="AD1185" s="4">
        <v>125.33244176367359</v>
      </c>
    </row>
    <row r="1186">
      <c r="G1186" s="5">
        <v>107.212</v>
      </c>
      <c r="H1186" s="6">
        <v>5.925</v>
      </c>
      <c r="K1186" s="4">
        <f>IFERROR(__xludf.DUMMYFUNCTION("""COMPUTED_VALUE"""),5.73)</f>
        <v>5.73</v>
      </c>
      <c r="L1186" s="4">
        <v>107.158</v>
      </c>
      <c r="M1186" s="4" t="s">
        <v>13</v>
      </c>
      <c r="N1186" s="1">
        <v>4.30145607338774</v>
      </c>
      <c r="O1186" s="4">
        <v>102.91054392661226</v>
      </c>
      <c r="V1186" s="5">
        <v>138.82</v>
      </c>
      <c r="W1186" s="6">
        <v>5.925</v>
      </c>
      <c r="Z1186" s="4">
        <f>IFERROR(__xludf.DUMMYFUNCTION("""COMPUTED_VALUE"""),5.73)</f>
        <v>5.73</v>
      </c>
      <c r="AA1186" s="4">
        <v>139.958</v>
      </c>
      <c r="AB1186" s="4" t="s">
        <v>13</v>
      </c>
      <c r="AC1186" s="1">
        <v>13.5223590140868</v>
      </c>
      <c r="AD1186" s="4">
        <v>125.29764098591319</v>
      </c>
    </row>
    <row r="1187">
      <c r="G1187" s="5">
        <v>107.195</v>
      </c>
      <c r="H1187" s="6">
        <v>5.93</v>
      </c>
      <c r="K1187" s="4">
        <f>IFERROR(__xludf.DUMMYFUNCTION("""COMPUTED_VALUE"""),5.735)</f>
        <v>5.735</v>
      </c>
      <c r="L1187" s="4">
        <v>107.187</v>
      </c>
      <c r="M1187" s="4" t="s">
        <v>13</v>
      </c>
      <c r="N1187" s="1">
        <v>4.28552483800603</v>
      </c>
      <c r="O1187" s="4">
        <v>102.90947516199397</v>
      </c>
      <c r="V1187" s="5">
        <v>138.781</v>
      </c>
      <c r="W1187" s="6">
        <v>5.93</v>
      </c>
      <c r="Z1187" s="4">
        <f>IFERROR(__xludf.DUMMYFUNCTION("""COMPUTED_VALUE"""),5.735)</f>
        <v>5.735</v>
      </c>
      <c r="AA1187" s="4">
        <v>139.95</v>
      </c>
      <c r="AB1187" s="4" t="s">
        <v>13</v>
      </c>
      <c r="AC1187" s="1">
        <v>13.5185229829558</v>
      </c>
      <c r="AD1187" s="4">
        <v>125.2624770170442</v>
      </c>
    </row>
    <row r="1188">
      <c r="G1188" s="5">
        <v>107.178</v>
      </c>
      <c r="H1188" s="6">
        <v>5.935</v>
      </c>
      <c r="K1188" s="4">
        <f>IFERROR(__xludf.DUMMYFUNCTION("""COMPUTED_VALUE"""),5.74)</f>
        <v>5.74</v>
      </c>
      <c r="L1188" s="4">
        <v>107.214</v>
      </c>
      <c r="M1188" s="4" t="s">
        <v>13</v>
      </c>
      <c r="N1188" s="1">
        <v>4.2703916966026</v>
      </c>
      <c r="O1188" s="4">
        <v>102.9076083033974</v>
      </c>
      <c r="V1188" s="5">
        <v>138.742</v>
      </c>
      <c r="W1188" s="6">
        <v>5.935</v>
      </c>
      <c r="Z1188" s="4">
        <f>IFERROR(__xludf.DUMMYFUNCTION("""COMPUTED_VALUE"""),5.74)</f>
        <v>5.74</v>
      </c>
      <c r="AA1188" s="4">
        <v>139.94</v>
      </c>
      <c r="AB1188" s="4" t="s">
        <v>13</v>
      </c>
      <c r="AC1188" s="1">
        <v>13.5171132376392</v>
      </c>
      <c r="AD1188" s="4">
        <v>125.2248867623608</v>
      </c>
    </row>
    <row r="1189">
      <c r="G1189" s="5">
        <v>107.161</v>
      </c>
      <c r="H1189" s="6">
        <v>5.94</v>
      </c>
      <c r="K1189" s="4">
        <f>IFERROR(__xludf.DUMMYFUNCTION("""COMPUTED_VALUE"""),5.745)</f>
        <v>5.745</v>
      </c>
      <c r="L1189" s="4">
        <v>107.24</v>
      </c>
      <c r="M1189" s="4" t="s">
        <v>13</v>
      </c>
      <c r="N1189" s="1">
        <v>4.25581791758224</v>
      </c>
      <c r="O1189" s="4">
        <v>102.90518208241777</v>
      </c>
      <c r="V1189" s="5">
        <v>138.705</v>
      </c>
      <c r="W1189" s="6">
        <v>5.94</v>
      </c>
      <c r="Z1189" s="4">
        <f>IFERROR(__xludf.DUMMYFUNCTION("""COMPUTED_VALUE"""),5.745)</f>
        <v>5.745</v>
      </c>
      <c r="AA1189" s="4">
        <v>139.93</v>
      </c>
      <c r="AB1189" s="4" t="s">
        <v>13</v>
      </c>
      <c r="AC1189" s="1">
        <v>13.5185730948188</v>
      </c>
      <c r="AD1189" s="4">
        <v>125.18642690518121</v>
      </c>
    </row>
    <row r="1190">
      <c r="G1190" s="5">
        <v>107.144</v>
      </c>
      <c r="H1190" s="6">
        <v>5.945</v>
      </c>
      <c r="K1190" s="4">
        <f>IFERROR(__xludf.DUMMYFUNCTION("""COMPUTED_VALUE"""),5.75)</f>
        <v>5.75</v>
      </c>
      <c r="L1190" s="4">
        <v>107.264</v>
      </c>
      <c r="M1190" s="4" t="s">
        <v>13</v>
      </c>
      <c r="N1190" s="1">
        <v>4.24140920541597</v>
      </c>
      <c r="O1190" s="4">
        <v>102.90259079458403</v>
      </c>
      <c r="V1190" s="5">
        <v>138.669</v>
      </c>
      <c r="W1190" s="6">
        <v>5.945</v>
      </c>
      <c r="Z1190" s="4">
        <f>IFERROR(__xludf.DUMMYFUNCTION("""COMPUTED_VALUE"""),5.75)</f>
        <v>5.75</v>
      </c>
      <c r="AA1190" s="4">
        <v>139.92</v>
      </c>
      <c r="AB1190" s="4" t="s">
        <v>13</v>
      </c>
      <c r="AC1190" s="1">
        <v>13.5233172913721</v>
      </c>
      <c r="AD1190" s="4">
        <v>125.14568270862792</v>
      </c>
    </row>
    <row r="1191">
      <c r="G1191" s="5">
        <v>107.128</v>
      </c>
      <c r="H1191" s="6">
        <v>5.95</v>
      </c>
      <c r="K1191" s="4">
        <f>IFERROR(__xludf.DUMMYFUNCTION("""COMPUTED_VALUE"""),5.755)</f>
        <v>5.755</v>
      </c>
      <c r="L1191" s="4">
        <v>107.287</v>
      </c>
      <c r="M1191" s="4" t="s">
        <v>13</v>
      </c>
      <c r="N1191" s="1">
        <v>4.22715075662971</v>
      </c>
      <c r="O1191" s="4">
        <v>102.90084924337029</v>
      </c>
      <c r="V1191" s="5">
        <v>138.634</v>
      </c>
      <c r="W1191" s="6">
        <v>5.95</v>
      </c>
      <c r="Z1191" s="4">
        <f>IFERROR(__xludf.DUMMYFUNCTION("""COMPUTED_VALUE"""),5.755)</f>
        <v>5.755</v>
      </c>
      <c r="AA1191" s="4">
        <v>139.908</v>
      </c>
      <c r="AB1191" s="4" t="s">
        <v>13</v>
      </c>
      <c r="AC1191" s="1">
        <v>13.5311759203295</v>
      </c>
      <c r="AD1191" s="4">
        <v>125.10282407967048</v>
      </c>
    </row>
    <row r="1192">
      <c r="G1192" s="5">
        <v>107.111</v>
      </c>
      <c r="H1192" s="6">
        <v>5.955</v>
      </c>
      <c r="K1192" s="4">
        <f>IFERROR(__xludf.DUMMYFUNCTION("""COMPUTED_VALUE"""),5.76)</f>
        <v>5.76</v>
      </c>
      <c r="L1192" s="4">
        <v>107.308</v>
      </c>
      <c r="M1192" s="4" t="s">
        <v>13</v>
      </c>
      <c r="N1192" s="1">
        <v>4.21302951891221</v>
      </c>
      <c r="O1192" s="4">
        <v>102.8979704810878</v>
      </c>
      <c r="V1192" s="5">
        <v>138.601</v>
      </c>
      <c r="W1192" s="6">
        <v>5.955</v>
      </c>
      <c r="Z1192" s="4">
        <f>IFERROR(__xludf.DUMMYFUNCTION("""COMPUTED_VALUE"""),5.76)</f>
        <v>5.76</v>
      </c>
      <c r="AA1192" s="4">
        <v>139.895</v>
      </c>
      <c r="AB1192" s="4" t="s">
        <v>13</v>
      </c>
      <c r="AC1192" s="1">
        <v>13.5419766949247</v>
      </c>
      <c r="AD1192" s="4">
        <v>125.0590233050753</v>
      </c>
    </row>
    <row r="1193">
      <c r="G1193" s="5">
        <v>107.095</v>
      </c>
      <c r="H1193" s="6">
        <v>5.96</v>
      </c>
      <c r="K1193" s="4">
        <f>IFERROR(__xludf.DUMMYFUNCTION("""COMPUTED_VALUE"""),5.765)</f>
        <v>5.765</v>
      </c>
      <c r="L1193" s="4">
        <v>107.328</v>
      </c>
      <c r="M1193" s="4" t="s">
        <v>13</v>
      </c>
      <c r="N1193" s="1">
        <v>4.19903243995221</v>
      </c>
      <c r="O1193" s="4">
        <v>102.8959675600478</v>
      </c>
      <c r="V1193" s="5">
        <v>138.569</v>
      </c>
      <c r="W1193" s="6">
        <v>5.96</v>
      </c>
      <c r="Z1193" s="4">
        <f>IFERROR(__xludf.DUMMYFUNCTION("""COMPUTED_VALUE"""),5.765)</f>
        <v>5.765</v>
      </c>
      <c r="AA1193" s="4">
        <v>139.882</v>
      </c>
      <c r="AB1193" s="4" t="s">
        <v>13</v>
      </c>
      <c r="AC1193" s="1">
        <v>13.5555473283914</v>
      </c>
      <c r="AD1193" s="4">
        <v>125.01345267160859</v>
      </c>
    </row>
    <row r="1194">
      <c r="G1194" s="5">
        <v>107.079</v>
      </c>
      <c r="H1194" s="6">
        <v>5.965</v>
      </c>
      <c r="K1194" s="4">
        <f>IFERROR(__xludf.DUMMYFUNCTION("""COMPUTED_VALUE"""),5.768611908)</f>
        <v>5.768611908</v>
      </c>
      <c r="L1194" s="4" t="s">
        <v>13</v>
      </c>
      <c r="M1194" s="4">
        <v>4.75861890761459</v>
      </c>
      <c r="N1194" s="1">
        <v>4.18514646743845</v>
      </c>
      <c r="O1194" s="4">
        <v>102.89385353256154</v>
      </c>
      <c r="V1194" s="5">
        <v>138.538</v>
      </c>
      <c r="W1194" s="6">
        <v>5.965</v>
      </c>
      <c r="Z1194" s="4">
        <f>IFERROR(__xludf.DUMMYFUNCTION("""COMPUTED_VALUE"""),5.768611908)</f>
        <v>5.768611908</v>
      </c>
      <c r="AA1194" s="4" t="s">
        <v>13</v>
      </c>
      <c r="AB1194" s="4">
        <v>14.5138018686111</v>
      </c>
      <c r="AC1194" s="1">
        <v>13.5717155339636</v>
      </c>
      <c r="AD1194" s="4">
        <v>124.96628446603641</v>
      </c>
    </row>
    <row r="1195">
      <c r="G1195" s="5">
        <v>107.063</v>
      </c>
      <c r="H1195" s="6">
        <v>5.97</v>
      </c>
      <c r="K1195" s="4">
        <f>IFERROR(__xludf.DUMMYFUNCTION("""COMPUTED_VALUE"""),5.77)</f>
        <v>5.77</v>
      </c>
      <c r="L1195" s="4">
        <v>107.346</v>
      </c>
      <c r="M1195" s="4" t="s">
        <v>13</v>
      </c>
      <c r="N1195" s="1">
        <v>4.17135854905967</v>
      </c>
      <c r="O1195" s="4">
        <v>102.89164145094033</v>
      </c>
      <c r="V1195" s="5">
        <v>138.51</v>
      </c>
      <c r="W1195" s="6">
        <v>5.97</v>
      </c>
      <c r="Z1195" s="4">
        <f>IFERROR(__xludf.DUMMYFUNCTION("""COMPUTED_VALUE"""),5.77)</f>
        <v>5.77</v>
      </c>
      <c r="AA1195" s="4">
        <v>139.867</v>
      </c>
      <c r="AB1195" s="4" t="s">
        <v>13</v>
      </c>
      <c r="AC1195" s="1">
        <v>13.590309024875</v>
      </c>
      <c r="AD1195" s="4">
        <v>124.919690975125</v>
      </c>
    </row>
    <row r="1196">
      <c r="G1196" s="5">
        <v>107.048</v>
      </c>
      <c r="H1196" s="6">
        <v>5.975</v>
      </c>
      <c r="K1196" s="4">
        <f>IFERROR(__xludf.DUMMYFUNCTION("""COMPUTED_VALUE"""),5.775)</f>
        <v>5.775</v>
      </c>
      <c r="L1196" s="4">
        <v>107.363</v>
      </c>
      <c r="M1196" s="4" t="s">
        <v>13</v>
      </c>
      <c r="N1196" s="1">
        <v>4.15765563250462</v>
      </c>
      <c r="O1196" s="4">
        <v>102.89034436749539</v>
      </c>
      <c r="V1196" s="5">
        <v>138.482</v>
      </c>
      <c r="W1196" s="6">
        <v>5.975</v>
      </c>
      <c r="Z1196" s="4">
        <f>IFERROR(__xludf.DUMMYFUNCTION("""COMPUTED_VALUE"""),5.775)</f>
        <v>5.775</v>
      </c>
      <c r="AA1196" s="4">
        <v>139.851</v>
      </c>
      <c r="AB1196" s="4" t="s">
        <v>13</v>
      </c>
      <c r="AC1196" s="1">
        <v>13.6111555143593</v>
      </c>
      <c r="AD1196" s="4">
        <v>124.8708444856407</v>
      </c>
    </row>
    <row r="1197">
      <c r="G1197" s="5">
        <v>107.033</v>
      </c>
      <c r="H1197" s="6">
        <v>5.98</v>
      </c>
      <c r="K1197" s="4">
        <f>IFERROR(__xludf.DUMMYFUNCTION("""COMPUTED_VALUE"""),5.78)</f>
        <v>5.78</v>
      </c>
      <c r="L1197" s="4">
        <v>107.378</v>
      </c>
      <c r="M1197" s="4" t="s">
        <v>13</v>
      </c>
      <c r="N1197" s="1">
        <v>4.14402466546204</v>
      </c>
      <c r="O1197" s="4">
        <v>102.88897533453796</v>
      </c>
      <c r="V1197" s="5">
        <v>138.457</v>
      </c>
      <c r="W1197" s="6">
        <v>5.98</v>
      </c>
      <c r="Z1197" s="4">
        <f>IFERROR(__xludf.DUMMYFUNCTION("""COMPUTED_VALUE"""),5.78)</f>
        <v>5.78</v>
      </c>
      <c r="AA1197" s="4">
        <v>139.834</v>
      </c>
      <c r="AB1197" s="4" t="s">
        <v>13</v>
      </c>
      <c r="AC1197" s="1">
        <v>13.6340827156504</v>
      </c>
      <c r="AD1197" s="4">
        <v>124.82291728434959</v>
      </c>
    </row>
    <row r="1198">
      <c r="G1198" s="5">
        <v>107.019</v>
      </c>
      <c r="H1198" s="6">
        <v>5.985</v>
      </c>
      <c r="K1198" s="4">
        <f>IFERROR(__xludf.DUMMYFUNCTION("""COMPUTED_VALUE"""),5.785)</f>
        <v>5.785</v>
      </c>
      <c r="L1198" s="4">
        <v>107.391</v>
      </c>
      <c r="M1198" s="4" t="s">
        <v>13</v>
      </c>
      <c r="N1198" s="1">
        <v>4.13045259562067</v>
      </c>
      <c r="O1198" s="4">
        <v>102.88854740437934</v>
      </c>
      <c r="V1198" s="5">
        <v>138.432</v>
      </c>
      <c r="W1198" s="6">
        <v>5.985</v>
      </c>
      <c r="Z1198" s="4">
        <f>IFERROR(__xludf.DUMMYFUNCTION("""COMPUTED_VALUE"""),5.785)</f>
        <v>5.785</v>
      </c>
      <c r="AA1198" s="4">
        <v>139.815</v>
      </c>
      <c r="AB1198" s="4" t="s">
        <v>13</v>
      </c>
      <c r="AC1198" s="1">
        <v>13.658918341982</v>
      </c>
      <c r="AD1198" s="4">
        <v>124.77308165801799</v>
      </c>
    </row>
    <row r="1199">
      <c r="G1199" s="5">
        <v>107.005</v>
      </c>
      <c r="H1199" s="6">
        <v>5.99</v>
      </c>
      <c r="K1199" s="4">
        <f>IFERROR(__xludf.DUMMYFUNCTION("""COMPUTED_VALUE"""),5.79)</f>
        <v>5.79</v>
      </c>
      <c r="L1199" s="4">
        <v>107.402</v>
      </c>
      <c r="M1199" s="4" t="s">
        <v>13</v>
      </c>
      <c r="N1199" s="1">
        <v>4.11692637066925</v>
      </c>
      <c r="O1199" s="4">
        <v>102.88807362933075</v>
      </c>
      <c r="V1199" s="5">
        <v>138.41</v>
      </c>
      <c r="W1199" s="6">
        <v>5.99</v>
      </c>
      <c r="Z1199" s="4">
        <f>IFERROR(__xludf.DUMMYFUNCTION("""COMPUTED_VALUE"""),5.79)</f>
        <v>5.79</v>
      </c>
      <c r="AA1199" s="4">
        <v>139.796</v>
      </c>
      <c r="AB1199" s="4" t="s">
        <v>13</v>
      </c>
      <c r="AC1199" s="1">
        <v>13.6854901065879</v>
      </c>
      <c r="AD1199" s="4">
        <v>124.72450989341209</v>
      </c>
    </row>
    <row r="1200">
      <c r="G1200" s="5">
        <v>106.992</v>
      </c>
      <c r="H1200" s="6">
        <v>5.995</v>
      </c>
      <c r="K1200" s="4">
        <f>IFERROR(__xludf.DUMMYFUNCTION("""COMPUTED_VALUE"""),5.795)</f>
        <v>5.795</v>
      </c>
      <c r="L1200" s="4">
        <v>107.412</v>
      </c>
      <c r="M1200" s="4" t="s">
        <v>13</v>
      </c>
      <c r="N1200" s="1">
        <v>4.10343293829653</v>
      </c>
      <c r="O1200" s="4">
        <v>102.88856706170347</v>
      </c>
      <c r="V1200" s="5">
        <v>138.388</v>
      </c>
      <c r="W1200" s="6">
        <v>5.995</v>
      </c>
      <c r="Z1200" s="4">
        <f>IFERROR(__xludf.DUMMYFUNCTION("""COMPUTED_VALUE"""),5.795)</f>
        <v>5.795</v>
      </c>
      <c r="AA1200" s="4">
        <v>139.774</v>
      </c>
      <c r="AB1200" s="4" t="s">
        <v>13</v>
      </c>
      <c r="AC1200" s="1">
        <v>13.7136257227019</v>
      </c>
      <c r="AD1200" s="4">
        <v>124.6743742772981</v>
      </c>
    </row>
    <row r="1201">
      <c r="G1201" s="5">
        <v>106.979</v>
      </c>
      <c r="H1201" s="6">
        <v>6.0</v>
      </c>
      <c r="K1201" s="4">
        <f>IFERROR(__xludf.DUMMYFUNCTION("""COMPUTED_VALUE"""),5.8)</f>
        <v>5.8</v>
      </c>
      <c r="L1201" s="4">
        <v>107.42</v>
      </c>
      <c r="M1201" s="4" t="s">
        <v>13</v>
      </c>
      <c r="N1201" s="1">
        <v>4.08995924619124</v>
      </c>
      <c r="O1201" s="4">
        <v>102.88904075380876</v>
      </c>
      <c r="V1201" s="5">
        <v>138.368</v>
      </c>
      <c r="W1201" s="6">
        <v>6.0</v>
      </c>
      <c r="Z1201" s="4">
        <f>IFERROR(__xludf.DUMMYFUNCTION("""COMPUTED_VALUE"""),5.8)</f>
        <v>5.8</v>
      </c>
      <c r="AA1201" s="4">
        <v>139.752</v>
      </c>
      <c r="AB1201" s="4" t="s">
        <v>13</v>
      </c>
      <c r="AC1201" s="1">
        <v>13.7431529035578</v>
      </c>
      <c r="AD1201" s="4">
        <v>124.6248470964422</v>
      </c>
    </row>
    <row r="1202">
      <c r="G1202" s="5">
        <v>106.967</v>
      </c>
      <c r="H1202" s="6">
        <v>6.005</v>
      </c>
      <c r="K1202" s="4">
        <f>IFERROR(__xludf.DUMMYFUNCTION("""COMPUTED_VALUE"""),5.805)</f>
        <v>5.805</v>
      </c>
      <c r="L1202" s="4">
        <v>107.427</v>
      </c>
      <c r="M1202" s="4" t="s">
        <v>13</v>
      </c>
      <c r="N1202" s="1">
        <v>4.07649224204214</v>
      </c>
      <c r="O1202" s="4">
        <v>102.89050775795786</v>
      </c>
      <c r="V1202" s="5">
        <v>138.35</v>
      </c>
      <c r="W1202" s="6">
        <v>6.005</v>
      </c>
      <c r="Z1202" s="4">
        <f>IFERROR(__xludf.DUMMYFUNCTION("""COMPUTED_VALUE"""),5.805)</f>
        <v>5.805</v>
      </c>
      <c r="AA1202" s="4">
        <v>139.728</v>
      </c>
      <c r="AB1202" s="4" t="s">
        <v>13</v>
      </c>
      <c r="AC1202" s="1">
        <v>13.7738993623894</v>
      </c>
      <c r="AD1202" s="4">
        <v>124.5761006376106</v>
      </c>
    </row>
    <row r="1203">
      <c r="G1203" s="5">
        <v>106.955</v>
      </c>
      <c r="H1203" s="6">
        <v>6.01</v>
      </c>
      <c r="K1203" s="4">
        <f>IFERROR(__xludf.DUMMYFUNCTION("""COMPUTED_VALUE"""),5.81)</f>
        <v>5.81</v>
      </c>
      <c r="L1203" s="4">
        <v>107.431</v>
      </c>
      <c r="M1203" s="4" t="s">
        <v>13</v>
      </c>
      <c r="N1203" s="1">
        <v>4.06301887353795</v>
      </c>
      <c r="O1203" s="4">
        <v>102.89198112646204</v>
      </c>
      <c r="V1203" s="5">
        <v>138.332</v>
      </c>
      <c r="W1203" s="6">
        <v>6.01</v>
      </c>
      <c r="Z1203" s="4">
        <f>IFERROR(__xludf.DUMMYFUNCTION("""COMPUTED_VALUE"""),5.81)</f>
        <v>5.81</v>
      </c>
      <c r="AA1203" s="4">
        <v>139.702</v>
      </c>
      <c r="AB1203" s="4" t="s">
        <v>13</v>
      </c>
      <c r="AC1203" s="1">
        <v>13.8056928124303</v>
      </c>
      <c r="AD1203" s="4">
        <v>124.5263071875697</v>
      </c>
    </row>
    <row r="1204">
      <c r="G1204" s="5">
        <v>106.944</v>
      </c>
      <c r="H1204" s="6">
        <v>6.015</v>
      </c>
      <c r="K1204" s="4">
        <f>IFERROR(__xludf.DUMMYFUNCTION("""COMPUTED_VALUE"""),5.815)</f>
        <v>5.815</v>
      </c>
      <c r="L1204" s="4">
        <v>107.435</v>
      </c>
      <c r="M1204" s="4" t="s">
        <v>13</v>
      </c>
      <c r="N1204" s="1">
        <v>4.04952608836744</v>
      </c>
      <c r="O1204" s="4">
        <v>102.89447391163256</v>
      </c>
      <c r="V1204" s="5">
        <v>138.316</v>
      </c>
      <c r="W1204" s="6">
        <v>6.015</v>
      </c>
      <c r="Z1204" s="4">
        <f>IFERROR(__xludf.DUMMYFUNCTION("""COMPUTED_VALUE"""),5.815)</f>
        <v>5.815</v>
      </c>
      <c r="AA1204" s="4">
        <v>139.675</v>
      </c>
      <c r="AB1204" s="4" t="s">
        <v>13</v>
      </c>
      <c r="AC1204" s="1">
        <v>13.8383609669146</v>
      </c>
      <c r="AD1204" s="4">
        <v>124.47763903308541</v>
      </c>
    </row>
    <row r="1205">
      <c r="G1205" s="5">
        <v>106.934</v>
      </c>
      <c r="H1205" s="6">
        <v>6.02</v>
      </c>
      <c r="K1205" s="4">
        <f>IFERROR(__xludf.DUMMYFUNCTION("""COMPUTED_VALUE"""),5.82)</f>
        <v>5.82</v>
      </c>
      <c r="L1205" s="4">
        <v>107.436</v>
      </c>
      <c r="M1205" s="4" t="s">
        <v>13</v>
      </c>
      <c r="N1205" s="1">
        <v>4.03600083421933</v>
      </c>
      <c r="O1205" s="4">
        <v>102.89799916578067</v>
      </c>
      <c r="V1205" s="5">
        <v>138.3</v>
      </c>
      <c r="W1205" s="6">
        <v>6.02</v>
      </c>
      <c r="Z1205" s="4">
        <f>IFERROR(__xludf.DUMMYFUNCTION("""COMPUTED_VALUE"""),5.82)</f>
        <v>5.82</v>
      </c>
      <c r="AA1205" s="4">
        <v>139.646</v>
      </c>
      <c r="AB1205" s="4" t="s">
        <v>13</v>
      </c>
      <c r="AC1205" s="1">
        <v>13.8717315390758</v>
      </c>
      <c r="AD1205" s="4">
        <v>124.42826846092422</v>
      </c>
    </row>
    <row r="1206">
      <c r="G1206" s="5">
        <v>106.924</v>
      </c>
      <c r="H1206" s="6">
        <v>6.025</v>
      </c>
      <c r="K1206" s="4">
        <f>IFERROR(__xludf.DUMMYFUNCTION("""COMPUTED_VALUE"""),5.825)</f>
        <v>5.825</v>
      </c>
      <c r="L1206" s="4">
        <v>107.437</v>
      </c>
      <c r="M1206" s="4" t="s">
        <v>13</v>
      </c>
      <c r="N1206" s="1">
        <v>4.02243005878237</v>
      </c>
      <c r="O1206" s="4">
        <v>102.90156994121763</v>
      </c>
      <c r="V1206" s="5">
        <v>138.286</v>
      </c>
      <c r="W1206" s="6">
        <v>6.025</v>
      </c>
      <c r="Z1206" s="4">
        <f>IFERROR(__xludf.DUMMYFUNCTION("""COMPUTED_VALUE"""),5.825)</f>
        <v>5.825</v>
      </c>
      <c r="AA1206" s="4">
        <v>139.616</v>
      </c>
      <c r="AB1206" s="4" t="s">
        <v>13</v>
      </c>
      <c r="AC1206" s="1">
        <v>13.9056322421478</v>
      </c>
      <c r="AD1206" s="4">
        <v>124.3803677578522</v>
      </c>
    </row>
    <row r="1207">
      <c r="G1207" s="5">
        <v>106.915</v>
      </c>
      <c r="H1207" s="6">
        <v>6.03</v>
      </c>
      <c r="K1207" s="4">
        <f>IFERROR(__xludf.DUMMYFUNCTION("""COMPUTED_VALUE"""),5.83)</f>
        <v>5.83</v>
      </c>
      <c r="L1207" s="4">
        <v>107.435</v>
      </c>
      <c r="M1207" s="4" t="s">
        <v>13</v>
      </c>
      <c r="N1207" s="1">
        <v>4.0088007097453</v>
      </c>
      <c r="O1207" s="4">
        <v>102.9061992902547</v>
      </c>
      <c r="V1207" s="5">
        <v>138.272</v>
      </c>
      <c r="W1207" s="6">
        <v>6.03</v>
      </c>
      <c r="Z1207" s="4">
        <f>IFERROR(__xludf.DUMMYFUNCTION("""COMPUTED_VALUE"""),5.83)</f>
        <v>5.83</v>
      </c>
      <c r="AA1207" s="4">
        <v>139.585</v>
      </c>
      <c r="AB1207" s="4" t="s">
        <v>13</v>
      </c>
      <c r="AC1207" s="1">
        <v>13.9398907893644</v>
      </c>
      <c r="AD1207" s="4">
        <v>124.3321092106356</v>
      </c>
    </row>
    <row r="1208">
      <c r="G1208" s="5">
        <v>106.906</v>
      </c>
      <c r="H1208" s="6">
        <v>6.035</v>
      </c>
      <c r="K1208" s="4">
        <f>IFERROR(__xludf.DUMMYFUNCTION("""COMPUTED_VALUE"""),5.835)</f>
        <v>5.835</v>
      </c>
      <c r="L1208" s="4">
        <v>107.433</v>
      </c>
      <c r="M1208" s="4" t="s">
        <v>13</v>
      </c>
      <c r="N1208" s="1">
        <v>3.99509973479687</v>
      </c>
      <c r="O1208" s="4">
        <v>102.91090026520314</v>
      </c>
      <c r="V1208" s="5">
        <v>138.26</v>
      </c>
      <c r="W1208" s="6">
        <v>6.035</v>
      </c>
      <c r="Z1208" s="4">
        <f>IFERROR(__xludf.DUMMYFUNCTION("""COMPUTED_VALUE"""),5.835)</f>
        <v>5.835</v>
      </c>
      <c r="AA1208" s="4">
        <v>139.552</v>
      </c>
      <c r="AB1208" s="4" t="s">
        <v>13</v>
      </c>
      <c r="AC1208" s="1">
        <v>13.9743348939594</v>
      </c>
      <c r="AD1208" s="4">
        <v>124.2856651060406</v>
      </c>
    </row>
    <row r="1209">
      <c r="G1209" s="5">
        <v>106.898</v>
      </c>
      <c r="H1209" s="6">
        <v>6.04</v>
      </c>
      <c r="K1209" s="4">
        <f>IFERROR(__xludf.DUMMYFUNCTION("""COMPUTED_VALUE"""),5.84)</f>
        <v>5.84</v>
      </c>
      <c r="L1209" s="4">
        <v>107.428</v>
      </c>
      <c r="M1209" s="4" t="s">
        <v>13</v>
      </c>
      <c r="N1209" s="1">
        <v>3.98131408162581</v>
      </c>
      <c r="O1209" s="4">
        <v>102.91668591837418</v>
      </c>
      <c r="V1209" s="5">
        <v>138.247</v>
      </c>
      <c r="W1209" s="6">
        <v>6.04</v>
      </c>
      <c r="Z1209" s="4">
        <f>IFERROR(__xludf.DUMMYFUNCTION("""COMPUTED_VALUE"""),5.84)</f>
        <v>5.84</v>
      </c>
      <c r="AA1209" s="4">
        <v>139.517</v>
      </c>
      <c r="AB1209" s="4" t="s">
        <v>13</v>
      </c>
      <c r="AC1209" s="1">
        <v>14.0087922691664</v>
      </c>
      <c r="AD1209" s="4">
        <v>124.23820773083361</v>
      </c>
    </row>
    <row r="1210">
      <c r="G1210" s="5">
        <v>106.891</v>
      </c>
      <c r="H1210" s="6">
        <v>6.045</v>
      </c>
      <c r="K1210" s="4">
        <f>IFERROR(__xludf.DUMMYFUNCTION("""COMPUTED_VALUE"""),5.845)</f>
        <v>5.845</v>
      </c>
      <c r="L1210" s="4">
        <v>107.423</v>
      </c>
      <c r="M1210" s="4" t="s">
        <v>13</v>
      </c>
      <c r="N1210" s="1">
        <v>3.96743069792088</v>
      </c>
      <c r="O1210" s="4">
        <v>102.92356930207913</v>
      </c>
      <c r="V1210" s="5">
        <v>138.236</v>
      </c>
      <c r="W1210" s="6">
        <v>6.045</v>
      </c>
      <c r="Z1210" s="4">
        <f>IFERROR(__xludf.DUMMYFUNCTION("""COMPUTED_VALUE"""),5.845)</f>
        <v>5.845</v>
      </c>
      <c r="AA1210" s="4">
        <v>139.481</v>
      </c>
      <c r="AB1210" s="4" t="s">
        <v>13</v>
      </c>
      <c r="AC1210" s="1">
        <v>14.0430906282195</v>
      </c>
      <c r="AD1210" s="4">
        <v>124.19290937178049</v>
      </c>
    </row>
    <row r="1211">
      <c r="G1211" s="5">
        <v>106.885</v>
      </c>
      <c r="H1211" s="6">
        <v>6.05</v>
      </c>
      <c r="K1211" s="4">
        <f>IFERROR(__xludf.DUMMYFUNCTION("""COMPUTED_VALUE"""),5.85)</f>
        <v>5.85</v>
      </c>
      <c r="L1211" s="4">
        <v>107.416</v>
      </c>
      <c r="M1211" s="4" t="s">
        <v>13</v>
      </c>
      <c r="N1211" s="1">
        <v>3.95343653137081</v>
      </c>
      <c r="O1211" s="4">
        <v>102.9315634686292</v>
      </c>
      <c r="V1211" s="5">
        <v>138.224</v>
      </c>
      <c r="W1211" s="6">
        <v>6.05</v>
      </c>
      <c r="Z1211" s="4">
        <f>IFERROR(__xludf.DUMMYFUNCTION("""COMPUTED_VALUE"""),5.85)</f>
        <v>5.85</v>
      </c>
      <c r="AA1211" s="4">
        <v>139.444</v>
      </c>
      <c r="AB1211" s="4" t="s">
        <v>13</v>
      </c>
      <c r="AC1211" s="1">
        <v>14.0770576843522</v>
      </c>
      <c r="AD1211" s="4">
        <v>124.14694231564779</v>
      </c>
    </row>
    <row r="1212">
      <c r="G1212" s="5">
        <v>106.879</v>
      </c>
      <c r="H1212" s="6">
        <v>6.055</v>
      </c>
      <c r="K1212" s="4">
        <f>IFERROR(__xludf.DUMMYFUNCTION("""COMPUTED_VALUE"""),5.855)</f>
        <v>5.855</v>
      </c>
      <c r="L1212" s="4">
        <v>107.408</v>
      </c>
      <c r="M1212" s="4" t="s">
        <v>13</v>
      </c>
      <c r="N1212" s="1">
        <v>3.93931852966434</v>
      </c>
      <c r="O1212" s="4">
        <v>102.93968147033567</v>
      </c>
      <c r="V1212" s="5">
        <v>138.214</v>
      </c>
      <c r="W1212" s="6">
        <v>6.055</v>
      </c>
      <c r="Z1212" s="4">
        <f>IFERROR(__xludf.DUMMYFUNCTION("""COMPUTED_VALUE"""),5.855)</f>
        <v>5.855</v>
      </c>
      <c r="AA1212" s="4">
        <v>139.406</v>
      </c>
      <c r="AB1212" s="4" t="s">
        <v>13</v>
      </c>
      <c r="AC1212" s="1">
        <v>14.1105211507984</v>
      </c>
      <c r="AD1212" s="4">
        <v>124.1034788492016</v>
      </c>
    </row>
    <row r="1213">
      <c r="G1213" s="5">
        <v>106.875</v>
      </c>
      <c r="H1213" s="6">
        <v>6.06</v>
      </c>
      <c r="K1213" s="4">
        <f>IFERROR(__xludf.DUMMYFUNCTION("""COMPUTED_VALUE"""),5.86)</f>
        <v>5.86</v>
      </c>
      <c r="L1213" s="4">
        <v>107.399</v>
      </c>
      <c r="M1213" s="4" t="s">
        <v>13</v>
      </c>
      <c r="N1213" s="1">
        <v>3.92506364049021</v>
      </c>
      <c r="O1213" s="4">
        <v>102.94993635950979</v>
      </c>
      <c r="V1213" s="5">
        <v>138.203</v>
      </c>
      <c r="W1213" s="6">
        <v>6.06</v>
      </c>
      <c r="Z1213" s="4">
        <f>IFERROR(__xludf.DUMMYFUNCTION("""COMPUTED_VALUE"""),5.86)</f>
        <v>5.86</v>
      </c>
      <c r="AA1213" s="4">
        <v>139.367</v>
      </c>
      <c r="AB1213" s="4" t="s">
        <v>13</v>
      </c>
      <c r="AC1213" s="1">
        <v>14.1433087407919</v>
      </c>
      <c r="AD1213" s="4">
        <v>124.05969125920811</v>
      </c>
    </row>
    <row r="1214">
      <c r="G1214" s="5">
        <v>106.87</v>
      </c>
      <c r="H1214" s="6">
        <v>6.065</v>
      </c>
      <c r="K1214" s="4">
        <f>IFERROR(__xludf.DUMMYFUNCTION("""COMPUTED_VALUE"""),5.865)</f>
        <v>5.865</v>
      </c>
      <c r="L1214" s="4">
        <v>107.389</v>
      </c>
      <c r="M1214" s="4" t="s">
        <v>13</v>
      </c>
      <c r="N1214" s="1">
        <v>3.91065881153718</v>
      </c>
      <c r="O1214" s="4">
        <v>102.95934118846283</v>
      </c>
      <c r="V1214" s="5">
        <v>138.193</v>
      </c>
      <c r="W1214" s="6">
        <v>6.065</v>
      </c>
      <c r="Z1214" s="4">
        <f>IFERROR(__xludf.DUMMYFUNCTION("""COMPUTED_VALUE"""),5.865)</f>
        <v>5.865</v>
      </c>
      <c r="AA1214" s="4">
        <v>139.327</v>
      </c>
      <c r="AB1214" s="4" t="s">
        <v>13</v>
      </c>
      <c r="AC1214" s="1">
        <v>14.1752481675664</v>
      </c>
      <c r="AD1214" s="4">
        <v>124.01775183243362</v>
      </c>
    </row>
    <row r="1215">
      <c r="G1215" s="5">
        <v>106.867</v>
      </c>
      <c r="H1215" s="6">
        <v>6.07</v>
      </c>
      <c r="K1215" s="4">
        <f>IFERROR(__xludf.DUMMYFUNCTION("""COMPUTED_VALUE"""),5.87)</f>
        <v>5.87</v>
      </c>
      <c r="L1215" s="4">
        <v>107.378</v>
      </c>
      <c r="M1215" s="4" t="s">
        <v>13</v>
      </c>
      <c r="N1215" s="1">
        <v>3.89609099049398</v>
      </c>
      <c r="O1215" s="4">
        <v>102.97090900950603</v>
      </c>
      <c r="V1215" s="5">
        <v>138.183</v>
      </c>
      <c r="W1215" s="6">
        <v>6.07</v>
      </c>
      <c r="Z1215" s="4">
        <f>IFERROR(__xludf.DUMMYFUNCTION("""COMPUTED_VALUE"""),5.87)</f>
        <v>5.87</v>
      </c>
      <c r="AA1215" s="4">
        <v>139.286</v>
      </c>
      <c r="AB1215" s="4" t="s">
        <v>13</v>
      </c>
      <c r="AC1215" s="1">
        <v>14.2061671443558</v>
      </c>
      <c r="AD1215" s="4">
        <v>123.97683285564419</v>
      </c>
    </row>
    <row r="1216">
      <c r="G1216" s="5">
        <v>106.864</v>
      </c>
      <c r="H1216" s="6">
        <v>6.075</v>
      </c>
      <c r="K1216" s="4">
        <f>IFERROR(__xludf.DUMMYFUNCTION("""COMPUTED_VALUE"""),5.875)</f>
        <v>5.875</v>
      </c>
      <c r="L1216" s="4">
        <v>107.366</v>
      </c>
      <c r="M1216" s="4" t="s">
        <v>13</v>
      </c>
      <c r="N1216" s="1">
        <v>3.88134712504935</v>
      </c>
      <c r="O1216" s="4">
        <v>102.98265287495066</v>
      </c>
      <c r="V1216" s="5">
        <v>138.174</v>
      </c>
      <c r="W1216" s="6">
        <v>6.075</v>
      </c>
      <c r="Z1216" s="4">
        <f>IFERROR(__xludf.DUMMYFUNCTION("""COMPUTED_VALUE"""),5.875)</f>
        <v>5.875</v>
      </c>
      <c r="AA1216" s="4">
        <v>139.244</v>
      </c>
      <c r="AB1216" s="4" t="s">
        <v>13</v>
      </c>
      <c r="AC1216" s="1">
        <v>14.2358933843938</v>
      </c>
      <c r="AD1216" s="4">
        <v>123.9381066156062</v>
      </c>
    </row>
    <row r="1217">
      <c r="G1217" s="5">
        <v>106.863</v>
      </c>
      <c r="H1217" s="6">
        <v>6.08</v>
      </c>
      <c r="K1217" s="4">
        <f>IFERROR(__xludf.DUMMYFUNCTION("""COMPUTED_VALUE"""),5.88)</f>
        <v>5.88</v>
      </c>
      <c r="L1217" s="4">
        <v>107.353</v>
      </c>
      <c r="M1217" s="4" t="s">
        <v>13</v>
      </c>
      <c r="N1217" s="1">
        <v>3.86641416289204</v>
      </c>
      <c r="O1217" s="4">
        <v>102.99658583710796</v>
      </c>
      <c r="V1217" s="5">
        <v>138.164</v>
      </c>
      <c r="W1217" s="6">
        <v>6.08</v>
      </c>
      <c r="Z1217" s="4">
        <f>IFERROR(__xludf.DUMMYFUNCTION("""COMPUTED_VALUE"""),5.88)</f>
        <v>5.88</v>
      </c>
      <c r="AA1217" s="4">
        <v>139.202</v>
      </c>
      <c r="AB1217" s="4" t="s">
        <v>13</v>
      </c>
      <c r="AC1217" s="1">
        <v>14.2642546009142</v>
      </c>
      <c r="AD1217" s="4">
        <v>123.89974539908579</v>
      </c>
    </row>
    <row r="1218">
      <c r="G1218" s="5">
        <v>106.861</v>
      </c>
      <c r="H1218" s="6">
        <v>6.085</v>
      </c>
      <c r="K1218" s="4">
        <f>IFERROR(__xludf.DUMMYFUNCTION("""COMPUTED_VALUE"""),5.885)</f>
        <v>5.885</v>
      </c>
      <c r="L1218" s="4">
        <v>107.339</v>
      </c>
      <c r="M1218" s="4" t="s">
        <v>13</v>
      </c>
      <c r="N1218" s="1">
        <v>3.85127905171079</v>
      </c>
      <c r="O1218" s="4">
        <v>103.00972094828921</v>
      </c>
      <c r="V1218" s="5">
        <v>138.155</v>
      </c>
      <c r="W1218" s="6">
        <v>6.085</v>
      </c>
      <c r="Z1218" s="4">
        <f>IFERROR(__xludf.DUMMYFUNCTION("""COMPUTED_VALUE"""),5.885)</f>
        <v>5.885</v>
      </c>
      <c r="AA1218" s="4">
        <v>139.159</v>
      </c>
      <c r="AB1218" s="4" t="s">
        <v>13</v>
      </c>
      <c r="AC1218" s="1">
        <v>14.2910785071508</v>
      </c>
      <c r="AD1218" s="4">
        <v>123.8639214928492</v>
      </c>
    </row>
    <row r="1219">
      <c r="G1219" s="5">
        <v>106.861</v>
      </c>
      <c r="H1219" s="6">
        <v>6.09</v>
      </c>
      <c r="K1219" s="4">
        <f>IFERROR(__xludf.DUMMYFUNCTION("""COMPUTED_VALUE"""),5.89)</f>
        <v>5.89</v>
      </c>
      <c r="L1219" s="4">
        <v>107.325</v>
      </c>
      <c r="M1219" s="4" t="s">
        <v>13</v>
      </c>
      <c r="N1219" s="1">
        <v>3.83592873919434</v>
      </c>
      <c r="O1219" s="4">
        <v>103.02507126080566</v>
      </c>
      <c r="V1219" s="5">
        <v>138.146</v>
      </c>
      <c r="W1219" s="6">
        <v>6.09</v>
      </c>
      <c r="Z1219" s="4">
        <f>IFERROR(__xludf.DUMMYFUNCTION("""COMPUTED_VALUE"""),5.89)</f>
        <v>5.89</v>
      </c>
      <c r="AA1219" s="4">
        <v>139.116</v>
      </c>
      <c r="AB1219" s="4" t="s">
        <v>13</v>
      </c>
      <c r="AC1219" s="1">
        <v>14.3161928163373</v>
      </c>
      <c r="AD1219" s="4">
        <v>123.8298071836627</v>
      </c>
    </row>
    <row r="1220">
      <c r="G1220" s="5">
        <v>106.861</v>
      </c>
      <c r="H1220" s="6">
        <v>6.095</v>
      </c>
      <c r="K1220" s="4">
        <f>IFERROR(__xludf.DUMMYFUNCTION("""COMPUTED_VALUE"""),5.895)</f>
        <v>5.895</v>
      </c>
      <c r="L1220" s="4">
        <v>107.31</v>
      </c>
      <c r="M1220" s="4" t="s">
        <v>13</v>
      </c>
      <c r="N1220" s="1">
        <v>3.82035017303144</v>
      </c>
      <c r="O1220" s="4">
        <v>103.04064982696856</v>
      </c>
      <c r="V1220" s="5">
        <v>138.137</v>
      </c>
      <c r="W1220" s="6">
        <v>6.095</v>
      </c>
      <c r="Z1220" s="4">
        <f>IFERROR(__xludf.DUMMYFUNCTION("""COMPUTED_VALUE"""),5.895)</f>
        <v>5.895</v>
      </c>
      <c r="AA1220" s="4">
        <v>139.073</v>
      </c>
      <c r="AB1220" s="4" t="s">
        <v>13</v>
      </c>
      <c r="AC1220" s="1">
        <v>14.3394252417076</v>
      </c>
      <c r="AD1220" s="4">
        <v>123.7975747582924</v>
      </c>
    </row>
    <row r="1221">
      <c r="G1221" s="5">
        <v>106.861</v>
      </c>
      <c r="H1221" s="6">
        <v>6.1</v>
      </c>
      <c r="K1221" s="4">
        <f>IFERROR(__xludf.DUMMYFUNCTION("""COMPUTED_VALUE"""),5.9)</f>
        <v>5.9</v>
      </c>
      <c r="L1221" s="4">
        <v>107.295</v>
      </c>
      <c r="M1221" s="4" t="s">
        <v>13</v>
      </c>
      <c r="N1221" s="1">
        <v>3.80453030091082</v>
      </c>
      <c r="O1221" s="4">
        <v>103.05646969908918</v>
      </c>
      <c r="V1221" s="5">
        <v>138.128</v>
      </c>
      <c r="W1221" s="6">
        <v>6.1</v>
      </c>
      <c r="Z1221" s="4">
        <f>IFERROR(__xludf.DUMMYFUNCTION("""COMPUTED_VALUE"""),5.9)</f>
        <v>5.9</v>
      </c>
      <c r="AA1221" s="4">
        <v>139.03</v>
      </c>
      <c r="AB1221" s="4" t="s">
        <v>13</v>
      </c>
      <c r="AC1221" s="1">
        <v>14.3606034964955</v>
      </c>
      <c r="AD1221" s="4">
        <v>123.76739650350449</v>
      </c>
    </row>
    <row r="1222">
      <c r="G1222" s="5">
        <v>106.863</v>
      </c>
      <c r="H1222" s="6">
        <v>6.105</v>
      </c>
      <c r="K1222" s="4">
        <f>IFERROR(__xludf.DUMMYFUNCTION("""COMPUTED_VALUE"""),5.905)</f>
        <v>5.905</v>
      </c>
      <c r="L1222" s="4">
        <v>107.279</v>
      </c>
      <c r="M1222" s="4" t="s">
        <v>13</v>
      </c>
      <c r="N1222" s="1">
        <v>3.78845607052122</v>
      </c>
      <c r="O1222" s="4">
        <v>103.07454392947878</v>
      </c>
      <c r="V1222" s="5">
        <v>138.119</v>
      </c>
      <c r="W1222" s="6">
        <v>6.105</v>
      </c>
      <c r="Z1222" s="4">
        <f>IFERROR(__xludf.DUMMYFUNCTION("""COMPUTED_VALUE"""),5.905)</f>
        <v>5.905</v>
      </c>
      <c r="AA1222" s="4">
        <v>138.987</v>
      </c>
      <c r="AB1222" s="4" t="s">
        <v>13</v>
      </c>
      <c r="AC1222" s="1">
        <v>14.3795552939346</v>
      </c>
      <c r="AD1222" s="4">
        <v>123.7394447060654</v>
      </c>
    </row>
    <row r="1223">
      <c r="G1223" s="5">
        <v>106.864</v>
      </c>
      <c r="H1223" s="6">
        <v>6.11</v>
      </c>
      <c r="K1223" s="4">
        <f>IFERROR(__xludf.DUMMYFUNCTION("""COMPUTED_VALUE"""),5.91)</f>
        <v>5.91</v>
      </c>
      <c r="L1223" s="4">
        <v>107.262</v>
      </c>
      <c r="M1223" s="4" t="s">
        <v>13</v>
      </c>
      <c r="N1223" s="1">
        <v>3.7721144295514</v>
      </c>
      <c r="O1223" s="4">
        <v>103.09188557044861</v>
      </c>
      <c r="V1223" s="5">
        <v>138.111</v>
      </c>
      <c r="W1223" s="6">
        <v>6.11</v>
      </c>
      <c r="Z1223" s="4">
        <f>IFERROR(__xludf.DUMMYFUNCTION("""COMPUTED_VALUE"""),5.91)</f>
        <v>5.91</v>
      </c>
      <c r="AA1223" s="4">
        <v>138.944</v>
      </c>
      <c r="AB1223" s="4" t="s">
        <v>13</v>
      </c>
      <c r="AC1223" s="1">
        <v>14.3961083472589</v>
      </c>
      <c r="AD1223" s="4">
        <v>123.71489165274109</v>
      </c>
    </row>
    <row r="1224">
      <c r="G1224" s="5">
        <v>106.866</v>
      </c>
      <c r="H1224" s="6">
        <v>6.115</v>
      </c>
      <c r="K1224" s="4">
        <f>IFERROR(__xludf.DUMMYFUNCTION("""COMPUTED_VALUE"""),5.915)</f>
        <v>5.915</v>
      </c>
      <c r="L1224" s="4">
        <v>107.246</v>
      </c>
      <c r="M1224" s="4" t="s">
        <v>13</v>
      </c>
      <c r="N1224" s="1">
        <v>3.7554923256901</v>
      </c>
      <c r="O1224" s="4">
        <v>103.1105076743099</v>
      </c>
      <c r="V1224" s="5">
        <v>138.102</v>
      </c>
      <c r="W1224" s="6">
        <v>6.115</v>
      </c>
      <c r="Z1224" s="4">
        <f>IFERROR(__xludf.DUMMYFUNCTION("""COMPUTED_VALUE"""),5.915)</f>
        <v>5.915</v>
      </c>
      <c r="AA1224" s="4">
        <v>138.902</v>
      </c>
      <c r="AB1224" s="4" t="s">
        <v>13</v>
      </c>
      <c r="AC1224" s="1">
        <v>14.4100903697021</v>
      </c>
      <c r="AD1224" s="4">
        <v>123.6919096302979</v>
      </c>
    </row>
    <row r="1225">
      <c r="G1225" s="5">
        <v>106.869</v>
      </c>
      <c r="H1225" s="6">
        <v>6.12</v>
      </c>
      <c r="K1225" s="4">
        <f>IFERROR(__xludf.DUMMYFUNCTION("""COMPUTED_VALUE"""),5.92)</f>
        <v>5.92</v>
      </c>
      <c r="L1225" s="4">
        <v>107.229</v>
      </c>
      <c r="M1225" s="4" t="s">
        <v>13</v>
      </c>
      <c r="N1225" s="1">
        <v>3.73857670662605</v>
      </c>
      <c r="O1225" s="4">
        <v>103.13042329337395</v>
      </c>
      <c r="V1225" s="5">
        <v>138.093</v>
      </c>
      <c r="W1225" s="6">
        <v>6.12</v>
      </c>
      <c r="Z1225" s="4">
        <f>IFERROR(__xludf.DUMMYFUNCTION("""COMPUTED_VALUE"""),5.92)</f>
        <v>5.92</v>
      </c>
      <c r="AA1225" s="4">
        <v>138.861</v>
      </c>
      <c r="AB1225" s="4" t="s">
        <v>13</v>
      </c>
      <c r="AC1225" s="1">
        <v>14.4213290744979</v>
      </c>
      <c r="AD1225" s="4">
        <v>123.67167092550208</v>
      </c>
    </row>
    <row r="1226">
      <c r="G1226" s="5">
        <v>106.871</v>
      </c>
      <c r="H1226" s="6">
        <v>6.125</v>
      </c>
      <c r="K1226" s="4">
        <f>IFERROR(__xludf.DUMMYFUNCTION("""COMPUTED_VALUE"""),5.925)</f>
        <v>5.925</v>
      </c>
      <c r="L1226" s="4">
        <v>107.212</v>
      </c>
      <c r="M1226" s="4" t="s">
        <v>13</v>
      </c>
      <c r="N1226" s="1">
        <v>3.72135452004799</v>
      </c>
      <c r="O1226" s="4">
        <v>103.149645479952</v>
      </c>
      <c r="V1226" s="5">
        <v>138.085</v>
      </c>
      <c r="W1226" s="6">
        <v>6.125</v>
      </c>
      <c r="Z1226" s="4">
        <f>IFERROR(__xludf.DUMMYFUNCTION("""COMPUTED_VALUE"""),5.925)</f>
        <v>5.925</v>
      </c>
      <c r="AA1226" s="4">
        <v>138.82</v>
      </c>
      <c r="AB1226" s="4" t="s">
        <v>13</v>
      </c>
      <c r="AC1226" s="1">
        <v>14.4296521748801</v>
      </c>
      <c r="AD1226" s="4">
        <v>123.6553478251199</v>
      </c>
    </row>
    <row r="1227">
      <c r="G1227" s="5">
        <v>106.874</v>
      </c>
      <c r="H1227" s="6">
        <v>6.13</v>
      </c>
      <c r="K1227" s="4">
        <f>IFERROR(__xludf.DUMMYFUNCTION("""COMPUTED_VALUE"""),5.93)</f>
        <v>5.93</v>
      </c>
      <c r="L1227" s="4">
        <v>107.195</v>
      </c>
      <c r="M1227" s="4" t="s">
        <v>13</v>
      </c>
      <c r="N1227" s="1">
        <v>3.70381271364468</v>
      </c>
      <c r="O1227" s="4">
        <v>103.17018728635531</v>
      </c>
      <c r="V1227" s="5">
        <v>138.076</v>
      </c>
      <c r="W1227" s="6">
        <v>6.13</v>
      </c>
      <c r="Z1227" s="4">
        <f>IFERROR(__xludf.DUMMYFUNCTION("""COMPUTED_VALUE"""),5.93)</f>
        <v>5.93</v>
      </c>
      <c r="AA1227" s="4">
        <v>138.781</v>
      </c>
      <c r="AB1227" s="4" t="s">
        <v>13</v>
      </c>
      <c r="AC1227" s="1">
        <v>14.4348873840826</v>
      </c>
      <c r="AD1227" s="4">
        <v>123.6411126159174</v>
      </c>
    </row>
    <row r="1228">
      <c r="G1228" s="5">
        <v>106.877</v>
      </c>
      <c r="H1228" s="6">
        <v>6.135</v>
      </c>
      <c r="K1228" s="4">
        <f>IFERROR(__xludf.DUMMYFUNCTION("""COMPUTED_VALUE"""),5.935)</f>
        <v>5.935</v>
      </c>
      <c r="L1228" s="4">
        <v>107.178</v>
      </c>
      <c r="M1228" s="4" t="s">
        <v>13</v>
      </c>
      <c r="N1228" s="1">
        <v>3.68593823510485</v>
      </c>
      <c r="O1228" s="4">
        <v>103.19106176489514</v>
      </c>
      <c r="V1228" s="5">
        <v>138.066</v>
      </c>
      <c r="W1228" s="6">
        <v>6.135</v>
      </c>
      <c r="Z1228" s="4">
        <f>IFERROR(__xludf.DUMMYFUNCTION("""COMPUTED_VALUE"""),5.935)</f>
        <v>5.935</v>
      </c>
      <c r="AA1228" s="4">
        <v>138.742</v>
      </c>
      <c r="AB1228" s="4" t="s">
        <v>13</v>
      </c>
      <c r="AC1228" s="1">
        <v>14.4368624153392</v>
      </c>
      <c r="AD1228" s="4">
        <v>123.62913758466081</v>
      </c>
    </row>
    <row r="1229">
      <c r="G1229" s="5">
        <v>106.88</v>
      </c>
      <c r="H1229" s="6">
        <v>6.14</v>
      </c>
      <c r="K1229" s="4">
        <f>IFERROR(__xludf.DUMMYFUNCTION("""COMPUTED_VALUE"""),5.935352325)</f>
        <v>5.935352325</v>
      </c>
      <c r="L1229" s="4" t="s">
        <v>13</v>
      </c>
      <c r="M1229" s="4">
        <v>4.26935750431817</v>
      </c>
      <c r="N1229" s="1">
        <v>3.66749400498442</v>
      </c>
      <c r="O1229" s="4">
        <v>103.21250599501558</v>
      </c>
      <c r="V1229" s="5">
        <v>138.056</v>
      </c>
      <c r="W1229" s="6">
        <v>6.14</v>
      </c>
      <c r="Z1229" s="4">
        <f>IFERROR(__xludf.DUMMYFUNCTION("""COMPUTED_VALUE"""),5.935352325)</f>
        <v>5.935352325</v>
      </c>
      <c r="AA1229" s="4" t="s">
        <v>13</v>
      </c>
      <c r="AB1229" s="4">
        <v>13.5171070470514</v>
      </c>
      <c r="AC1229" s="1">
        <v>14.435255171303</v>
      </c>
      <c r="AD1229" s="4">
        <v>123.62074482869701</v>
      </c>
    </row>
    <row r="1230">
      <c r="G1230" s="5">
        <v>106.882</v>
      </c>
      <c r="H1230" s="6">
        <v>6.145</v>
      </c>
      <c r="K1230" s="4">
        <f>IFERROR(__xludf.DUMMYFUNCTION("""COMPUTED_VALUE"""),5.94)</f>
        <v>5.94</v>
      </c>
      <c r="L1230" s="4">
        <v>107.161</v>
      </c>
      <c r="M1230" s="4" t="s">
        <v>13</v>
      </c>
      <c r="N1230" s="1">
        <v>3.64819403471884</v>
      </c>
      <c r="O1230" s="4">
        <v>103.23380596528116</v>
      </c>
      <c r="V1230" s="5">
        <v>138.046</v>
      </c>
      <c r="W1230" s="6">
        <v>6.145</v>
      </c>
      <c r="Z1230" s="4">
        <f>IFERROR(__xludf.DUMMYFUNCTION("""COMPUTED_VALUE"""),5.94)</f>
        <v>5.94</v>
      </c>
      <c r="AA1230" s="4">
        <v>138.705</v>
      </c>
      <c r="AB1230" s="4" t="s">
        <v>13</v>
      </c>
      <c r="AC1230" s="1">
        <v>14.4299035777502</v>
      </c>
      <c r="AD1230" s="4">
        <v>123.6160964222498</v>
      </c>
    </row>
    <row r="1231">
      <c r="G1231" s="5">
        <v>106.884</v>
      </c>
      <c r="H1231" s="6">
        <v>6.15</v>
      </c>
      <c r="K1231" s="4">
        <f>IFERROR(__xludf.DUMMYFUNCTION("""COMPUTED_VALUE"""),5.945)</f>
        <v>5.945</v>
      </c>
      <c r="L1231" s="4">
        <v>107.144</v>
      </c>
      <c r="M1231" s="4" t="s">
        <v>13</v>
      </c>
      <c r="N1231" s="1">
        <v>3.62808001592825</v>
      </c>
      <c r="O1231" s="4">
        <v>103.25591998407175</v>
      </c>
      <c r="V1231" s="5">
        <v>138.035</v>
      </c>
      <c r="W1231" s="6">
        <v>6.15</v>
      </c>
      <c r="Z1231" s="4">
        <f>IFERROR(__xludf.DUMMYFUNCTION("""COMPUTED_VALUE"""),5.945)</f>
        <v>5.945</v>
      </c>
      <c r="AA1231" s="4">
        <v>138.669</v>
      </c>
      <c r="AB1231" s="4" t="s">
        <v>13</v>
      </c>
      <c r="AC1231" s="1">
        <v>14.4209864522357</v>
      </c>
      <c r="AD1231" s="4">
        <v>123.6140135477643</v>
      </c>
    </row>
    <row r="1232">
      <c r="G1232" s="5">
        <v>106.885</v>
      </c>
      <c r="H1232" s="6">
        <v>6.155</v>
      </c>
      <c r="K1232" s="4">
        <f>IFERROR(__xludf.DUMMYFUNCTION("""COMPUTED_VALUE"""),5.95)</f>
        <v>5.95</v>
      </c>
      <c r="L1232" s="4">
        <v>107.128</v>
      </c>
      <c r="M1232" s="4" t="s">
        <v>13</v>
      </c>
      <c r="N1232" s="1">
        <v>3.6071955700416</v>
      </c>
      <c r="O1232" s="4">
        <v>103.27780442995841</v>
      </c>
      <c r="V1232" s="5">
        <v>138.023</v>
      </c>
      <c r="W1232" s="6">
        <v>6.155</v>
      </c>
      <c r="Z1232" s="4">
        <f>IFERROR(__xludf.DUMMYFUNCTION("""COMPUTED_VALUE"""),5.95)</f>
        <v>5.95</v>
      </c>
      <c r="AA1232" s="4">
        <v>138.634</v>
      </c>
      <c r="AB1232" s="4" t="s">
        <v>13</v>
      </c>
      <c r="AC1232" s="1">
        <v>14.4086842694611</v>
      </c>
      <c r="AD1232" s="4">
        <v>123.61431573053889</v>
      </c>
    </row>
    <row r="1233">
      <c r="G1233" s="5">
        <v>106.885</v>
      </c>
      <c r="H1233" s="6">
        <v>6.16</v>
      </c>
      <c r="K1233" s="4">
        <f>IFERROR(__xludf.DUMMYFUNCTION("""COMPUTED_VALUE"""),5.955)</f>
        <v>5.955</v>
      </c>
      <c r="L1233" s="4">
        <v>107.111</v>
      </c>
      <c r="M1233" s="4" t="s">
        <v>13</v>
      </c>
      <c r="N1233" s="1">
        <v>3.58558431848787</v>
      </c>
      <c r="O1233" s="4">
        <v>103.29941568151213</v>
      </c>
      <c r="V1233" s="5">
        <v>138.009</v>
      </c>
      <c r="W1233" s="6">
        <v>6.16</v>
      </c>
      <c r="Z1233" s="4">
        <f>IFERROR(__xludf.DUMMYFUNCTION("""COMPUTED_VALUE"""),5.955)</f>
        <v>5.955</v>
      </c>
      <c r="AA1233" s="4">
        <v>138.601</v>
      </c>
      <c r="AB1233" s="4" t="s">
        <v>13</v>
      </c>
      <c r="AC1233" s="1">
        <v>14.3931775041278</v>
      </c>
      <c r="AD1233" s="4">
        <v>123.61582249587218</v>
      </c>
    </row>
    <row r="1234">
      <c r="G1234" s="5">
        <v>106.885</v>
      </c>
      <c r="H1234" s="6">
        <v>6.165</v>
      </c>
      <c r="K1234" s="4">
        <f>IFERROR(__xludf.DUMMYFUNCTION("""COMPUTED_VALUE"""),5.96)</f>
        <v>5.96</v>
      </c>
      <c r="L1234" s="4">
        <v>107.095</v>
      </c>
      <c r="M1234" s="4" t="s">
        <v>13</v>
      </c>
      <c r="N1234" s="1">
        <v>3.56328988269604</v>
      </c>
      <c r="O1234" s="4">
        <v>103.32171011730397</v>
      </c>
      <c r="V1234" s="5">
        <v>137.995</v>
      </c>
      <c r="W1234" s="6">
        <v>6.165</v>
      </c>
      <c r="Z1234" s="4">
        <f>IFERROR(__xludf.DUMMYFUNCTION("""COMPUTED_VALUE"""),5.96)</f>
        <v>5.96</v>
      </c>
      <c r="AA1234" s="4">
        <v>138.569</v>
      </c>
      <c r="AB1234" s="4" t="s">
        <v>13</v>
      </c>
      <c r="AC1234" s="1">
        <v>14.3746466309371</v>
      </c>
      <c r="AD1234" s="4">
        <v>123.62035336906291</v>
      </c>
    </row>
    <row r="1235">
      <c r="G1235" s="5">
        <v>106.883</v>
      </c>
      <c r="H1235" s="6">
        <v>6.17</v>
      </c>
      <c r="K1235" s="4">
        <f>IFERROR(__xludf.DUMMYFUNCTION("""COMPUTED_VALUE"""),5.965)</f>
        <v>5.965</v>
      </c>
      <c r="L1235" s="4">
        <v>107.079</v>
      </c>
      <c r="M1235" s="4" t="s">
        <v>13</v>
      </c>
      <c r="N1235" s="1">
        <v>3.54035588409508</v>
      </c>
      <c r="O1235" s="4">
        <v>103.34264411590492</v>
      </c>
      <c r="V1235" s="5">
        <v>137.979</v>
      </c>
      <c r="W1235" s="6">
        <v>6.17</v>
      </c>
      <c r="Z1235" s="4">
        <f>IFERROR(__xludf.DUMMYFUNCTION("""COMPUTED_VALUE"""),5.965)</f>
        <v>5.965</v>
      </c>
      <c r="AA1235" s="4">
        <v>138.538</v>
      </c>
      <c r="AB1235" s="4" t="s">
        <v>13</v>
      </c>
      <c r="AC1235" s="1">
        <v>14.3532721245906</v>
      </c>
      <c r="AD1235" s="4">
        <v>123.62572787540941</v>
      </c>
    </row>
    <row r="1236">
      <c r="G1236" s="5">
        <v>106.879</v>
      </c>
      <c r="H1236" s="6">
        <v>6.175</v>
      </c>
      <c r="K1236" s="4">
        <f>IFERROR(__xludf.DUMMYFUNCTION("""COMPUTED_VALUE"""),5.97)</f>
        <v>5.97</v>
      </c>
      <c r="L1236" s="4">
        <v>107.063</v>
      </c>
      <c r="M1236" s="4" t="s">
        <v>13</v>
      </c>
      <c r="N1236" s="1">
        <v>3.51682594411395</v>
      </c>
      <c r="O1236" s="4">
        <v>103.36217405588606</v>
      </c>
      <c r="V1236" s="5">
        <v>137.961</v>
      </c>
      <c r="W1236" s="6">
        <v>6.175</v>
      </c>
      <c r="Z1236" s="4">
        <f>IFERROR(__xludf.DUMMYFUNCTION("""COMPUTED_VALUE"""),5.97)</f>
        <v>5.97</v>
      </c>
      <c r="AA1236" s="4">
        <v>138.51</v>
      </c>
      <c r="AB1236" s="4" t="s">
        <v>13</v>
      </c>
      <c r="AC1236" s="1">
        <v>14.3292344597897</v>
      </c>
      <c r="AD1236" s="4">
        <v>123.63176554021031</v>
      </c>
    </row>
    <row r="1237">
      <c r="G1237" s="5">
        <v>106.874</v>
      </c>
      <c r="H1237" s="6">
        <v>6.18</v>
      </c>
      <c r="K1237" s="4">
        <f>IFERROR(__xludf.DUMMYFUNCTION("""COMPUTED_VALUE"""),5.975)</f>
        <v>5.975</v>
      </c>
      <c r="L1237" s="4">
        <v>107.048</v>
      </c>
      <c r="M1237" s="4" t="s">
        <v>13</v>
      </c>
      <c r="N1237" s="1">
        <v>3.49274368418163</v>
      </c>
      <c r="O1237" s="4">
        <v>103.38125631581836</v>
      </c>
      <c r="V1237" s="5">
        <v>137.942</v>
      </c>
      <c r="W1237" s="6">
        <v>6.18</v>
      </c>
      <c r="Z1237" s="4">
        <f>IFERROR(__xludf.DUMMYFUNCTION("""COMPUTED_VALUE"""),5.975)</f>
        <v>5.975</v>
      </c>
      <c r="AA1237" s="4">
        <v>138.482</v>
      </c>
      <c r="AB1237" s="4" t="s">
        <v>13</v>
      </c>
      <c r="AC1237" s="1">
        <v>14.3027141112358</v>
      </c>
      <c r="AD1237" s="4">
        <v>123.6392858887642</v>
      </c>
    </row>
    <row r="1238">
      <c r="G1238" s="5">
        <v>106.867</v>
      </c>
      <c r="H1238" s="6">
        <v>6.185</v>
      </c>
      <c r="K1238" s="4">
        <f>IFERROR(__xludf.DUMMYFUNCTION("""COMPUTED_VALUE"""),5.98)</f>
        <v>5.98</v>
      </c>
      <c r="L1238" s="4">
        <v>107.033</v>
      </c>
      <c r="M1238" s="4" t="s">
        <v>13</v>
      </c>
      <c r="N1238" s="1">
        <v>3.46815272572709</v>
      </c>
      <c r="O1238" s="4">
        <v>103.39884727427291</v>
      </c>
      <c r="V1238" s="5">
        <v>137.92</v>
      </c>
      <c r="W1238" s="6">
        <v>6.185</v>
      </c>
      <c r="Z1238" s="4">
        <f>IFERROR(__xludf.DUMMYFUNCTION("""COMPUTED_VALUE"""),5.98)</f>
        <v>5.98</v>
      </c>
      <c r="AA1238" s="4">
        <v>138.457</v>
      </c>
      <c r="AB1238" s="4" t="s">
        <v>13</v>
      </c>
      <c r="AC1238" s="1">
        <v>14.2738915536303</v>
      </c>
      <c r="AD1238" s="4">
        <v>123.64610844636968</v>
      </c>
    </row>
    <row r="1239">
      <c r="G1239" s="5">
        <v>106.858</v>
      </c>
      <c r="H1239" s="6">
        <v>6.19</v>
      </c>
      <c r="K1239" s="4">
        <f>IFERROR(__xludf.DUMMYFUNCTION("""COMPUTED_VALUE"""),5.985)</f>
        <v>5.985</v>
      </c>
      <c r="L1239" s="4">
        <v>107.019</v>
      </c>
      <c r="M1239" s="4" t="s">
        <v>13</v>
      </c>
      <c r="N1239" s="1">
        <v>3.4430966901793</v>
      </c>
      <c r="O1239" s="4">
        <v>103.4149033098207</v>
      </c>
      <c r="V1239" s="5">
        <v>137.896</v>
      </c>
      <c r="W1239" s="6">
        <v>6.19</v>
      </c>
      <c r="Z1239" s="4">
        <f>IFERROR(__xludf.DUMMYFUNCTION("""COMPUTED_VALUE"""),5.985)</f>
        <v>5.985</v>
      </c>
      <c r="AA1239" s="4">
        <v>138.432</v>
      </c>
      <c r="AB1239" s="4" t="s">
        <v>13</v>
      </c>
      <c r="AC1239" s="1">
        <v>14.2429472616747</v>
      </c>
      <c r="AD1239" s="4">
        <v>123.65305273832529</v>
      </c>
    </row>
    <row r="1240">
      <c r="G1240" s="5">
        <v>106.846</v>
      </c>
      <c r="H1240" s="6">
        <v>6.195</v>
      </c>
      <c r="K1240" s="4">
        <f>IFERROR(__xludf.DUMMYFUNCTION("""COMPUTED_VALUE"""),5.99)</f>
        <v>5.99</v>
      </c>
      <c r="L1240" s="4">
        <v>107.005</v>
      </c>
      <c r="M1240" s="4" t="s">
        <v>13</v>
      </c>
      <c r="N1240" s="1">
        <v>3.41761919896723</v>
      </c>
      <c r="O1240" s="4">
        <v>103.42838080103277</v>
      </c>
      <c r="V1240" s="5">
        <v>137.87</v>
      </c>
      <c r="W1240" s="6">
        <v>6.195</v>
      </c>
      <c r="Z1240" s="4">
        <f>IFERROR(__xludf.DUMMYFUNCTION("""COMPUTED_VALUE"""),5.99)</f>
        <v>5.99</v>
      </c>
      <c r="AA1240" s="4">
        <v>138.41</v>
      </c>
      <c r="AB1240" s="4" t="s">
        <v>13</v>
      </c>
      <c r="AC1240" s="1">
        <v>14.2100617100705</v>
      </c>
      <c r="AD1240" s="4">
        <v>123.6599382899295</v>
      </c>
    </row>
    <row r="1241">
      <c r="G1241" s="5">
        <v>106.831</v>
      </c>
      <c r="H1241" s="6">
        <v>6.2</v>
      </c>
      <c r="K1241" s="4">
        <f>IFERROR(__xludf.DUMMYFUNCTION("""COMPUTED_VALUE"""),5.995)</f>
        <v>5.995</v>
      </c>
      <c r="L1241" s="4">
        <v>106.992</v>
      </c>
      <c r="M1241" s="4" t="s">
        <v>13</v>
      </c>
      <c r="N1241" s="1">
        <v>3.39176387351987</v>
      </c>
      <c r="O1241" s="4">
        <v>103.43923612648014</v>
      </c>
      <c r="V1241" s="5">
        <v>137.84</v>
      </c>
      <c r="W1241" s="6">
        <v>6.2</v>
      </c>
      <c r="Z1241" s="4">
        <f>IFERROR(__xludf.DUMMYFUNCTION("""COMPUTED_VALUE"""),5.995)</f>
        <v>5.995</v>
      </c>
      <c r="AA1241" s="4">
        <v>138.388</v>
      </c>
      <c r="AB1241" s="4" t="s">
        <v>13</v>
      </c>
      <c r="AC1241" s="1">
        <v>14.175415373519</v>
      </c>
      <c r="AD1241" s="4">
        <v>123.664584626481</v>
      </c>
    </row>
    <row r="1242">
      <c r="G1242" s="5">
        <v>106.813</v>
      </c>
      <c r="H1242" s="6">
        <v>6.205</v>
      </c>
      <c r="K1242" s="4">
        <f>IFERROR(__xludf.DUMMYFUNCTION("""COMPUTED_VALUE"""),6.0)</f>
        <v>6</v>
      </c>
      <c r="L1242" s="4">
        <v>106.979</v>
      </c>
      <c r="M1242" s="4" t="s">
        <v>13</v>
      </c>
      <c r="N1242" s="1">
        <v>3.36557433526617</v>
      </c>
      <c r="O1242" s="4">
        <v>103.44742566473383</v>
      </c>
      <c r="V1242" s="5">
        <v>137.807</v>
      </c>
      <c r="W1242" s="6">
        <v>6.205</v>
      </c>
      <c r="Z1242" s="4">
        <f>IFERROR(__xludf.DUMMYFUNCTION("""COMPUTED_VALUE"""),6.0)</f>
        <v>6</v>
      </c>
      <c r="AA1242" s="4">
        <v>138.368</v>
      </c>
      <c r="AB1242" s="4" t="s">
        <v>13</v>
      </c>
      <c r="AC1242" s="1">
        <v>14.1391887267217</v>
      </c>
      <c r="AD1242" s="4">
        <v>123.66781127327829</v>
      </c>
    </row>
    <row r="1243">
      <c r="G1243" s="5">
        <v>106.791</v>
      </c>
      <c r="H1243" s="6">
        <v>6.21</v>
      </c>
      <c r="K1243" s="4">
        <f>IFERROR(__xludf.DUMMYFUNCTION("""COMPUTED_VALUE"""),6.005)</f>
        <v>6.005</v>
      </c>
      <c r="L1243" s="4">
        <v>106.967</v>
      </c>
      <c r="M1243" s="4" t="s">
        <v>13</v>
      </c>
      <c r="N1243" s="1">
        <v>3.33909420563511</v>
      </c>
      <c r="O1243" s="4">
        <v>103.45190579436489</v>
      </c>
      <c r="V1243" s="5">
        <v>137.771</v>
      </c>
      <c r="W1243" s="6">
        <v>6.21</v>
      </c>
      <c r="Z1243" s="4">
        <f>IFERROR(__xludf.DUMMYFUNCTION("""COMPUTED_VALUE"""),6.005)</f>
        <v>6.005</v>
      </c>
      <c r="AA1243" s="4">
        <v>138.35</v>
      </c>
      <c r="AB1243" s="4" t="s">
        <v>13</v>
      </c>
      <c r="AC1243" s="1">
        <v>14.1015622443801</v>
      </c>
      <c r="AD1243" s="4">
        <v>123.66943775561988</v>
      </c>
    </row>
    <row r="1244">
      <c r="G1244" s="5">
        <v>106.766</v>
      </c>
      <c r="H1244" s="6">
        <v>6.215</v>
      </c>
      <c r="K1244" s="4">
        <f>IFERROR(__xludf.DUMMYFUNCTION("""COMPUTED_VALUE"""),6.01)</f>
        <v>6.01</v>
      </c>
      <c r="L1244" s="4">
        <v>106.955</v>
      </c>
      <c r="M1244" s="4" t="s">
        <v>13</v>
      </c>
      <c r="N1244" s="1">
        <v>3.31236710605566</v>
      </c>
      <c r="O1244" s="4">
        <v>103.45363289394435</v>
      </c>
      <c r="V1244" s="5">
        <v>137.73</v>
      </c>
      <c r="W1244" s="6">
        <v>6.215</v>
      </c>
      <c r="Z1244" s="4">
        <f>IFERROR(__xludf.DUMMYFUNCTION("""COMPUTED_VALUE"""),6.01)</f>
        <v>6.01</v>
      </c>
      <c r="AA1244" s="4">
        <v>138.332</v>
      </c>
      <c r="AB1244" s="4" t="s">
        <v>13</v>
      </c>
      <c r="AC1244" s="1">
        <v>14.0627164011955</v>
      </c>
      <c r="AD1244" s="4">
        <v>123.66728359880449</v>
      </c>
    </row>
    <row r="1245">
      <c r="G1245" s="5">
        <v>106.737</v>
      </c>
      <c r="H1245" s="6">
        <v>6.22</v>
      </c>
      <c r="K1245" s="4">
        <f>IFERROR(__xludf.DUMMYFUNCTION("""COMPUTED_VALUE"""),6.015)</f>
        <v>6.015</v>
      </c>
      <c r="L1245" s="4">
        <v>106.944</v>
      </c>
      <c r="M1245" s="4" t="s">
        <v>13</v>
      </c>
      <c r="N1245" s="1">
        <v>3.28543665795679</v>
      </c>
      <c r="O1245" s="4">
        <v>103.4515633420432</v>
      </c>
      <c r="V1245" s="5">
        <v>137.686</v>
      </c>
      <c r="W1245" s="6">
        <v>6.22</v>
      </c>
      <c r="Z1245" s="4">
        <f>IFERROR(__xludf.DUMMYFUNCTION("""COMPUTED_VALUE"""),6.015)</f>
        <v>6.015</v>
      </c>
      <c r="AA1245" s="4">
        <v>138.316</v>
      </c>
      <c r="AB1245" s="4" t="s">
        <v>13</v>
      </c>
      <c r="AC1245" s="1">
        <v>14.0228316718695</v>
      </c>
      <c r="AD1245" s="4">
        <v>123.66316832813051</v>
      </c>
    </row>
    <row r="1246">
      <c r="G1246" s="5">
        <v>106.703</v>
      </c>
      <c r="H1246" s="6">
        <v>6.225</v>
      </c>
      <c r="K1246" s="4">
        <f>IFERROR(__xludf.DUMMYFUNCTION("""COMPUTED_VALUE"""),6.02)</f>
        <v>6.02</v>
      </c>
      <c r="L1246" s="4">
        <v>106.934</v>
      </c>
      <c r="M1246" s="4" t="s">
        <v>13</v>
      </c>
      <c r="N1246" s="1">
        <v>3.25834648276747</v>
      </c>
      <c r="O1246" s="4">
        <v>103.44465351723254</v>
      </c>
      <c r="V1246" s="5">
        <v>137.637</v>
      </c>
      <c r="W1246" s="6">
        <v>6.225</v>
      </c>
      <c r="Z1246" s="4">
        <f>IFERROR(__xludf.DUMMYFUNCTION("""COMPUTED_VALUE"""),6.02)</f>
        <v>6.02</v>
      </c>
      <c r="AA1246" s="4">
        <v>138.3</v>
      </c>
      <c r="AB1246" s="4" t="s">
        <v>13</v>
      </c>
      <c r="AC1246" s="1">
        <v>13.9820885311034</v>
      </c>
      <c r="AD1246" s="4">
        <v>123.6549114688966</v>
      </c>
    </row>
    <row r="1247">
      <c r="G1247" s="5">
        <v>106.665</v>
      </c>
      <c r="H1247" s="6">
        <v>6.23</v>
      </c>
      <c r="K1247" s="4">
        <f>IFERROR(__xludf.DUMMYFUNCTION("""COMPUTED_VALUE"""),6.025)</f>
        <v>6.025</v>
      </c>
      <c r="L1247" s="4">
        <v>106.924</v>
      </c>
      <c r="M1247" s="4" t="s">
        <v>13</v>
      </c>
      <c r="N1247" s="1">
        <v>3.23114020191668</v>
      </c>
      <c r="O1247" s="4">
        <v>103.43385979808333</v>
      </c>
      <c r="V1247" s="5">
        <v>137.582</v>
      </c>
      <c r="W1247" s="6">
        <v>6.23</v>
      </c>
      <c r="Z1247" s="4">
        <f>IFERROR(__xludf.DUMMYFUNCTION("""COMPUTED_VALUE"""),6.025)</f>
        <v>6.025</v>
      </c>
      <c r="AA1247" s="4">
        <v>138.286</v>
      </c>
      <c r="AB1247" s="4" t="s">
        <v>13</v>
      </c>
      <c r="AC1247" s="1">
        <v>13.9406674535987</v>
      </c>
      <c r="AD1247" s="4">
        <v>123.64133254640129</v>
      </c>
    </row>
    <row r="1248">
      <c r="G1248" s="5">
        <v>106.622</v>
      </c>
      <c r="H1248" s="6">
        <v>6.235</v>
      </c>
      <c r="K1248" s="4">
        <f>IFERROR(__xludf.DUMMYFUNCTION("""COMPUTED_VALUE"""),6.03)</f>
        <v>6.03</v>
      </c>
      <c r="L1248" s="4">
        <v>106.915</v>
      </c>
      <c r="M1248" s="4" t="s">
        <v>13</v>
      </c>
      <c r="N1248" s="1">
        <v>3.20386143683339</v>
      </c>
      <c r="O1248" s="4">
        <v>103.41813856316661</v>
      </c>
      <c r="V1248" s="5">
        <v>137.523</v>
      </c>
      <c r="W1248" s="6">
        <v>6.235</v>
      </c>
      <c r="Z1248" s="4">
        <f>IFERROR(__xludf.DUMMYFUNCTION("""COMPUTED_VALUE"""),6.03)</f>
        <v>6.03</v>
      </c>
      <c r="AA1248" s="4">
        <v>138.272</v>
      </c>
      <c r="AB1248" s="4" t="s">
        <v>13</v>
      </c>
      <c r="AC1248" s="1">
        <v>13.8987489140568</v>
      </c>
      <c r="AD1248" s="4">
        <v>123.6242510859432</v>
      </c>
    </row>
    <row r="1249">
      <c r="G1249" s="5">
        <v>106.573</v>
      </c>
      <c r="H1249" s="6">
        <v>6.24</v>
      </c>
      <c r="K1249" s="4">
        <f>IFERROR(__xludf.DUMMYFUNCTION("""COMPUTED_VALUE"""),6.035)</f>
        <v>6.035</v>
      </c>
      <c r="L1249" s="4">
        <v>106.906</v>
      </c>
      <c r="M1249" s="4" t="s">
        <v>13</v>
      </c>
      <c r="N1249" s="1">
        <v>3.17655380894657</v>
      </c>
      <c r="O1249" s="4">
        <v>103.39644619105343</v>
      </c>
      <c r="V1249" s="5">
        <v>137.458</v>
      </c>
      <c r="W1249" s="6">
        <v>6.24</v>
      </c>
      <c r="Z1249" s="4">
        <f>IFERROR(__xludf.DUMMYFUNCTION("""COMPUTED_VALUE"""),6.035)</f>
        <v>6.035</v>
      </c>
      <c r="AA1249" s="4">
        <v>138.26</v>
      </c>
      <c r="AB1249" s="4" t="s">
        <v>13</v>
      </c>
      <c r="AC1249" s="1">
        <v>13.8565133871792</v>
      </c>
      <c r="AD1249" s="4">
        <v>123.60148661282079</v>
      </c>
    </row>
    <row r="1250">
      <c r="G1250" s="5">
        <v>106.519</v>
      </c>
      <c r="H1250" s="6">
        <v>6.245</v>
      </c>
      <c r="K1250" s="4">
        <f>IFERROR(__xludf.DUMMYFUNCTION("""COMPUTED_VALUE"""),6.04)</f>
        <v>6.04</v>
      </c>
      <c r="L1250" s="4">
        <v>106.898</v>
      </c>
      <c r="M1250" s="4" t="s">
        <v>13</v>
      </c>
      <c r="N1250" s="1">
        <v>3.1492609396852</v>
      </c>
      <c r="O1250" s="4">
        <v>103.3697390603148</v>
      </c>
      <c r="V1250" s="5">
        <v>137.387</v>
      </c>
      <c r="W1250" s="6">
        <v>6.245</v>
      </c>
      <c r="Z1250" s="4">
        <f>IFERROR(__xludf.DUMMYFUNCTION("""COMPUTED_VALUE"""),6.04)</f>
        <v>6.04</v>
      </c>
      <c r="AA1250" s="4">
        <v>138.247</v>
      </c>
      <c r="AB1250" s="4" t="s">
        <v>13</v>
      </c>
      <c r="AC1250" s="1">
        <v>13.8141413476673</v>
      </c>
      <c r="AD1250" s="4">
        <v>123.5728586523327</v>
      </c>
    </row>
    <row r="1251">
      <c r="G1251" s="5">
        <v>106.458</v>
      </c>
      <c r="H1251" s="6">
        <v>6.25</v>
      </c>
      <c r="K1251" s="4">
        <f>IFERROR(__xludf.DUMMYFUNCTION("""COMPUTED_VALUE"""),6.045)</f>
        <v>6.045</v>
      </c>
      <c r="L1251" s="4">
        <v>106.891</v>
      </c>
      <c r="M1251" s="4" t="s">
        <v>13</v>
      </c>
      <c r="N1251" s="1">
        <v>3.12202645047823</v>
      </c>
      <c r="O1251" s="4">
        <v>103.33597354952177</v>
      </c>
      <c r="V1251" s="5">
        <v>137.309</v>
      </c>
      <c r="W1251" s="6">
        <v>6.25</v>
      </c>
      <c r="Z1251" s="4">
        <f>IFERROR(__xludf.DUMMYFUNCTION("""COMPUTED_VALUE"""),6.045)</f>
        <v>6.045</v>
      </c>
      <c r="AA1251" s="4">
        <v>138.236</v>
      </c>
      <c r="AB1251" s="4" t="s">
        <v>13</v>
      </c>
      <c r="AC1251" s="1">
        <v>13.7718132702225</v>
      </c>
      <c r="AD1251" s="4">
        <v>123.5371867297775</v>
      </c>
    </row>
    <row r="1252">
      <c r="G1252" s="5">
        <v>106.392</v>
      </c>
      <c r="H1252" s="6">
        <v>6.255</v>
      </c>
      <c r="K1252" s="4">
        <f>IFERROR(__xludf.DUMMYFUNCTION("""COMPUTED_VALUE"""),6.05)</f>
        <v>6.05</v>
      </c>
      <c r="L1252" s="4">
        <v>106.885</v>
      </c>
      <c r="M1252" s="4" t="s">
        <v>13</v>
      </c>
      <c r="N1252" s="1">
        <v>3.09489396275465</v>
      </c>
      <c r="O1252" s="4">
        <v>103.29710603724534</v>
      </c>
      <c r="V1252" s="5">
        <v>137.225</v>
      </c>
      <c r="W1252" s="6">
        <v>6.255</v>
      </c>
      <c r="Z1252" s="4">
        <f>IFERROR(__xludf.DUMMYFUNCTION("""COMPUTED_VALUE"""),6.05)</f>
        <v>6.05</v>
      </c>
      <c r="AA1252" s="4">
        <v>138.224</v>
      </c>
      <c r="AB1252" s="4" t="s">
        <v>13</v>
      </c>
      <c r="AC1252" s="1">
        <v>13.7297096295464</v>
      </c>
      <c r="AD1252" s="4">
        <v>123.49529037045359</v>
      </c>
    </row>
    <row r="1253">
      <c r="G1253" s="5">
        <v>106.319</v>
      </c>
      <c r="H1253" s="6">
        <v>6.26</v>
      </c>
      <c r="K1253" s="4">
        <f>IFERROR(__xludf.DUMMYFUNCTION("""COMPUTED_VALUE"""),6.055)</f>
        <v>6.055</v>
      </c>
      <c r="L1253" s="4">
        <v>106.879</v>
      </c>
      <c r="M1253" s="4" t="s">
        <v>13</v>
      </c>
      <c r="N1253" s="1">
        <v>3.06790709794343</v>
      </c>
      <c r="O1253" s="4">
        <v>103.25109290205657</v>
      </c>
      <c r="V1253" s="5">
        <v>137.133</v>
      </c>
      <c r="W1253" s="6">
        <v>6.26</v>
      </c>
      <c r="Z1253" s="4">
        <f>IFERROR(__xludf.DUMMYFUNCTION("""COMPUTED_VALUE"""),6.055)</f>
        <v>6.055</v>
      </c>
      <c r="AA1253" s="4">
        <v>138.214</v>
      </c>
      <c r="AB1253" s="4" t="s">
        <v>13</v>
      </c>
      <c r="AC1253" s="1">
        <v>13.6880109003402</v>
      </c>
      <c r="AD1253" s="4">
        <v>123.44498909965981</v>
      </c>
    </row>
    <row r="1254">
      <c r="G1254" s="5">
        <v>106.239</v>
      </c>
      <c r="H1254" s="6">
        <v>6.265</v>
      </c>
      <c r="K1254" s="4">
        <f>IFERROR(__xludf.DUMMYFUNCTION("""COMPUTED_VALUE"""),6.06)</f>
        <v>6.06</v>
      </c>
      <c r="L1254" s="4">
        <v>106.875</v>
      </c>
      <c r="M1254" s="4" t="s">
        <v>13</v>
      </c>
      <c r="N1254" s="1">
        <v>3.04110947747353</v>
      </c>
      <c r="O1254" s="4">
        <v>103.19789052252648</v>
      </c>
      <c r="V1254" s="5">
        <v>137.034</v>
      </c>
      <c r="W1254" s="6">
        <v>6.265</v>
      </c>
      <c r="Z1254" s="4">
        <f>IFERROR(__xludf.DUMMYFUNCTION("""COMPUTED_VALUE"""),6.06)</f>
        <v>6.06</v>
      </c>
      <c r="AA1254" s="4">
        <v>138.203</v>
      </c>
      <c r="AB1254" s="4" t="s">
        <v>13</v>
      </c>
      <c r="AC1254" s="1">
        <v>13.6468975573055</v>
      </c>
      <c r="AD1254" s="4">
        <v>123.3871024426945</v>
      </c>
    </row>
    <row r="1255">
      <c r="G1255" s="5">
        <v>106.151</v>
      </c>
      <c r="H1255" s="6">
        <v>6.27</v>
      </c>
      <c r="K1255" s="4">
        <f>IFERROR(__xludf.DUMMYFUNCTION("""COMPUTED_VALUE"""),6.065)</f>
        <v>6.065</v>
      </c>
      <c r="L1255" s="4">
        <v>106.87</v>
      </c>
      <c r="M1255" s="4" t="s">
        <v>13</v>
      </c>
      <c r="N1255" s="1">
        <v>3.01454472277394</v>
      </c>
      <c r="O1255" s="4">
        <v>103.13645527722606</v>
      </c>
      <c r="V1255" s="5">
        <v>136.927</v>
      </c>
      <c r="W1255" s="6">
        <v>6.27</v>
      </c>
      <c r="Z1255" s="4">
        <f>IFERROR(__xludf.DUMMYFUNCTION("""COMPUTED_VALUE"""),6.065)</f>
        <v>6.065</v>
      </c>
      <c r="AA1255" s="4">
        <v>138.193</v>
      </c>
      <c r="AB1255" s="4" t="s">
        <v>13</v>
      </c>
      <c r="AC1255" s="1">
        <v>13.6065500751436</v>
      </c>
      <c r="AD1255" s="4">
        <v>123.32044992485639</v>
      </c>
    </row>
    <row r="1256">
      <c r="G1256" s="5">
        <v>106.057</v>
      </c>
      <c r="H1256" s="6">
        <v>6.275</v>
      </c>
      <c r="K1256" s="4">
        <f>IFERROR(__xludf.DUMMYFUNCTION("""COMPUTED_VALUE"""),6.07)</f>
        <v>6.07</v>
      </c>
      <c r="L1256" s="4">
        <v>106.867</v>
      </c>
      <c r="M1256" s="4" t="s">
        <v>13</v>
      </c>
      <c r="N1256" s="1">
        <v>2.98825645527361</v>
      </c>
      <c r="O1256" s="4">
        <v>103.06874354472639</v>
      </c>
      <c r="V1256" s="5">
        <v>136.813</v>
      </c>
      <c r="W1256" s="6">
        <v>6.275</v>
      </c>
      <c r="Z1256" s="4">
        <f>IFERROR(__xludf.DUMMYFUNCTION("""COMPUTED_VALUE"""),6.07)</f>
        <v>6.07</v>
      </c>
      <c r="AA1256" s="4">
        <v>138.183</v>
      </c>
      <c r="AB1256" s="4" t="s">
        <v>13</v>
      </c>
      <c r="AC1256" s="1">
        <v>13.5671489285561</v>
      </c>
      <c r="AD1256" s="4">
        <v>123.2458510714439</v>
      </c>
    </row>
    <row r="1257">
      <c r="G1257" s="5">
        <v>105.954</v>
      </c>
      <c r="H1257" s="6">
        <v>6.28</v>
      </c>
      <c r="K1257" s="4">
        <f>IFERROR(__xludf.DUMMYFUNCTION("""COMPUTED_VALUE"""),6.075)</f>
        <v>6.075</v>
      </c>
      <c r="L1257" s="4">
        <v>106.864</v>
      </c>
      <c r="M1257" s="4" t="s">
        <v>13</v>
      </c>
      <c r="N1257" s="1">
        <v>2.96228829640153</v>
      </c>
      <c r="O1257" s="4">
        <v>102.99171170359847</v>
      </c>
      <c r="V1257" s="5">
        <v>136.689</v>
      </c>
      <c r="W1257" s="6">
        <v>6.28</v>
      </c>
      <c r="Z1257" s="4">
        <f>IFERROR(__xludf.DUMMYFUNCTION("""COMPUTED_VALUE"""),6.075)</f>
        <v>6.075</v>
      </c>
      <c r="AA1257" s="4">
        <v>138.174</v>
      </c>
      <c r="AB1257" s="4" t="s">
        <v>13</v>
      </c>
      <c r="AC1257" s="1">
        <v>13.5288745922444</v>
      </c>
      <c r="AD1257" s="4">
        <v>123.1601254077556</v>
      </c>
    </row>
    <row r="1258">
      <c r="G1258" s="5">
        <v>105.844</v>
      </c>
      <c r="H1258" s="6">
        <v>6.285</v>
      </c>
      <c r="K1258" s="4">
        <f>IFERROR(__xludf.DUMMYFUNCTION("""COMPUTED_VALUE"""),6.08)</f>
        <v>6.08</v>
      </c>
      <c r="L1258" s="4">
        <v>106.863</v>
      </c>
      <c r="M1258" s="4" t="s">
        <v>13</v>
      </c>
      <c r="N1258" s="1">
        <v>2.93668386758666</v>
      </c>
      <c r="O1258" s="4">
        <v>102.90731613241333</v>
      </c>
      <c r="V1258" s="5">
        <v>136.558</v>
      </c>
      <c r="W1258" s="6">
        <v>6.285</v>
      </c>
      <c r="Z1258" s="4">
        <f>IFERROR(__xludf.DUMMYFUNCTION("""COMPUTED_VALUE"""),6.08)</f>
        <v>6.08</v>
      </c>
      <c r="AA1258" s="4">
        <v>138.164</v>
      </c>
      <c r="AB1258" s="4" t="s">
        <v>13</v>
      </c>
      <c r="AC1258" s="1">
        <v>13.4919075409099</v>
      </c>
      <c r="AD1258" s="4">
        <v>123.0660924590901</v>
      </c>
    </row>
    <row r="1259">
      <c r="G1259" s="5">
        <v>105.726</v>
      </c>
      <c r="H1259" s="6">
        <v>6.29</v>
      </c>
      <c r="K1259" s="4">
        <f>IFERROR(__xludf.DUMMYFUNCTION("""COMPUTED_VALUE"""),6.085)</f>
        <v>6.085</v>
      </c>
      <c r="L1259" s="4">
        <v>106.861</v>
      </c>
      <c r="M1259" s="4" t="s">
        <v>13</v>
      </c>
      <c r="N1259" s="1">
        <v>2.91148679025799</v>
      </c>
      <c r="O1259" s="4">
        <v>102.814513209742</v>
      </c>
      <c r="V1259" s="5">
        <v>136.417</v>
      </c>
      <c r="W1259" s="6">
        <v>6.29</v>
      </c>
      <c r="Z1259" s="4">
        <f>IFERROR(__xludf.DUMMYFUNCTION("""COMPUTED_VALUE"""),6.085)</f>
        <v>6.085</v>
      </c>
      <c r="AA1259" s="4">
        <v>138.155</v>
      </c>
      <c r="AB1259" s="4" t="s">
        <v>13</v>
      </c>
      <c r="AC1259" s="1">
        <v>13.456428249254</v>
      </c>
      <c r="AD1259" s="4">
        <v>122.960571750746</v>
      </c>
    </row>
    <row r="1260">
      <c r="G1260" s="5">
        <v>105.599</v>
      </c>
      <c r="H1260" s="6">
        <v>6.295</v>
      </c>
      <c r="K1260" s="4">
        <f>IFERROR(__xludf.DUMMYFUNCTION("""COMPUTED_VALUE"""),6.09)</f>
        <v>6.09</v>
      </c>
      <c r="L1260" s="4">
        <v>106.861</v>
      </c>
      <c r="M1260" s="4" t="s">
        <v>13</v>
      </c>
      <c r="N1260" s="1">
        <v>2.88674068584447</v>
      </c>
      <c r="O1260" s="4">
        <v>102.71225931415553</v>
      </c>
      <c r="V1260" s="5">
        <v>136.267</v>
      </c>
      <c r="W1260" s="6">
        <v>6.295</v>
      </c>
      <c r="Z1260" s="4">
        <f>IFERROR(__xludf.DUMMYFUNCTION("""COMPUTED_VALUE"""),6.09)</f>
        <v>6.09</v>
      </c>
      <c r="AA1260" s="4">
        <v>138.146</v>
      </c>
      <c r="AB1260" s="4" t="s">
        <v>13</v>
      </c>
      <c r="AC1260" s="1">
        <v>13.4226171919782</v>
      </c>
      <c r="AD1260" s="4">
        <v>122.84438280802179</v>
      </c>
    </row>
    <row r="1261">
      <c r="G1261" s="5">
        <v>105.464</v>
      </c>
      <c r="H1261" s="6">
        <v>6.3</v>
      </c>
      <c r="K1261" s="4">
        <f>IFERROR(__xludf.DUMMYFUNCTION("""COMPUTED_VALUE"""),6.095)</f>
        <v>6.095</v>
      </c>
      <c r="L1261" s="4">
        <v>106.861</v>
      </c>
      <c r="M1261" s="4" t="s">
        <v>13</v>
      </c>
      <c r="N1261" s="1">
        <v>2.86248917577508</v>
      </c>
      <c r="O1261" s="4">
        <v>102.60151082422492</v>
      </c>
      <c r="V1261" s="5">
        <v>136.108</v>
      </c>
      <c r="W1261" s="6">
        <v>6.3</v>
      </c>
      <c r="Z1261" s="4">
        <f>IFERROR(__xludf.DUMMYFUNCTION("""COMPUTED_VALUE"""),6.095)</f>
        <v>6.095</v>
      </c>
      <c r="AA1261" s="4">
        <v>138.137</v>
      </c>
      <c r="AB1261" s="4" t="s">
        <v>13</v>
      </c>
      <c r="AC1261" s="1">
        <v>13.3906548437839</v>
      </c>
      <c r="AD1261" s="4">
        <v>122.71734515621611</v>
      </c>
    </row>
    <row r="1262">
      <c r="G1262" s="5">
        <v>105.32</v>
      </c>
      <c r="H1262" s="6">
        <v>6.305</v>
      </c>
      <c r="K1262" s="4">
        <f>IFERROR(__xludf.DUMMYFUNCTION("""COMPUTED_VALUE"""),6.1)</f>
        <v>6.1</v>
      </c>
      <c r="L1262" s="4">
        <v>106.861</v>
      </c>
      <c r="M1262" s="4" t="s">
        <v>13</v>
      </c>
      <c r="N1262" s="1">
        <v>2.83877588147879</v>
      </c>
      <c r="O1262" s="4">
        <v>102.4812241185212</v>
      </c>
      <c r="V1262" s="5">
        <v>135.939</v>
      </c>
      <c r="W1262" s="6">
        <v>6.305</v>
      </c>
      <c r="Z1262" s="4">
        <f>IFERROR(__xludf.DUMMYFUNCTION("""COMPUTED_VALUE"""),6.1)</f>
        <v>6.1</v>
      </c>
      <c r="AA1262" s="4">
        <v>138.128</v>
      </c>
      <c r="AB1262" s="4" t="s">
        <v>13</v>
      </c>
      <c r="AC1262" s="1">
        <v>13.3607216793725</v>
      </c>
      <c r="AD1262" s="4">
        <v>122.57827832062749</v>
      </c>
    </row>
    <row r="1263">
      <c r="G1263" s="5">
        <v>105.166</v>
      </c>
      <c r="H1263" s="6">
        <v>6.31</v>
      </c>
      <c r="K1263" s="4">
        <f>IFERROR(__xludf.DUMMYFUNCTION("""COMPUTED_VALUE"""),6.105)</f>
        <v>6.105</v>
      </c>
      <c r="L1263" s="4">
        <v>106.863</v>
      </c>
      <c r="M1263" s="4" t="s">
        <v>13</v>
      </c>
      <c r="N1263" s="1">
        <v>2.81564442438458</v>
      </c>
      <c r="O1263" s="4">
        <v>102.35035557561541</v>
      </c>
      <c r="V1263" s="5">
        <v>135.76</v>
      </c>
      <c r="W1263" s="6">
        <v>6.31</v>
      </c>
      <c r="Z1263" s="4">
        <f>IFERROR(__xludf.DUMMYFUNCTION("""COMPUTED_VALUE"""),6.105)</f>
        <v>6.105</v>
      </c>
      <c r="AA1263" s="4">
        <v>138.119</v>
      </c>
      <c r="AB1263" s="4" t="s">
        <v>13</v>
      </c>
      <c r="AC1263" s="1">
        <v>13.3329981734456</v>
      </c>
      <c r="AD1263" s="4">
        <v>122.42700182655439</v>
      </c>
    </row>
    <row r="1264">
      <c r="G1264" s="5">
        <v>105.004</v>
      </c>
      <c r="H1264" s="6">
        <v>6.315</v>
      </c>
      <c r="K1264" s="4">
        <f>IFERROR(__xludf.DUMMYFUNCTION("""COMPUTED_VALUE"""),6.11)</f>
        <v>6.11</v>
      </c>
      <c r="L1264" s="4">
        <v>106.864</v>
      </c>
      <c r="M1264" s="4" t="s">
        <v>13</v>
      </c>
      <c r="N1264" s="1">
        <v>2.79313842592141</v>
      </c>
      <c r="O1264" s="4">
        <v>102.21086157407859</v>
      </c>
      <c r="V1264" s="5">
        <v>135.571</v>
      </c>
      <c r="W1264" s="6">
        <v>6.315</v>
      </c>
      <c r="Z1264" s="4">
        <f>IFERROR(__xludf.DUMMYFUNCTION("""COMPUTED_VALUE"""),6.11)</f>
        <v>6.11</v>
      </c>
      <c r="AA1264" s="4">
        <v>138.111</v>
      </c>
      <c r="AB1264" s="4" t="s">
        <v>13</v>
      </c>
      <c r="AC1264" s="1">
        <v>13.3076648007044</v>
      </c>
      <c r="AD1264" s="4">
        <v>122.2633351992956</v>
      </c>
    </row>
    <row r="1265">
      <c r="G1265" s="5">
        <v>104.833</v>
      </c>
      <c r="H1265" s="6">
        <v>6.32</v>
      </c>
      <c r="K1265" s="4">
        <f>IFERROR(__xludf.DUMMYFUNCTION("""COMPUTED_VALUE"""),6.115)</f>
        <v>6.115</v>
      </c>
      <c r="L1265" s="4">
        <v>106.866</v>
      </c>
      <c r="M1265" s="4" t="s">
        <v>13</v>
      </c>
      <c r="N1265" s="1">
        <v>2.77130150751826</v>
      </c>
      <c r="O1265" s="4">
        <v>102.06169849248174</v>
      </c>
      <c r="V1265" s="5">
        <v>135.371</v>
      </c>
      <c r="W1265" s="6">
        <v>6.32</v>
      </c>
      <c r="Z1265" s="4">
        <f>IFERROR(__xludf.DUMMYFUNCTION("""COMPUTED_VALUE"""),6.115)</f>
        <v>6.115</v>
      </c>
      <c r="AA1265" s="4">
        <v>138.102</v>
      </c>
      <c r="AB1265" s="4" t="s">
        <v>13</v>
      </c>
      <c r="AC1265" s="1">
        <v>13.2849020358506</v>
      </c>
      <c r="AD1265" s="4">
        <v>122.08609796414942</v>
      </c>
    </row>
    <row r="1266">
      <c r="G1266" s="5">
        <v>104.652</v>
      </c>
      <c r="H1266" s="6">
        <v>6.325</v>
      </c>
      <c r="K1266" s="4">
        <f>IFERROR(__xludf.DUMMYFUNCTION("""COMPUTED_VALUE"""),6.12)</f>
        <v>6.12</v>
      </c>
      <c r="L1266" s="4">
        <v>106.869</v>
      </c>
      <c r="M1266" s="4" t="s">
        <v>13</v>
      </c>
      <c r="N1266" s="1">
        <v>2.7501772906041</v>
      </c>
      <c r="O1266" s="4">
        <v>101.9018227093959</v>
      </c>
      <c r="V1266" s="5">
        <v>135.161</v>
      </c>
      <c r="W1266" s="6">
        <v>6.325</v>
      </c>
      <c r="Z1266" s="4">
        <f>IFERROR(__xludf.DUMMYFUNCTION("""COMPUTED_VALUE"""),6.12)</f>
        <v>6.12</v>
      </c>
      <c r="AA1266" s="4">
        <v>138.093</v>
      </c>
      <c r="AB1266" s="4" t="s">
        <v>13</v>
      </c>
      <c r="AC1266" s="1">
        <v>13.2648903535854</v>
      </c>
      <c r="AD1266" s="4">
        <v>121.8961096464146</v>
      </c>
    </row>
    <row r="1267">
      <c r="G1267" s="5">
        <v>104.462</v>
      </c>
      <c r="H1267" s="6">
        <v>6.33</v>
      </c>
      <c r="K1267" s="4">
        <f>IFERROR(__xludf.DUMMYFUNCTION("""COMPUTED_VALUE"""),6.125)</f>
        <v>6.125</v>
      </c>
      <c r="L1267" s="4">
        <v>106.871</v>
      </c>
      <c r="M1267" s="4" t="s">
        <v>13</v>
      </c>
      <c r="N1267" s="1">
        <v>2.7298093966079</v>
      </c>
      <c r="O1267" s="4">
        <v>101.7321906033921</v>
      </c>
      <c r="V1267" s="5">
        <v>134.94</v>
      </c>
      <c r="W1267" s="6">
        <v>6.33</v>
      </c>
      <c r="Z1267" s="4">
        <f>IFERROR(__xludf.DUMMYFUNCTION("""COMPUTED_VALUE"""),6.125)</f>
        <v>6.125</v>
      </c>
      <c r="AA1267" s="4">
        <v>138.085</v>
      </c>
      <c r="AB1267" s="4" t="s">
        <v>13</v>
      </c>
      <c r="AC1267" s="1">
        <v>13.2478102286104</v>
      </c>
      <c r="AD1267" s="4">
        <v>121.6921897713896</v>
      </c>
    </row>
    <row r="1268">
      <c r="G1268" s="5">
        <v>104.262</v>
      </c>
      <c r="H1268" s="6">
        <v>6.335</v>
      </c>
      <c r="K1268" s="4">
        <f>IFERROR(__xludf.DUMMYFUNCTION("""COMPUTED_VALUE"""),6.13)</f>
        <v>6.13</v>
      </c>
      <c r="L1268" s="4">
        <v>106.874</v>
      </c>
      <c r="M1268" s="4" t="s">
        <v>13</v>
      </c>
      <c r="N1268" s="1">
        <v>2.71024144695864</v>
      </c>
      <c r="O1268" s="4">
        <v>101.55175855304137</v>
      </c>
      <c r="V1268" s="5">
        <v>134.709</v>
      </c>
      <c r="W1268" s="6">
        <v>6.335</v>
      </c>
      <c r="Z1268" s="4">
        <f>IFERROR(__xludf.DUMMYFUNCTION("""COMPUTED_VALUE"""),6.13)</f>
        <v>6.13</v>
      </c>
      <c r="AA1268" s="4">
        <v>138.076</v>
      </c>
      <c r="AB1268" s="4" t="s">
        <v>13</v>
      </c>
      <c r="AC1268" s="1">
        <v>13.2338421356269</v>
      </c>
      <c r="AD1268" s="4">
        <v>121.4751578643731</v>
      </c>
    </row>
    <row r="1269">
      <c r="G1269" s="5">
        <v>104.053</v>
      </c>
      <c r="H1269" s="6">
        <v>6.34</v>
      </c>
      <c r="K1269" s="4">
        <f>IFERROR(__xludf.DUMMYFUNCTION("""COMPUTED_VALUE"""),6.135)</f>
        <v>6.135</v>
      </c>
      <c r="L1269" s="4">
        <v>106.877</v>
      </c>
      <c r="M1269" s="4" t="s">
        <v>13</v>
      </c>
      <c r="N1269" s="1">
        <v>2.69151706308528</v>
      </c>
      <c r="O1269" s="4">
        <v>101.36148293691471</v>
      </c>
      <c r="V1269" s="5">
        <v>134.466</v>
      </c>
      <c r="W1269" s="6">
        <v>6.34</v>
      </c>
      <c r="Z1269" s="4">
        <f>IFERROR(__xludf.DUMMYFUNCTION("""COMPUTED_VALUE"""),6.135)</f>
        <v>6.135</v>
      </c>
      <c r="AA1269" s="4">
        <v>138.066</v>
      </c>
      <c r="AB1269" s="4" t="s">
        <v>13</v>
      </c>
      <c r="AC1269" s="1">
        <v>13.2231665493365</v>
      </c>
      <c r="AD1269" s="4">
        <v>121.24283345066351</v>
      </c>
    </row>
    <row r="1270">
      <c r="G1270" s="5">
        <v>103.834</v>
      </c>
      <c r="H1270" s="6">
        <v>6.345</v>
      </c>
      <c r="K1270" s="4">
        <f>IFERROR(__xludf.DUMMYFUNCTION("""COMPUTED_VALUE"""),6.135417938)</f>
        <v>6.135417938</v>
      </c>
      <c r="L1270" s="4" t="s">
        <v>13</v>
      </c>
      <c r="M1270" s="4">
        <v>3.68442867449334</v>
      </c>
      <c r="N1270" s="1">
        <v>2.67367986641679</v>
      </c>
      <c r="O1270" s="4">
        <v>101.16032013358321</v>
      </c>
      <c r="V1270" s="5">
        <v>134.212</v>
      </c>
      <c r="W1270" s="6">
        <v>6.345</v>
      </c>
      <c r="Z1270" s="4">
        <f>IFERROR(__xludf.DUMMYFUNCTION("""COMPUTED_VALUE"""),6.135417938)</f>
        <v>6.135417938</v>
      </c>
      <c r="AA1270" s="4" t="s">
        <v>13</v>
      </c>
      <c r="AB1270" s="4">
        <v>14.4368744442962</v>
      </c>
      <c r="AC1270" s="1">
        <v>13.2159639444405</v>
      </c>
      <c r="AD1270" s="4">
        <v>120.99603605555949</v>
      </c>
    </row>
    <row r="1271">
      <c r="G1271" s="5">
        <v>103.605</v>
      </c>
      <c r="H1271" s="6">
        <v>6.35</v>
      </c>
      <c r="K1271" s="4">
        <f>IFERROR(__xludf.DUMMYFUNCTION("""COMPUTED_VALUE"""),6.14)</f>
        <v>6.14</v>
      </c>
      <c r="L1271" s="4">
        <v>106.88</v>
      </c>
      <c r="M1271" s="4" t="s">
        <v>13</v>
      </c>
      <c r="N1271" s="1">
        <v>2.65677347838216</v>
      </c>
      <c r="O1271" s="4">
        <v>100.94822652161784</v>
      </c>
      <c r="V1271" s="5">
        <v>133.946</v>
      </c>
      <c r="W1271" s="6">
        <v>6.35</v>
      </c>
      <c r="Z1271" s="4">
        <f>IFERROR(__xludf.DUMMYFUNCTION("""COMPUTED_VALUE"""),6.14)</f>
        <v>6.14</v>
      </c>
      <c r="AA1271" s="4">
        <v>138.056</v>
      </c>
      <c r="AB1271" s="4" t="s">
        <v>13</v>
      </c>
      <c r="AC1271" s="1">
        <v>13.2124147956404</v>
      </c>
      <c r="AD1271" s="4">
        <v>120.7335852043596</v>
      </c>
    </row>
    <row r="1272">
      <c r="G1272" s="5">
        <v>103.367</v>
      </c>
      <c r="H1272" s="6">
        <v>6.355</v>
      </c>
      <c r="K1272" s="4">
        <f>IFERROR(__xludf.DUMMYFUNCTION("""COMPUTED_VALUE"""),6.145)</f>
        <v>6.145</v>
      </c>
      <c r="L1272" s="4">
        <v>106.882</v>
      </c>
      <c r="M1272" s="4" t="s">
        <v>13</v>
      </c>
      <c r="N1272" s="1">
        <v>2.64077140101256</v>
      </c>
      <c r="O1272" s="4">
        <v>100.72622859898745</v>
      </c>
      <c r="V1272" s="5">
        <v>133.669</v>
      </c>
      <c r="W1272" s="6">
        <v>6.355</v>
      </c>
      <c r="Z1272" s="4">
        <f>IFERROR(__xludf.DUMMYFUNCTION("""COMPUTED_VALUE"""),6.145)</f>
        <v>6.145</v>
      </c>
      <c r="AA1272" s="4">
        <v>138.046</v>
      </c>
      <c r="AB1272" s="4" t="s">
        <v>13</v>
      </c>
      <c r="AC1272" s="1">
        <v>13.2121366529533</v>
      </c>
      <c r="AD1272" s="4">
        <v>120.4568633470467</v>
      </c>
    </row>
    <row r="1273">
      <c r="G1273" s="5">
        <v>103.12</v>
      </c>
      <c r="H1273" s="6">
        <v>6.36</v>
      </c>
      <c r="K1273" s="4">
        <f>IFERROR(__xludf.DUMMYFUNCTION("""COMPUTED_VALUE"""),6.15)</f>
        <v>6.15</v>
      </c>
      <c r="L1273" s="4">
        <v>106.884</v>
      </c>
      <c r="M1273" s="4" t="s">
        <v>13</v>
      </c>
      <c r="N1273" s="1">
        <v>2.62536973998753</v>
      </c>
      <c r="O1273" s="4">
        <v>100.49463026001247</v>
      </c>
      <c r="V1273" s="5">
        <v>133.381</v>
      </c>
      <c r="W1273" s="6">
        <v>6.36</v>
      </c>
      <c r="Z1273" s="4">
        <f>IFERROR(__xludf.DUMMYFUNCTION("""COMPUTED_VALUE"""),6.15)</f>
        <v>6.15</v>
      </c>
      <c r="AA1273" s="4">
        <v>138.035</v>
      </c>
      <c r="AB1273" s="4" t="s">
        <v>13</v>
      </c>
      <c r="AC1273" s="1">
        <v>13.2126601037503</v>
      </c>
      <c r="AD1273" s="4">
        <v>120.1683398962497</v>
      </c>
    </row>
    <row r="1274">
      <c r="G1274" s="5">
        <v>102.863</v>
      </c>
      <c r="H1274" s="6">
        <v>6.365</v>
      </c>
      <c r="K1274" s="4">
        <f>IFERROR(__xludf.DUMMYFUNCTION("""COMPUTED_VALUE"""),6.155)</f>
        <v>6.155</v>
      </c>
      <c r="L1274" s="4">
        <v>106.885</v>
      </c>
      <c r="M1274" s="4" t="s">
        <v>13</v>
      </c>
      <c r="N1274" s="1">
        <v>2.61050925060503</v>
      </c>
      <c r="O1274" s="4">
        <v>100.25249074939497</v>
      </c>
      <c r="V1274" s="5">
        <v>133.08</v>
      </c>
      <c r="W1274" s="6">
        <v>6.365</v>
      </c>
      <c r="Z1274" s="4">
        <f>IFERROR(__xludf.DUMMYFUNCTION("""COMPUTED_VALUE"""),6.155)</f>
        <v>6.155</v>
      </c>
      <c r="AA1274" s="4">
        <v>138.023</v>
      </c>
      <c r="AB1274" s="4" t="s">
        <v>13</v>
      </c>
      <c r="AC1274" s="1">
        <v>13.2136698000304</v>
      </c>
      <c r="AD1274" s="4">
        <v>119.86633019996961</v>
      </c>
    </row>
    <row r="1275">
      <c r="G1275" s="5">
        <v>102.597</v>
      </c>
      <c r="H1275" s="6">
        <v>6.37</v>
      </c>
      <c r="K1275" s="4">
        <f>IFERROR(__xludf.DUMMYFUNCTION("""COMPUTED_VALUE"""),6.16)</f>
        <v>6.16</v>
      </c>
      <c r="L1275" s="4">
        <v>106.885</v>
      </c>
      <c r="M1275" s="4" t="s">
        <v>13</v>
      </c>
      <c r="N1275" s="1">
        <v>2.59616834044259</v>
      </c>
      <c r="O1275" s="4">
        <v>100.0008316595574</v>
      </c>
      <c r="V1275" s="5">
        <v>132.769</v>
      </c>
      <c r="W1275" s="6">
        <v>6.37</v>
      </c>
      <c r="Z1275" s="4">
        <f>IFERROR(__xludf.DUMMYFUNCTION("""COMPUTED_VALUE"""),6.16)</f>
        <v>6.16</v>
      </c>
      <c r="AA1275" s="4">
        <v>138.009</v>
      </c>
      <c r="AB1275" s="4" t="s">
        <v>13</v>
      </c>
      <c r="AC1275" s="1">
        <v>13.2151631235716</v>
      </c>
      <c r="AD1275" s="4">
        <v>119.5538368764284</v>
      </c>
    </row>
    <row r="1276">
      <c r="G1276" s="5">
        <v>102.321</v>
      </c>
      <c r="H1276" s="6">
        <v>6.375</v>
      </c>
      <c r="K1276" s="4">
        <f>IFERROR(__xludf.DUMMYFUNCTION("""COMPUTED_VALUE"""),6.165)</f>
        <v>6.165</v>
      </c>
      <c r="L1276" s="4">
        <v>106.885</v>
      </c>
      <c r="M1276" s="4" t="s">
        <v>13</v>
      </c>
      <c r="N1276" s="1">
        <v>2.58232541707778</v>
      </c>
      <c r="O1276" s="4">
        <v>99.73867458292221</v>
      </c>
      <c r="V1276" s="5">
        <v>132.445</v>
      </c>
      <c r="W1276" s="6">
        <v>6.375</v>
      </c>
      <c r="Z1276" s="4">
        <f>IFERROR(__xludf.DUMMYFUNCTION("""COMPUTED_VALUE"""),6.165)</f>
        <v>6.165</v>
      </c>
      <c r="AA1276" s="4">
        <v>137.995</v>
      </c>
      <c r="AB1276" s="4" t="s">
        <v>13</v>
      </c>
      <c r="AC1276" s="1">
        <v>13.2171374561522</v>
      </c>
      <c r="AD1276" s="4">
        <v>119.22786254384779</v>
      </c>
    </row>
    <row r="1277">
      <c r="G1277" s="5">
        <v>102.037</v>
      </c>
      <c r="H1277" s="6">
        <v>6.38</v>
      </c>
      <c r="K1277" s="4">
        <f>IFERROR(__xludf.DUMMYFUNCTION("""COMPUTED_VALUE"""),6.17)</f>
        <v>6.17</v>
      </c>
      <c r="L1277" s="4">
        <v>106.883</v>
      </c>
      <c r="M1277" s="4" t="s">
        <v>13</v>
      </c>
      <c r="N1277" s="1">
        <v>2.56895888808814</v>
      </c>
      <c r="O1277" s="4">
        <v>99.46804111191187</v>
      </c>
      <c r="V1277" s="5">
        <v>132.11</v>
      </c>
      <c r="W1277" s="6">
        <v>6.38</v>
      </c>
      <c r="Z1277" s="4">
        <f>IFERROR(__xludf.DUMMYFUNCTION("""COMPUTED_VALUE"""),6.17)</f>
        <v>6.17</v>
      </c>
      <c r="AA1277" s="4">
        <v>137.979</v>
      </c>
      <c r="AB1277" s="4" t="s">
        <v>13</v>
      </c>
      <c r="AC1277" s="1">
        <v>13.2195901795504</v>
      </c>
      <c r="AD1277" s="4">
        <v>118.89040982044962</v>
      </c>
    </row>
    <row r="1278">
      <c r="G1278" s="5">
        <v>101.744</v>
      </c>
      <c r="H1278" s="6">
        <v>6.385</v>
      </c>
      <c r="K1278" s="4">
        <f>IFERROR(__xludf.DUMMYFUNCTION("""COMPUTED_VALUE"""),6.175)</f>
        <v>6.175</v>
      </c>
      <c r="L1278" s="4">
        <v>106.879</v>
      </c>
      <c r="M1278" s="4" t="s">
        <v>13</v>
      </c>
      <c r="N1278" s="1">
        <v>2.55604716105122</v>
      </c>
      <c r="O1278" s="4">
        <v>99.18795283894877</v>
      </c>
      <c r="V1278" s="5">
        <v>131.763</v>
      </c>
      <c r="W1278" s="6">
        <v>6.385</v>
      </c>
      <c r="Z1278" s="4">
        <f>IFERROR(__xludf.DUMMYFUNCTION("""COMPUTED_VALUE"""),6.175)</f>
        <v>6.175</v>
      </c>
      <c r="AA1278" s="4">
        <v>137.961</v>
      </c>
      <c r="AB1278" s="4" t="s">
        <v>13</v>
      </c>
      <c r="AC1278" s="1">
        <v>13.2225186755443</v>
      </c>
      <c r="AD1278" s="4">
        <v>118.5404813244557</v>
      </c>
    </row>
    <row r="1279">
      <c r="G1279" s="5">
        <v>101.441</v>
      </c>
      <c r="H1279" s="6">
        <v>6.39</v>
      </c>
      <c r="K1279" s="4">
        <f>IFERROR(__xludf.DUMMYFUNCTION("""COMPUTED_VALUE"""),6.18)</f>
        <v>6.18</v>
      </c>
      <c r="L1279" s="4">
        <v>106.874</v>
      </c>
      <c r="M1279" s="4" t="s">
        <v>13</v>
      </c>
      <c r="N1279" s="1">
        <v>2.54356864354455</v>
      </c>
      <c r="O1279" s="4">
        <v>98.89743135645546</v>
      </c>
      <c r="V1279" s="5">
        <v>131.405</v>
      </c>
      <c r="W1279" s="6">
        <v>6.39</v>
      </c>
      <c r="Z1279" s="4">
        <f>IFERROR(__xludf.DUMMYFUNCTION("""COMPUTED_VALUE"""),6.18)</f>
        <v>6.18</v>
      </c>
      <c r="AA1279" s="4">
        <v>137.942</v>
      </c>
      <c r="AB1279" s="4" t="s">
        <v>13</v>
      </c>
      <c r="AC1279" s="1">
        <v>13.2259203259123</v>
      </c>
      <c r="AD1279" s="4">
        <v>118.1790796740877</v>
      </c>
    </row>
    <row r="1280">
      <c r="G1280" s="5">
        <v>101.131</v>
      </c>
      <c r="H1280" s="6">
        <v>6.395</v>
      </c>
      <c r="K1280" s="4">
        <f>IFERROR(__xludf.DUMMYFUNCTION("""COMPUTED_VALUE"""),6.185)</f>
        <v>6.185</v>
      </c>
      <c r="L1280" s="4">
        <v>106.867</v>
      </c>
      <c r="M1280" s="4" t="s">
        <v>13</v>
      </c>
      <c r="N1280" s="1">
        <v>2.5315017431457</v>
      </c>
      <c r="O1280" s="4">
        <v>98.5994982568543</v>
      </c>
      <c r="V1280" s="5">
        <v>131.036</v>
      </c>
      <c r="W1280" s="6">
        <v>6.395</v>
      </c>
      <c r="Z1280" s="4">
        <f>IFERROR(__xludf.DUMMYFUNCTION("""COMPUTED_VALUE"""),6.185)</f>
        <v>6.185</v>
      </c>
      <c r="AA1280" s="4">
        <v>137.92</v>
      </c>
      <c r="AB1280" s="4" t="s">
        <v>13</v>
      </c>
      <c r="AC1280" s="1">
        <v>13.2297925124324</v>
      </c>
      <c r="AD1280" s="4">
        <v>117.8062074875676</v>
      </c>
    </row>
    <row r="1281">
      <c r="G1281" s="5">
        <v>100.812</v>
      </c>
      <c r="H1281" s="6">
        <v>6.4</v>
      </c>
      <c r="K1281" s="4">
        <f>IFERROR(__xludf.DUMMYFUNCTION("""COMPUTED_VALUE"""),6.19)</f>
        <v>6.19</v>
      </c>
      <c r="L1281" s="4">
        <v>106.858</v>
      </c>
      <c r="M1281" s="4" t="s">
        <v>13</v>
      </c>
      <c r="N1281" s="1">
        <v>2.51982486743221</v>
      </c>
      <c r="O1281" s="4">
        <v>98.29217513256779</v>
      </c>
      <c r="V1281" s="5">
        <v>130.655</v>
      </c>
      <c r="W1281" s="6">
        <v>6.4</v>
      </c>
      <c r="Z1281" s="4">
        <f>IFERROR(__xludf.DUMMYFUNCTION("""COMPUTED_VALUE"""),6.19)</f>
        <v>6.19</v>
      </c>
      <c r="AA1281" s="4">
        <v>137.896</v>
      </c>
      <c r="AB1281" s="4" t="s">
        <v>13</v>
      </c>
      <c r="AC1281" s="1">
        <v>13.2341326168828</v>
      </c>
      <c r="AD1281" s="4">
        <v>117.4208673831172</v>
      </c>
    </row>
    <row r="1282">
      <c r="G1282" s="5">
        <v>100.484</v>
      </c>
      <c r="H1282" s="6">
        <v>6.405</v>
      </c>
      <c r="K1282" s="4">
        <f>IFERROR(__xludf.DUMMYFUNCTION("""COMPUTED_VALUE"""),6.195)</f>
        <v>6.195</v>
      </c>
      <c r="L1282" s="4">
        <v>106.846</v>
      </c>
      <c r="M1282" s="4" t="s">
        <v>13</v>
      </c>
      <c r="N1282" s="1">
        <v>2.50851642398163</v>
      </c>
      <c r="O1282" s="4">
        <v>97.97548357601836</v>
      </c>
      <c r="V1282" s="5">
        <v>130.263</v>
      </c>
      <c r="W1282" s="6">
        <v>6.405</v>
      </c>
      <c r="Z1282" s="4">
        <f>IFERROR(__xludf.DUMMYFUNCTION("""COMPUTED_VALUE"""),6.195)</f>
        <v>6.195</v>
      </c>
      <c r="AA1282" s="4">
        <v>137.87</v>
      </c>
      <c r="AB1282" s="4" t="s">
        <v>13</v>
      </c>
      <c r="AC1282" s="1">
        <v>13.2389380210418</v>
      </c>
      <c r="AD1282" s="4">
        <v>117.0240619789582</v>
      </c>
    </row>
    <row r="1283">
      <c r="G1283" s="5">
        <v>100.149</v>
      </c>
      <c r="H1283" s="6">
        <v>6.41</v>
      </c>
      <c r="K1283" s="4">
        <f>IFERROR(__xludf.DUMMYFUNCTION("""COMPUTED_VALUE"""),6.2)</f>
        <v>6.2</v>
      </c>
      <c r="L1283" s="4">
        <v>106.831</v>
      </c>
      <c r="M1283" s="4" t="s">
        <v>13</v>
      </c>
      <c r="N1283" s="1">
        <v>2.4975548203715</v>
      </c>
      <c r="O1283" s="4">
        <v>97.6514451796285</v>
      </c>
      <c r="V1283" s="5">
        <v>129.861</v>
      </c>
      <c r="W1283" s="6">
        <v>6.41</v>
      </c>
      <c r="Z1283" s="4">
        <f>IFERROR(__xludf.DUMMYFUNCTION("""COMPUTED_VALUE"""),6.2)</f>
        <v>6.2</v>
      </c>
      <c r="AA1283" s="4">
        <v>137.84</v>
      </c>
      <c r="AB1283" s="4" t="s">
        <v>13</v>
      </c>
      <c r="AC1283" s="1">
        <v>13.2442061066876</v>
      </c>
      <c r="AD1283" s="4">
        <v>116.61679389331239</v>
      </c>
    </row>
    <row r="1284">
      <c r="G1284" s="5">
        <v>99.8061</v>
      </c>
      <c r="H1284" s="6">
        <v>6.415</v>
      </c>
      <c r="K1284" s="4">
        <f>IFERROR(__xludf.DUMMYFUNCTION("""COMPUTED_VALUE"""),6.205)</f>
        <v>6.205</v>
      </c>
      <c r="L1284" s="4">
        <v>106.813</v>
      </c>
      <c r="M1284" s="4" t="s">
        <v>13</v>
      </c>
      <c r="N1284" s="1">
        <v>2.48691846417937</v>
      </c>
      <c r="O1284" s="4">
        <v>97.31918153582063</v>
      </c>
      <c r="V1284" s="5">
        <v>129.447</v>
      </c>
      <c r="W1284" s="6">
        <v>6.415</v>
      </c>
      <c r="Z1284" s="4">
        <f>IFERROR(__xludf.DUMMYFUNCTION("""COMPUTED_VALUE"""),6.205)</f>
        <v>6.205</v>
      </c>
      <c r="AA1284" s="4">
        <v>137.807</v>
      </c>
      <c r="AB1284" s="4" t="s">
        <v>13</v>
      </c>
      <c r="AC1284" s="1">
        <v>13.2499342555983</v>
      </c>
      <c r="AD1284" s="4">
        <v>116.1970657444017</v>
      </c>
    </row>
    <row r="1285">
      <c r="G1285" s="5">
        <v>99.4555</v>
      </c>
      <c r="H1285" s="6">
        <v>6.42</v>
      </c>
      <c r="K1285" s="4">
        <f>IFERROR(__xludf.DUMMYFUNCTION("""COMPUTED_VALUE"""),6.21)</f>
        <v>6.21</v>
      </c>
      <c r="L1285" s="4">
        <v>106.791</v>
      </c>
      <c r="M1285" s="4" t="s">
        <v>13</v>
      </c>
      <c r="N1285" s="1">
        <v>2.47658576298279</v>
      </c>
      <c r="O1285" s="4">
        <v>96.97891423701721</v>
      </c>
      <c r="V1285" s="5">
        <v>129.023</v>
      </c>
      <c r="W1285" s="6">
        <v>6.42</v>
      </c>
      <c r="Z1285" s="4">
        <f>IFERROR(__xludf.DUMMYFUNCTION("""COMPUTED_VALUE"""),6.21)</f>
        <v>6.21</v>
      </c>
      <c r="AA1285" s="4">
        <v>137.771</v>
      </c>
      <c r="AB1285" s="4" t="s">
        <v>13</v>
      </c>
      <c r="AC1285" s="1">
        <v>13.2561198495521</v>
      </c>
      <c r="AD1285" s="4">
        <v>115.76688015044789</v>
      </c>
    </row>
    <row r="1286">
      <c r="G1286" s="5">
        <v>99.0977</v>
      </c>
      <c r="H1286" s="6">
        <v>6.425</v>
      </c>
      <c r="K1286" s="4">
        <f>IFERROR(__xludf.DUMMYFUNCTION("""COMPUTED_VALUE"""),6.215)</f>
        <v>6.215</v>
      </c>
      <c r="L1286" s="4">
        <v>106.766</v>
      </c>
      <c r="M1286" s="4" t="s">
        <v>13</v>
      </c>
      <c r="N1286" s="1">
        <v>2.46653512435931</v>
      </c>
      <c r="O1286" s="4">
        <v>96.63116487564069</v>
      </c>
      <c r="V1286" s="5">
        <v>128.589</v>
      </c>
      <c r="W1286" s="6">
        <v>6.425</v>
      </c>
      <c r="Z1286" s="4">
        <f>IFERROR(__xludf.DUMMYFUNCTION("""COMPUTED_VALUE"""),6.215)</f>
        <v>6.215</v>
      </c>
      <c r="AA1286" s="4">
        <v>137.73</v>
      </c>
      <c r="AB1286" s="4" t="s">
        <v>13</v>
      </c>
      <c r="AC1286" s="1">
        <v>13.2627602703272</v>
      </c>
      <c r="AD1286" s="4">
        <v>115.32623972967279</v>
      </c>
    </row>
    <row r="1287">
      <c r="G1287" s="5">
        <v>98.7327</v>
      </c>
      <c r="H1287" s="6">
        <v>6.43</v>
      </c>
      <c r="K1287" s="4">
        <f>IFERROR(__xludf.DUMMYFUNCTION("""COMPUTED_VALUE"""),6.22)</f>
        <v>6.22</v>
      </c>
      <c r="L1287" s="4">
        <v>106.737</v>
      </c>
      <c r="M1287" s="4" t="s">
        <v>13</v>
      </c>
      <c r="N1287" s="1">
        <v>2.45674495588648</v>
      </c>
      <c r="O1287" s="4">
        <v>96.27595504411352</v>
      </c>
      <c r="V1287" s="5">
        <v>128.145</v>
      </c>
      <c r="W1287" s="6">
        <v>6.43</v>
      </c>
      <c r="Z1287" s="4">
        <f>IFERROR(__xludf.DUMMYFUNCTION("""COMPUTED_VALUE"""),6.22)</f>
        <v>6.22</v>
      </c>
      <c r="AA1287" s="4">
        <v>137.686</v>
      </c>
      <c r="AB1287" s="4" t="s">
        <v>13</v>
      </c>
      <c r="AC1287" s="1">
        <v>13.2698528997019</v>
      </c>
      <c r="AD1287" s="4">
        <v>114.87514710029811</v>
      </c>
    </row>
    <row r="1288">
      <c r="G1288" s="5">
        <v>98.3607</v>
      </c>
      <c r="H1288" s="6">
        <v>6.435</v>
      </c>
      <c r="K1288" s="4">
        <f>IFERROR(__xludf.DUMMYFUNCTION("""COMPUTED_VALUE"""),6.225)</f>
        <v>6.225</v>
      </c>
      <c r="L1288" s="4">
        <v>106.703</v>
      </c>
      <c r="M1288" s="4" t="s">
        <v>13</v>
      </c>
      <c r="N1288" s="1">
        <v>2.44719366514184</v>
      </c>
      <c r="O1288" s="4">
        <v>95.91350633485816</v>
      </c>
      <c r="V1288" s="5">
        <v>127.692</v>
      </c>
      <c r="W1288" s="6">
        <v>6.435</v>
      </c>
      <c r="Z1288" s="4">
        <f>IFERROR(__xludf.DUMMYFUNCTION("""COMPUTED_VALUE"""),6.225)</f>
        <v>6.225</v>
      </c>
      <c r="AA1288" s="4">
        <v>137.637</v>
      </c>
      <c r="AB1288" s="4" t="s">
        <v>13</v>
      </c>
      <c r="AC1288" s="1">
        <v>13.2773951194543</v>
      </c>
      <c r="AD1288" s="4">
        <v>114.4146048805457</v>
      </c>
    </row>
    <row r="1289">
      <c r="G1289" s="5">
        <v>97.982</v>
      </c>
      <c r="H1289" s="6">
        <v>6.44</v>
      </c>
      <c r="K1289" s="4">
        <f>IFERROR(__xludf.DUMMYFUNCTION("""COMPUTED_VALUE"""),6.23)</f>
        <v>6.23</v>
      </c>
      <c r="L1289" s="4">
        <v>106.665</v>
      </c>
      <c r="M1289" s="4" t="s">
        <v>13</v>
      </c>
      <c r="N1289" s="1">
        <v>2.43785965970293</v>
      </c>
      <c r="O1289" s="4">
        <v>95.54414034029708</v>
      </c>
      <c r="V1289" s="5">
        <v>127.228</v>
      </c>
      <c r="W1289" s="6">
        <v>6.44</v>
      </c>
      <c r="Z1289" s="4">
        <f>IFERROR(__xludf.DUMMYFUNCTION("""COMPUTED_VALUE"""),6.23)</f>
        <v>6.23</v>
      </c>
      <c r="AA1289" s="4">
        <v>137.582</v>
      </c>
      <c r="AB1289" s="4" t="s">
        <v>13</v>
      </c>
      <c r="AC1289" s="1">
        <v>13.2853843113625</v>
      </c>
      <c r="AD1289" s="4">
        <v>113.94261568863749</v>
      </c>
    </row>
    <row r="1290">
      <c r="G1290" s="5">
        <v>97.5967</v>
      </c>
      <c r="H1290" s="6">
        <v>6.445</v>
      </c>
      <c r="K1290" s="4">
        <f>IFERROR(__xludf.DUMMYFUNCTION("""COMPUTED_VALUE"""),6.235)</f>
        <v>6.235</v>
      </c>
      <c r="L1290" s="4">
        <v>106.622</v>
      </c>
      <c r="M1290" s="4" t="s">
        <v>13</v>
      </c>
      <c r="N1290" s="1">
        <v>2.42872134714732</v>
      </c>
      <c r="O1290" s="4">
        <v>95.16797865285268</v>
      </c>
      <c r="V1290" s="5">
        <v>126.756</v>
      </c>
      <c r="W1290" s="6">
        <v>6.445</v>
      </c>
      <c r="Z1290" s="4">
        <f>IFERROR(__xludf.DUMMYFUNCTION("""COMPUTED_VALUE"""),6.235)</f>
        <v>6.235</v>
      </c>
      <c r="AA1290" s="4">
        <v>137.523</v>
      </c>
      <c r="AB1290" s="4" t="s">
        <v>13</v>
      </c>
      <c r="AC1290" s="1">
        <v>13.2938178572049</v>
      </c>
      <c r="AD1290" s="4">
        <v>113.4621821427951</v>
      </c>
    </row>
    <row r="1291">
      <c r="G1291" s="5">
        <v>97.2049</v>
      </c>
      <c r="H1291" s="6">
        <v>6.45</v>
      </c>
      <c r="K1291" s="4">
        <f>IFERROR(__xludf.DUMMYFUNCTION("""COMPUTED_VALUE"""),6.24)</f>
        <v>6.24</v>
      </c>
      <c r="L1291" s="4">
        <v>106.573</v>
      </c>
      <c r="M1291" s="4" t="s">
        <v>13</v>
      </c>
      <c r="N1291" s="1">
        <v>2.41975713505255</v>
      </c>
      <c r="O1291" s="4">
        <v>94.78514286494745</v>
      </c>
      <c r="V1291" s="5">
        <v>126.274</v>
      </c>
      <c r="W1291" s="6">
        <v>6.45</v>
      </c>
      <c r="Z1291" s="4">
        <f>IFERROR(__xludf.DUMMYFUNCTION("""COMPUTED_VALUE"""),6.24)</f>
        <v>6.24</v>
      </c>
      <c r="AA1291" s="4">
        <v>137.458</v>
      </c>
      <c r="AB1291" s="4" t="s">
        <v>13</v>
      </c>
      <c r="AC1291" s="1">
        <v>13.3026931387595</v>
      </c>
      <c r="AD1291" s="4">
        <v>112.9713068612405</v>
      </c>
    </row>
    <row r="1292">
      <c r="G1292" s="5">
        <v>96.8067</v>
      </c>
      <c r="H1292" s="6">
        <v>6.455</v>
      </c>
      <c r="K1292" s="4">
        <f>IFERROR(__xludf.DUMMYFUNCTION("""COMPUTED_VALUE"""),6.245)</f>
        <v>6.245</v>
      </c>
      <c r="L1292" s="4">
        <v>106.519</v>
      </c>
      <c r="M1292" s="4" t="s">
        <v>13</v>
      </c>
      <c r="N1292" s="1">
        <v>2.41094543099615</v>
      </c>
      <c r="O1292" s="4">
        <v>94.39575456900386</v>
      </c>
      <c r="V1292" s="5">
        <v>125.783</v>
      </c>
      <c r="W1292" s="6">
        <v>6.455</v>
      </c>
      <c r="Z1292" s="4">
        <f>IFERROR(__xludf.DUMMYFUNCTION("""COMPUTED_VALUE"""),6.245)</f>
        <v>6.245</v>
      </c>
      <c r="AA1292" s="4">
        <v>137.387</v>
      </c>
      <c r="AB1292" s="4" t="s">
        <v>13</v>
      </c>
      <c r="AC1292" s="1">
        <v>13.3120075378047</v>
      </c>
      <c r="AD1292" s="4">
        <v>112.4709924621953</v>
      </c>
    </row>
    <row r="1293">
      <c r="G1293" s="5">
        <v>96.4024</v>
      </c>
      <c r="H1293" s="6">
        <v>6.46</v>
      </c>
      <c r="K1293" s="4">
        <f>IFERROR(__xludf.DUMMYFUNCTION("""COMPUTED_VALUE"""),6.25)</f>
        <v>6.25</v>
      </c>
      <c r="L1293" s="4">
        <v>106.458</v>
      </c>
      <c r="M1293" s="4" t="s">
        <v>13</v>
      </c>
      <c r="N1293" s="1">
        <v>2.40226464255569</v>
      </c>
      <c r="O1293" s="4">
        <v>94.00013535744431</v>
      </c>
      <c r="V1293" s="5">
        <v>125.284</v>
      </c>
      <c r="W1293" s="6">
        <v>6.46</v>
      </c>
      <c r="Z1293" s="4">
        <f>IFERROR(__xludf.DUMMYFUNCTION("""COMPUTED_VALUE"""),6.25)</f>
        <v>6.25</v>
      </c>
      <c r="AA1293" s="4">
        <v>137.309</v>
      </c>
      <c r="AB1293" s="4" t="s">
        <v>13</v>
      </c>
      <c r="AC1293" s="1">
        <v>13.3217584361185</v>
      </c>
      <c r="AD1293" s="4">
        <v>111.9622415638815</v>
      </c>
    </row>
    <row r="1294">
      <c r="G1294" s="5">
        <v>95.9918</v>
      </c>
      <c r="H1294" s="6">
        <v>6.465</v>
      </c>
      <c r="K1294" s="4">
        <f>IFERROR(__xludf.DUMMYFUNCTION("""COMPUTED_VALUE"""),6.255)</f>
        <v>6.255</v>
      </c>
      <c r="L1294" s="4">
        <v>106.392</v>
      </c>
      <c r="M1294" s="4" t="s">
        <v>13</v>
      </c>
      <c r="N1294" s="1">
        <v>2.39369317730871</v>
      </c>
      <c r="O1294" s="4">
        <v>93.59810682269129</v>
      </c>
      <c r="V1294" s="5">
        <v>124.776</v>
      </c>
      <c r="W1294" s="6">
        <v>6.465</v>
      </c>
      <c r="Z1294" s="4">
        <f>IFERROR(__xludf.DUMMYFUNCTION("""COMPUTED_VALUE"""),6.255)</f>
        <v>6.255</v>
      </c>
      <c r="AA1294" s="4">
        <v>137.225</v>
      </c>
      <c r="AB1294" s="4" t="s">
        <v>13</v>
      </c>
      <c r="AC1294" s="1">
        <v>13.3319432154792</v>
      </c>
      <c r="AD1294" s="4">
        <v>111.4440567845208</v>
      </c>
    </row>
    <row r="1295">
      <c r="G1295" s="5">
        <v>95.5751</v>
      </c>
      <c r="H1295" s="6">
        <v>6.47</v>
      </c>
      <c r="K1295" s="4">
        <f>IFERROR(__xludf.DUMMYFUNCTION("""COMPUTED_VALUE"""),6.26)</f>
        <v>6.26</v>
      </c>
      <c r="L1295" s="4">
        <v>106.319</v>
      </c>
      <c r="M1295" s="4" t="s">
        <v>13</v>
      </c>
      <c r="N1295" s="1">
        <v>2.38520944283276</v>
      </c>
      <c r="O1295" s="4">
        <v>93.18989055716725</v>
      </c>
      <c r="V1295" s="5">
        <v>124.26</v>
      </c>
      <c r="W1295" s="6">
        <v>6.47</v>
      </c>
      <c r="Z1295" s="4">
        <f>IFERROR(__xludf.DUMMYFUNCTION("""COMPUTED_VALUE"""),6.26)</f>
        <v>6.26</v>
      </c>
      <c r="AA1295" s="4">
        <v>137.133</v>
      </c>
      <c r="AB1295" s="4" t="s">
        <v>13</v>
      </c>
      <c r="AC1295" s="1">
        <v>13.3425592576649</v>
      </c>
      <c r="AD1295" s="4">
        <v>110.9174407423351</v>
      </c>
    </row>
    <row r="1296">
      <c r="G1296" s="5">
        <v>95.1524</v>
      </c>
      <c r="H1296" s="6">
        <v>6.475</v>
      </c>
      <c r="K1296" s="4">
        <f>IFERROR(__xludf.DUMMYFUNCTION("""COMPUTED_VALUE"""),6.265)</f>
        <v>6.265</v>
      </c>
      <c r="L1296" s="4">
        <v>106.239</v>
      </c>
      <c r="M1296" s="4" t="s">
        <v>13</v>
      </c>
      <c r="N1296" s="1">
        <v>2.37679184670538</v>
      </c>
      <c r="O1296" s="4">
        <v>92.77560815329463</v>
      </c>
      <c r="V1296" s="5">
        <v>123.735</v>
      </c>
      <c r="W1296" s="6">
        <v>6.475</v>
      </c>
      <c r="Z1296" s="4">
        <f>IFERROR(__xludf.DUMMYFUNCTION("""COMPUTED_VALUE"""),6.265)</f>
        <v>6.265</v>
      </c>
      <c r="AA1296" s="4">
        <v>137.034</v>
      </c>
      <c r="AB1296" s="4" t="s">
        <v>13</v>
      </c>
      <c r="AC1296" s="1">
        <v>13.3536039444539</v>
      </c>
      <c r="AD1296" s="4">
        <v>110.3813960555461</v>
      </c>
    </row>
    <row r="1297">
      <c r="G1297" s="5">
        <v>94.7236</v>
      </c>
      <c r="H1297" s="6">
        <v>6.48</v>
      </c>
      <c r="K1297" s="4">
        <f>IFERROR(__xludf.DUMMYFUNCTION("""COMPUTED_VALUE"""),6.27)</f>
        <v>6.27</v>
      </c>
      <c r="L1297" s="4">
        <v>106.151</v>
      </c>
      <c r="M1297" s="4" t="s">
        <v>13</v>
      </c>
      <c r="N1297" s="1">
        <v>2.36841879650412</v>
      </c>
      <c r="O1297" s="4">
        <v>92.35518120349589</v>
      </c>
      <c r="V1297" s="5">
        <v>123.202</v>
      </c>
      <c r="W1297" s="6">
        <v>6.48</v>
      </c>
      <c r="Z1297" s="4">
        <f>IFERROR(__xludf.DUMMYFUNCTION("""COMPUTED_VALUE"""),6.27)</f>
        <v>6.27</v>
      </c>
      <c r="AA1297" s="4">
        <v>136.927</v>
      </c>
      <c r="AB1297" s="4" t="s">
        <v>13</v>
      </c>
      <c r="AC1297" s="1">
        <v>13.3650746576243</v>
      </c>
      <c r="AD1297" s="4">
        <v>109.8369253423757</v>
      </c>
    </row>
    <row r="1298">
      <c r="G1298" s="5">
        <v>94.2886</v>
      </c>
      <c r="H1298" s="6">
        <v>6.485</v>
      </c>
      <c r="K1298" s="4">
        <f>IFERROR(__xludf.DUMMYFUNCTION("""COMPUTED_VALUE"""),6.275)</f>
        <v>6.275</v>
      </c>
      <c r="L1298" s="4">
        <v>106.057</v>
      </c>
      <c r="M1298" s="4" t="s">
        <v>13</v>
      </c>
      <c r="N1298" s="1">
        <v>2.36006869980653</v>
      </c>
      <c r="O1298" s="4">
        <v>91.92853130019347</v>
      </c>
      <c r="V1298" s="5">
        <v>122.661</v>
      </c>
      <c r="W1298" s="6">
        <v>6.485</v>
      </c>
      <c r="Z1298" s="4">
        <f>IFERROR(__xludf.DUMMYFUNCTION("""COMPUTED_VALUE"""),6.275)</f>
        <v>6.275</v>
      </c>
      <c r="AA1298" s="4">
        <v>136.813</v>
      </c>
      <c r="AB1298" s="4" t="s">
        <v>13</v>
      </c>
      <c r="AC1298" s="1">
        <v>13.3769687789544</v>
      </c>
      <c r="AD1298" s="4">
        <v>109.28403122104561</v>
      </c>
    </row>
    <row r="1299">
      <c r="G1299" s="5">
        <v>93.8474</v>
      </c>
      <c r="H1299" s="6">
        <v>6.49</v>
      </c>
      <c r="K1299" s="4">
        <f>IFERROR(__xludf.DUMMYFUNCTION("""COMPUTED_VALUE"""),6.28)</f>
        <v>6.28</v>
      </c>
      <c r="L1299" s="4">
        <v>105.954</v>
      </c>
      <c r="M1299" s="4" t="s">
        <v>13</v>
      </c>
      <c r="N1299" s="1">
        <v>2.35171996419016</v>
      </c>
      <c r="O1299" s="4">
        <v>91.49568003580984</v>
      </c>
      <c r="V1299" s="5">
        <v>122.111</v>
      </c>
      <c r="W1299" s="6">
        <v>6.49</v>
      </c>
      <c r="Z1299" s="4">
        <f>IFERROR(__xludf.DUMMYFUNCTION("""COMPUTED_VALUE"""),6.28)</f>
        <v>6.28</v>
      </c>
      <c r="AA1299" s="4">
        <v>136.689</v>
      </c>
      <c r="AB1299" s="4" t="s">
        <v>13</v>
      </c>
      <c r="AC1299" s="1">
        <v>13.3892836902224</v>
      </c>
      <c r="AD1299" s="4">
        <v>108.7217163097776</v>
      </c>
    </row>
    <row r="1300">
      <c r="G1300" s="5">
        <v>93.3998</v>
      </c>
      <c r="H1300" s="6">
        <v>6.495</v>
      </c>
      <c r="K1300" s="4">
        <f>IFERROR(__xludf.DUMMYFUNCTION("""COMPUTED_VALUE"""),6.285)</f>
        <v>6.285</v>
      </c>
      <c r="L1300" s="4">
        <v>105.844</v>
      </c>
      <c r="M1300" s="4" t="s">
        <v>13</v>
      </c>
      <c r="N1300" s="1">
        <v>2.34335099723256</v>
      </c>
      <c r="O1300" s="4">
        <v>91.05644900276744</v>
      </c>
      <c r="V1300" s="5">
        <v>121.553</v>
      </c>
      <c r="W1300" s="6">
        <v>6.495</v>
      </c>
      <c r="Z1300" s="4">
        <f>IFERROR(__xludf.DUMMYFUNCTION("""COMPUTED_VALUE"""),6.285)</f>
        <v>6.285</v>
      </c>
      <c r="AA1300" s="4">
        <v>136.558</v>
      </c>
      <c r="AB1300" s="4" t="s">
        <v>13</v>
      </c>
      <c r="AC1300" s="1">
        <v>13.4020167732063</v>
      </c>
      <c r="AD1300" s="4">
        <v>108.1509832267937</v>
      </c>
    </row>
    <row r="1301">
      <c r="G1301" s="5">
        <v>92.9458</v>
      </c>
      <c r="H1301" s="6">
        <v>6.5</v>
      </c>
      <c r="K1301" s="4">
        <f>IFERROR(__xludf.DUMMYFUNCTION("""COMPUTED_VALUE"""),6.29)</f>
        <v>6.29</v>
      </c>
      <c r="L1301" s="4">
        <v>105.726</v>
      </c>
      <c r="M1301" s="4" t="s">
        <v>13</v>
      </c>
      <c r="N1301" s="1">
        <v>2.33494020651127</v>
      </c>
      <c r="O1301" s="4">
        <v>90.61085979348874</v>
      </c>
      <c r="V1301" s="5">
        <v>120.986</v>
      </c>
      <c r="W1301" s="6">
        <v>6.5</v>
      </c>
      <c r="Z1301" s="4">
        <f>IFERROR(__xludf.DUMMYFUNCTION("""COMPUTED_VALUE"""),6.29)</f>
        <v>6.29</v>
      </c>
      <c r="AA1301" s="4">
        <v>136.417</v>
      </c>
      <c r="AB1301" s="4" t="s">
        <v>13</v>
      </c>
      <c r="AC1301" s="1">
        <v>13.4151654096845</v>
      </c>
      <c r="AD1301" s="4">
        <v>107.5708345903155</v>
      </c>
    </row>
    <row r="1302">
      <c r="G1302" s="5">
        <v>92.4852</v>
      </c>
      <c r="H1302" s="6">
        <v>6.505</v>
      </c>
      <c r="K1302" s="4">
        <f>IFERROR(__xludf.DUMMYFUNCTION("""COMPUTED_VALUE"""),6.295)</f>
        <v>6.295</v>
      </c>
      <c r="L1302" s="4">
        <v>105.599</v>
      </c>
      <c r="M1302" s="4" t="s">
        <v>13</v>
      </c>
      <c r="N1302" s="1">
        <v>2.32646599960383</v>
      </c>
      <c r="O1302" s="4">
        <v>90.15873400039618</v>
      </c>
      <c r="V1302" s="5">
        <v>120.411</v>
      </c>
      <c r="W1302" s="6">
        <v>6.505</v>
      </c>
      <c r="Z1302" s="4">
        <f>IFERROR(__xludf.DUMMYFUNCTION("""COMPUTED_VALUE"""),6.295)</f>
        <v>6.295</v>
      </c>
      <c r="AA1302" s="4">
        <v>136.267</v>
      </c>
      <c r="AB1302" s="4" t="s">
        <v>13</v>
      </c>
      <c r="AC1302" s="1">
        <v>13.4287269814351</v>
      </c>
      <c r="AD1302" s="4">
        <v>106.9822730185649</v>
      </c>
    </row>
    <row r="1303">
      <c r="G1303" s="5">
        <v>92.0176</v>
      </c>
      <c r="H1303" s="6">
        <v>6.51</v>
      </c>
      <c r="K1303" s="4">
        <f>IFERROR(__xludf.DUMMYFUNCTION("""COMPUTED_VALUE"""),6.3)</f>
        <v>6.3</v>
      </c>
      <c r="L1303" s="4">
        <v>105.464</v>
      </c>
      <c r="M1303" s="4" t="s">
        <v>13</v>
      </c>
      <c r="N1303" s="1">
        <v>2.31790678408781</v>
      </c>
      <c r="O1303" s="4">
        <v>89.69969321591219</v>
      </c>
      <c r="V1303" s="5">
        <v>119.826</v>
      </c>
      <c r="W1303" s="6">
        <v>6.51</v>
      </c>
      <c r="Z1303" s="4">
        <f>IFERROR(__xludf.DUMMYFUNCTION("""COMPUTED_VALUE"""),6.3)</f>
        <v>6.3</v>
      </c>
      <c r="AA1303" s="4">
        <v>136.108</v>
      </c>
      <c r="AB1303" s="4" t="s">
        <v>13</v>
      </c>
      <c r="AC1303" s="1">
        <v>13.4426988702363</v>
      </c>
      <c r="AD1303" s="4">
        <v>106.3833011297637</v>
      </c>
    </row>
    <row r="1304">
      <c r="G1304" s="5">
        <v>91.543</v>
      </c>
      <c r="H1304" s="6">
        <v>6.515</v>
      </c>
      <c r="K1304" s="4">
        <f>IFERROR(__xludf.DUMMYFUNCTION("""COMPUTED_VALUE"""),6.305)</f>
        <v>6.305</v>
      </c>
      <c r="L1304" s="4">
        <v>105.32</v>
      </c>
      <c r="M1304" s="4" t="s">
        <v>13</v>
      </c>
      <c r="N1304" s="1">
        <v>2.30924096754075</v>
      </c>
      <c r="O1304" s="4">
        <v>89.23375903245926</v>
      </c>
      <c r="V1304" s="5">
        <v>119.232</v>
      </c>
      <c r="W1304" s="6">
        <v>6.515</v>
      </c>
      <c r="Z1304" s="4">
        <f>IFERROR(__xludf.DUMMYFUNCTION("""COMPUTED_VALUE"""),6.305)</f>
        <v>6.305</v>
      </c>
      <c r="AA1304" s="4">
        <v>135.939</v>
      </c>
      <c r="AB1304" s="4" t="s">
        <v>13</v>
      </c>
      <c r="AC1304" s="1">
        <v>13.4570784578663</v>
      </c>
      <c r="AD1304" s="4">
        <v>105.7749215421337</v>
      </c>
    </row>
    <row r="1305">
      <c r="G1305" s="5">
        <v>91.061</v>
      </c>
      <c r="H1305" s="6">
        <v>6.52</v>
      </c>
      <c r="K1305" s="4">
        <f>IFERROR(__xludf.DUMMYFUNCTION("""COMPUTED_VALUE"""),6.31)</f>
        <v>6.31</v>
      </c>
      <c r="L1305" s="4">
        <v>105.166</v>
      </c>
      <c r="M1305" s="4" t="s">
        <v>13</v>
      </c>
      <c r="N1305" s="1">
        <v>2.30044695754018</v>
      </c>
      <c r="O1305" s="4">
        <v>88.76055304245983</v>
      </c>
      <c r="V1305" s="5">
        <v>118.628</v>
      </c>
      <c r="W1305" s="6">
        <v>6.52</v>
      </c>
      <c r="Z1305" s="4">
        <f>IFERROR(__xludf.DUMMYFUNCTION("""COMPUTED_VALUE"""),6.31)</f>
        <v>6.31</v>
      </c>
      <c r="AA1305" s="4">
        <v>135.76</v>
      </c>
      <c r="AB1305" s="4" t="s">
        <v>13</v>
      </c>
      <c r="AC1305" s="1">
        <v>13.4718631261033</v>
      </c>
      <c r="AD1305" s="4">
        <v>105.1561368738967</v>
      </c>
    </row>
    <row r="1306">
      <c r="G1306" s="5">
        <v>90.5713</v>
      </c>
      <c r="H1306" s="6">
        <v>6.525</v>
      </c>
      <c r="K1306" s="4">
        <f>IFERROR(__xludf.DUMMYFUNCTION("""COMPUTED_VALUE"""),6.315)</f>
        <v>6.315</v>
      </c>
      <c r="L1306" s="4">
        <v>105.004</v>
      </c>
      <c r="M1306" s="4" t="s">
        <v>13</v>
      </c>
      <c r="N1306" s="1">
        <v>2.29150316166367</v>
      </c>
      <c r="O1306" s="4">
        <v>88.27979683833632</v>
      </c>
      <c r="V1306" s="5">
        <v>118.014</v>
      </c>
      <c r="W1306" s="6">
        <v>6.525</v>
      </c>
      <c r="Z1306" s="4">
        <f>IFERROR(__xludf.DUMMYFUNCTION("""COMPUTED_VALUE"""),6.315)</f>
        <v>6.315</v>
      </c>
      <c r="AA1306" s="4">
        <v>135.571</v>
      </c>
      <c r="AB1306" s="4" t="s">
        <v>13</v>
      </c>
      <c r="AC1306" s="1">
        <v>13.4870502567255</v>
      </c>
      <c r="AD1306" s="4">
        <v>104.5269497432745</v>
      </c>
    </row>
    <row r="1307">
      <c r="G1307" s="5">
        <v>90.0735</v>
      </c>
      <c r="H1307" s="6">
        <v>6.53</v>
      </c>
      <c r="K1307" s="4">
        <f>IFERROR(__xludf.DUMMYFUNCTION("""COMPUTED_VALUE"""),6.32)</f>
        <v>6.32</v>
      </c>
      <c r="L1307" s="4">
        <v>104.833</v>
      </c>
      <c r="M1307" s="4" t="s">
        <v>13</v>
      </c>
      <c r="N1307" s="1">
        <v>2.28238798748876</v>
      </c>
      <c r="O1307" s="4">
        <v>87.79111201251123</v>
      </c>
      <c r="V1307" s="5">
        <v>117.39</v>
      </c>
      <c r="W1307" s="6">
        <v>6.53</v>
      </c>
      <c r="Z1307" s="4">
        <f>IFERROR(__xludf.DUMMYFUNCTION("""COMPUTED_VALUE"""),6.32)</f>
        <v>6.32</v>
      </c>
      <c r="AA1307" s="4">
        <v>135.371</v>
      </c>
      <c r="AB1307" s="4" t="s">
        <v>13</v>
      </c>
      <c r="AC1307" s="1">
        <v>13.502637231511</v>
      </c>
      <c r="AD1307" s="4">
        <v>103.887362768489</v>
      </c>
    </row>
    <row r="1308">
      <c r="G1308" s="5">
        <v>89.5673</v>
      </c>
      <c r="H1308" s="6">
        <v>6.535</v>
      </c>
      <c r="K1308" s="4">
        <f>IFERROR(__xludf.DUMMYFUNCTION("""COMPUTED_VALUE"""),6.325)</f>
        <v>6.325</v>
      </c>
      <c r="L1308" s="4">
        <v>104.652</v>
      </c>
      <c r="M1308" s="4" t="s">
        <v>13</v>
      </c>
      <c r="N1308" s="1">
        <v>2.273079842593</v>
      </c>
      <c r="O1308" s="4">
        <v>87.294220157407</v>
      </c>
      <c r="V1308" s="5">
        <v>116.754</v>
      </c>
      <c r="W1308" s="6">
        <v>6.535</v>
      </c>
      <c r="Z1308" s="4">
        <f>IFERROR(__xludf.DUMMYFUNCTION("""COMPUTED_VALUE"""),6.325)</f>
        <v>6.325</v>
      </c>
      <c r="AA1308" s="4">
        <v>135.161</v>
      </c>
      <c r="AB1308" s="4" t="s">
        <v>13</v>
      </c>
      <c r="AC1308" s="1">
        <v>13.5186214322382</v>
      </c>
      <c r="AD1308" s="4">
        <v>103.2353785677618</v>
      </c>
    </row>
    <row r="1309">
      <c r="G1309" s="5">
        <v>89.0523</v>
      </c>
      <c r="H1309" s="6">
        <v>6.54</v>
      </c>
      <c r="K1309" s="4">
        <f>IFERROR(__xludf.DUMMYFUNCTION("""COMPUTED_VALUE"""),6.33)</f>
        <v>6.33</v>
      </c>
      <c r="L1309" s="4">
        <v>104.462</v>
      </c>
      <c r="M1309" s="4" t="s">
        <v>13</v>
      </c>
      <c r="N1309" s="1">
        <v>2.26355713455392</v>
      </c>
      <c r="O1309" s="4">
        <v>86.78874286544608</v>
      </c>
      <c r="V1309" s="5">
        <v>116.106</v>
      </c>
      <c r="W1309" s="6">
        <v>6.54</v>
      </c>
      <c r="Z1309" s="4">
        <f>IFERROR(__xludf.DUMMYFUNCTION("""COMPUTED_VALUE"""),6.33)</f>
        <v>6.33</v>
      </c>
      <c r="AA1309" s="4">
        <v>134.94</v>
      </c>
      <c r="AB1309" s="4" t="s">
        <v>13</v>
      </c>
      <c r="AC1309" s="1">
        <v>13.5350002406851</v>
      </c>
      <c r="AD1309" s="4">
        <v>102.5709997593149</v>
      </c>
    </row>
    <row r="1310">
      <c r="G1310" s="5">
        <v>88.5281</v>
      </c>
      <c r="H1310" s="6">
        <v>6.545</v>
      </c>
      <c r="K1310" s="4">
        <f>IFERROR(__xludf.DUMMYFUNCTION("""COMPUTED_VALUE"""),6.335)</f>
        <v>6.335</v>
      </c>
      <c r="L1310" s="4">
        <v>104.262</v>
      </c>
      <c r="M1310" s="4" t="s">
        <v>13</v>
      </c>
      <c r="N1310" s="1">
        <v>2.2537982709491</v>
      </c>
      <c r="O1310" s="4">
        <v>86.27430172905089</v>
      </c>
      <c r="V1310" s="5">
        <v>115.446</v>
      </c>
      <c r="W1310" s="6">
        <v>6.545</v>
      </c>
      <c r="Z1310" s="4">
        <f>IFERROR(__xludf.DUMMYFUNCTION("""COMPUTED_VALUE"""),6.335)</f>
        <v>6.335</v>
      </c>
      <c r="AA1310" s="4">
        <v>134.709</v>
      </c>
      <c r="AB1310" s="4" t="s">
        <v>13</v>
      </c>
      <c r="AC1310" s="1">
        <v>13.55177103863</v>
      </c>
      <c r="AD1310" s="4">
        <v>101.89422896137</v>
      </c>
    </row>
    <row r="1311">
      <c r="G1311" s="5">
        <v>87.9942</v>
      </c>
      <c r="H1311" s="6">
        <v>6.55</v>
      </c>
      <c r="K1311" s="4">
        <f>IFERROR(__xludf.DUMMYFUNCTION("""COMPUTED_VALUE"""),6.34)</f>
        <v>6.34</v>
      </c>
      <c r="L1311" s="4">
        <v>104.053</v>
      </c>
      <c r="M1311" s="4" t="s">
        <v>13</v>
      </c>
      <c r="N1311" s="1">
        <v>2.24378165935606</v>
      </c>
      <c r="O1311" s="4">
        <v>85.75041834064395</v>
      </c>
      <c r="V1311" s="5">
        <v>114.774</v>
      </c>
      <c r="W1311" s="6">
        <v>6.55</v>
      </c>
      <c r="Z1311" s="4">
        <f>IFERROR(__xludf.DUMMYFUNCTION("""COMPUTED_VALUE"""),6.34)</f>
        <v>6.34</v>
      </c>
      <c r="AA1311" s="4">
        <v>134.466</v>
      </c>
      <c r="AB1311" s="4" t="s">
        <v>13</v>
      </c>
      <c r="AC1311" s="1">
        <v>13.568931207851</v>
      </c>
      <c r="AD1311" s="4">
        <v>101.205068792149</v>
      </c>
    </row>
    <row r="1312">
      <c r="G1312" s="5">
        <v>87.4503</v>
      </c>
      <c r="H1312" s="6">
        <v>6.555</v>
      </c>
      <c r="K1312" s="4">
        <f>IFERROR(__xludf.DUMMYFUNCTION("""COMPUTED_VALUE"""),6.345)</f>
        <v>6.345</v>
      </c>
      <c r="L1312" s="4">
        <v>103.834</v>
      </c>
      <c r="M1312" s="4" t="s">
        <v>13</v>
      </c>
      <c r="N1312" s="1">
        <v>2.23348570735236</v>
      </c>
      <c r="O1312" s="4">
        <v>85.21681429264764</v>
      </c>
      <c r="V1312" s="5">
        <v>114.087</v>
      </c>
      <c r="W1312" s="6">
        <v>6.555</v>
      </c>
      <c r="Z1312" s="4">
        <f>IFERROR(__xludf.DUMMYFUNCTION("""COMPUTED_VALUE"""),6.345)</f>
        <v>6.345</v>
      </c>
      <c r="AA1312" s="4">
        <v>134.212</v>
      </c>
      <c r="AB1312" s="4" t="s">
        <v>13</v>
      </c>
      <c r="AC1312" s="1">
        <v>13.5864781301264</v>
      </c>
      <c r="AD1312" s="4">
        <v>100.50052186987361</v>
      </c>
    </row>
    <row r="1313">
      <c r="G1313" s="5">
        <v>86.8959</v>
      </c>
      <c r="H1313" s="6">
        <v>6.56</v>
      </c>
      <c r="K1313" s="4">
        <f>IFERROR(__xludf.DUMMYFUNCTION("""COMPUTED_VALUE"""),6.35)</f>
        <v>6.35</v>
      </c>
      <c r="L1313" s="4">
        <v>103.605</v>
      </c>
      <c r="M1313" s="4" t="s">
        <v>13</v>
      </c>
      <c r="N1313" s="1">
        <v>2.22288882251554</v>
      </c>
      <c r="O1313" s="4">
        <v>84.67301117748445</v>
      </c>
      <c r="V1313" s="5">
        <v>113.387</v>
      </c>
      <c r="W1313" s="6">
        <v>6.56</v>
      </c>
      <c r="Z1313" s="4">
        <f>IFERROR(__xludf.DUMMYFUNCTION("""COMPUTED_VALUE"""),6.35)</f>
        <v>6.35</v>
      </c>
      <c r="AA1313" s="4">
        <v>133.946</v>
      </c>
      <c r="AB1313" s="4" t="s">
        <v>13</v>
      </c>
      <c r="AC1313" s="1">
        <v>13.6044091872343</v>
      </c>
      <c r="AD1313" s="4">
        <v>99.7825908127657</v>
      </c>
    </row>
    <row r="1314">
      <c r="G1314" s="5">
        <v>86.3306</v>
      </c>
      <c r="H1314" s="6">
        <v>6.565</v>
      </c>
      <c r="K1314" s="4">
        <f>IFERROR(__xludf.DUMMYFUNCTION("""COMPUTED_VALUE"""),6.352146149)</f>
        <v>6.352146149</v>
      </c>
      <c r="L1314" s="4" t="s">
        <v>13</v>
      </c>
      <c r="M1314" s="4">
        <v>2.64981309763547</v>
      </c>
      <c r="N1314" s="1">
        <v>2.21196941242316</v>
      </c>
      <c r="O1314" s="4">
        <v>84.11863058757685</v>
      </c>
      <c r="V1314" s="5">
        <v>112.672</v>
      </c>
      <c r="W1314" s="6">
        <v>6.565</v>
      </c>
      <c r="Z1314" s="4">
        <f>IFERROR(__xludf.DUMMYFUNCTION("""COMPUTED_VALUE"""),6.352146149)</f>
        <v>6.352146149</v>
      </c>
      <c r="AA1314" s="4" t="s">
        <v>13</v>
      </c>
      <c r="AB1314" s="4">
        <v>13.2120568562049</v>
      </c>
      <c r="AC1314" s="1">
        <v>13.6227217609529</v>
      </c>
      <c r="AD1314" s="4">
        <v>99.0492782390471</v>
      </c>
    </row>
    <row r="1315">
      <c r="G1315" s="5">
        <v>85.754</v>
      </c>
      <c r="H1315" s="6">
        <v>6.57</v>
      </c>
      <c r="K1315" s="4">
        <f>IFERROR(__xludf.DUMMYFUNCTION("""COMPUTED_VALUE"""),6.355)</f>
        <v>6.355</v>
      </c>
      <c r="L1315" s="4">
        <v>103.367</v>
      </c>
      <c r="M1315" s="4" t="s">
        <v>13</v>
      </c>
      <c r="N1315" s="1">
        <v>2.20070588465276</v>
      </c>
      <c r="O1315" s="4">
        <v>83.55329411534724</v>
      </c>
      <c r="V1315" s="5">
        <v>111.941</v>
      </c>
      <c r="W1315" s="6">
        <v>6.57</v>
      </c>
      <c r="Z1315" s="4">
        <f>IFERROR(__xludf.DUMMYFUNCTION("""COMPUTED_VALUE"""),6.355)</f>
        <v>6.355</v>
      </c>
      <c r="AA1315" s="4">
        <v>133.669</v>
      </c>
      <c r="AB1315" s="4" t="s">
        <v>13</v>
      </c>
      <c r="AC1315" s="1">
        <v>13.6414132330605</v>
      </c>
      <c r="AD1315" s="4">
        <v>98.2995867669395</v>
      </c>
    </row>
    <row r="1316">
      <c r="G1316" s="5">
        <v>85.1657</v>
      </c>
      <c r="H1316" s="6">
        <v>6.575</v>
      </c>
      <c r="K1316" s="4">
        <f>IFERROR(__xludf.DUMMYFUNCTION("""COMPUTED_VALUE"""),6.36)</f>
        <v>6.36</v>
      </c>
      <c r="L1316" s="4">
        <v>103.12</v>
      </c>
      <c r="M1316" s="4" t="s">
        <v>13</v>
      </c>
      <c r="N1316" s="1">
        <v>2.18907664678188</v>
      </c>
      <c r="O1316" s="4">
        <v>82.97662335321812</v>
      </c>
      <c r="V1316" s="5">
        <v>111.195</v>
      </c>
      <c r="W1316" s="6">
        <v>6.575</v>
      </c>
      <c r="Z1316" s="4">
        <f>IFERROR(__xludf.DUMMYFUNCTION("""COMPUTED_VALUE"""),6.36)</f>
        <v>6.36</v>
      </c>
      <c r="AA1316" s="4">
        <v>133.381</v>
      </c>
      <c r="AB1316" s="4" t="s">
        <v>13</v>
      </c>
      <c r="AC1316" s="1">
        <v>13.6604809853352</v>
      </c>
      <c r="AD1316" s="4">
        <v>97.5345190146648</v>
      </c>
    </row>
    <row r="1317">
      <c r="G1317" s="5">
        <v>84.5655</v>
      </c>
      <c r="H1317" s="6">
        <v>6.58</v>
      </c>
      <c r="K1317" s="4">
        <f>IFERROR(__xludf.DUMMYFUNCTION("""COMPUTED_VALUE"""),6.365)</f>
        <v>6.365</v>
      </c>
      <c r="L1317" s="4">
        <v>102.863</v>
      </c>
      <c r="M1317" s="4" t="s">
        <v>13</v>
      </c>
      <c r="N1317" s="1">
        <v>2.17706010638809</v>
      </c>
      <c r="O1317" s="4">
        <v>82.38843989361192</v>
      </c>
      <c r="V1317" s="5">
        <v>110.432</v>
      </c>
      <c r="W1317" s="6">
        <v>6.58</v>
      </c>
      <c r="Z1317" s="4">
        <f>IFERROR(__xludf.DUMMYFUNCTION("""COMPUTED_VALUE"""),6.365)</f>
        <v>6.365</v>
      </c>
      <c r="AA1317" s="4">
        <v>133.08</v>
      </c>
      <c r="AB1317" s="4" t="s">
        <v>13</v>
      </c>
      <c r="AC1317" s="1">
        <v>13.6799223995552</v>
      </c>
      <c r="AD1317" s="4">
        <v>96.7520776004448</v>
      </c>
    </row>
    <row r="1318">
      <c r="G1318" s="5">
        <v>83.9529</v>
      </c>
      <c r="H1318" s="6">
        <v>6.585</v>
      </c>
      <c r="K1318" s="4">
        <f>IFERROR(__xludf.DUMMYFUNCTION("""COMPUTED_VALUE"""),6.37)</f>
        <v>6.37</v>
      </c>
      <c r="L1318" s="4">
        <v>102.597</v>
      </c>
      <c r="M1318" s="4" t="s">
        <v>13</v>
      </c>
      <c r="N1318" s="1">
        <v>2.16463467104891</v>
      </c>
      <c r="O1318" s="4">
        <v>81.78826532895108</v>
      </c>
      <c r="V1318" s="5">
        <v>109.652</v>
      </c>
      <c r="W1318" s="6">
        <v>6.585</v>
      </c>
      <c r="Z1318" s="4">
        <f>IFERROR(__xludf.DUMMYFUNCTION("""COMPUTED_VALUE"""),6.37)</f>
        <v>6.37</v>
      </c>
      <c r="AA1318" s="4">
        <v>132.769</v>
      </c>
      <c r="AB1318" s="4" t="s">
        <v>13</v>
      </c>
      <c r="AC1318" s="1">
        <v>13.6997348574987</v>
      </c>
      <c r="AD1318" s="4">
        <v>95.9522651425013</v>
      </c>
    </row>
    <row r="1319">
      <c r="G1319" s="5">
        <v>83.3277</v>
      </c>
      <c r="H1319" s="6">
        <v>6.59</v>
      </c>
      <c r="K1319" s="4">
        <f>IFERROR(__xludf.DUMMYFUNCTION("""COMPUTED_VALUE"""),6.375)</f>
        <v>6.375</v>
      </c>
      <c r="L1319" s="4">
        <v>102.321</v>
      </c>
      <c r="M1319" s="4" t="s">
        <v>13</v>
      </c>
      <c r="N1319" s="1">
        <v>2.15177874834191</v>
      </c>
      <c r="O1319" s="4">
        <v>81.17592125165808</v>
      </c>
      <c r="V1319" s="5">
        <v>108.855</v>
      </c>
      <c r="W1319" s="6">
        <v>6.59</v>
      </c>
      <c r="Z1319" s="4">
        <f>IFERROR(__xludf.DUMMYFUNCTION("""COMPUTED_VALUE"""),6.375)</f>
        <v>6.375</v>
      </c>
      <c r="AA1319" s="4">
        <v>132.445</v>
      </c>
      <c r="AB1319" s="4" t="s">
        <v>13</v>
      </c>
      <c r="AC1319" s="1">
        <v>13.719915740944</v>
      </c>
      <c r="AD1319" s="4">
        <v>95.135084259056</v>
      </c>
    </row>
    <row r="1320">
      <c r="G1320" s="5">
        <v>82.6897</v>
      </c>
      <c r="H1320" s="6">
        <v>6.595</v>
      </c>
      <c r="K1320" s="4">
        <f>IFERROR(__xludf.DUMMYFUNCTION("""COMPUTED_VALUE"""),6.38)</f>
        <v>6.38</v>
      </c>
      <c r="L1320" s="4">
        <v>102.037</v>
      </c>
      <c r="M1320" s="4" t="s">
        <v>13</v>
      </c>
      <c r="N1320" s="1">
        <v>2.13847074584463</v>
      </c>
      <c r="O1320" s="4">
        <v>80.55122925415537</v>
      </c>
      <c r="V1320" s="5">
        <v>108.039</v>
      </c>
      <c r="W1320" s="6">
        <v>6.595</v>
      </c>
      <c r="Z1320" s="4">
        <f>IFERROR(__xludf.DUMMYFUNCTION("""COMPUTED_VALUE"""),6.38)</f>
        <v>6.38</v>
      </c>
      <c r="AA1320" s="4">
        <v>132.11</v>
      </c>
      <c r="AB1320" s="4" t="s">
        <v>13</v>
      </c>
      <c r="AC1320" s="1">
        <v>13.7404624316691</v>
      </c>
      <c r="AD1320" s="4">
        <v>94.2985375683309</v>
      </c>
    </row>
    <row r="1321">
      <c r="G1321" s="5">
        <v>82.0387</v>
      </c>
      <c r="H1321" s="6">
        <v>6.6</v>
      </c>
      <c r="K1321" s="4">
        <f>IFERROR(__xludf.DUMMYFUNCTION("""COMPUTED_VALUE"""),6.385)</f>
        <v>6.385</v>
      </c>
      <c r="L1321" s="4">
        <v>101.744</v>
      </c>
      <c r="M1321" s="4" t="s">
        <v>13</v>
      </c>
      <c r="N1321" s="1">
        <v>2.12468907113461</v>
      </c>
      <c r="O1321" s="4">
        <v>79.9140109288654</v>
      </c>
      <c r="V1321" s="5">
        <v>107.206</v>
      </c>
      <c r="W1321" s="6">
        <v>6.6</v>
      </c>
      <c r="Z1321" s="4">
        <f>IFERROR(__xludf.DUMMYFUNCTION("""COMPUTED_VALUE"""),6.385)</f>
        <v>6.385</v>
      </c>
      <c r="AA1321" s="4">
        <v>131.763</v>
      </c>
      <c r="AB1321" s="4" t="s">
        <v>13</v>
      </c>
      <c r="AC1321" s="1">
        <v>13.7613723114523</v>
      </c>
      <c r="AD1321" s="4">
        <v>93.4446276885477</v>
      </c>
    </row>
    <row r="1322">
      <c r="G1322" s="5">
        <v>81.3745</v>
      </c>
      <c r="H1322" s="6">
        <v>6.605</v>
      </c>
      <c r="K1322" s="4">
        <f>IFERROR(__xludf.DUMMYFUNCTION("""COMPUTED_VALUE"""),6.39)</f>
        <v>6.39</v>
      </c>
      <c r="L1322" s="4">
        <v>101.441</v>
      </c>
      <c r="M1322" s="4" t="s">
        <v>13</v>
      </c>
      <c r="N1322" s="1">
        <v>2.11041213178941</v>
      </c>
      <c r="O1322" s="4">
        <v>79.2640878682106</v>
      </c>
      <c r="V1322" s="5">
        <v>106.353</v>
      </c>
      <c r="W1322" s="6">
        <v>6.605</v>
      </c>
      <c r="Z1322" s="4">
        <f>IFERROR(__xludf.DUMMYFUNCTION("""COMPUTED_VALUE"""),6.39)</f>
        <v>6.39</v>
      </c>
      <c r="AA1322" s="4">
        <v>131.405</v>
      </c>
      <c r="AB1322" s="4" t="s">
        <v>13</v>
      </c>
      <c r="AC1322" s="1">
        <v>13.7826427620718</v>
      </c>
      <c r="AD1322" s="4">
        <v>92.57035723792819</v>
      </c>
    </row>
    <row r="1323">
      <c r="G1323" s="5">
        <v>80.6971</v>
      </c>
      <c r="H1323" s="6">
        <v>6.61</v>
      </c>
      <c r="K1323" s="4">
        <f>IFERROR(__xludf.DUMMYFUNCTION("""COMPUTED_VALUE"""),6.395)</f>
        <v>6.395</v>
      </c>
      <c r="L1323" s="4">
        <v>101.131</v>
      </c>
      <c r="M1323" s="4" t="s">
        <v>13</v>
      </c>
      <c r="N1323" s="1">
        <v>2.09561833538657</v>
      </c>
      <c r="O1323" s="4">
        <v>78.60148166461343</v>
      </c>
      <c r="V1323" s="5">
        <v>105.482</v>
      </c>
      <c r="W1323" s="6">
        <v>6.61</v>
      </c>
      <c r="Z1323" s="4">
        <f>IFERROR(__xludf.DUMMYFUNCTION("""COMPUTED_VALUE"""),6.395)</f>
        <v>6.395</v>
      </c>
      <c r="AA1323" s="4">
        <v>131.036</v>
      </c>
      <c r="AB1323" s="4" t="s">
        <v>13</v>
      </c>
      <c r="AC1323" s="1">
        <v>13.8042711653057</v>
      </c>
      <c r="AD1323" s="4">
        <v>91.6777288346943</v>
      </c>
    </row>
    <row r="1324">
      <c r="G1324" s="5">
        <v>80.0064</v>
      </c>
      <c r="H1324" s="6">
        <v>6.615</v>
      </c>
      <c r="K1324" s="4">
        <f>IFERROR(__xludf.DUMMYFUNCTION("""COMPUTED_VALUE"""),6.4)</f>
        <v>6.4</v>
      </c>
      <c r="L1324" s="4">
        <v>100.812</v>
      </c>
      <c r="M1324" s="4" t="s">
        <v>13</v>
      </c>
      <c r="N1324" s="1">
        <v>2.08028608950364</v>
      </c>
      <c r="O1324" s="4">
        <v>77.92611391049635</v>
      </c>
      <c r="V1324" s="5">
        <v>104.593</v>
      </c>
      <c r="W1324" s="6">
        <v>6.615</v>
      </c>
      <c r="Z1324" s="4">
        <f>IFERROR(__xludf.DUMMYFUNCTION("""COMPUTED_VALUE"""),6.4)</f>
        <v>6.4</v>
      </c>
      <c r="AA1324" s="4">
        <v>130.655</v>
      </c>
      <c r="AB1324" s="4" t="s">
        <v>13</v>
      </c>
      <c r="AC1324" s="1">
        <v>13.8262549029324</v>
      </c>
      <c r="AD1324" s="4">
        <v>90.7667450970676</v>
      </c>
    </row>
    <row r="1325">
      <c r="G1325" s="5">
        <v>79.3026</v>
      </c>
      <c r="H1325" s="6">
        <v>6.62</v>
      </c>
      <c r="K1325" s="4">
        <f>IFERROR(__xludf.DUMMYFUNCTION("""COMPUTED_VALUE"""),6.405)</f>
        <v>6.405</v>
      </c>
      <c r="L1325" s="4">
        <v>100.484</v>
      </c>
      <c r="M1325" s="4" t="s">
        <v>13</v>
      </c>
      <c r="N1325" s="1">
        <v>2.06439380171817</v>
      </c>
      <c r="O1325" s="4">
        <v>77.23820619828183</v>
      </c>
      <c r="V1325" s="5">
        <v>103.684</v>
      </c>
      <c r="W1325" s="6">
        <v>6.62</v>
      </c>
      <c r="Z1325" s="4">
        <f>IFERROR(__xludf.DUMMYFUNCTION("""COMPUTED_VALUE"""),6.405)</f>
        <v>6.405</v>
      </c>
      <c r="AA1325" s="4">
        <v>130.263</v>
      </c>
      <c r="AB1325" s="4" t="s">
        <v>13</v>
      </c>
      <c r="AC1325" s="1">
        <v>13.8485913567299</v>
      </c>
      <c r="AD1325" s="4">
        <v>89.8354086432701</v>
      </c>
    </row>
    <row r="1326">
      <c r="G1326" s="5">
        <v>78.5856</v>
      </c>
      <c r="H1326" s="6">
        <v>6.625</v>
      </c>
      <c r="K1326" s="4">
        <f>IFERROR(__xludf.DUMMYFUNCTION("""COMPUTED_VALUE"""),6.41)</f>
        <v>6.41</v>
      </c>
      <c r="L1326" s="4">
        <v>100.149</v>
      </c>
      <c r="M1326" s="4" t="s">
        <v>13</v>
      </c>
      <c r="N1326" s="1">
        <v>2.0479198796077</v>
      </c>
      <c r="O1326" s="4">
        <v>76.5376801203923</v>
      </c>
      <c r="V1326" s="5">
        <v>102.756</v>
      </c>
      <c r="W1326" s="6">
        <v>6.625</v>
      </c>
      <c r="Z1326" s="4">
        <f>IFERROR(__xludf.DUMMYFUNCTION("""COMPUTED_VALUE"""),6.41)</f>
        <v>6.41</v>
      </c>
      <c r="AA1326" s="4">
        <v>129.861</v>
      </c>
      <c r="AB1326" s="4" t="s">
        <v>13</v>
      </c>
      <c r="AC1326" s="1">
        <v>13.8712779084764</v>
      </c>
      <c r="AD1326" s="4">
        <v>88.8847220915236</v>
      </c>
    </row>
    <row r="1327">
      <c r="G1327" s="5">
        <v>77.8556</v>
      </c>
      <c r="H1327" s="6">
        <v>6.63</v>
      </c>
      <c r="K1327" s="4">
        <f>IFERROR(__xludf.DUMMYFUNCTION("""COMPUTED_VALUE"""),6.415)</f>
        <v>6.415</v>
      </c>
      <c r="L1327" s="4">
        <v>99.8061</v>
      </c>
      <c r="M1327" s="4" t="s">
        <v>13</v>
      </c>
      <c r="N1327" s="1">
        <v>2.03084273074979</v>
      </c>
      <c r="O1327" s="4">
        <v>75.8247572692502</v>
      </c>
      <c r="V1327" s="5">
        <v>101.81</v>
      </c>
      <c r="W1327" s="6">
        <v>6.63</v>
      </c>
      <c r="Z1327" s="4">
        <f>IFERROR(__xludf.DUMMYFUNCTION("""COMPUTED_VALUE"""),6.415)</f>
        <v>6.415</v>
      </c>
      <c r="AA1327" s="4">
        <v>129.447</v>
      </c>
      <c r="AB1327" s="4" t="s">
        <v>13</v>
      </c>
      <c r="AC1327" s="1">
        <v>13.8943119399502</v>
      </c>
      <c r="AD1327" s="4">
        <v>87.9156880600498</v>
      </c>
    </row>
    <row r="1328">
      <c r="G1328" s="5">
        <v>77.1129</v>
      </c>
      <c r="H1328" s="6">
        <v>6.635</v>
      </c>
      <c r="K1328" s="4">
        <f>IFERROR(__xludf.DUMMYFUNCTION("""COMPUTED_VALUE"""),6.42)</f>
        <v>6.42</v>
      </c>
      <c r="L1328" s="4">
        <v>99.4555</v>
      </c>
      <c r="M1328" s="4" t="s">
        <v>13</v>
      </c>
      <c r="N1328" s="1">
        <v>2.01314076272197</v>
      </c>
      <c r="O1328" s="4">
        <v>75.09975923727802</v>
      </c>
      <c r="V1328" s="5">
        <v>100.845</v>
      </c>
      <c r="W1328" s="6">
        <v>6.635</v>
      </c>
      <c r="Z1328" s="4">
        <f>IFERROR(__xludf.DUMMYFUNCTION("""COMPUTED_VALUE"""),6.42)</f>
        <v>6.42</v>
      </c>
      <c r="AA1328" s="4">
        <v>129.023</v>
      </c>
      <c r="AB1328" s="4" t="s">
        <v>13</v>
      </c>
      <c r="AC1328" s="1">
        <v>13.9176908329294</v>
      </c>
      <c r="AD1328" s="4">
        <v>86.9273091670706</v>
      </c>
    </row>
    <row r="1329">
      <c r="G1329" s="5">
        <v>76.3577</v>
      </c>
      <c r="H1329" s="6">
        <v>6.64</v>
      </c>
      <c r="K1329" s="4">
        <f>IFERROR(__xludf.DUMMYFUNCTION("""COMPUTED_VALUE"""),6.425)</f>
        <v>6.425</v>
      </c>
      <c r="L1329" s="4">
        <v>99.0977</v>
      </c>
      <c r="M1329" s="4" t="s">
        <v>13</v>
      </c>
      <c r="N1329" s="1">
        <v>1.99479238310181</v>
      </c>
      <c r="O1329" s="4">
        <v>74.36290761689818</v>
      </c>
      <c r="V1329" s="5">
        <v>99.8625</v>
      </c>
      <c r="W1329" s="6">
        <v>6.64</v>
      </c>
      <c r="Z1329" s="4">
        <f>IFERROR(__xludf.DUMMYFUNCTION("""COMPUTED_VALUE"""),6.425)</f>
        <v>6.425</v>
      </c>
      <c r="AA1329" s="4">
        <v>128.589</v>
      </c>
      <c r="AB1329" s="4" t="s">
        <v>13</v>
      </c>
      <c r="AC1329" s="1">
        <v>13.9414119691923</v>
      </c>
      <c r="AD1329" s="4">
        <v>85.9210880308077</v>
      </c>
    </row>
    <row r="1330">
      <c r="G1330" s="5">
        <v>75.5902</v>
      </c>
      <c r="H1330" s="6">
        <v>6.645</v>
      </c>
      <c r="K1330" s="4">
        <f>IFERROR(__xludf.DUMMYFUNCTION("""COMPUTED_VALUE"""),6.43)</f>
        <v>6.43</v>
      </c>
      <c r="L1330" s="4">
        <v>98.7327</v>
      </c>
      <c r="M1330" s="4" t="s">
        <v>13</v>
      </c>
      <c r="N1330" s="1">
        <v>1.97577599946684</v>
      </c>
      <c r="O1330" s="4">
        <v>73.61442400053316</v>
      </c>
      <c r="V1330" s="5">
        <v>98.8617</v>
      </c>
      <c r="W1330" s="6">
        <v>6.645</v>
      </c>
      <c r="Z1330" s="4">
        <f>IFERROR(__xludf.DUMMYFUNCTION("""COMPUTED_VALUE"""),6.43)</f>
        <v>6.43</v>
      </c>
      <c r="AA1330" s="4">
        <v>128.145</v>
      </c>
      <c r="AB1330" s="4" t="s">
        <v>13</v>
      </c>
      <c r="AC1330" s="1">
        <v>13.965472730517</v>
      </c>
      <c r="AD1330" s="4">
        <v>84.896227269483</v>
      </c>
    </row>
    <row r="1331">
      <c r="G1331" s="5">
        <v>74.8109</v>
      </c>
      <c r="H1331" s="6">
        <v>6.65</v>
      </c>
      <c r="K1331" s="4">
        <f>IFERROR(__xludf.DUMMYFUNCTION("""COMPUTED_VALUE"""),6.435)</f>
        <v>6.435</v>
      </c>
      <c r="L1331" s="4">
        <v>98.3607</v>
      </c>
      <c r="M1331" s="4" t="s">
        <v>13</v>
      </c>
      <c r="N1331" s="1">
        <v>1.95607001939461</v>
      </c>
      <c r="O1331" s="4">
        <v>72.85482998060539</v>
      </c>
      <c r="V1331" s="5">
        <v>97.8435</v>
      </c>
      <c r="W1331" s="6">
        <v>6.65</v>
      </c>
      <c r="Z1331" s="4">
        <f>IFERROR(__xludf.DUMMYFUNCTION("""COMPUTED_VALUE"""),6.435)</f>
        <v>6.435</v>
      </c>
      <c r="AA1331" s="4">
        <v>127.692</v>
      </c>
      <c r="AB1331" s="4" t="s">
        <v>13</v>
      </c>
      <c r="AC1331" s="1">
        <v>13.9898704986817</v>
      </c>
      <c r="AD1331" s="4">
        <v>83.85362950131831</v>
      </c>
    </row>
    <row r="1332">
      <c r="G1332" s="5">
        <v>74.0202</v>
      </c>
      <c r="H1332" s="6">
        <v>6.655</v>
      </c>
      <c r="K1332" s="4">
        <f>IFERROR(__xludf.DUMMYFUNCTION("""COMPUTED_VALUE"""),6.44)</f>
        <v>6.44</v>
      </c>
      <c r="L1332" s="4">
        <v>97.982</v>
      </c>
      <c r="M1332" s="4" t="s">
        <v>13</v>
      </c>
      <c r="N1332" s="1">
        <v>1.93474492142914</v>
      </c>
      <c r="O1332" s="4">
        <v>72.08545507857086</v>
      </c>
      <c r="V1332" s="5">
        <v>96.8085</v>
      </c>
      <c r="W1332" s="6">
        <v>6.655</v>
      </c>
      <c r="Z1332" s="4">
        <f>IFERROR(__xludf.DUMMYFUNCTION("""COMPUTED_VALUE"""),6.44)</f>
        <v>6.44</v>
      </c>
      <c r="AA1332" s="4">
        <v>127.228</v>
      </c>
      <c r="AB1332" s="4" t="s">
        <v>13</v>
      </c>
      <c r="AC1332" s="1">
        <v>14.0167510178565</v>
      </c>
      <c r="AD1332" s="4">
        <v>82.7917489821435</v>
      </c>
    </row>
    <row r="1333">
      <c r="G1333" s="5">
        <v>73.2184</v>
      </c>
      <c r="H1333" s="6">
        <v>6.66</v>
      </c>
      <c r="K1333" s="4">
        <f>IFERROR(__xludf.DUMMYFUNCTION("""COMPUTED_VALUE"""),6.445)</f>
        <v>6.445</v>
      </c>
      <c r="L1333" s="4">
        <v>97.5967</v>
      </c>
      <c r="M1333" s="4" t="s">
        <v>13</v>
      </c>
      <c r="N1333" s="1">
        <v>1.90763786600507</v>
      </c>
      <c r="O1333" s="4">
        <v>71.31076213399493</v>
      </c>
      <c r="V1333" s="5">
        <v>95.7571</v>
      </c>
      <c r="W1333" s="6">
        <v>6.66</v>
      </c>
      <c r="Z1333" s="4">
        <f>IFERROR(__xludf.DUMMYFUNCTION("""COMPUTED_VALUE"""),6.445)</f>
        <v>6.445</v>
      </c>
      <c r="AA1333" s="4">
        <v>126.756</v>
      </c>
      <c r="AB1333" s="4" t="s">
        <v>13</v>
      </c>
      <c r="AC1333" s="1">
        <v>14.0559692612379</v>
      </c>
      <c r="AD1333" s="4">
        <v>81.70113073876209</v>
      </c>
    </row>
    <row r="1334">
      <c r="G1334" s="5">
        <v>72.406</v>
      </c>
      <c r="H1334" s="6">
        <v>6.665</v>
      </c>
      <c r="K1334" s="4">
        <f>IFERROR(__xludf.DUMMYFUNCTION("""COMPUTED_VALUE"""),6.45)</f>
        <v>6.45</v>
      </c>
      <c r="L1334" s="4">
        <v>97.2049</v>
      </c>
      <c r="M1334" s="4" t="s">
        <v>13</v>
      </c>
      <c r="N1334" s="1">
        <v>1.87451147834874</v>
      </c>
      <c r="O1334" s="4">
        <v>70.53148852165127</v>
      </c>
      <c r="V1334" s="5">
        <v>94.6898</v>
      </c>
      <c r="W1334" s="6">
        <v>6.665</v>
      </c>
      <c r="Z1334" s="4">
        <f>IFERROR(__xludf.DUMMYFUNCTION("""COMPUTED_VALUE"""),6.45)</f>
        <v>6.45</v>
      </c>
      <c r="AA1334" s="4">
        <v>126.274</v>
      </c>
      <c r="AB1334" s="4" t="s">
        <v>13</v>
      </c>
      <c r="AC1334" s="1">
        <v>14.1081723256654</v>
      </c>
      <c r="AD1334" s="4">
        <v>80.58162767433461</v>
      </c>
    </row>
    <row r="1335">
      <c r="G1335" s="5">
        <v>71.5835</v>
      </c>
      <c r="H1335" s="6">
        <v>6.67</v>
      </c>
      <c r="K1335" s="4">
        <f>IFERROR(__xludf.DUMMYFUNCTION("""COMPUTED_VALUE"""),6.455)</f>
        <v>6.455</v>
      </c>
      <c r="L1335" s="4">
        <v>96.8067</v>
      </c>
      <c r="M1335" s="4" t="s">
        <v>13</v>
      </c>
      <c r="N1335" s="1">
        <v>1.83568847026129</v>
      </c>
      <c r="O1335" s="4">
        <v>69.74781152973871</v>
      </c>
      <c r="V1335" s="5">
        <v>93.6074</v>
      </c>
      <c r="W1335" s="6">
        <v>6.67</v>
      </c>
      <c r="Z1335" s="4">
        <f>IFERROR(__xludf.DUMMYFUNCTION("""COMPUTED_VALUE"""),6.455)</f>
        <v>6.455</v>
      </c>
      <c r="AA1335" s="4">
        <v>125.783</v>
      </c>
      <c r="AB1335" s="4" t="s">
        <v>13</v>
      </c>
      <c r="AC1335" s="1">
        <v>14.1726866021984</v>
      </c>
      <c r="AD1335" s="4">
        <v>79.4347133978016</v>
      </c>
    </row>
    <row r="1336">
      <c r="G1336" s="5">
        <v>70.7515</v>
      </c>
      <c r="H1336" s="6">
        <v>6.675</v>
      </c>
      <c r="K1336" s="4">
        <f>IFERROR(__xludf.DUMMYFUNCTION("""COMPUTED_VALUE"""),6.46)</f>
        <v>6.46</v>
      </c>
      <c r="L1336" s="4">
        <v>96.4024</v>
      </c>
      <c r="M1336" s="4" t="s">
        <v>13</v>
      </c>
      <c r="N1336" s="1">
        <v>1.79149155354384</v>
      </c>
      <c r="O1336" s="4">
        <v>68.96000844645616</v>
      </c>
      <c r="V1336" s="5">
        <v>92.5103</v>
      </c>
      <c r="W1336" s="6">
        <v>6.675</v>
      </c>
      <c r="Z1336" s="4">
        <f>IFERROR(__xludf.DUMMYFUNCTION("""COMPUTED_VALUE"""),6.46)</f>
        <v>6.46</v>
      </c>
      <c r="AA1336" s="4">
        <v>125.284</v>
      </c>
      <c r="AB1336" s="4" t="s">
        <v>13</v>
      </c>
      <c r="AC1336" s="1">
        <v>14.2488384818965</v>
      </c>
      <c r="AD1336" s="4">
        <v>78.2614615181035</v>
      </c>
    </row>
    <row r="1337">
      <c r="G1337" s="5">
        <v>69.9104</v>
      </c>
      <c r="H1337" s="6">
        <v>6.68</v>
      </c>
      <c r="K1337" s="4">
        <f>IFERROR(__xludf.DUMMYFUNCTION("""COMPUTED_VALUE"""),6.465)</f>
        <v>6.465</v>
      </c>
      <c r="L1337" s="4">
        <v>95.9918</v>
      </c>
      <c r="M1337" s="4" t="s">
        <v>13</v>
      </c>
      <c r="N1337" s="1">
        <v>1.74224343999754</v>
      </c>
      <c r="O1337" s="4">
        <v>68.16815656000246</v>
      </c>
      <c r="V1337" s="5">
        <v>91.3991</v>
      </c>
      <c r="W1337" s="6">
        <v>6.68</v>
      </c>
      <c r="Z1337" s="4">
        <f>IFERROR(__xludf.DUMMYFUNCTION("""COMPUTED_VALUE"""),6.465)</f>
        <v>6.465</v>
      </c>
      <c r="AA1337" s="4">
        <v>124.776</v>
      </c>
      <c r="AB1337" s="4" t="s">
        <v>13</v>
      </c>
      <c r="AC1337" s="1">
        <v>14.3359543558194</v>
      </c>
      <c r="AD1337" s="4">
        <v>77.06314564418061</v>
      </c>
    </row>
    <row r="1338">
      <c r="G1338" s="5">
        <v>69.0607</v>
      </c>
      <c r="H1338" s="6">
        <v>6.685</v>
      </c>
      <c r="K1338" s="4">
        <f>IFERROR(__xludf.DUMMYFUNCTION("""COMPUTED_VALUE"""),6.47)</f>
        <v>6.47</v>
      </c>
      <c r="L1338" s="4">
        <v>95.5751</v>
      </c>
      <c r="M1338" s="4" t="s">
        <v>13</v>
      </c>
      <c r="N1338" s="1">
        <v>1.68826684142352</v>
      </c>
      <c r="O1338" s="4">
        <v>67.37243315857647</v>
      </c>
      <c r="V1338" s="5">
        <v>90.2745</v>
      </c>
      <c r="W1338" s="6">
        <v>6.685</v>
      </c>
      <c r="Z1338" s="4">
        <f>IFERROR(__xludf.DUMMYFUNCTION("""COMPUTED_VALUE"""),6.47)</f>
        <v>6.47</v>
      </c>
      <c r="AA1338" s="4">
        <v>124.26</v>
      </c>
      <c r="AB1338" s="4" t="s">
        <v>13</v>
      </c>
      <c r="AC1338" s="1">
        <v>14.4333606150265</v>
      </c>
      <c r="AD1338" s="4">
        <v>75.8411393849735</v>
      </c>
    </row>
    <row r="1339">
      <c r="G1339" s="5">
        <v>68.203</v>
      </c>
      <c r="H1339" s="6">
        <v>6.69</v>
      </c>
      <c r="K1339" s="4">
        <f>IFERROR(__xludf.DUMMYFUNCTION("""COMPUTED_VALUE"""),6.475)</f>
        <v>6.475</v>
      </c>
      <c r="L1339" s="4">
        <v>95.1524</v>
      </c>
      <c r="M1339" s="4" t="s">
        <v>13</v>
      </c>
      <c r="N1339" s="1">
        <v>1.62988446962289</v>
      </c>
      <c r="O1339" s="4">
        <v>66.57311553037711</v>
      </c>
      <c r="V1339" s="5">
        <v>89.137</v>
      </c>
      <c r="W1339" s="6">
        <v>6.69</v>
      </c>
      <c r="Z1339" s="4">
        <f>IFERROR(__xludf.DUMMYFUNCTION("""COMPUTED_VALUE"""),6.475)</f>
        <v>6.475</v>
      </c>
      <c r="AA1339" s="4">
        <v>123.735</v>
      </c>
      <c r="AB1339" s="4" t="s">
        <v>13</v>
      </c>
      <c r="AC1339" s="1">
        <v>14.5403836505775</v>
      </c>
      <c r="AD1339" s="4">
        <v>74.5966163494225</v>
      </c>
    </row>
    <row r="1340">
      <c r="G1340" s="5">
        <v>67.3379</v>
      </c>
      <c r="H1340" s="6">
        <v>6.695</v>
      </c>
      <c r="K1340" s="4">
        <f>IFERROR(__xludf.DUMMYFUNCTION("""COMPUTED_VALUE"""),6.48)</f>
        <v>6.48</v>
      </c>
      <c r="L1340" s="4">
        <v>94.7236</v>
      </c>
      <c r="M1340" s="4" t="s">
        <v>13</v>
      </c>
      <c r="N1340" s="1">
        <v>1.56741903639681</v>
      </c>
      <c r="O1340" s="4">
        <v>65.77048096360319</v>
      </c>
      <c r="V1340" s="5">
        <v>87.9871</v>
      </c>
      <c r="W1340" s="6">
        <v>6.695</v>
      </c>
      <c r="Z1340" s="4">
        <f>IFERROR(__xludf.DUMMYFUNCTION("""COMPUTED_VALUE"""),6.48)</f>
        <v>6.48</v>
      </c>
      <c r="AA1340" s="4">
        <v>123.202</v>
      </c>
      <c r="AB1340" s="4" t="s">
        <v>13</v>
      </c>
      <c r="AC1340" s="1">
        <v>14.6563498535318</v>
      </c>
      <c r="AD1340" s="4">
        <v>73.3307501464682</v>
      </c>
    </row>
    <row r="1341">
      <c r="G1341" s="5">
        <v>66.4659</v>
      </c>
      <c r="H1341" s="6">
        <v>6.7</v>
      </c>
      <c r="K1341" s="4">
        <f>IFERROR(__xludf.DUMMYFUNCTION("""COMPUTED_VALUE"""),6.485)</f>
        <v>6.485</v>
      </c>
      <c r="L1341" s="4">
        <v>94.2886</v>
      </c>
      <c r="M1341" s="4" t="s">
        <v>13</v>
      </c>
      <c r="N1341" s="1">
        <v>1.5011932535464</v>
      </c>
      <c r="O1341" s="4">
        <v>64.9647067464536</v>
      </c>
      <c r="V1341" s="5">
        <v>86.8253</v>
      </c>
      <c r="W1341" s="6">
        <v>6.7</v>
      </c>
      <c r="Z1341" s="4">
        <f>IFERROR(__xludf.DUMMYFUNCTION("""COMPUTED_VALUE"""),6.485)</f>
        <v>6.485</v>
      </c>
      <c r="AA1341" s="4">
        <v>122.661</v>
      </c>
      <c r="AB1341" s="4" t="s">
        <v>13</v>
      </c>
      <c r="AC1341" s="1">
        <v>14.7805856149491</v>
      </c>
      <c r="AD1341" s="4">
        <v>72.0447143850509</v>
      </c>
    </row>
    <row r="1342">
      <c r="G1342" s="5">
        <v>65.5874</v>
      </c>
      <c r="H1342" s="6">
        <v>6.705</v>
      </c>
      <c r="K1342" s="4">
        <f>IFERROR(__xludf.DUMMYFUNCTION("""COMPUTED_VALUE"""),6.49)</f>
        <v>6.49</v>
      </c>
      <c r="L1342" s="4">
        <v>93.8474</v>
      </c>
      <c r="M1342" s="4" t="s">
        <v>13</v>
      </c>
      <c r="N1342" s="1">
        <v>1.4315298328728</v>
      </c>
      <c r="O1342" s="4">
        <v>64.1558701671272</v>
      </c>
      <c r="V1342" s="5">
        <v>85.6522</v>
      </c>
      <c r="W1342" s="6">
        <v>6.705</v>
      </c>
      <c r="Z1342" s="4">
        <f>IFERROR(__xludf.DUMMYFUNCTION("""COMPUTED_VALUE"""),6.49)</f>
        <v>6.49</v>
      </c>
      <c r="AA1342" s="4">
        <v>122.111</v>
      </c>
      <c r="AB1342" s="4" t="s">
        <v>13</v>
      </c>
      <c r="AC1342" s="1">
        <v>14.9124173258889</v>
      </c>
      <c r="AD1342" s="4">
        <v>70.7397826741111</v>
      </c>
    </row>
    <row r="1343">
      <c r="G1343" s="5">
        <v>64.7031</v>
      </c>
      <c r="H1343" s="6">
        <v>6.71</v>
      </c>
      <c r="K1343" s="4">
        <f>IFERROR(__xludf.DUMMYFUNCTION("""COMPUTED_VALUE"""),6.495)</f>
        <v>6.495</v>
      </c>
      <c r="L1343" s="4">
        <v>93.3998</v>
      </c>
      <c r="M1343" s="4" t="s">
        <v>13</v>
      </c>
      <c r="N1343" s="1">
        <v>1.35875148617713</v>
      </c>
      <c r="O1343" s="4">
        <v>63.34434851382288</v>
      </c>
      <c r="V1343" s="5">
        <v>84.4682</v>
      </c>
      <c r="W1343" s="6">
        <v>6.71</v>
      </c>
      <c r="Z1343" s="4">
        <f>IFERROR(__xludf.DUMMYFUNCTION("""COMPUTED_VALUE"""),6.495)</f>
        <v>6.495</v>
      </c>
      <c r="AA1343" s="4">
        <v>121.553</v>
      </c>
      <c r="AB1343" s="4" t="s">
        <v>13</v>
      </c>
      <c r="AC1343" s="1">
        <v>15.0511713774107</v>
      </c>
      <c r="AD1343" s="4">
        <v>69.4170286225893</v>
      </c>
    </row>
    <row r="1344">
      <c r="G1344" s="5">
        <v>63.8134</v>
      </c>
      <c r="H1344" s="6">
        <v>6.715</v>
      </c>
      <c r="K1344" s="4">
        <f>IFERROR(__xludf.DUMMYFUNCTION("""COMPUTED_VALUE"""),6.5)</f>
        <v>6.5</v>
      </c>
      <c r="L1344" s="4">
        <v>92.9458</v>
      </c>
      <c r="M1344" s="4" t="s">
        <v>13</v>
      </c>
      <c r="N1344" s="1">
        <v>1.28318092526054</v>
      </c>
      <c r="O1344" s="4">
        <v>62.53021907473946</v>
      </c>
      <c r="V1344" s="5">
        <v>83.2736</v>
      </c>
      <c r="W1344" s="6">
        <v>6.715</v>
      </c>
      <c r="Z1344" s="4">
        <f>IFERROR(__xludf.DUMMYFUNCTION("""COMPUTED_VALUE"""),6.5)</f>
        <v>6.5</v>
      </c>
      <c r="AA1344" s="4">
        <v>120.986</v>
      </c>
      <c r="AB1344" s="4" t="s">
        <v>13</v>
      </c>
      <c r="AC1344" s="1">
        <v>15.1961741605742</v>
      </c>
      <c r="AD1344" s="4">
        <v>68.0774258394258</v>
      </c>
    </row>
    <row r="1345">
      <c r="G1345" s="5">
        <v>62.9189</v>
      </c>
      <c r="H1345" s="6">
        <v>6.72</v>
      </c>
      <c r="K1345" s="4">
        <f>IFERROR(__xludf.DUMMYFUNCTION("""COMPUTED_VALUE"""),6.505)</f>
        <v>6.505</v>
      </c>
      <c r="L1345" s="4">
        <v>92.4852</v>
      </c>
      <c r="M1345" s="4" t="s">
        <v>13</v>
      </c>
      <c r="N1345" s="1">
        <v>1.20514086192415</v>
      </c>
      <c r="O1345" s="4">
        <v>61.71375913807585</v>
      </c>
      <c r="V1345" s="5">
        <v>82.0692</v>
      </c>
      <c r="W1345" s="6">
        <v>6.72</v>
      </c>
      <c r="Z1345" s="4">
        <f>IFERROR(__xludf.DUMMYFUNCTION("""COMPUTED_VALUE"""),6.505)</f>
        <v>6.505</v>
      </c>
      <c r="AA1345" s="4">
        <v>120.411</v>
      </c>
      <c r="AB1345" s="4" t="s">
        <v>13</v>
      </c>
      <c r="AC1345" s="1">
        <v>15.3467520664388</v>
      </c>
      <c r="AD1345" s="4">
        <v>66.7224479335612</v>
      </c>
    </row>
    <row r="1346">
      <c r="G1346" s="5">
        <v>62.02</v>
      </c>
      <c r="H1346" s="6">
        <v>6.725</v>
      </c>
      <c r="K1346" s="4">
        <f>IFERROR(__xludf.DUMMYFUNCTION("""COMPUTED_VALUE"""),6.51)</f>
        <v>6.51</v>
      </c>
      <c r="L1346" s="4">
        <v>92.0176</v>
      </c>
      <c r="M1346" s="4" t="s">
        <v>13</v>
      </c>
      <c r="N1346" s="1">
        <v>1.1249540079691</v>
      </c>
      <c r="O1346" s="4">
        <v>60.8950459920309</v>
      </c>
      <c r="V1346" s="5">
        <v>80.8552</v>
      </c>
      <c r="W1346" s="6">
        <v>6.725</v>
      </c>
      <c r="Z1346" s="4">
        <f>IFERROR(__xludf.DUMMYFUNCTION("""COMPUTED_VALUE"""),6.51)</f>
        <v>6.51</v>
      </c>
      <c r="AA1346" s="4">
        <v>119.826</v>
      </c>
      <c r="AB1346" s="4" t="s">
        <v>13</v>
      </c>
      <c r="AC1346" s="1">
        <v>15.5022314860642</v>
      </c>
      <c r="AD1346" s="4">
        <v>65.35296851393579</v>
      </c>
    </row>
    <row r="1347">
      <c r="G1347" s="5">
        <v>61.1172</v>
      </c>
      <c r="H1347" s="6">
        <v>6.73</v>
      </c>
      <c r="K1347" s="4">
        <f>IFERROR(__xludf.DUMMYFUNCTION("""COMPUTED_VALUE"""),6.515)</f>
        <v>6.515</v>
      </c>
      <c r="L1347" s="4">
        <v>91.543</v>
      </c>
      <c r="M1347" s="4" t="s">
        <v>13</v>
      </c>
      <c r="N1347" s="1">
        <v>1.0429430751965</v>
      </c>
      <c r="O1347" s="4">
        <v>60.0742569248035</v>
      </c>
      <c r="V1347" s="5">
        <v>79.6321</v>
      </c>
      <c r="W1347" s="6">
        <v>6.73</v>
      </c>
      <c r="Z1347" s="4">
        <f>IFERROR(__xludf.DUMMYFUNCTION("""COMPUTED_VALUE"""),6.515)</f>
        <v>6.515</v>
      </c>
      <c r="AA1347" s="4">
        <v>119.232</v>
      </c>
      <c r="AB1347" s="4" t="s">
        <v>13</v>
      </c>
      <c r="AC1347" s="1">
        <v>15.6619388105099</v>
      </c>
      <c r="AD1347" s="4">
        <v>63.97016118949009</v>
      </c>
    </row>
    <row r="1348">
      <c r="G1348" s="5">
        <v>60.211</v>
      </c>
      <c r="H1348" s="6">
        <v>6.735</v>
      </c>
      <c r="K1348" s="4">
        <f>IFERROR(__xludf.DUMMYFUNCTION("""COMPUTED_VALUE"""),6.52)</f>
        <v>6.52</v>
      </c>
      <c r="L1348" s="4">
        <v>91.061</v>
      </c>
      <c r="M1348" s="4" t="s">
        <v>13</v>
      </c>
      <c r="N1348" s="1">
        <v>0.95943077540752</v>
      </c>
      <c r="O1348" s="4">
        <v>59.25156922459248</v>
      </c>
      <c r="V1348" s="5">
        <v>78.4005</v>
      </c>
      <c r="W1348" s="6">
        <v>6.735</v>
      </c>
      <c r="Z1348" s="4">
        <f>IFERROR(__xludf.DUMMYFUNCTION("""COMPUTED_VALUE"""),6.52)</f>
        <v>6.52</v>
      </c>
      <c r="AA1348" s="4">
        <v>118.628</v>
      </c>
      <c r="AB1348" s="4" t="s">
        <v>13</v>
      </c>
      <c r="AC1348" s="1">
        <v>15.8252004308355</v>
      </c>
      <c r="AD1348" s="4">
        <v>62.57529956916449</v>
      </c>
    </row>
    <row r="1349">
      <c r="G1349" s="5">
        <v>59.3018</v>
      </c>
      <c r="H1349" s="6">
        <v>6.74</v>
      </c>
      <c r="K1349" s="4">
        <f>IFERROR(__xludf.DUMMYFUNCTION("""COMPUTED_VALUE"""),6.525)</f>
        <v>6.525</v>
      </c>
      <c r="L1349" s="4">
        <v>90.5713</v>
      </c>
      <c r="M1349" s="4" t="s">
        <v>13</v>
      </c>
      <c r="N1349" s="1">
        <v>0.874739820403271</v>
      </c>
      <c r="O1349" s="4">
        <v>58.42706017959673</v>
      </c>
      <c r="V1349" s="5">
        <v>77.161</v>
      </c>
      <c r="W1349" s="6">
        <v>6.74</v>
      </c>
      <c r="Z1349" s="4">
        <f>IFERROR(__xludf.DUMMYFUNCTION("""COMPUTED_VALUE"""),6.525)</f>
        <v>6.525</v>
      </c>
      <c r="AA1349" s="4">
        <v>118.014</v>
      </c>
      <c r="AB1349" s="4" t="s">
        <v>13</v>
      </c>
      <c r="AC1349" s="1">
        <v>15.9913427381004</v>
      </c>
      <c r="AD1349" s="4">
        <v>61.1696572618996</v>
      </c>
    </row>
    <row r="1350">
      <c r="G1350" s="5">
        <v>58.3902</v>
      </c>
      <c r="H1350" s="6">
        <v>6.745</v>
      </c>
      <c r="K1350" s="4">
        <f>IFERROR(__xludf.DUMMYFUNCTION("""COMPUTED_VALUE"""),6.53)</f>
        <v>6.53</v>
      </c>
      <c r="L1350" s="4">
        <v>90.0735</v>
      </c>
      <c r="M1350" s="4" t="s">
        <v>13</v>
      </c>
      <c r="N1350" s="1">
        <v>0.78919292198489</v>
      </c>
      <c r="O1350" s="4">
        <v>57.60100707801511</v>
      </c>
      <c r="V1350" s="5">
        <v>75.9142</v>
      </c>
      <c r="W1350" s="6">
        <v>6.745</v>
      </c>
      <c r="Z1350" s="4">
        <f>IFERROR(__xludf.DUMMYFUNCTION("""COMPUTED_VALUE"""),6.53)</f>
        <v>6.53</v>
      </c>
      <c r="AA1350" s="4">
        <v>117.39</v>
      </c>
      <c r="AB1350" s="4" t="s">
        <v>13</v>
      </c>
      <c r="AC1350" s="1">
        <v>16.1596921233644</v>
      </c>
      <c r="AD1350" s="4">
        <v>59.75450787663559</v>
      </c>
    </row>
    <row r="1351">
      <c r="G1351" s="5">
        <v>57.4766</v>
      </c>
      <c r="H1351" s="6">
        <v>6.75</v>
      </c>
      <c r="K1351" s="4">
        <f>IFERROR(__xludf.DUMMYFUNCTION("""COMPUTED_VALUE"""),6.535)</f>
        <v>6.535</v>
      </c>
      <c r="L1351" s="4">
        <v>89.5673</v>
      </c>
      <c r="M1351" s="4" t="s">
        <v>13</v>
      </c>
      <c r="N1351" s="1">
        <v>0.703112791953508</v>
      </c>
      <c r="O1351" s="4">
        <v>56.77348720804649</v>
      </c>
      <c r="V1351" s="5">
        <v>74.6608</v>
      </c>
      <c r="W1351" s="6">
        <v>6.75</v>
      </c>
      <c r="Z1351" s="4">
        <f>IFERROR(__xludf.DUMMYFUNCTION("""COMPUTED_VALUE"""),6.535)</f>
        <v>6.535</v>
      </c>
      <c r="AA1351" s="4">
        <v>116.754</v>
      </c>
      <c r="AB1351" s="4" t="s">
        <v>13</v>
      </c>
      <c r="AC1351" s="1">
        <v>16.3295749776868</v>
      </c>
      <c r="AD1351" s="4">
        <v>58.33122502231319</v>
      </c>
    </row>
    <row r="1352">
      <c r="G1352" s="5">
        <v>56.5614</v>
      </c>
      <c r="H1352" s="6">
        <v>6.755</v>
      </c>
      <c r="K1352" s="4">
        <f>IFERROR(__xludf.DUMMYFUNCTION("""COMPUTED_VALUE"""),6.54)</f>
        <v>6.54</v>
      </c>
      <c r="L1352" s="4">
        <v>89.0523</v>
      </c>
      <c r="M1352" s="4" t="s">
        <v>13</v>
      </c>
      <c r="N1352" s="1">
        <v>0.616822142110259</v>
      </c>
      <c r="O1352" s="4">
        <v>55.94457785788974</v>
      </c>
      <c r="V1352" s="5">
        <v>73.4018</v>
      </c>
      <c r="W1352" s="6">
        <v>6.755</v>
      </c>
      <c r="Z1352" s="4">
        <f>IFERROR(__xludf.DUMMYFUNCTION("""COMPUTED_VALUE"""),6.54)</f>
        <v>6.54</v>
      </c>
      <c r="AA1352" s="4">
        <v>116.106</v>
      </c>
      <c r="AB1352" s="4" t="s">
        <v>13</v>
      </c>
      <c r="AC1352" s="1">
        <v>16.5003176921274</v>
      </c>
      <c r="AD1352" s="4">
        <v>56.9014823078726</v>
      </c>
    </row>
    <row r="1353">
      <c r="G1353" s="5">
        <v>55.6451</v>
      </c>
      <c r="H1353" s="6">
        <v>6.76</v>
      </c>
      <c r="K1353" s="4">
        <f>IFERROR(__xludf.DUMMYFUNCTION("""COMPUTED_VALUE"""),6.545)</f>
        <v>6.545</v>
      </c>
      <c r="L1353" s="4">
        <v>88.5281</v>
      </c>
      <c r="M1353" s="4" t="s">
        <v>13</v>
      </c>
      <c r="N1353" s="1">
        <v>0.530643684256276</v>
      </c>
      <c r="O1353" s="4">
        <v>55.11445631574372</v>
      </c>
      <c r="V1353" s="5">
        <v>72.138</v>
      </c>
      <c r="W1353" s="6">
        <v>6.76</v>
      </c>
      <c r="Z1353" s="4">
        <f>IFERROR(__xludf.DUMMYFUNCTION("""COMPUTED_VALUE"""),6.545)</f>
        <v>6.545</v>
      </c>
      <c r="AA1353" s="4">
        <v>115.446</v>
      </c>
      <c r="AB1353" s="4" t="s">
        <v>13</v>
      </c>
      <c r="AC1353" s="1">
        <v>16.6712466577456</v>
      </c>
      <c r="AD1353" s="4">
        <v>55.46675334225441</v>
      </c>
    </row>
    <row r="1354">
      <c r="G1354" s="5">
        <v>54.7281</v>
      </c>
      <c r="H1354" s="6">
        <v>6.765</v>
      </c>
      <c r="K1354" s="4">
        <f>IFERROR(__xludf.DUMMYFUNCTION("""COMPUTED_VALUE"""),6.55)</f>
        <v>6.55</v>
      </c>
      <c r="L1354" s="4">
        <v>87.9942</v>
      </c>
      <c r="M1354" s="4" t="s">
        <v>13</v>
      </c>
      <c r="N1354" s="1">
        <v>0.44490013019269</v>
      </c>
      <c r="O1354" s="4">
        <v>54.283199869807305</v>
      </c>
      <c r="V1354" s="5">
        <v>70.8708</v>
      </c>
      <c r="W1354" s="6">
        <v>6.765</v>
      </c>
      <c r="Z1354" s="4">
        <f>IFERROR(__xludf.DUMMYFUNCTION("""COMPUTED_VALUE"""),6.55)</f>
        <v>6.55</v>
      </c>
      <c r="AA1354" s="4">
        <v>114.774</v>
      </c>
      <c r="AB1354" s="4" t="s">
        <v>13</v>
      </c>
      <c r="AC1354" s="1">
        <v>16.8416882656011</v>
      </c>
      <c r="AD1354" s="4">
        <v>54.0291117343989</v>
      </c>
    </row>
    <row r="1355">
      <c r="G1355" s="5">
        <v>53.8109</v>
      </c>
      <c r="H1355" s="6">
        <v>6.77</v>
      </c>
      <c r="K1355" s="4">
        <f>IFERROR(__xludf.DUMMYFUNCTION("""COMPUTED_VALUE"""),6.555)</f>
        <v>6.555</v>
      </c>
      <c r="L1355" s="4">
        <v>87.4503</v>
      </c>
      <c r="M1355" s="4" t="s">
        <v>13</v>
      </c>
      <c r="N1355" s="1">
        <v>0.359914191720636</v>
      </c>
      <c r="O1355" s="4">
        <v>53.45098580827936</v>
      </c>
      <c r="V1355" s="5">
        <v>69.6012</v>
      </c>
      <c r="W1355" s="6">
        <v>6.77</v>
      </c>
      <c r="Z1355" s="4">
        <f>IFERROR(__xludf.DUMMYFUNCTION("""COMPUTED_VALUE"""),6.555)</f>
        <v>6.555</v>
      </c>
      <c r="AA1355" s="4">
        <v>114.087</v>
      </c>
      <c r="AB1355" s="4" t="s">
        <v>13</v>
      </c>
      <c r="AC1355" s="1">
        <v>17.0109689067533</v>
      </c>
      <c r="AD1355" s="4">
        <v>52.59023109324671</v>
      </c>
    </row>
    <row r="1356">
      <c r="G1356" s="5">
        <v>52.894</v>
      </c>
      <c r="H1356" s="6">
        <v>6.775</v>
      </c>
      <c r="K1356" s="4">
        <f>IFERROR(__xludf.DUMMYFUNCTION("""COMPUTED_VALUE"""),6.56)</f>
        <v>6.56</v>
      </c>
      <c r="L1356" s="4">
        <v>86.8959</v>
      </c>
      <c r="M1356" s="4" t="s">
        <v>13</v>
      </c>
      <c r="N1356" s="1">
        <v>0.27600858064123</v>
      </c>
      <c r="O1356" s="4">
        <v>52.617991419358766</v>
      </c>
      <c r="V1356" s="5">
        <v>68.3308</v>
      </c>
      <c r="W1356" s="6">
        <v>6.775</v>
      </c>
      <c r="Z1356" s="4">
        <f>IFERROR(__xludf.DUMMYFUNCTION("""COMPUTED_VALUE"""),6.56)</f>
        <v>6.56</v>
      </c>
      <c r="AA1356" s="4">
        <v>113.387</v>
      </c>
      <c r="AB1356" s="4" t="s">
        <v>13</v>
      </c>
      <c r="AC1356" s="1">
        <v>17.1784149722619</v>
      </c>
      <c r="AD1356" s="4">
        <v>51.15238502773809</v>
      </c>
    </row>
    <row r="1357">
      <c r="G1357" s="5">
        <v>51.9777</v>
      </c>
      <c r="H1357" s="6">
        <v>6.78</v>
      </c>
      <c r="K1357" s="4">
        <f>IFERROR(__xludf.DUMMYFUNCTION("""COMPUTED_VALUE"""),6.565)</f>
        <v>6.565</v>
      </c>
      <c r="L1357" s="4">
        <v>86.3306</v>
      </c>
      <c r="M1357" s="4" t="s">
        <v>13</v>
      </c>
      <c r="N1357" s="1">
        <v>0.193506008755636</v>
      </c>
      <c r="O1357" s="4">
        <v>51.784193991244365</v>
      </c>
      <c r="V1357" s="5">
        <v>67.0609</v>
      </c>
      <c r="W1357" s="6">
        <v>6.78</v>
      </c>
      <c r="Z1357" s="4">
        <f>IFERROR(__xludf.DUMMYFUNCTION("""COMPUTED_VALUE"""),6.565)</f>
        <v>6.565</v>
      </c>
      <c r="AA1357" s="4">
        <v>112.672</v>
      </c>
      <c r="AB1357" s="4" t="s">
        <v>13</v>
      </c>
      <c r="AC1357" s="1">
        <v>17.3433528531863</v>
      </c>
      <c r="AD1357" s="4">
        <v>49.7175471468137</v>
      </c>
    </row>
    <row r="1358">
      <c r="G1358" s="5">
        <v>51.0626</v>
      </c>
      <c r="H1358" s="6">
        <v>6.785</v>
      </c>
      <c r="K1358" s="4">
        <f>IFERROR(__xludf.DUMMYFUNCTION("""COMPUTED_VALUE"""),6.57)</f>
        <v>6.57</v>
      </c>
      <c r="L1358" s="4">
        <v>85.754</v>
      </c>
      <c r="M1358" s="4" t="s">
        <v>13</v>
      </c>
      <c r="N1358" s="1">
        <v>0.112729187864971</v>
      </c>
      <c r="O1358" s="4">
        <v>50.94987081213503</v>
      </c>
      <c r="V1358" s="5">
        <v>65.7934</v>
      </c>
      <c r="W1358" s="6">
        <v>6.785</v>
      </c>
      <c r="Z1358" s="4">
        <f>IFERROR(__xludf.DUMMYFUNCTION("""COMPUTED_VALUE"""),6.57)</f>
        <v>6.57</v>
      </c>
      <c r="AA1358" s="4">
        <v>111.941</v>
      </c>
      <c r="AB1358" s="4" t="s">
        <v>13</v>
      </c>
      <c r="AC1358" s="1">
        <v>17.5051089405862</v>
      </c>
      <c r="AD1358" s="4">
        <v>48.28829105941381</v>
      </c>
    </row>
    <row r="1359">
      <c r="G1359" s="5">
        <v>50.149</v>
      </c>
      <c r="H1359" s="6">
        <v>6.79</v>
      </c>
      <c r="K1359" s="4">
        <f>IFERROR(__xludf.DUMMYFUNCTION("""COMPUTED_VALUE"""),6.575)</f>
        <v>6.575</v>
      </c>
      <c r="L1359" s="4">
        <v>85.1657</v>
      </c>
      <c r="M1359" s="4" t="s">
        <v>13</v>
      </c>
      <c r="N1359" s="1">
        <v>0.0340008297703675</v>
      </c>
      <c r="O1359" s="4">
        <v>50.11499917022963</v>
      </c>
      <c r="V1359" s="5">
        <v>64.5298</v>
      </c>
      <c r="W1359" s="6">
        <v>6.79</v>
      </c>
      <c r="Z1359" s="4">
        <f>IFERROR(__xludf.DUMMYFUNCTION("""COMPUTED_VALUE"""),6.575)</f>
        <v>6.575</v>
      </c>
      <c r="AA1359" s="4">
        <v>111.195</v>
      </c>
      <c r="AB1359" s="4" t="s">
        <v>13</v>
      </c>
      <c r="AC1359" s="1">
        <v>17.6630096255211</v>
      </c>
      <c r="AD1359" s="4">
        <v>46.866790374478896</v>
      </c>
    </row>
    <row r="1360">
      <c r="G1360" s="5">
        <v>49.2374</v>
      </c>
      <c r="H1360" s="6">
        <v>6.795</v>
      </c>
      <c r="K1360" s="4">
        <f>IFERROR(__xludf.DUMMYFUNCTION("""COMPUTED_VALUE"""),6.58)</f>
        <v>6.58</v>
      </c>
      <c r="L1360" s="4">
        <v>84.5655</v>
      </c>
      <c r="M1360" s="4" t="s">
        <v>13</v>
      </c>
      <c r="N1360" s="1">
        <v>-0.0423563537270412</v>
      </c>
      <c r="O1360" s="4">
        <v>49.279756353727045</v>
      </c>
      <c r="V1360" s="5">
        <v>63.2721</v>
      </c>
      <c r="W1360" s="6">
        <v>6.795</v>
      </c>
      <c r="Z1360" s="4">
        <f>IFERROR(__xludf.DUMMYFUNCTION("""COMPUTED_VALUE"""),6.58)</f>
        <v>6.58</v>
      </c>
      <c r="AA1360" s="4">
        <v>110.432</v>
      </c>
      <c r="AB1360" s="4" t="s">
        <v>13</v>
      </c>
      <c r="AC1360" s="1">
        <v>17.8163812990506</v>
      </c>
      <c r="AD1360" s="4">
        <v>45.455718700949404</v>
      </c>
    </row>
    <row r="1361">
      <c r="G1361" s="5">
        <v>48.3282</v>
      </c>
      <c r="H1361" s="6">
        <v>6.8</v>
      </c>
      <c r="K1361" s="4">
        <f>IFERROR(__xludf.DUMMYFUNCTION("""COMPUTED_VALUE"""),6.585)</f>
        <v>6.585</v>
      </c>
      <c r="L1361" s="4">
        <v>83.9529</v>
      </c>
      <c r="M1361" s="4" t="s">
        <v>13</v>
      </c>
      <c r="N1361" s="1">
        <v>-0.116019650826122</v>
      </c>
      <c r="O1361" s="4">
        <v>48.44421965082613</v>
      </c>
      <c r="V1361" s="5">
        <v>62.022</v>
      </c>
      <c r="W1361" s="6">
        <v>6.8</v>
      </c>
      <c r="Z1361" s="4">
        <f>IFERROR(__xludf.DUMMYFUNCTION("""COMPUTED_VALUE"""),6.585)</f>
        <v>6.585</v>
      </c>
      <c r="AA1361" s="4">
        <v>109.652</v>
      </c>
      <c r="AB1361" s="4" t="s">
        <v>13</v>
      </c>
      <c r="AC1361" s="1">
        <v>17.9645503522342</v>
      </c>
      <c r="AD1361" s="4">
        <v>44.0574496477658</v>
      </c>
    </row>
    <row r="1362">
      <c r="G1362" s="5">
        <v>47.4218</v>
      </c>
      <c r="H1362" s="6">
        <v>6.805</v>
      </c>
      <c r="K1362" s="4">
        <f>IFERROR(__xludf.DUMMYFUNCTION("""COMPUTED_VALUE"""),6.59)</f>
        <v>6.59</v>
      </c>
      <c r="L1362" s="4">
        <v>83.3277</v>
      </c>
      <c r="M1362" s="4" t="s">
        <v>13</v>
      </c>
      <c r="N1362" s="1">
        <v>-0.186666349725744</v>
      </c>
      <c r="O1362" s="4">
        <v>47.60846634972574</v>
      </c>
      <c r="V1362" s="5">
        <v>60.7815</v>
      </c>
      <c r="W1362" s="6">
        <v>6.805</v>
      </c>
      <c r="Z1362" s="4">
        <f>IFERROR(__xludf.DUMMYFUNCTION("""COMPUTED_VALUE"""),6.59)</f>
        <v>6.59</v>
      </c>
      <c r="AA1362" s="4">
        <v>108.855</v>
      </c>
      <c r="AB1362" s="4" t="s">
        <v>13</v>
      </c>
      <c r="AC1362" s="1">
        <v>18.1068431761315</v>
      </c>
      <c r="AD1362" s="4">
        <v>42.6746568238685</v>
      </c>
    </row>
    <row r="1363">
      <c r="G1363" s="5">
        <v>46.5186</v>
      </c>
      <c r="H1363" s="6">
        <v>6.81</v>
      </c>
      <c r="K1363" s="4">
        <f>IFERROR(__xludf.DUMMYFUNCTION("""COMPUTED_VALUE"""),6.595)</f>
        <v>6.595</v>
      </c>
      <c r="L1363" s="4">
        <v>82.6897</v>
      </c>
      <c r="M1363" s="4" t="s">
        <v>13</v>
      </c>
      <c r="N1363" s="1">
        <v>-0.253973738624772</v>
      </c>
      <c r="O1363" s="4">
        <v>46.77257373862477</v>
      </c>
      <c r="V1363" s="5">
        <v>59.5523</v>
      </c>
      <c r="W1363" s="6">
        <v>6.81</v>
      </c>
      <c r="Z1363" s="4">
        <f>IFERROR(__xludf.DUMMYFUNCTION("""COMPUTED_VALUE"""),6.595)</f>
        <v>6.595</v>
      </c>
      <c r="AA1363" s="4">
        <v>108.039</v>
      </c>
      <c r="AB1363" s="4" t="s">
        <v>13</v>
      </c>
      <c r="AC1363" s="1">
        <v>18.242586161802</v>
      </c>
      <c r="AD1363" s="4">
        <v>41.30971383819801</v>
      </c>
    </row>
    <row r="1364">
      <c r="G1364" s="5">
        <v>45.619</v>
      </c>
      <c r="H1364" s="6">
        <v>6.815</v>
      </c>
      <c r="K1364" s="4">
        <f>IFERROR(__xludf.DUMMYFUNCTION("""COMPUTED_VALUE"""),6.6)</f>
        <v>6.6</v>
      </c>
      <c r="L1364" s="4">
        <v>82.0387</v>
      </c>
      <c r="M1364" s="4" t="s">
        <v>13</v>
      </c>
      <c r="N1364" s="1">
        <v>-0.317619105722087</v>
      </c>
      <c r="O1364" s="4">
        <v>45.93661910572209</v>
      </c>
      <c r="V1364" s="5">
        <v>58.3361</v>
      </c>
      <c r="W1364" s="6">
        <v>6.815</v>
      </c>
      <c r="Z1364" s="4">
        <f>IFERROR(__xludf.DUMMYFUNCTION("""COMPUTED_VALUE"""),6.6)</f>
        <v>6.6</v>
      </c>
      <c r="AA1364" s="4">
        <v>107.206</v>
      </c>
      <c r="AB1364" s="4" t="s">
        <v>13</v>
      </c>
      <c r="AC1364" s="1">
        <v>18.3711057003054</v>
      </c>
      <c r="AD1364" s="4">
        <v>39.9649942996946</v>
      </c>
    </row>
    <row r="1365">
      <c r="G1365" s="5">
        <v>44.7233</v>
      </c>
      <c r="H1365" s="6">
        <v>6.82</v>
      </c>
      <c r="K1365" s="4">
        <f>IFERROR(__xludf.DUMMYFUNCTION("""COMPUTED_VALUE"""),6.605)</f>
        <v>6.605</v>
      </c>
      <c r="L1365" s="4">
        <v>81.3745</v>
      </c>
      <c r="M1365" s="4" t="s">
        <v>13</v>
      </c>
      <c r="N1365" s="1">
        <v>-0.37727973921653</v>
      </c>
      <c r="O1365" s="4">
        <v>45.100579739216535</v>
      </c>
      <c r="V1365" s="5">
        <v>57.1345</v>
      </c>
      <c r="W1365" s="6">
        <v>6.82</v>
      </c>
      <c r="Z1365" s="4">
        <f>IFERROR(__xludf.DUMMYFUNCTION("""COMPUTED_VALUE"""),6.605)</f>
        <v>6.605</v>
      </c>
      <c r="AA1365" s="4">
        <v>106.353</v>
      </c>
      <c r="AB1365" s="4" t="s">
        <v>13</v>
      </c>
      <c r="AC1365" s="1">
        <v>18.4917281827011</v>
      </c>
      <c r="AD1365" s="4">
        <v>38.64277181729891</v>
      </c>
    </row>
    <row r="1366">
      <c r="G1366" s="5">
        <v>43.8319</v>
      </c>
      <c r="H1366" s="6">
        <v>6.825</v>
      </c>
      <c r="K1366" s="4">
        <f>IFERROR(__xludf.DUMMYFUNCTION("""COMPUTED_VALUE"""),6.61)</f>
        <v>6.61</v>
      </c>
      <c r="L1366" s="4">
        <v>80.6971</v>
      </c>
      <c r="M1366" s="4" t="s">
        <v>13</v>
      </c>
      <c r="N1366" s="1">
        <v>-0.432632927306985</v>
      </c>
      <c r="O1366" s="4">
        <v>44.26453292730698</v>
      </c>
      <c r="V1366" s="5">
        <v>55.949</v>
      </c>
      <c r="W1366" s="6">
        <v>6.825</v>
      </c>
      <c r="Z1366" s="4">
        <f>IFERROR(__xludf.DUMMYFUNCTION("""COMPUTED_VALUE"""),6.61)</f>
        <v>6.61</v>
      </c>
      <c r="AA1366" s="4">
        <v>105.482</v>
      </c>
      <c r="AB1366" s="4" t="s">
        <v>13</v>
      </c>
      <c r="AC1366" s="1">
        <v>18.6037800000487</v>
      </c>
      <c r="AD1366" s="4">
        <v>37.3452199999513</v>
      </c>
    </row>
    <row r="1367">
      <c r="G1367" s="5">
        <v>42.9452</v>
      </c>
      <c r="H1367" s="6">
        <v>6.83</v>
      </c>
      <c r="K1367" s="4">
        <f>IFERROR(__xludf.DUMMYFUNCTION("""COMPUTED_VALUE"""),6.615)</f>
        <v>6.615</v>
      </c>
      <c r="L1367" s="4">
        <v>80.0064</v>
      </c>
      <c r="M1367" s="4" t="s">
        <v>13</v>
      </c>
      <c r="N1367" s="1">
        <v>-0.483355958192314</v>
      </c>
      <c r="O1367" s="4">
        <v>43.42855595819231</v>
      </c>
      <c r="V1367" s="5">
        <v>54.7809</v>
      </c>
      <c r="W1367" s="6">
        <v>6.83</v>
      </c>
      <c r="Z1367" s="4">
        <f>IFERROR(__xludf.DUMMYFUNCTION("""COMPUTED_VALUE"""),6.615)</f>
        <v>6.615</v>
      </c>
      <c r="AA1367" s="4">
        <v>104.593</v>
      </c>
      <c r="AB1367" s="4" t="s">
        <v>13</v>
      </c>
      <c r="AC1367" s="1">
        <v>18.7065875434079</v>
      </c>
      <c r="AD1367" s="4">
        <v>36.074312456592104</v>
      </c>
    </row>
    <row r="1368">
      <c r="G1368" s="5">
        <v>42.0633</v>
      </c>
      <c r="H1368" s="6">
        <v>6.835</v>
      </c>
      <c r="K1368" s="4">
        <f>IFERROR(__xludf.DUMMYFUNCTION("""COMPUTED_VALUE"""),6.62)</f>
        <v>6.62</v>
      </c>
      <c r="L1368" s="4">
        <v>79.3026</v>
      </c>
      <c r="M1368" s="4" t="s">
        <v>13</v>
      </c>
      <c r="N1368" s="1">
        <v>-0.529126120071387</v>
      </c>
      <c r="O1368" s="4">
        <v>42.59242612007139</v>
      </c>
      <c r="V1368" s="5">
        <v>53.6312</v>
      </c>
      <c r="W1368" s="6">
        <v>6.835</v>
      </c>
      <c r="Z1368" s="4">
        <f>IFERROR(__xludf.DUMMYFUNCTION("""COMPUTED_VALUE"""),6.62)</f>
        <v>6.62</v>
      </c>
      <c r="AA1368" s="4">
        <v>103.684</v>
      </c>
      <c r="AB1368" s="4" t="s">
        <v>13</v>
      </c>
      <c r="AC1368" s="1">
        <v>18.799477203838</v>
      </c>
      <c r="AD1368" s="4">
        <v>34.831722796162</v>
      </c>
    </row>
    <row r="1369">
      <c r="G1369" s="5">
        <v>41.1868</v>
      </c>
      <c r="H1369" s="6">
        <v>6.84</v>
      </c>
      <c r="K1369" s="4">
        <f>IFERROR(__xludf.DUMMYFUNCTION("""COMPUTED_VALUE"""),6.625)</f>
        <v>6.625</v>
      </c>
      <c r="L1369" s="4">
        <v>78.5856</v>
      </c>
      <c r="M1369" s="4" t="s">
        <v>13</v>
      </c>
      <c r="N1369" s="1">
        <v>-0.569620701143071</v>
      </c>
      <c r="O1369" s="4">
        <v>41.75642070114307</v>
      </c>
      <c r="V1369" s="5">
        <v>52.5007</v>
      </c>
      <c r="W1369" s="6">
        <v>6.84</v>
      </c>
      <c r="Z1369" s="4">
        <f>IFERROR(__xludf.DUMMYFUNCTION("""COMPUTED_VALUE"""),6.625)</f>
        <v>6.625</v>
      </c>
      <c r="AA1369" s="4">
        <v>102.756</v>
      </c>
      <c r="AB1369" s="4" t="s">
        <v>13</v>
      </c>
      <c r="AC1369" s="1">
        <v>18.8817753723988</v>
      </c>
      <c r="AD1369" s="4">
        <v>33.6189246276012</v>
      </c>
    </row>
    <row r="1370">
      <c r="G1370" s="5">
        <v>40.3158</v>
      </c>
      <c r="H1370" s="6">
        <v>6.845</v>
      </c>
      <c r="K1370" s="4">
        <f>IFERROR(__xludf.DUMMYFUNCTION("""COMPUTED_VALUE"""),6.63)</f>
        <v>6.63</v>
      </c>
      <c r="L1370" s="4">
        <v>77.8556</v>
      </c>
      <c r="M1370" s="4" t="s">
        <v>13</v>
      </c>
      <c r="N1370" s="1">
        <v>-0.604516989606233</v>
      </c>
      <c r="O1370" s="4">
        <v>40.920316989606235</v>
      </c>
      <c r="V1370" s="5">
        <v>51.39</v>
      </c>
      <c r="W1370" s="6">
        <v>6.845</v>
      </c>
      <c r="Z1370" s="4">
        <f>IFERROR(__xludf.DUMMYFUNCTION("""COMPUTED_VALUE"""),6.63)</f>
        <v>6.63</v>
      </c>
      <c r="AA1370" s="4">
        <v>101.81</v>
      </c>
      <c r="AB1370" s="4" t="s">
        <v>13</v>
      </c>
      <c r="AC1370" s="1">
        <v>18.9528084401498</v>
      </c>
      <c r="AD1370" s="4">
        <v>32.437191559850206</v>
      </c>
    </row>
    <row r="1371">
      <c r="G1371" s="5">
        <v>39.4506</v>
      </c>
      <c r="H1371" s="6">
        <v>6.85</v>
      </c>
      <c r="K1371" s="4">
        <f>IFERROR(__xludf.DUMMYFUNCTION("""COMPUTED_VALUE"""),6.635)</f>
        <v>6.635</v>
      </c>
      <c r="L1371" s="4">
        <v>77.1129</v>
      </c>
      <c r="M1371" s="4" t="s">
        <v>13</v>
      </c>
      <c r="N1371" s="1">
        <v>-0.63349227365974</v>
      </c>
      <c r="O1371" s="4">
        <v>40.08409227365974</v>
      </c>
      <c r="V1371" s="5">
        <v>50.2994</v>
      </c>
      <c r="W1371" s="6">
        <v>6.85</v>
      </c>
      <c r="Z1371" s="4">
        <f>IFERROR(__xludf.DUMMYFUNCTION("""COMPUTED_VALUE"""),6.635)</f>
        <v>6.635</v>
      </c>
      <c r="AA1371" s="4">
        <v>100.845</v>
      </c>
      <c r="AB1371" s="4" t="s">
        <v>13</v>
      </c>
      <c r="AC1371" s="1">
        <v>19.0119027981504</v>
      </c>
      <c r="AD1371" s="4">
        <v>31.2874972018496</v>
      </c>
    </row>
    <row r="1372">
      <c r="G1372" s="5">
        <v>38.5914</v>
      </c>
      <c r="H1372" s="6">
        <v>6.855</v>
      </c>
      <c r="K1372" s="4">
        <f>IFERROR(__xludf.DUMMYFUNCTION("""COMPUTED_VALUE"""),6.64)</f>
        <v>6.64</v>
      </c>
      <c r="L1372" s="4">
        <v>76.3577</v>
      </c>
      <c r="M1372" s="4" t="s">
        <v>13</v>
      </c>
      <c r="N1372" s="1">
        <v>-0.656223841502463</v>
      </c>
      <c r="O1372" s="4">
        <v>39.24762384150246</v>
      </c>
      <c r="V1372" s="5">
        <v>49.2291</v>
      </c>
      <c r="W1372" s="6">
        <v>6.855</v>
      </c>
      <c r="Z1372" s="4">
        <f>IFERROR(__xludf.DUMMYFUNCTION("""COMPUTED_VALUE"""),6.64)</f>
        <v>6.64</v>
      </c>
      <c r="AA1372" s="4">
        <v>99.8625</v>
      </c>
      <c r="AB1372" s="4" t="s">
        <v>13</v>
      </c>
      <c r="AC1372" s="1">
        <v>19.0583848374604</v>
      </c>
      <c r="AD1372" s="4">
        <v>30.1707151625396</v>
      </c>
    </row>
    <row r="1373">
      <c r="G1373" s="5">
        <v>37.7385</v>
      </c>
      <c r="H1373" s="6">
        <v>6.86</v>
      </c>
      <c r="K1373" s="4">
        <f>IFERROR(__xludf.DUMMYFUNCTION("""COMPUTED_VALUE"""),6.645)</f>
        <v>6.645</v>
      </c>
      <c r="L1373" s="4">
        <v>75.5902</v>
      </c>
      <c r="M1373" s="4" t="s">
        <v>13</v>
      </c>
      <c r="N1373" s="1">
        <v>-0.672388981333262</v>
      </c>
      <c r="O1373" s="4">
        <v>38.410888981333265</v>
      </c>
      <c r="V1373" s="5">
        <v>48.1788</v>
      </c>
      <c r="W1373" s="6">
        <v>6.86</v>
      </c>
      <c r="Z1373" s="4">
        <f>IFERROR(__xludf.DUMMYFUNCTION("""COMPUTED_VALUE"""),6.645)</f>
        <v>6.645</v>
      </c>
      <c r="AA1373" s="4">
        <v>98.8617</v>
      </c>
      <c r="AB1373" s="4" t="s">
        <v>13</v>
      </c>
      <c r="AC1373" s="1">
        <v>19.0915809491392</v>
      </c>
      <c r="AD1373" s="4">
        <v>29.087219050860803</v>
      </c>
    </row>
    <row r="1374">
      <c r="G1374" s="5">
        <v>36.8922</v>
      </c>
      <c r="H1374" s="6">
        <v>6.865</v>
      </c>
      <c r="K1374" s="4">
        <f>IFERROR(__xludf.DUMMYFUNCTION("""COMPUTED_VALUE"""),6.65)</f>
        <v>6.65</v>
      </c>
      <c r="L1374" s="4">
        <v>74.8109</v>
      </c>
      <c r="M1374" s="4" t="s">
        <v>13</v>
      </c>
      <c r="N1374" s="1">
        <v>-0.681664981351009</v>
      </c>
      <c r="O1374" s="4">
        <v>37.57386498135101</v>
      </c>
      <c r="V1374" s="5">
        <v>47.1484</v>
      </c>
      <c r="W1374" s="6">
        <v>6.865</v>
      </c>
      <c r="Z1374" s="4">
        <f>IFERROR(__xludf.DUMMYFUNCTION("""COMPUTED_VALUE"""),6.65)</f>
        <v>6.65</v>
      </c>
      <c r="AA1374" s="4">
        <v>97.8435</v>
      </c>
      <c r="AB1374" s="4" t="s">
        <v>13</v>
      </c>
      <c r="AC1374" s="1">
        <v>19.1108175242464</v>
      </c>
      <c r="AD1374" s="4">
        <v>28.037582475753602</v>
      </c>
    </row>
    <row r="1375">
      <c r="G1375" s="5">
        <v>36.0525</v>
      </c>
      <c r="H1375" s="6">
        <v>6.87</v>
      </c>
      <c r="K1375" s="4">
        <f>IFERROR(__xludf.DUMMYFUNCTION("""COMPUTED_VALUE"""),6.652187347)</f>
        <v>6.652187347</v>
      </c>
      <c r="L1375" s="4" t="s">
        <v>13</v>
      </c>
      <c r="M1375" s="4">
        <v>1.9472269138393</v>
      </c>
      <c r="N1375" s="1">
        <v>-0.683862120524152</v>
      </c>
      <c r="O1375" s="4">
        <v>36.736362120524156</v>
      </c>
      <c r="V1375" s="5">
        <v>46.1373</v>
      </c>
      <c r="W1375" s="6">
        <v>6.87</v>
      </c>
      <c r="Z1375" s="4">
        <f>IFERROR(__xludf.DUMMYFUNCTION("""COMPUTED_VALUE"""),6.652187347)</f>
        <v>6.652187347</v>
      </c>
      <c r="AA1375" s="4" t="s">
        <v>13</v>
      </c>
      <c r="AB1375" s="4">
        <v>14.0006490742552</v>
      </c>
      <c r="AC1375" s="1">
        <v>19.1157886064594</v>
      </c>
      <c r="AD1375" s="4">
        <v>27.021511393540603</v>
      </c>
    </row>
    <row r="1376">
      <c r="G1376" s="5">
        <v>35.2198</v>
      </c>
      <c r="H1376" s="6">
        <v>6.875</v>
      </c>
      <c r="K1376" s="4">
        <f>IFERROR(__xludf.DUMMYFUNCTION("""COMPUTED_VALUE"""),6.655)</f>
        <v>6.655</v>
      </c>
      <c r="L1376" s="4">
        <v>74.0202</v>
      </c>
      <c r="M1376" s="4" t="s">
        <v>13</v>
      </c>
      <c r="N1376" s="1">
        <v>-0.682444371636883</v>
      </c>
      <c r="O1376" s="4">
        <v>35.90224437163688</v>
      </c>
      <c r="V1376" s="5">
        <v>45.1448</v>
      </c>
      <c r="W1376" s="6">
        <v>6.875</v>
      </c>
      <c r="Z1376" s="4">
        <f>IFERROR(__xludf.DUMMYFUNCTION("""COMPUTED_VALUE"""),6.655)</f>
        <v>6.655</v>
      </c>
      <c r="AA1376" s="4">
        <v>96.8085</v>
      </c>
      <c r="AB1376" s="4" t="s">
        <v>13</v>
      </c>
      <c r="AC1376" s="1">
        <v>19.1161958396249</v>
      </c>
      <c r="AD1376" s="4">
        <v>26.028604160375096</v>
      </c>
    </row>
    <row r="1377">
      <c r="G1377" s="5">
        <v>34.3942</v>
      </c>
      <c r="H1377" s="6">
        <v>6.88</v>
      </c>
      <c r="K1377" s="4">
        <f>IFERROR(__xludf.DUMMYFUNCTION("""COMPUTED_VALUE"""),6.66)</f>
        <v>6.66</v>
      </c>
      <c r="L1377" s="4">
        <v>73.2184</v>
      </c>
      <c r="M1377" s="4" t="s">
        <v>13</v>
      </c>
      <c r="N1377" s="1">
        <v>-0.679102786221492</v>
      </c>
      <c r="O1377" s="4">
        <v>35.07330278622149</v>
      </c>
      <c r="V1377" s="5">
        <v>44.1702</v>
      </c>
      <c r="W1377" s="6">
        <v>6.88</v>
      </c>
      <c r="Z1377" s="4">
        <f>IFERROR(__xludf.DUMMYFUNCTION("""COMPUTED_VALUE"""),6.66)</f>
        <v>6.66</v>
      </c>
      <c r="AA1377" s="4">
        <v>95.7571</v>
      </c>
      <c r="AB1377" s="4" t="s">
        <v>13</v>
      </c>
      <c r="AC1377" s="1">
        <v>19.1165956508564</v>
      </c>
      <c r="AD1377" s="4">
        <v>25.0536043491436</v>
      </c>
    </row>
    <row r="1378">
      <c r="G1378" s="5">
        <v>33.5758</v>
      </c>
      <c r="H1378" s="6">
        <v>6.885</v>
      </c>
      <c r="K1378" s="4">
        <f>IFERROR(__xludf.DUMMYFUNCTION("""COMPUTED_VALUE"""),6.665)</f>
        <v>6.665</v>
      </c>
      <c r="L1378" s="4">
        <v>72.406</v>
      </c>
      <c r="M1378" s="4" t="s">
        <v>13</v>
      </c>
      <c r="N1378" s="1">
        <v>-0.673893994366604</v>
      </c>
      <c r="O1378" s="4">
        <v>34.2496939943666</v>
      </c>
      <c r="V1378" s="5">
        <v>43.2126</v>
      </c>
      <c r="W1378" s="6">
        <v>6.885</v>
      </c>
      <c r="Z1378" s="4">
        <f>IFERROR(__xludf.DUMMYFUNCTION("""COMPUTED_VALUE"""),6.665)</f>
        <v>6.665</v>
      </c>
      <c r="AA1378" s="4">
        <v>94.6898</v>
      </c>
      <c r="AB1378" s="4" t="s">
        <v>13</v>
      </c>
      <c r="AC1378" s="1">
        <v>19.1169880785488</v>
      </c>
      <c r="AD1378" s="4">
        <v>24.0956119214512</v>
      </c>
    </row>
    <row r="1379">
      <c r="G1379" s="5">
        <v>32.7649</v>
      </c>
      <c r="H1379" s="6">
        <v>6.89</v>
      </c>
      <c r="K1379" s="4">
        <f>IFERROR(__xludf.DUMMYFUNCTION("""COMPUTED_VALUE"""),6.67)</f>
        <v>6.67</v>
      </c>
      <c r="L1379" s="4">
        <v>71.5835</v>
      </c>
      <c r="M1379" s="4" t="s">
        <v>13</v>
      </c>
      <c r="N1379" s="1">
        <v>-0.666874626160842</v>
      </c>
      <c r="O1379" s="4">
        <v>33.43177462616084</v>
      </c>
      <c r="V1379" s="5">
        <v>42.2708</v>
      </c>
      <c r="W1379" s="6">
        <v>6.89</v>
      </c>
      <c r="Z1379" s="4">
        <f>IFERROR(__xludf.DUMMYFUNCTION("""COMPUTED_VALUE"""),6.67)</f>
        <v>6.67</v>
      </c>
      <c r="AA1379" s="4">
        <v>93.6074</v>
      </c>
      <c r="AB1379" s="4" t="s">
        <v>13</v>
      </c>
      <c r="AC1379" s="1">
        <v>19.1173731610969</v>
      </c>
      <c r="AD1379" s="4">
        <v>23.1534268389031</v>
      </c>
    </row>
    <row r="1380">
      <c r="G1380" s="5">
        <v>31.9617</v>
      </c>
      <c r="H1380" s="6">
        <v>6.895</v>
      </c>
      <c r="K1380" s="4">
        <f>IFERROR(__xludf.DUMMYFUNCTION("""COMPUTED_VALUE"""),6.675)</f>
        <v>6.675</v>
      </c>
      <c r="L1380" s="4">
        <v>70.7515</v>
      </c>
      <c r="M1380" s="4" t="s">
        <v>13</v>
      </c>
      <c r="N1380" s="1">
        <v>-0.658101311692829</v>
      </c>
      <c r="O1380" s="4">
        <v>32.61980131169283</v>
      </c>
      <c r="V1380" s="5">
        <v>41.344</v>
      </c>
      <c r="W1380" s="6">
        <v>6.895</v>
      </c>
      <c r="Z1380" s="4">
        <f>IFERROR(__xludf.DUMMYFUNCTION("""COMPUTED_VALUE"""),6.675)</f>
        <v>6.675</v>
      </c>
      <c r="AA1380" s="4">
        <v>92.5103</v>
      </c>
      <c r="AB1380" s="4" t="s">
        <v>13</v>
      </c>
      <c r="AC1380" s="1">
        <v>19.1177509368958</v>
      </c>
      <c r="AD1380" s="4">
        <v>22.226249063104202</v>
      </c>
    </row>
    <row r="1381">
      <c r="G1381" s="5">
        <v>31.1663</v>
      </c>
      <c r="H1381" s="6">
        <v>6.9</v>
      </c>
      <c r="K1381" s="4">
        <f>IFERROR(__xludf.DUMMYFUNCTION("""COMPUTED_VALUE"""),6.68)</f>
        <v>6.68</v>
      </c>
      <c r="L1381" s="4">
        <v>69.9104</v>
      </c>
      <c r="M1381" s="4" t="s">
        <v>13</v>
      </c>
      <c r="N1381" s="1">
        <v>-0.647630681051187</v>
      </c>
      <c r="O1381" s="4">
        <v>31.813930681051186</v>
      </c>
      <c r="V1381" s="5">
        <v>40.431</v>
      </c>
      <c r="W1381" s="6">
        <v>6.9</v>
      </c>
      <c r="Z1381" s="4">
        <f>IFERROR(__xludf.DUMMYFUNCTION("""COMPUTED_VALUE"""),6.68)</f>
        <v>6.68</v>
      </c>
      <c r="AA1381" s="4">
        <v>91.3991</v>
      </c>
      <c r="AB1381" s="4" t="s">
        <v>13</v>
      </c>
      <c r="AC1381" s="1">
        <v>19.1181214443404</v>
      </c>
      <c r="AD1381" s="4">
        <v>21.312878555659598</v>
      </c>
    </row>
    <row r="1382">
      <c r="G1382" s="5">
        <v>30.3789</v>
      </c>
      <c r="H1382" s="6">
        <v>6.905</v>
      </c>
      <c r="K1382" s="4">
        <f>IFERROR(__xludf.DUMMYFUNCTION("""COMPUTED_VALUE"""),6.685)</f>
        <v>6.685</v>
      </c>
      <c r="L1382" s="4">
        <v>69.0607</v>
      </c>
      <c r="M1382" s="4" t="s">
        <v>13</v>
      </c>
      <c r="N1382" s="1">
        <v>-0.635519364324544</v>
      </c>
      <c r="O1382" s="4">
        <v>31.014419364324546</v>
      </c>
      <c r="V1382" s="5">
        <v>39.5305</v>
      </c>
      <c r="W1382" s="6">
        <v>6.905</v>
      </c>
      <c r="Z1382" s="4">
        <f>IFERROR(__xludf.DUMMYFUNCTION("""COMPUTED_VALUE"""),6.685)</f>
        <v>6.685</v>
      </c>
      <c r="AA1382" s="4">
        <v>90.2745</v>
      </c>
      <c r="AB1382" s="4" t="s">
        <v>13</v>
      </c>
      <c r="AC1382" s="1">
        <v>19.1184847218256</v>
      </c>
      <c r="AD1382" s="4">
        <v>20.412015278174405</v>
      </c>
    </row>
    <row r="1383">
      <c r="G1383" s="5">
        <v>29.5997</v>
      </c>
      <c r="H1383" s="6">
        <v>6.91</v>
      </c>
      <c r="K1383" s="4">
        <f>IFERROR(__xludf.DUMMYFUNCTION("""COMPUTED_VALUE"""),6.69)</f>
        <v>6.69</v>
      </c>
      <c r="L1383" s="4">
        <v>68.203</v>
      </c>
      <c r="M1383" s="4" t="s">
        <v>13</v>
      </c>
      <c r="N1383" s="1">
        <v>-0.621823991601521</v>
      </c>
      <c r="O1383" s="4">
        <v>30.22152399160152</v>
      </c>
      <c r="V1383" s="5">
        <v>38.6418</v>
      </c>
      <c r="W1383" s="6">
        <v>6.91</v>
      </c>
      <c r="Z1383" s="4">
        <f>IFERROR(__xludf.DUMMYFUNCTION("""COMPUTED_VALUE"""),6.69)</f>
        <v>6.69</v>
      </c>
      <c r="AA1383" s="4">
        <v>89.137</v>
      </c>
      <c r="AB1383" s="4" t="s">
        <v>13</v>
      </c>
      <c r="AC1383" s="1">
        <v>19.1188408077462</v>
      </c>
      <c r="AD1383" s="4">
        <v>19.522959192253804</v>
      </c>
    </row>
    <row r="1384">
      <c r="G1384" s="5">
        <v>28.829</v>
      </c>
      <c r="H1384" s="6">
        <v>6.915</v>
      </c>
      <c r="K1384" s="4">
        <f>IFERROR(__xludf.DUMMYFUNCTION("""COMPUTED_VALUE"""),6.695)</f>
        <v>6.695</v>
      </c>
      <c r="L1384" s="4">
        <v>67.3379</v>
      </c>
      <c r="M1384" s="4" t="s">
        <v>13</v>
      </c>
      <c r="N1384" s="1">
        <v>-0.606601192970741</v>
      </c>
      <c r="O1384" s="4">
        <v>29.43560119297074</v>
      </c>
      <c r="V1384" s="5">
        <v>37.7633</v>
      </c>
      <c r="W1384" s="6">
        <v>6.915</v>
      </c>
      <c r="Z1384" s="4">
        <f>IFERROR(__xludf.DUMMYFUNCTION("""COMPUTED_VALUE"""),6.695)</f>
        <v>6.695</v>
      </c>
      <c r="AA1384" s="4">
        <v>87.9871</v>
      </c>
      <c r="AB1384" s="4" t="s">
        <v>13</v>
      </c>
      <c r="AC1384" s="1">
        <v>19.1191897404972</v>
      </c>
      <c r="AD1384" s="4">
        <v>18.6441102595028</v>
      </c>
    </row>
    <row r="1385">
      <c r="G1385" s="5">
        <v>28.0669</v>
      </c>
      <c r="H1385" s="6">
        <v>6.92</v>
      </c>
      <c r="K1385" s="4">
        <f>IFERROR(__xludf.DUMMYFUNCTION("""COMPUTED_VALUE"""),6.7)</f>
        <v>6.7</v>
      </c>
      <c r="L1385" s="4">
        <v>66.4659</v>
      </c>
      <c r="M1385" s="4" t="s">
        <v>13</v>
      </c>
      <c r="N1385" s="1">
        <v>-0.589907598520829</v>
      </c>
      <c r="O1385" s="4">
        <v>28.656807598520828</v>
      </c>
      <c r="V1385" s="5">
        <v>36.8941</v>
      </c>
      <c r="W1385" s="6">
        <v>6.92</v>
      </c>
      <c r="Z1385" s="4">
        <f>IFERROR(__xludf.DUMMYFUNCTION("""COMPUTED_VALUE"""),6.7)</f>
        <v>6.7</v>
      </c>
      <c r="AA1385" s="4">
        <v>86.8253</v>
      </c>
      <c r="AB1385" s="4" t="s">
        <v>13</v>
      </c>
      <c r="AC1385" s="1">
        <v>19.1195315584736</v>
      </c>
      <c r="AD1385" s="4">
        <v>17.7745684415264</v>
      </c>
    </row>
    <row r="1386">
      <c r="G1386" s="5">
        <v>27.3137</v>
      </c>
      <c r="H1386" s="6">
        <v>6.925</v>
      </c>
      <c r="K1386" s="4">
        <f>IFERROR(__xludf.DUMMYFUNCTION("""COMPUTED_VALUE"""),6.705)</f>
        <v>6.705</v>
      </c>
      <c r="L1386" s="4">
        <v>65.5874</v>
      </c>
      <c r="M1386" s="4" t="s">
        <v>13</v>
      </c>
      <c r="N1386" s="1">
        <v>-0.571799838340408</v>
      </c>
      <c r="O1386" s="4">
        <v>27.885499838340408</v>
      </c>
      <c r="V1386" s="5">
        <v>36.0331</v>
      </c>
      <c r="W1386" s="6">
        <v>6.925</v>
      </c>
      <c r="Z1386" s="4">
        <f>IFERROR(__xludf.DUMMYFUNCTION("""COMPUTED_VALUE"""),6.705)</f>
        <v>6.705</v>
      </c>
      <c r="AA1386" s="4">
        <v>85.6522</v>
      </c>
      <c r="AB1386" s="4" t="s">
        <v>13</v>
      </c>
      <c r="AC1386" s="1">
        <v>19.1198663000703</v>
      </c>
      <c r="AD1386" s="4">
        <v>16.913233699929698</v>
      </c>
    </row>
    <row r="1387">
      <c r="G1387" s="5">
        <v>26.5697</v>
      </c>
      <c r="H1387" s="6">
        <v>6.93</v>
      </c>
      <c r="K1387" s="4">
        <f>IFERROR(__xludf.DUMMYFUNCTION("""COMPUTED_VALUE"""),6.71)</f>
        <v>6.71</v>
      </c>
      <c r="L1387" s="4">
        <v>64.7031</v>
      </c>
      <c r="M1387" s="4" t="s">
        <v>13</v>
      </c>
      <c r="N1387" s="1">
        <v>-0.552334542518101</v>
      </c>
      <c r="O1387" s="4">
        <v>27.1220345425181</v>
      </c>
      <c r="V1387" s="5">
        <v>35.1792</v>
      </c>
      <c r="W1387" s="6">
        <v>6.93</v>
      </c>
      <c r="Z1387" s="4">
        <f>IFERROR(__xludf.DUMMYFUNCTION("""COMPUTED_VALUE"""),6.71)</f>
        <v>6.71</v>
      </c>
      <c r="AA1387" s="4">
        <v>84.4682</v>
      </c>
      <c r="AB1387" s="4" t="s">
        <v>13</v>
      </c>
      <c r="AC1387" s="1">
        <v>19.1201940036821</v>
      </c>
      <c r="AD1387" s="4">
        <v>16.0590059963179</v>
      </c>
    </row>
    <row r="1388">
      <c r="G1388" s="5">
        <v>25.835</v>
      </c>
      <c r="H1388" s="6">
        <v>6.935</v>
      </c>
      <c r="K1388" s="4">
        <f>IFERROR(__xludf.DUMMYFUNCTION("""COMPUTED_VALUE"""),6.715)</f>
        <v>6.715</v>
      </c>
      <c r="L1388" s="4">
        <v>63.8134</v>
      </c>
      <c r="M1388" s="4" t="s">
        <v>13</v>
      </c>
      <c r="N1388" s="1">
        <v>-0.531568341142532</v>
      </c>
      <c r="O1388" s="4">
        <v>26.366568341142532</v>
      </c>
      <c r="V1388" s="5">
        <v>34.3314</v>
      </c>
      <c r="W1388" s="6">
        <v>6.935</v>
      </c>
      <c r="Z1388" s="4">
        <f>IFERROR(__xludf.DUMMYFUNCTION("""COMPUTED_VALUE"""),6.715)</f>
        <v>6.715</v>
      </c>
      <c r="AA1388" s="4">
        <v>83.2736</v>
      </c>
      <c r="AB1388" s="4" t="s">
        <v>13</v>
      </c>
      <c r="AC1388" s="1">
        <v>19.120514707704</v>
      </c>
      <c r="AD1388" s="4">
        <v>15.210885292296002</v>
      </c>
    </row>
    <row r="1389">
      <c r="G1389" s="5">
        <v>25.11</v>
      </c>
      <c r="H1389" s="6">
        <v>6.94</v>
      </c>
      <c r="K1389" s="4">
        <f>IFERROR(__xludf.DUMMYFUNCTION("""COMPUTED_VALUE"""),6.72)</f>
        <v>6.72</v>
      </c>
      <c r="L1389" s="4">
        <v>62.9189</v>
      </c>
      <c r="M1389" s="4" t="s">
        <v>13</v>
      </c>
      <c r="N1389" s="1">
        <v>-0.509557864302321</v>
      </c>
      <c r="O1389" s="4">
        <v>25.61955786430232</v>
      </c>
      <c r="V1389" s="5">
        <v>33.4888</v>
      </c>
      <c r="W1389" s="6">
        <v>6.94</v>
      </c>
      <c r="Z1389" s="4">
        <f>IFERROR(__xludf.DUMMYFUNCTION("""COMPUTED_VALUE"""),6.72)</f>
        <v>6.72</v>
      </c>
      <c r="AA1389" s="4">
        <v>82.0692</v>
      </c>
      <c r="AB1389" s="4" t="s">
        <v>13</v>
      </c>
      <c r="AC1389" s="1">
        <v>19.120828450531</v>
      </c>
      <c r="AD1389" s="4">
        <v>14.367971549468997</v>
      </c>
    </row>
    <row r="1390">
      <c r="G1390" s="5">
        <v>24.395</v>
      </c>
      <c r="H1390" s="6">
        <v>6.945</v>
      </c>
      <c r="K1390" s="4">
        <f>IFERROR(__xludf.DUMMYFUNCTION("""COMPUTED_VALUE"""),6.725)</f>
        <v>6.725</v>
      </c>
      <c r="L1390" s="4">
        <v>62.02</v>
      </c>
      <c r="M1390" s="4" t="s">
        <v>13</v>
      </c>
      <c r="N1390" s="1">
        <v>-0.486359742086098</v>
      </c>
      <c r="O1390" s="4">
        <v>24.881359742086097</v>
      </c>
      <c r="V1390" s="5">
        <v>32.6504</v>
      </c>
      <c r="W1390" s="6">
        <v>6.945</v>
      </c>
      <c r="Z1390" s="4">
        <f>IFERROR(__xludf.DUMMYFUNCTION("""COMPUTED_VALUE"""),6.725)</f>
        <v>6.725</v>
      </c>
      <c r="AA1390" s="4">
        <v>80.8552</v>
      </c>
      <c r="AB1390" s="4" t="s">
        <v>13</v>
      </c>
      <c r="AC1390" s="1">
        <v>19.1211352705579</v>
      </c>
      <c r="AD1390" s="4">
        <v>13.529264729442097</v>
      </c>
    </row>
    <row r="1391">
      <c r="G1391" s="5">
        <v>23.6903</v>
      </c>
      <c r="H1391" s="6">
        <v>6.95</v>
      </c>
      <c r="K1391" s="4">
        <f>IFERROR(__xludf.DUMMYFUNCTION("""COMPUTED_VALUE"""),6.73)</f>
        <v>6.73</v>
      </c>
      <c r="L1391" s="4">
        <v>61.1172</v>
      </c>
      <c r="M1391" s="4" t="s">
        <v>13</v>
      </c>
      <c r="N1391" s="1">
        <v>-0.462030604582484</v>
      </c>
      <c r="O1391" s="4">
        <v>24.152330604582485</v>
      </c>
      <c r="V1391" s="5">
        <v>31.8157</v>
      </c>
      <c r="W1391" s="6">
        <v>6.95</v>
      </c>
      <c r="Z1391" s="4">
        <f>IFERROR(__xludf.DUMMYFUNCTION("""COMPUTED_VALUE"""),6.73)</f>
        <v>6.73</v>
      </c>
      <c r="AA1391" s="4">
        <v>79.6321</v>
      </c>
      <c r="AB1391" s="4" t="s">
        <v>13</v>
      </c>
      <c r="AC1391" s="1">
        <v>19.1214352061796</v>
      </c>
      <c r="AD1391" s="4">
        <v>12.694264793820398</v>
      </c>
    </row>
    <row r="1392">
      <c r="G1392" s="5">
        <v>22.9962</v>
      </c>
      <c r="H1392" s="6">
        <v>6.955</v>
      </c>
      <c r="K1392" s="4">
        <f>IFERROR(__xludf.DUMMYFUNCTION("""COMPUTED_VALUE"""),6.735)</f>
        <v>6.735</v>
      </c>
      <c r="L1392" s="4">
        <v>60.211</v>
      </c>
      <c r="M1392" s="4" t="s">
        <v>13</v>
      </c>
      <c r="N1392" s="1">
        <v>-0.436627081880103</v>
      </c>
      <c r="O1392" s="4">
        <v>23.432827081880106</v>
      </c>
      <c r="V1392" s="5">
        <v>30.9839</v>
      </c>
      <c r="W1392" s="6">
        <v>6.955</v>
      </c>
      <c r="Z1392" s="4">
        <f>IFERROR(__xludf.DUMMYFUNCTION("""COMPUTED_VALUE"""),6.735)</f>
        <v>6.735</v>
      </c>
      <c r="AA1392" s="4">
        <v>78.4005</v>
      </c>
      <c r="AB1392" s="4" t="s">
        <v>13</v>
      </c>
      <c r="AC1392" s="1">
        <v>19.1217282957912</v>
      </c>
      <c r="AD1392" s="4">
        <v>11.862171704208798</v>
      </c>
    </row>
    <row r="1393">
      <c r="G1393" s="5">
        <v>22.3131</v>
      </c>
      <c r="H1393" s="6">
        <v>6.96</v>
      </c>
      <c r="K1393" s="4">
        <f>IFERROR(__xludf.DUMMYFUNCTION("""COMPUTED_VALUE"""),6.74)</f>
        <v>6.74</v>
      </c>
      <c r="L1393" s="4">
        <v>59.3018</v>
      </c>
      <c r="M1393" s="4" t="s">
        <v>13</v>
      </c>
      <c r="N1393" s="1">
        <v>-0.410205804067577</v>
      </c>
      <c r="O1393" s="4">
        <v>22.723305804067575</v>
      </c>
      <c r="V1393" s="5">
        <v>30.1546</v>
      </c>
      <c r="W1393" s="6">
        <v>6.96</v>
      </c>
      <c r="Z1393" s="4">
        <f>IFERROR(__xludf.DUMMYFUNCTION("""COMPUTED_VALUE"""),6.74)</f>
        <v>6.74</v>
      </c>
      <c r="AA1393" s="4">
        <v>77.161</v>
      </c>
      <c r="AB1393" s="4" t="s">
        <v>13</v>
      </c>
      <c r="AC1393" s="1">
        <v>19.1220145777874</v>
      </c>
      <c r="AD1393" s="4">
        <v>11.032585422212598</v>
      </c>
    </row>
    <row r="1394">
      <c r="G1394" s="5">
        <v>21.6412</v>
      </c>
      <c r="H1394" s="6">
        <v>6.965</v>
      </c>
      <c r="K1394" s="4">
        <f>IFERROR(__xludf.DUMMYFUNCTION("""COMPUTED_VALUE"""),6.745)</f>
        <v>6.745</v>
      </c>
      <c r="L1394" s="4">
        <v>58.3902</v>
      </c>
      <c r="M1394" s="4" t="s">
        <v>13</v>
      </c>
      <c r="N1394" s="1">
        <v>-0.382823401233531</v>
      </c>
      <c r="O1394" s="4">
        <v>22.02402340123353</v>
      </c>
      <c r="V1394" s="5">
        <v>29.3276</v>
      </c>
      <c r="W1394" s="6">
        <v>6.965</v>
      </c>
      <c r="Z1394" s="4">
        <f>IFERROR(__xludf.DUMMYFUNCTION("""COMPUTED_VALUE"""),6.745)</f>
        <v>6.745</v>
      </c>
      <c r="AA1394" s="4">
        <v>75.9142</v>
      </c>
      <c r="AB1394" s="4" t="s">
        <v>13</v>
      </c>
      <c r="AC1394" s="1">
        <v>19.1222940905633</v>
      </c>
      <c r="AD1394" s="4">
        <v>10.2053059094367</v>
      </c>
    </row>
    <row r="1395">
      <c r="G1395" s="5">
        <v>20.9811</v>
      </c>
      <c r="H1395" s="6">
        <v>6.97</v>
      </c>
      <c r="K1395" s="4">
        <f>IFERROR(__xludf.DUMMYFUNCTION("""COMPUTED_VALUE"""),6.75)</f>
        <v>6.75</v>
      </c>
      <c r="L1395" s="4">
        <v>57.4766</v>
      </c>
      <c r="M1395" s="4" t="s">
        <v>13</v>
      </c>
      <c r="N1395" s="1">
        <v>-0.354536503466588</v>
      </c>
      <c r="O1395" s="4">
        <v>21.33563650346659</v>
      </c>
      <c r="V1395" s="5">
        <v>28.5026</v>
      </c>
      <c r="W1395" s="6">
        <v>6.97</v>
      </c>
      <c r="Z1395" s="4">
        <f>IFERROR(__xludf.DUMMYFUNCTION("""COMPUTED_VALUE"""),6.75)</f>
        <v>6.75</v>
      </c>
      <c r="AA1395" s="4">
        <v>74.6608</v>
      </c>
      <c r="AB1395" s="4" t="s">
        <v>13</v>
      </c>
      <c r="AC1395" s="1">
        <v>19.1225668725137</v>
      </c>
      <c r="AD1395" s="4">
        <v>9.3800331274863</v>
      </c>
    </row>
    <row r="1396">
      <c r="G1396" s="5">
        <v>20.333</v>
      </c>
      <c r="H1396" s="6">
        <v>6.975</v>
      </c>
      <c r="K1396" s="4">
        <f>IFERROR(__xludf.DUMMYFUNCTION("""COMPUTED_VALUE"""),6.755)</f>
        <v>6.755</v>
      </c>
      <c r="L1396" s="4">
        <v>56.5614</v>
      </c>
      <c r="M1396" s="4" t="s">
        <v>13</v>
      </c>
      <c r="N1396" s="1">
        <v>-0.325401740855371</v>
      </c>
      <c r="O1396" s="4">
        <v>20.658401740855368</v>
      </c>
      <c r="V1396" s="5">
        <v>27.6798</v>
      </c>
      <c r="W1396" s="6">
        <v>6.975</v>
      </c>
      <c r="Z1396" s="4">
        <f>IFERROR(__xludf.DUMMYFUNCTION("""COMPUTED_VALUE"""),6.755)</f>
        <v>6.755</v>
      </c>
      <c r="AA1396" s="4">
        <v>73.4018</v>
      </c>
      <c r="AB1396" s="4" t="s">
        <v>13</v>
      </c>
      <c r="AC1396" s="1">
        <v>19.1228329620336</v>
      </c>
      <c r="AD1396" s="4">
        <v>8.556967037966402</v>
      </c>
    </row>
    <row r="1397">
      <c r="G1397" s="5">
        <v>19.6974</v>
      </c>
      <c r="H1397" s="6">
        <v>6.98</v>
      </c>
      <c r="K1397" s="4">
        <f>IFERROR(__xludf.DUMMYFUNCTION("""COMPUTED_VALUE"""),6.76)</f>
        <v>6.76</v>
      </c>
      <c r="L1397" s="4">
        <v>55.6451</v>
      </c>
      <c r="M1397" s="4" t="s">
        <v>13</v>
      </c>
      <c r="N1397" s="1">
        <v>-0.295475743488499</v>
      </c>
      <c r="O1397" s="4">
        <v>19.992875743488497</v>
      </c>
      <c r="V1397" s="5">
        <v>26.8593</v>
      </c>
      <c r="W1397" s="6">
        <v>6.98</v>
      </c>
      <c r="Z1397" s="4">
        <f>IFERROR(__xludf.DUMMYFUNCTION("""COMPUTED_VALUE"""),6.76)</f>
        <v>6.76</v>
      </c>
      <c r="AA1397" s="4">
        <v>72.138</v>
      </c>
      <c r="AB1397" s="4" t="s">
        <v>13</v>
      </c>
      <c r="AC1397" s="1">
        <v>19.1230923975179</v>
      </c>
      <c r="AD1397" s="4">
        <v>7.7362076024821</v>
      </c>
    </row>
    <row r="1398">
      <c r="G1398" s="5">
        <v>19.0747</v>
      </c>
      <c r="H1398" s="6">
        <v>6.985</v>
      </c>
      <c r="K1398" s="4">
        <f>IFERROR(__xludf.DUMMYFUNCTION("""COMPUTED_VALUE"""),6.765)</f>
        <v>6.765</v>
      </c>
      <c r="L1398" s="4">
        <v>54.7281</v>
      </c>
      <c r="M1398" s="4" t="s">
        <v>13</v>
      </c>
      <c r="N1398" s="1">
        <v>-0.264815141454605</v>
      </c>
      <c r="O1398" s="4">
        <v>19.339515141454605</v>
      </c>
      <c r="V1398" s="5">
        <v>26.0417</v>
      </c>
      <c r="W1398" s="6">
        <v>6.985</v>
      </c>
      <c r="Z1398" s="4">
        <f>IFERROR(__xludf.DUMMYFUNCTION("""COMPUTED_VALUE"""),6.765)</f>
        <v>6.765</v>
      </c>
      <c r="AA1398" s="4">
        <v>70.8708</v>
      </c>
      <c r="AB1398" s="4" t="s">
        <v>13</v>
      </c>
      <c r="AC1398" s="1">
        <v>19.1233452173615</v>
      </c>
      <c r="AD1398" s="4">
        <v>6.918354782638499</v>
      </c>
    </row>
    <row r="1399">
      <c r="G1399" s="5">
        <v>18.4652</v>
      </c>
      <c r="H1399" s="6">
        <v>6.99</v>
      </c>
      <c r="K1399" s="4">
        <f>IFERROR(__xludf.DUMMYFUNCTION("""COMPUTED_VALUE"""),6.77)</f>
        <v>6.77</v>
      </c>
      <c r="L1399" s="4">
        <v>53.8109</v>
      </c>
      <c r="M1399" s="4" t="s">
        <v>13</v>
      </c>
      <c r="N1399" s="1">
        <v>-0.233476564842309</v>
      </c>
      <c r="O1399" s="4">
        <v>18.69867656484231</v>
      </c>
      <c r="V1399" s="5">
        <v>25.2276</v>
      </c>
      <c r="W1399" s="6">
        <v>6.99</v>
      </c>
      <c r="Z1399" s="4">
        <f>IFERROR(__xludf.DUMMYFUNCTION("""COMPUTED_VALUE"""),6.77)</f>
        <v>6.77</v>
      </c>
      <c r="AA1399" s="4">
        <v>69.6012</v>
      </c>
      <c r="AB1399" s="4" t="s">
        <v>13</v>
      </c>
      <c r="AC1399" s="1">
        <v>19.1235914599593</v>
      </c>
      <c r="AD1399" s="4">
        <v>6.104008540040699</v>
      </c>
    </row>
    <row r="1400">
      <c r="G1400" s="5">
        <v>17.8694</v>
      </c>
      <c r="H1400" s="6">
        <v>6.995</v>
      </c>
      <c r="K1400" s="4">
        <f>IFERROR(__xludf.DUMMYFUNCTION("""COMPUTED_VALUE"""),6.775)</f>
        <v>6.775</v>
      </c>
      <c r="L1400" s="4">
        <v>52.894</v>
      </c>
      <c r="M1400" s="4" t="s">
        <v>13</v>
      </c>
      <c r="N1400" s="1">
        <v>-0.201516643740234</v>
      </c>
      <c r="O1400" s="4">
        <v>18.070916643740233</v>
      </c>
      <c r="V1400" s="5">
        <v>24.4175</v>
      </c>
      <c r="W1400" s="6">
        <v>6.995</v>
      </c>
      <c r="Z1400" s="4">
        <f>IFERROR(__xludf.DUMMYFUNCTION("""COMPUTED_VALUE"""),6.775)</f>
        <v>6.775</v>
      </c>
      <c r="AA1400" s="4">
        <v>68.3308</v>
      </c>
      <c r="AB1400" s="4" t="s">
        <v>13</v>
      </c>
      <c r="AC1400" s="1">
        <v>19.1238311637063</v>
      </c>
      <c r="AD1400" s="4">
        <v>5.293668836293701</v>
      </c>
    </row>
    <row r="1401">
      <c r="G1401" s="5">
        <v>17.2877</v>
      </c>
      <c r="H1401" s="6">
        <v>7.0</v>
      </c>
      <c r="K1401" s="4">
        <f>IFERROR(__xludf.DUMMYFUNCTION("""COMPUTED_VALUE"""),6.78)</f>
        <v>6.78</v>
      </c>
      <c r="L1401" s="4">
        <v>51.9777</v>
      </c>
      <c r="M1401" s="4" t="s">
        <v>13</v>
      </c>
      <c r="N1401" s="1">
        <v>-0.168992008237003</v>
      </c>
      <c r="O1401" s="4">
        <v>17.456692008237003</v>
      </c>
      <c r="V1401" s="5">
        <v>23.6125</v>
      </c>
      <c r="W1401" s="6">
        <v>7.0</v>
      </c>
      <c r="Z1401" s="4">
        <f>IFERROR(__xludf.DUMMYFUNCTION("""COMPUTED_VALUE"""),6.78)</f>
        <v>6.78</v>
      </c>
      <c r="AA1401" s="4">
        <v>67.0609</v>
      </c>
      <c r="AB1401" s="4" t="s">
        <v>13</v>
      </c>
      <c r="AC1401" s="1">
        <v>19.1240643669973</v>
      </c>
      <c r="AD1401" s="4">
        <v>4.488435633002702</v>
      </c>
    </row>
    <row r="1402">
      <c r="G1402" s="5">
        <v>16.7204</v>
      </c>
      <c r="H1402" s="6">
        <v>7.005</v>
      </c>
      <c r="K1402" s="4">
        <f>IFERROR(__xludf.DUMMYFUNCTION("""COMPUTED_VALUE"""),6.785)</f>
        <v>6.785</v>
      </c>
      <c r="L1402" s="4">
        <v>51.0626</v>
      </c>
      <c r="M1402" s="4" t="s">
        <v>13</v>
      </c>
      <c r="N1402" s="1">
        <v>-0.13595928842124</v>
      </c>
      <c r="O1402" s="4">
        <v>16.856359288421242</v>
      </c>
      <c r="V1402" s="5">
        <v>22.8137</v>
      </c>
      <c r="W1402" s="6">
        <v>7.005</v>
      </c>
      <c r="Z1402" s="4">
        <f>IFERROR(__xludf.DUMMYFUNCTION("""COMPUTED_VALUE"""),6.785)</f>
        <v>6.785</v>
      </c>
      <c r="AA1402" s="4">
        <v>65.7934</v>
      </c>
      <c r="AB1402" s="4" t="s">
        <v>13</v>
      </c>
      <c r="AC1402" s="1">
        <v>19.1242911082273</v>
      </c>
      <c r="AD1402" s="4">
        <v>3.6894088917727004</v>
      </c>
    </row>
    <row r="1403">
      <c r="G1403" s="5">
        <v>16.1679</v>
      </c>
      <c r="H1403" s="6">
        <v>7.01</v>
      </c>
      <c r="K1403" s="4">
        <f>IFERROR(__xludf.DUMMYFUNCTION("""COMPUTED_VALUE"""),6.79)</f>
        <v>6.79</v>
      </c>
      <c r="L1403" s="4">
        <v>50.149</v>
      </c>
      <c r="M1403" s="4" t="s">
        <v>13</v>
      </c>
      <c r="N1403" s="1">
        <v>-0.102475114381568</v>
      </c>
      <c r="O1403" s="4">
        <v>16.27037511438157</v>
      </c>
      <c r="V1403" s="5">
        <v>22.0218</v>
      </c>
      <c r="W1403" s="6">
        <v>7.01</v>
      </c>
      <c r="Z1403" s="4">
        <f>IFERROR(__xludf.DUMMYFUNCTION("""COMPUTED_VALUE"""),6.79)</f>
        <v>6.79</v>
      </c>
      <c r="AA1403" s="4">
        <v>64.5298</v>
      </c>
      <c r="AB1403" s="4" t="s">
        <v>13</v>
      </c>
      <c r="AC1403" s="1">
        <v>19.1245114257913</v>
      </c>
      <c r="AD1403" s="4">
        <v>2.897288574208698</v>
      </c>
    </row>
    <row r="1404">
      <c r="G1404" s="5">
        <v>15.6305</v>
      </c>
      <c r="H1404" s="6">
        <v>7.015</v>
      </c>
      <c r="K1404" s="4">
        <f>IFERROR(__xludf.DUMMYFUNCTION("""COMPUTED_VALUE"""),6.795)</f>
        <v>6.795</v>
      </c>
      <c r="L1404" s="4">
        <v>49.2374</v>
      </c>
      <c r="M1404" s="4" t="s">
        <v>13</v>
      </c>
      <c r="N1404" s="1">
        <v>-0.0685961162066123</v>
      </c>
      <c r="O1404" s="4">
        <v>15.699096116206611</v>
      </c>
      <c r="V1404" s="5">
        <v>21.2383</v>
      </c>
      <c r="W1404" s="6">
        <v>7.015</v>
      </c>
      <c r="Z1404" s="4">
        <f>IFERROR(__xludf.DUMMYFUNCTION("""COMPUTED_VALUE"""),6.795)</f>
        <v>6.795</v>
      </c>
      <c r="AA1404" s="4">
        <v>63.2721</v>
      </c>
      <c r="AB1404" s="4" t="s">
        <v>13</v>
      </c>
      <c r="AC1404" s="1">
        <v>19.1247253580841</v>
      </c>
      <c r="AD1404" s="4">
        <v>2.1135746419159</v>
      </c>
    </row>
    <row r="1405">
      <c r="G1405" s="5">
        <v>15.1085</v>
      </c>
      <c r="H1405" s="6">
        <v>7.02</v>
      </c>
      <c r="K1405" s="4">
        <f>IFERROR(__xludf.DUMMYFUNCTION("""COMPUTED_VALUE"""),6.8)</f>
        <v>6.8</v>
      </c>
      <c r="L1405" s="4">
        <v>48.3282</v>
      </c>
      <c r="M1405" s="4" t="s">
        <v>13</v>
      </c>
      <c r="N1405" s="1">
        <v>-0.0343789239849943</v>
      </c>
      <c r="O1405" s="4">
        <v>15.142878923984993</v>
      </c>
      <c r="V1405" s="5">
        <v>20.4641</v>
      </c>
      <c r="W1405" s="6">
        <v>7.02</v>
      </c>
      <c r="Z1405" s="4">
        <f>IFERROR(__xludf.DUMMYFUNCTION("""COMPUTED_VALUE"""),6.8)</f>
        <v>6.8</v>
      </c>
      <c r="AA1405" s="4">
        <v>62.022</v>
      </c>
      <c r="AB1405" s="4" t="s">
        <v>13</v>
      </c>
      <c r="AC1405" s="1">
        <v>19.1249329435006</v>
      </c>
      <c r="AD1405" s="4">
        <v>1.3391670564993987</v>
      </c>
    </row>
    <row r="1406">
      <c r="G1406" s="5">
        <v>14.6021</v>
      </c>
      <c r="H1406" s="6">
        <v>7.025</v>
      </c>
      <c r="K1406" s="4">
        <f>IFERROR(__xludf.DUMMYFUNCTION("""COMPUTED_VALUE"""),6.805)</f>
        <v>6.805</v>
      </c>
      <c r="L1406" s="4">
        <v>47.4218</v>
      </c>
      <c r="M1406" s="4" t="s">
        <v>13</v>
      </c>
      <c r="N1406" s="1">
        <v>1.19832194667601E-4</v>
      </c>
      <c r="O1406" s="4">
        <v>14.601980167805333</v>
      </c>
      <c r="V1406" s="5">
        <v>19.7003</v>
      </c>
      <c r="W1406" s="6">
        <v>7.025</v>
      </c>
      <c r="Z1406" s="4">
        <f>IFERROR(__xludf.DUMMYFUNCTION("""COMPUTED_VALUE"""),6.805)</f>
        <v>6.805</v>
      </c>
      <c r="AA1406" s="4">
        <v>60.7815</v>
      </c>
      <c r="AB1406" s="4" t="s">
        <v>13</v>
      </c>
      <c r="AC1406" s="1">
        <v>19.1251342204358</v>
      </c>
      <c r="AD1406" s="4">
        <v>0.5751657795641982</v>
      </c>
    </row>
    <row r="1407">
      <c r="G1407" s="5">
        <v>14.1114</v>
      </c>
      <c r="H1407" s="6">
        <v>7.03</v>
      </c>
      <c r="K1407" s="4">
        <f>IFERROR(__xludf.DUMMYFUNCTION("""COMPUTED_VALUE"""),6.81)</f>
        <v>6.81</v>
      </c>
      <c r="L1407" s="4">
        <v>46.5186</v>
      </c>
      <c r="M1407" s="4" t="s">
        <v>13</v>
      </c>
      <c r="N1407" s="1">
        <v>0.0348435222437377</v>
      </c>
      <c r="O1407" s="4">
        <v>14.076556477756261</v>
      </c>
      <c r="V1407" s="5">
        <v>18.9483</v>
      </c>
      <c r="W1407" s="6">
        <v>7.03</v>
      </c>
      <c r="Z1407" s="4">
        <f>IFERROR(__xludf.DUMMYFUNCTION("""COMPUTED_VALUE"""),6.81)</f>
        <v>6.81</v>
      </c>
      <c r="AA1407" s="4">
        <v>59.5523</v>
      </c>
      <c r="AB1407" s="4" t="s">
        <v>13</v>
      </c>
      <c r="AC1407" s="1">
        <v>19.1253292272847</v>
      </c>
      <c r="AD1407" s="4">
        <v>-0.17702922728469872</v>
      </c>
    </row>
    <row r="1408">
      <c r="G1408" s="5">
        <v>13.6367</v>
      </c>
      <c r="H1408" s="6">
        <v>7.035</v>
      </c>
      <c r="K1408" s="4">
        <f>IFERROR(__xludf.DUMMYFUNCTION("""COMPUTED_VALUE"""),6.815)</f>
        <v>6.815</v>
      </c>
      <c r="L1408" s="4">
        <v>45.619</v>
      </c>
      <c r="M1408" s="4" t="s">
        <v>13</v>
      </c>
      <c r="N1408" s="1">
        <v>0.0697355160735986</v>
      </c>
      <c r="O1408" s="4">
        <v>13.566964483926402</v>
      </c>
      <c r="V1408" s="5">
        <v>18.209</v>
      </c>
      <c r="W1408" s="6">
        <v>7.035</v>
      </c>
      <c r="Z1408" s="4">
        <f>IFERROR(__xludf.DUMMYFUNCTION("""COMPUTED_VALUE"""),6.815)</f>
        <v>6.815</v>
      </c>
      <c r="AA1408" s="4">
        <v>58.3361</v>
      </c>
      <c r="AB1408" s="4" t="s">
        <v>13</v>
      </c>
      <c r="AC1408" s="1">
        <v>19.125518002442</v>
      </c>
      <c r="AD1408" s="4">
        <v>-0.9165180024420003</v>
      </c>
    </row>
    <row r="1409">
      <c r="G1409" s="5">
        <v>13.1781</v>
      </c>
      <c r="H1409" s="6">
        <v>7.04</v>
      </c>
      <c r="K1409" s="4">
        <f>IFERROR(__xludf.DUMMYFUNCTION("""COMPUTED_VALUE"""),6.82)</f>
        <v>6.82</v>
      </c>
      <c r="L1409" s="4">
        <v>44.7233</v>
      </c>
      <c r="M1409" s="4" t="s">
        <v>13</v>
      </c>
      <c r="N1409" s="1">
        <v>0.104739183595626</v>
      </c>
      <c r="O1409" s="4">
        <v>13.073360816404374</v>
      </c>
      <c r="V1409" s="5">
        <v>17.4834</v>
      </c>
      <c r="W1409" s="6">
        <v>7.04</v>
      </c>
      <c r="Z1409" s="4">
        <f>IFERROR(__xludf.DUMMYFUNCTION("""COMPUTED_VALUE"""),6.82)</f>
        <v>6.82</v>
      </c>
      <c r="AA1409" s="4">
        <v>57.1345</v>
      </c>
      <c r="AB1409" s="4" t="s">
        <v>13</v>
      </c>
      <c r="AC1409" s="1">
        <v>19.1257005843028</v>
      </c>
      <c r="AD1409" s="4">
        <v>-1.6423005843027987</v>
      </c>
    </row>
    <row r="1410">
      <c r="G1410" s="5">
        <v>12.7353</v>
      </c>
      <c r="H1410" s="6">
        <v>7.045</v>
      </c>
      <c r="K1410" s="4">
        <f>IFERROR(__xludf.DUMMYFUNCTION("""COMPUTED_VALUE"""),6.825)</f>
        <v>6.825</v>
      </c>
      <c r="L1410" s="4">
        <v>43.8319</v>
      </c>
      <c r="M1410" s="4" t="s">
        <v>13</v>
      </c>
      <c r="N1410" s="1">
        <v>0.139797894721198</v>
      </c>
      <c r="O1410" s="4">
        <v>12.595502105278802</v>
      </c>
      <c r="V1410" s="5">
        <v>16.7724</v>
      </c>
      <c r="W1410" s="6">
        <v>7.045</v>
      </c>
      <c r="Z1410" s="4">
        <f>IFERROR(__xludf.DUMMYFUNCTION("""COMPUTED_VALUE"""),6.825)</f>
        <v>6.825</v>
      </c>
      <c r="AA1410" s="4">
        <v>55.949</v>
      </c>
      <c r="AB1410" s="4" t="s">
        <v>13</v>
      </c>
      <c r="AC1410" s="1">
        <v>19.1258770112619</v>
      </c>
      <c r="AD1410" s="4">
        <v>-2.353477011261898</v>
      </c>
    </row>
    <row r="1411">
      <c r="G1411" s="5">
        <v>12.3086</v>
      </c>
      <c r="H1411" s="6">
        <v>7.05</v>
      </c>
      <c r="K1411" s="4">
        <f>IFERROR(__xludf.DUMMYFUNCTION("""COMPUTED_VALUE"""),6.83)</f>
        <v>6.83</v>
      </c>
      <c r="L1411" s="4">
        <v>42.9452</v>
      </c>
      <c r="M1411" s="4" t="s">
        <v>13</v>
      </c>
      <c r="N1411" s="1">
        <v>0.174855019361689</v>
      </c>
      <c r="O1411" s="4">
        <v>12.133744980638312</v>
      </c>
      <c r="V1411" s="5">
        <v>16.0771</v>
      </c>
      <c r="W1411" s="6">
        <v>7.05</v>
      </c>
      <c r="Z1411" s="4">
        <f>IFERROR(__xludf.DUMMYFUNCTION("""COMPUTED_VALUE"""),6.83)</f>
        <v>6.83</v>
      </c>
      <c r="AA1411" s="4">
        <v>54.7809</v>
      </c>
      <c r="AB1411" s="4" t="s">
        <v>13</v>
      </c>
      <c r="AC1411" s="1">
        <v>19.1260473217144</v>
      </c>
      <c r="AD1411" s="4">
        <v>-3.0489473217143974</v>
      </c>
    </row>
    <row r="1412">
      <c r="G1412" s="5">
        <v>11.8978</v>
      </c>
      <c r="H1412" s="6">
        <v>7.055</v>
      </c>
      <c r="K1412" s="4">
        <f>IFERROR(__xludf.DUMMYFUNCTION("""COMPUTED_VALUE"""),6.835)</f>
        <v>6.835</v>
      </c>
      <c r="L1412" s="4">
        <v>42.0633</v>
      </c>
      <c r="M1412" s="4" t="s">
        <v>13</v>
      </c>
      <c r="N1412" s="1">
        <v>0.209853927428477</v>
      </c>
      <c r="O1412" s="4">
        <v>11.687946072571522</v>
      </c>
      <c r="V1412" s="5">
        <v>15.3981</v>
      </c>
      <c r="W1412" s="6">
        <v>7.055</v>
      </c>
      <c r="Z1412" s="4">
        <f>IFERROR(__xludf.DUMMYFUNCTION("""COMPUTED_VALUE"""),6.835)</f>
        <v>6.835</v>
      </c>
      <c r="AA1412" s="4">
        <v>53.6312</v>
      </c>
      <c r="AB1412" s="4" t="s">
        <v>13</v>
      </c>
      <c r="AC1412" s="1">
        <v>19.126211554055</v>
      </c>
      <c r="AD1412" s="4">
        <v>-3.728111554055001</v>
      </c>
    </row>
    <row r="1413">
      <c r="G1413" s="5">
        <v>11.5028</v>
      </c>
      <c r="H1413" s="6">
        <v>7.06</v>
      </c>
      <c r="K1413" s="4">
        <f>IFERROR(__xludf.DUMMYFUNCTION("""COMPUTED_VALUE"""),6.84)</f>
        <v>6.84</v>
      </c>
      <c r="L1413" s="4">
        <v>41.1868</v>
      </c>
      <c r="M1413" s="4" t="s">
        <v>13</v>
      </c>
      <c r="N1413" s="1">
        <v>0.244737988832938</v>
      </c>
      <c r="O1413" s="4">
        <v>11.258062011167063</v>
      </c>
      <c r="V1413" s="5">
        <v>14.7361</v>
      </c>
      <c r="W1413" s="6">
        <v>7.06</v>
      </c>
      <c r="Z1413" s="4">
        <f>IFERROR(__xludf.DUMMYFUNCTION("""COMPUTED_VALUE"""),6.84)</f>
        <v>6.84</v>
      </c>
      <c r="AA1413" s="4">
        <v>52.5007</v>
      </c>
      <c r="AB1413" s="4" t="s">
        <v>13</v>
      </c>
      <c r="AC1413" s="1">
        <v>19.1263697466787</v>
      </c>
      <c r="AD1413" s="4">
        <v>-4.390269746678701</v>
      </c>
    </row>
    <row r="1414">
      <c r="G1414" s="5">
        <v>11.1235</v>
      </c>
      <c r="H1414" s="6">
        <v>7.065</v>
      </c>
      <c r="K1414" s="4">
        <f>IFERROR(__xludf.DUMMYFUNCTION("""COMPUTED_VALUE"""),6.845)</f>
        <v>6.845</v>
      </c>
      <c r="L1414" s="4">
        <v>40.3158</v>
      </c>
      <c r="M1414" s="4" t="s">
        <v>13</v>
      </c>
      <c r="N1414" s="1">
        <v>0.279450573486455</v>
      </c>
      <c r="O1414" s="4">
        <v>10.844049426513545</v>
      </c>
      <c r="V1414" s="5">
        <v>14.0919</v>
      </c>
      <c r="W1414" s="6">
        <v>7.065</v>
      </c>
      <c r="Z1414" s="4">
        <f>IFERROR(__xludf.DUMMYFUNCTION("""COMPUTED_VALUE"""),6.845)</f>
        <v>6.845</v>
      </c>
      <c r="AA1414" s="4">
        <v>51.39</v>
      </c>
      <c r="AB1414" s="4" t="s">
        <v>13</v>
      </c>
      <c r="AC1414" s="1">
        <v>19.1265219379805</v>
      </c>
      <c r="AD1414" s="4">
        <v>-5.034621937980498</v>
      </c>
    </row>
    <row r="1415">
      <c r="G1415" s="5">
        <v>10.7594</v>
      </c>
      <c r="H1415" s="6">
        <v>7.07</v>
      </c>
      <c r="K1415" s="4">
        <f>IFERROR(__xludf.DUMMYFUNCTION("""COMPUTED_VALUE"""),6.85)</f>
        <v>6.85</v>
      </c>
      <c r="L1415" s="4">
        <v>39.4506</v>
      </c>
      <c r="M1415" s="4" t="s">
        <v>13</v>
      </c>
      <c r="N1415" s="1">
        <v>0.313935051300391</v>
      </c>
      <c r="O1415" s="4">
        <v>10.445464948699609</v>
      </c>
      <c r="V1415" s="5">
        <v>13.4658</v>
      </c>
      <c r="W1415" s="6">
        <v>7.07</v>
      </c>
      <c r="Z1415" s="4">
        <f>IFERROR(__xludf.DUMMYFUNCTION("""COMPUTED_VALUE"""),6.85)</f>
        <v>6.85</v>
      </c>
      <c r="AA1415" s="4">
        <v>50.2994</v>
      </c>
      <c r="AB1415" s="4" t="s">
        <v>13</v>
      </c>
      <c r="AC1415" s="1">
        <v>19.1266681663553</v>
      </c>
      <c r="AD1415" s="4">
        <v>-5.660868166355302</v>
      </c>
    </row>
    <row r="1416">
      <c r="G1416" s="5">
        <v>10.4105</v>
      </c>
      <c r="H1416" s="6">
        <v>7.075</v>
      </c>
      <c r="K1416" s="4">
        <f>IFERROR(__xludf.DUMMYFUNCTION("""COMPUTED_VALUE"""),6.855)</f>
        <v>6.855</v>
      </c>
      <c r="L1416" s="4">
        <v>38.5914</v>
      </c>
      <c r="M1416" s="4" t="s">
        <v>13</v>
      </c>
      <c r="N1416" s="1">
        <v>0.348134792186129</v>
      </c>
      <c r="O1416" s="4">
        <v>10.062365207813873</v>
      </c>
      <c r="V1416" s="5">
        <v>12.8583</v>
      </c>
      <c r="W1416" s="6">
        <v>7.075</v>
      </c>
      <c r="Z1416" s="4">
        <f>IFERROR(__xludf.DUMMYFUNCTION("""COMPUTED_VALUE"""),6.855)</f>
        <v>6.855</v>
      </c>
      <c r="AA1416" s="4">
        <v>49.2291</v>
      </c>
      <c r="AB1416" s="4" t="s">
        <v>13</v>
      </c>
      <c r="AC1416" s="1">
        <v>19.1268084701979</v>
      </c>
      <c r="AD1416" s="4">
        <v>-6.268508470197901</v>
      </c>
    </row>
    <row r="1417">
      <c r="G1417" s="5">
        <v>10.0765</v>
      </c>
      <c r="H1417" s="6">
        <v>7.08</v>
      </c>
      <c r="K1417" s="4">
        <f>IFERROR(__xludf.DUMMYFUNCTION("""COMPUTED_VALUE"""),6.86)</f>
        <v>6.86</v>
      </c>
      <c r="L1417" s="4">
        <v>37.7385</v>
      </c>
      <c r="M1417" s="4" t="s">
        <v>13</v>
      </c>
      <c r="N1417" s="1">
        <v>0.381993166055046</v>
      </c>
      <c r="O1417" s="4">
        <v>9.694506833944953</v>
      </c>
      <c r="V1417" s="5">
        <v>12.2697</v>
      </c>
      <c r="W1417" s="6">
        <v>7.08</v>
      </c>
      <c r="Z1417" s="4">
        <f>IFERROR(__xludf.DUMMYFUNCTION("""COMPUTED_VALUE"""),6.86)</f>
        <v>6.86</v>
      </c>
      <c r="AA1417" s="4">
        <v>48.1788</v>
      </c>
      <c r="AB1417" s="4" t="s">
        <v>13</v>
      </c>
      <c r="AC1417" s="1">
        <v>19.1269428879034</v>
      </c>
      <c r="AD1417" s="4">
        <v>-6.8572428879034</v>
      </c>
    </row>
    <row r="1418">
      <c r="G1418" s="5">
        <v>9.75683</v>
      </c>
      <c r="H1418" s="6">
        <v>7.085</v>
      </c>
      <c r="K1418" s="4">
        <f>IFERROR(__xludf.DUMMYFUNCTION("""COMPUTED_VALUE"""),6.865)</f>
        <v>6.865</v>
      </c>
      <c r="L1418" s="4">
        <v>36.8922</v>
      </c>
      <c r="M1418" s="4" t="s">
        <v>13</v>
      </c>
      <c r="N1418" s="1">
        <v>0.415453542818518</v>
      </c>
      <c r="O1418" s="4">
        <v>9.341376457181482</v>
      </c>
      <c r="V1418" s="5">
        <v>11.7003</v>
      </c>
      <c r="W1418" s="6">
        <v>7.085</v>
      </c>
      <c r="Z1418" s="4">
        <f>IFERROR(__xludf.DUMMYFUNCTION("""COMPUTED_VALUE"""),6.865)</f>
        <v>6.865</v>
      </c>
      <c r="AA1418" s="4">
        <v>47.1484</v>
      </c>
      <c r="AB1418" s="4" t="s">
        <v>13</v>
      </c>
      <c r="AC1418" s="1">
        <v>19.1270714578666</v>
      </c>
      <c r="AD1418" s="4">
        <v>-7.426771457866598</v>
      </c>
    </row>
    <row r="1419">
      <c r="G1419" s="5">
        <v>9.45131</v>
      </c>
      <c r="H1419" s="6">
        <v>7.09</v>
      </c>
      <c r="K1419" s="4">
        <f>IFERROR(__xludf.DUMMYFUNCTION("""COMPUTED_VALUE"""),6.868900299)</f>
        <v>6.868900299</v>
      </c>
      <c r="L1419" s="4" t="s">
        <v>13</v>
      </c>
      <c r="M1419" s="4">
        <v>-0.683910222607465</v>
      </c>
      <c r="N1419" s="1">
        <v>0.448459292387921</v>
      </c>
      <c r="O1419" s="4">
        <v>9.002850707612078</v>
      </c>
      <c r="V1419" s="5">
        <v>11.1501</v>
      </c>
      <c r="W1419" s="6">
        <v>7.09</v>
      </c>
      <c r="Z1419" s="4">
        <f>IFERROR(__xludf.DUMMYFUNCTION("""COMPUTED_VALUE"""),6.868900299)</f>
        <v>6.868900299</v>
      </c>
      <c r="AA1419" s="4" t="s">
        <v>13</v>
      </c>
      <c r="AB1419" s="4">
        <v>19.1156980424139</v>
      </c>
      <c r="AC1419" s="1">
        <v>19.1271942184824</v>
      </c>
      <c r="AD1419" s="4">
        <v>-7.977094218482401</v>
      </c>
    </row>
    <row r="1420">
      <c r="G1420" s="5">
        <v>9.15944</v>
      </c>
      <c r="H1420" s="6">
        <v>7.095</v>
      </c>
      <c r="K1420" s="4">
        <f>IFERROR(__xludf.DUMMYFUNCTION("""COMPUTED_VALUE"""),6.87)</f>
        <v>6.87</v>
      </c>
      <c r="L1420" s="4">
        <v>36.0525</v>
      </c>
      <c r="M1420" s="4" t="s">
        <v>13</v>
      </c>
      <c r="N1420" s="1">
        <v>0.480953784674632</v>
      </c>
      <c r="O1420" s="4">
        <v>8.678486215325368</v>
      </c>
      <c r="V1420" s="5">
        <v>10.6191</v>
      </c>
      <c r="W1420" s="6">
        <v>7.095</v>
      </c>
      <c r="Z1420" s="4">
        <f>IFERROR(__xludf.DUMMYFUNCTION("""COMPUTED_VALUE"""),6.87)</f>
        <v>6.87</v>
      </c>
      <c r="AA1420" s="4">
        <v>46.1373</v>
      </c>
      <c r="AB1420" s="4" t="s">
        <v>13</v>
      </c>
      <c r="AC1420" s="1">
        <v>19.1273112081458</v>
      </c>
      <c r="AD1420" s="4">
        <v>-8.508211208145802</v>
      </c>
    </row>
    <row r="1421">
      <c r="G1421" s="5">
        <v>8.88083</v>
      </c>
      <c r="H1421" s="6">
        <v>7.1</v>
      </c>
      <c r="K1421" s="4">
        <f>IFERROR(__xludf.DUMMYFUNCTION("""COMPUTED_VALUE"""),6.875)</f>
        <v>6.875</v>
      </c>
      <c r="L1421" s="4">
        <v>35.2198</v>
      </c>
      <c r="M1421" s="4" t="s">
        <v>13</v>
      </c>
      <c r="N1421" s="1">
        <v>0.512880389590028</v>
      </c>
      <c r="O1421" s="4">
        <v>8.36794961040997</v>
      </c>
      <c r="V1421" s="5">
        <v>10.1072</v>
      </c>
      <c r="W1421" s="6">
        <v>7.1</v>
      </c>
      <c r="Z1421" s="4">
        <f>IFERROR(__xludf.DUMMYFUNCTION("""COMPUTED_VALUE"""),6.875)</f>
        <v>6.875</v>
      </c>
      <c r="AA1421" s="4">
        <v>45.1448</v>
      </c>
      <c r="AB1421" s="4" t="s">
        <v>13</v>
      </c>
      <c r="AC1421" s="1">
        <v>19.1274224652517</v>
      </c>
      <c r="AD1421" s="4">
        <v>-9.0202224652517</v>
      </c>
    </row>
    <row r="1422">
      <c r="G1422" s="5">
        <v>8.61499</v>
      </c>
      <c r="H1422" s="6">
        <v>7.105</v>
      </c>
      <c r="K1422" s="4">
        <f>IFERROR(__xludf.DUMMYFUNCTION("""COMPUTED_VALUE"""),6.88)</f>
        <v>6.88</v>
      </c>
      <c r="L1422" s="4">
        <v>34.3942</v>
      </c>
      <c r="M1422" s="4" t="s">
        <v>13</v>
      </c>
      <c r="N1422" s="1">
        <v>0.54418247704549</v>
      </c>
      <c r="O1422" s="4">
        <v>8.07080752295451</v>
      </c>
      <c r="V1422" s="5">
        <v>9.61438</v>
      </c>
      <c r="W1422" s="6">
        <v>7.105</v>
      </c>
      <c r="Z1422" s="4">
        <f>IFERROR(__xludf.DUMMYFUNCTION("""COMPUTED_VALUE"""),6.88)</f>
        <v>6.88</v>
      </c>
      <c r="AA1422" s="4">
        <v>44.1702</v>
      </c>
      <c r="AB1422" s="4" t="s">
        <v>13</v>
      </c>
      <c r="AC1422" s="1">
        <v>19.127528028195</v>
      </c>
      <c r="AD1422" s="4">
        <v>-9.513148028195001</v>
      </c>
    </row>
    <row r="1423">
      <c r="G1423" s="5">
        <v>8.36148</v>
      </c>
      <c r="H1423" s="6">
        <v>7.11</v>
      </c>
      <c r="K1423" s="4">
        <f>IFERROR(__xludf.DUMMYFUNCTION("""COMPUTED_VALUE"""),6.885)</f>
        <v>6.885</v>
      </c>
      <c r="L1423" s="4">
        <v>33.5758</v>
      </c>
      <c r="M1423" s="4" t="s">
        <v>13</v>
      </c>
      <c r="N1423" s="1">
        <v>0.574803416952384</v>
      </c>
      <c r="O1423" s="4">
        <v>7.786676583047616</v>
      </c>
      <c r="V1423" s="5">
        <v>9.14033</v>
      </c>
      <c r="W1423" s="6">
        <v>7.11</v>
      </c>
      <c r="Z1423" s="4">
        <f>IFERROR(__xludf.DUMMYFUNCTION("""COMPUTED_VALUE"""),6.885)</f>
        <v>6.885</v>
      </c>
      <c r="AA1423" s="4">
        <v>43.2126</v>
      </c>
      <c r="AB1423" s="4" t="s">
        <v>13</v>
      </c>
      <c r="AC1423" s="1">
        <v>19.1276279353707</v>
      </c>
      <c r="AD1423" s="4">
        <v>-9.9872979353707</v>
      </c>
    </row>
    <row r="1424">
      <c r="G1424" s="5">
        <v>8.1197</v>
      </c>
      <c r="H1424" s="6">
        <v>7.115</v>
      </c>
      <c r="K1424" s="4">
        <f>IFERROR(__xludf.DUMMYFUNCTION("""COMPUTED_VALUE"""),6.89)</f>
        <v>6.89</v>
      </c>
      <c r="L1424" s="4">
        <v>32.7649</v>
      </c>
      <c r="M1424" s="4" t="s">
        <v>13</v>
      </c>
      <c r="N1424" s="1">
        <v>0.604686579222091</v>
      </c>
      <c r="O1424" s="4">
        <v>7.515013420777909</v>
      </c>
      <c r="V1424" s="5">
        <v>8.6846</v>
      </c>
      <c r="W1424" s="6">
        <v>7.115</v>
      </c>
      <c r="Z1424" s="4">
        <f>IFERROR(__xludf.DUMMYFUNCTION("""COMPUTED_VALUE"""),6.89)</f>
        <v>6.89</v>
      </c>
      <c r="AA1424" s="4">
        <v>42.2708</v>
      </c>
      <c r="AB1424" s="4" t="s">
        <v>13</v>
      </c>
      <c r="AC1424" s="1">
        <v>19.1277222251736</v>
      </c>
      <c r="AD1424" s="4">
        <v>-10.4431222251736</v>
      </c>
    </row>
    <row r="1425">
      <c r="G1425" s="5">
        <v>7.88927</v>
      </c>
      <c r="H1425" s="6">
        <v>7.12</v>
      </c>
      <c r="K1425" s="4">
        <f>IFERROR(__xludf.DUMMYFUNCTION("""COMPUTED_VALUE"""),6.895)</f>
        <v>6.895</v>
      </c>
      <c r="L1425" s="4">
        <v>31.9617</v>
      </c>
      <c r="M1425" s="4" t="s">
        <v>13</v>
      </c>
      <c r="N1425" s="1">
        <v>0.633775333765989</v>
      </c>
      <c r="O1425" s="4">
        <v>7.255494666234011</v>
      </c>
      <c r="V1425" s="5">
        <v>8.24697</v>
      </c>
      <c r="W1425" s="6">
        <v>7.12</v>
      </c>
      <c r="Z1425" s="4">
        <f>IFERROR(__xludf.DUMMYFUNCTION("""COMPUTED_VALUE"""),6.895)</f>
        <v>6.895</v>
      </c>
      <c r="AA1425" s="4">
        <v>41.344</v>
      </c>
      <c r="AB1425" s="4" t="s">
        <v>13</v>
      </c>
      <c r="AC1425" s="1">
        <v>19.1278109359987</v>
      </c>
      <c r="AD1425" s="4">
        <v>-10.8808409359987</v>
      </c>
    </row>
    <row r="1426">
      <c r="G1426" s="5">
        <v>7.66959</v>
      </c>
      <c r="H1426" s="6">
        <v>7.125</v>
      </c>
      <c r="K1426" s="4">
        <f>IFERROR(__xludf.DUMMYFUNCTION("""COMPUTED_VALUE"""),6.9)</f>
        <v>6.9</v>
      </c>
      <c r="L1426" s="4">
        <v>31.1663</v>
      </c>
      <c r="M1426" s="4" t="s">
        <v>13</v>
      </c>
      <c r="N1426" s="1">
        <v>0.662013050495452</v>
      </c>
      <c r="O1426" s="4">
        <v>7.007576949504548</v>
      </c>
      <c r="V1426" s="5">
        <v>7.82698</v>
      </c>
      <c r="W1426" s="6">
        <v>7.125</v>
      </c>
      <c r="Z1426" s="4">
        <f>IFERROR(__xludf.DUMMYFUNCTION("""COMPUTED_VALUE"""),6.9)</f>
        <v>6.9</v>
      </c>
      <c r="AA1426" s="4">
        <v>40.431</v>
      </c>
      <c r="AB1426" s="4" t="s">
        <v>13</v>
      </c>
      <c r="AC1426" s="1">
        <v>19.1278941062408</v>
      </c>
      <c r="AD1426" s="4">
        <v>-11.3009141062408</v>
      </c>
    </row>
    <row r="1427">
      <c r="G1427" s="5">
        <v>7.46018</v>
      </c>
      <c r="H1427" s="6">
        <v>7.13</v>
      </c>
      <c r="K1427" s="4">
        <f>IFERROR(__xludf.DUMMYFUNCTION("""COMPUTED_VALUE"""),6.905)</f>
        <v>6.905</v>
      </c>
      <c r="L1427" s="4">
        <v>30.3789</v>
      </c>
      <c r="M1427" s="4" t="s">
        <v>13</v>
      </c>
      <c r="N1427" s="1">
        <v>0.689343099321859</v>
      </c>
      <c r="O1427" s="4">
        <v>6.770836900678141</v>
      </c>
      <c r="V1427" s="5">
        <v>7.42403</v>
      </c>
      <c r="W1427" s="6">
        <v>7.13</v>
      </c>
      <c r="Z1427" s="4">
        <f>IFERROR(__xludf.DUMMYFUNCTION("""COMPUTED_VALUE"""),6.905)</f>
        <v>6.905</v>
      </c>
      <c r="AA1427" s="4">
        <v>39.5305</v>
      </c>
      <c r="AB1427" s="4" t="s">
        <v>13</v>
      </c>
      <c r="AC1427" s="1">
        <v>19.127971774295</v>
      </c>
      <c r="AD1427" s="4">
        <v>-11.703941774294998</v>
      </c>
    </row>
    <row r="1428">
      <c r="G1428" s="5">
        <v>7.26051</v>
      </c>
      <c r="H1428" s="6">
        <v>7.135</v>
      </c>
      <c r="K1428" s="4">
        <f>IFERROR(__xludf.DUMMYFUNCTION("""COMPUTED_VALUE"""),6.91)</f>
        <v>6.91</v>
      </c>
      <c r="L1428" s="4">
        <v>29.5997</v>
      </c>
      <c r="M1428" s="4" t="s">
        <v>13</v>
      </c>
      <c r="N1428" s="1">
        <v>0.715708850156585</v>
      </c>
      <c r="O1428" s="4">
        <v>6.544801149843415</v>
      </c>
      <c r="V1428" s="5">
        <v>7.03767</v>
      </c>
      <c r="W1428" s="6">
        <v>7.135</v>
      </c>
      <c r="Z1428" s="4">
        <f>IFERROR(__xludf.DUMMYFUNCTION("""COMPUTED_VALUE"""),6.91)</f>
        <v>6.91</v>
      </c>
      <c r="AA1428" s="4">
        <v>38.6418</v>
      </c>
      <c r="AB1428" s="4" t="s">
        <v>13</v>
      </c>
      <c r="AC1428" s="1">
        <v>19.1280439785562</v>
      </c>
      <c r="AD1428" s="4">
        <v>-12.0903739785562</v>
      </c>
    </row>
    <row r="1429">
      <c r="G1429" s="5">
        <v>7.07</v>
      </c>
      <c r="H1429" s="6">
        <v>7.14</v>
      </c>
      <c r="K1429" s="4">
        <f>IFERROR(__xludf.DUMMYFUNCTION("""COMPUTED_VALUE"""),6.915)</f>
        <v>6.915</v>
      </c>
      <c r="L1429" s="4">
        <v>28.829</v>
      </c>
      <c r="M1429" s="4" t="s">
        <v>13</v>
      </c>
      <c r="N1429" s="1">
        <v>0.741053672911007</v>
      </c>
      <c r="O1429" s="4">
        <v>6.328946327088993</v>
      </c>
      <c r="V1429" s="5">
        <v>6.66725</v>
      </c>
      <c r="W1429" s="6">
        <v>7.14</v>
      </c>
      <c r="Z1429" s="4">
        <f>IFERROR(__xludf.DUMMYFUNCTION("""COMPUTED_VALUE"""),6.915)</f>
        <v>6.915</v>
      </c>
      <c r="AA1429" s="4">
        <v>37.7633</v>
      </c>
      <c r="AB1429" s="4" t="s">
        <v>13</v>
      </c>
      <c r="AC1429" s="1">
        <v>19.1281107574191</v>
      </c>
      <c r="AD1429" s="4">
        <v>-12.460860757419102</v>
      </c>
    </row>
    <row r="1430">
      <c r="G1430" s="5">
        <v>6.88828</v>
      </c>
      <c r="H1430" s="6">
        <v>7.145</v>
      </c>
      <c r="K1430" s="4">
        <f>IFERROR(__xludf.DUMMYFUNCTION("""COMPUTED_VALUE"""),6.92)</f>
        <v>6.92</v>
      </c>
      <c r="L1430" s="4">
        <v>28.0669</v>
      </c>
      <c r="M1430" s="4" t="s">
        <v>13</v>
      </c>
      <c r="N1430" s="1">
        <v>0.765320937496502</v>
      </c>
      <c r="O1430" s="4">
        <v>6.122959062503498</v>
      </c>
      <c r="V1430" s="5">
        <v>6.31232</v>
      </c>
      <c r="W1430" s="6">
        <v>7.145</v>
      </c>
      <c r="Z1430" s="4">
        <f>IFERROR(__xludf.DUMMYFUNCTION("""COMPUTED_VALUE"""),6.92)</f>
        <v>6.92</v>
      </c>
      <c r="AA1430" s="4">
        <v>36.8941</v>
      </c>
      <c r="AB1430" s="4" t="s">
        <v>13</v>
      </c>
      <c r="AC1430" s="1">
        <v>19.1281721492789</v>
      </c>
      <c r="AD1430" s="4">
        <v>-12.8158521492789</v>
      </c>
    </row>
    <row r="1431">
      <c r="G1431" s="5">
        <v>6.71477</v>
      </c>
      <c r="H1431" s="6">
        <v>7.15</v>
      </c>
      <c r="K1431" s="4">
        <f>IFERROR(__xludf.DUMMYFUNCTION("""COMPUTED_VALUE"""),6.925)</f>
        <v>6.925</v>
      </c>
      <c r="L1431" s="4">
        <v>27.3137</v>
      </c>
      <c r="M1431" s="4" t="s">
        <v>13</v>
      </c>
      <c r="N1431" s="1">
        <v>0.788454013824449</v>
      </c>
      <c r="O1431" s="4">
        <v>5.926315986175551</v>
      </c>
      <c r="V1431" s="5">
        <v>5.97214</v>
      </c>
      <c r="W1431" s="6">
        <v>7.15</v>
      </c>
      <c r="Z1431" s="4">
        <f>IFERROR(__xludf.DUMMYFUNCTION("""COMPUTED_VALUE"""),6.925)</f>
        <v>6.925</v>
      </c>
      <c r="AA1431" s="4">
        <v>36.0331</v>
      </c>
      <c r="AB1431" s="4" t="s">
        <v>13</v>
      </c>
      <c r="AC1431" s="1">
        <v>19.1282281925304</v>
      </c>
      <c r="AD1431" s="4">
        <v>-13.156088192530401</v>
      </c>
    </row>
    <row r="1432">
      <c r="G1432" s="5">
        <v>6.54903</v>
      </c>
      <c r="H1432" s="6">
        <v>7.155</v>
      </c>
      <c r="K1432" s="4">
        <f>IFERROR(__xludf.DUMMYFUNCTION("""COMPUTED_VALUE"""),6.93)</f>
        <v>6.93</v>
      </c>
      <c r="L1432" s="4">
        <v>26.5697</v>
      </c>
      <c r="M1432" s="4" t="s">
        <v>13</v>
      </c>
      <c r="N1432" s="1">
        <v>0.810396271806217</v>
      </c>
      <c r="O1432" s="4">
        <v>5.738633728193783</v>
      </c>
      <c r="V1432" s="5">
        <v>5.64621</v>
      </c>
      <c r="W1432" s="6">
        <v>7.155</v>
      </c>
      <c r="Z1432" s="4">
        <f>IFERROR(__xludf.DUMMYFUNCTION("""COMPUTED_VALUE"""),6.93)</f>
        <v>6.93</v>
      </c>
      <c r="AA1432" s="4">
        <v>35.1792</v>
      </c>
      <c r="AB1432" s="4" t="s">
        <v>13</v>
      </c>
      <c r="AC1432" s="1">
        <v>19.1282789255685</v>
      </c>
      <c r="AD1432" s="4">
        <v>-13.482068925568502</v>
      </c>
    </row>
    <row r="1433">
      <c r="G1433" s="5">
        <v>6.39054</v>
      </c>
      <c r="H1433" s="6">
        <v>7.16</v>
      </c>
      <c r="K1433" s="4">
        <f>IFERROR(__xludf.DUMMYFUNCTION("""COMPUTED_VALUE"""),6.935)</f>
        <v>6.935</v>
      </c>
      <c r="L1433" s="4">
        <v>25.835</v>
      </c>
      <c r="M1433" s="4" t="s">
        <v>13</v>
      </c>
      <c r="N1433" s="1">
        <v>0.831091081353188</v>
      </c>
      <c r="O1433" s="4">
        <v>5.559448918646812</v>
      </c>
      <c r="V1433" s="5">
        <v>5.33381</v>
      </c>
      <c r="W1433" s="6">
        <v>7.16</v>
      </c>
      <c r="Z1433" s="4">
        <f>IFERROR(__xludf.DUMMYFUNCTION("""COMPUTED_VALUE"""),6.935)</f>
        <v>6.935</v>
      </c>
      <c r="AA1433" s="4">
        <v>34.3314</v>
      </c>
      <c r="AB1433" s="4" t="s">
        <v>13</v>
      </c>
      <c r="AC1433" s="1">
        <v>19.1283243867881</v>
      </c>
      <c r="AD1433" s="4">
        <v>-13.794514386788101</v>
      </c>
    </row>
    <row r="1434">
      <c r="G1434" s="5">
        <v>6.23896</v>
      </c>
      <c r="H1434" s="6">
        <v>7.165</v>
      </c>
      <c r="K1434" s="4">
        <f>IFERROR(__xludf.DUMMYFUNCTION("""COMPUTED_VALUE"""),6.94)</f>
        <v>6.94</v>
      </c>
      <c r="L1434" s="4">
        <v>25.11</v>
      </c>
      <c r="M1434" s="4" t="s">
        <v>13</v>
      </c>
      <c r="N1434" s="1">
        <v>0.850481812376735</v>
      </c>
      <c r="O1434" s="4">
        <v>5.388478187623265</v>
      </c>
      <c r="V1434" s="5">
        <v>5.03438</v>
      </c>
      <c r="W1434" s="6">
        <v>7.165</v>
      </c>
      <c r="Z1434" s="4">
        <f>IFERROR(__xludf.DUMMYFUNCTION("""COMPUTED_VALUE"""),6.94)</f>
        <v>6.94</v>
      </c>
      <c r="AA1434" s="4">
        <v>33.4888</v>
      </c>
      <c r="AB1434" s="4" t="s">
        <v>13</v>
      </c>
      <c r="AC1434" s="1">
        <v>19.1283646145842</v>
      </c>
      <c r="AD1434" s="4">
        <v>-14.093984614584201</v>
      </c>
    </row>
    <row r="1435">
      <c r="G1435" s="5">
        <v>6.09375</v>
      </c>
      <c r="H1435" s="6">
        <v>7.17</v>
      </c>
      <c r="K1435" s="4">
        <f>IFERROR(__xludf.DUMMYFUNCTION("""COMPUTED_VALUE"""),6.945)</f>
        <v>6.945</v>
      </c>
      <c r="L1435" s="4">
        <v>24.395</v>
      </c>
      <c r="M1435" s="4" t="s">
        <v>13</v>
      </c>
      <c r="N1435" s="1">
        <v>0.868511834788237</v>
      </c>
      <c r="O1435" s="4">
        <v>5.225238165211763</v>
      </c>
      <c r="V1435" s="5">
        <v>4.74726</v>
      </c>
      <c r="W1435" s="6">
        <v>7.17</v>
      </c>
      <c r="Z1435" s="4">
        <f>IFERROR(__xludf.DUMMYFUNCTION("""COMPUTED_VALUE"""),6.945)</f>
        <v>6.945</v>
      </c>
      <c r="AA1435" s="4">
        <v>32.6504</v>
      </c>
      <c r="AB1435" s="4" t="s">
        <v>13</v>
      </c>
      <c r="AC1435" s="1">
        <v>19.1283996473517</v>
      </c>
      <c r="AD1435" s="4">
        <v>-14.381139647351699</v>
      </c>
    </row>
    <row r="1436">
      <c r="G1436" s="5">
        <v>5.95469</v>
      </c>
      <c r="H1436" s="6">
        <v>7.175</v>
      </c>
      <c r="K1436" s="4">
        <f>IFERROR(__xludf.DUMMYFUNCTION("""COMPUTED_VALUE"""),6.95)</f>
        <v>6.95</v>
      </c>
      <c r="L1436" s="4">
        <v>23.6903</v>
      </c>
      <c r="M1436" s="4" t="s">
        <v>13</v>
      </c>
      <c r="N1436" s="1">
        <v>0.885124518499071</v>
      </c>
      <c r="O1436" s="4">
        <v>5.069565481500929</v>
      </c>
      <c r="V1436" s="5">
        <v>4.47203</v>
      </c>
      <c r="W1436" s="6">
        <v>7.175</v>
      </c>
      <c r="Z1436" s="4">
        <f>IFERROR(__xludf.DUMMYFUNCTION("""COMPUTED_VALUE"""),6.95)</f>
        <v>6.95</v>
      </c>
      <c r="AA1436" s="4">
        <v>31.8157</v>
      </c>
      <c r="AB1436" s="4" t="s">
        <v>13</v>
      </c>
      <c r="AC1436" s="1">
        <v>19.1284295234855</v>
      </c>
      <c r="AD1436" s="4">
        <v>-14.6563995234855</v>
      </c>
    </row>
    <row r="1437">
      <c r="G1437" s="5">
        <v>5.82126</v>
      </c>
      <c r="H1437" s="6">
        <v>7.18</v>
      </c>
      <c r="K1437" s="4">
        <f>IFERROR(__xludf.DUMMYFUNCTION("""COMPUTED_VALUE"""),6.955)</f>
        <v>6.955</v>
      </c>
      <c r="L1437" s="4">
        <v>22.9962</v>
      </c>
      <c r="M1437" s="4" t="s">
        <v>13</v>
      </c>
      <c r="N1437" s="1">
        <v>0.900263233420611</v>
      </c>
      <c r="O1437" s="4">
        <v>4.920996766579389</v>
      </c>
      <c r="V1437" s="5">
        <v>4.20793</v>
      </c>
      <c r="W1437" s="6">
        <v>7.18</v>
      </c>
      <c r="Z1437" s="4">
        <f>IFERROR(__xludf.DUMMYFUNCTION("""COMPUTED_VALUE"""),6.955)</f>
        <v>6.955</v>
      </c>
      <c r="AA1437" s="4">
        <v>30.9839</v>
      </c>
      <c r="AB1437" s="4" t="s">
        <v>13</v>
      </c>
      <c r="AC1437" s="1">
        <v>19.1284542813805</v>
      </c>
      <c r="AD1437" s="4">
        <v>-14.920524281380498</v>
      </c>
    </row>
    <row r="1438">
      <c r="G1438" s="5">
        <v>5.69322</v>
      </c>
      <c r="H1438" s="6">
        <v>7.185</v>
      </c>
      <c r="K1438" s="4">
        <f>IFERROR(__xludf.DUMMYFUNCTION("""COMPUTED_VALUE"""),6.96)</f>
        <v>6.96</v>
      </c>
      <c r="L1438" s="4">
        <v>22.3131</v>
      </c>
      <c r="M1438" s="4" t="s">
        <v>13</v>
      </c>
      <c r="N1438" s="1">
        <v>0.913871349464235</v>
      </c>
      <c r="O1438" s="4">
        <v>4.779348650535765</v>
      </c>
      <c r="V1438" s="5">
        <v>3.95454</v>
      </c>
      <c r="W1438" s="6">
        <v>7.185</v>
      </c>
      <c r="Z1438" s="4">
        <f>IFERROR(__xludf.DUMMYFUNCTION("""COMPUTED_VALUE"""),6.96)</f>
        <v>6.96</v>
      </c>
      <c r="AA1438" s="4">
        <v>30.1546</v>
      </c>
      <c r="AB1438" s="4" t="s">
        <v>13</v>
      </c>
      <c r="AC1438" s="1">
        <v>19.1284739594317</v>
      </c>
      <c r="AD1438" s="4">
        <v>-15.173933959431702</v>
      </c>
    </row>
    <row r="1439">
      <c r="G1439" s="5">
        <v>5.57025</v>
      </c>
      <c r="H1439" s="6">
        <v>7.19</v>
      </c>
      <c r="K1439" s="4">
        <f>IFERROR(__xludf.DUMMYFUNCTION("""COMPUTED_VALUE"""),6.965)</f>
        <v>6.965</v>
      </c>
      <c r="L1439" s="4">
        <v>21.6412</v>
      </c>
      <c r="M1439" s="4" t="s">
        <v>13</v>
      </c>
      <c r="N1439" s="1">
        <v>0.925892236541322</v>
      </c>
      <c r="O1439" s="4">
        <v>4.644357763458678</v>
      </c>
      <c r="V1439" s="5">
        <v>3.71133</v>
      </c>
      <c r="W1439" s="6">
        <v>7.19</v>
      </c>
      <c r="Z1439" s="4">
        <f>IFERROR(__xludf.DUMMYFUNCTION("""COMPUTED_VALUE"""),6.965)</f>
        <v>6.965</v>
      </c>
      <c r="AA1439" s="4">
        <v>29.3276</v>
      </c>
      <c r="AB1439" s="4" t="s">
        <v>13</v>
      </c>
      <c r="AC1439" s="1">
        <v>19.1284885960339</v>
      </c>
      <c r="AD1439" s="4">
        <v>-15.4171585960339</v>
      </c>
    </row>
    <row r="1440">
      <c r="G1440" s="5">
        <v>5.45205</v>
      </c>
      <c r="H1440" s="6">
        <v>7.195</v>
      </c>
      <c r="K1440" s="4">
        <f>IFERROR(__xludf.DUMMYFUNCTION("""COMPUTED_VALUE"""),6.97)</f>
        <v>6.97</v>
      </c>
      <c r="L1440" s="4">
        <v>20.9811</v>
      </c>
      <c r="M1440" s="4" t="s">
        <v>13</v>
      </c>
      <c r="N1440" s="1">
        <v>0.936269264563243</v>
      </c>
      <c r="O1440" s="4">
        <v>4.515780735436757</v>
      </c>
      <c r="V1440" s="5">
        <v>3.47773</v>
      </c>
      <c r="W1440" s="6">
        <v>7.195</v>
      </c>
      <c r="Z1440" s="4">
        <f>IFERROR(__xludf.DUMMYFUNCTION("""COMPUTED_VALUE"""),6.97)</f>
        <v>6.97</v>
      </c>
      <c r="AA1440" s="4">
        <v>28.5026</v>
      </c>
      <c r="AB1440" s="4" t="s">
        <v>13</v>
      </c>
      <c r="AC1440" s="1">
        <v>19.1284982295821</v>
      </c>
      <c r="AD1440" s="4">
        <v>-15.650768229582098</v>
      </c>
    </row>
    <row r="1441">
      <c r="G1441" s="5">
        <v>5.33842</v>
      </c>
      <c r="H1441" s="6">
        <v>7.2</v>
      </c>
      <c r="K1441" s="4">
        <f>IFERROR(__xludf.DUMMYFUNCTION("""COMPUTED_VALUE"""),6.975)</f>
        <v>6.975</v>
      </c>
      <c r="L1441" s="4">
        <v>20.333</v>
      </c>
      <c r="M1441" s="4" t="s">
        <v>13</v>
      </c>
      <c r="N1441" s="1">
        <v>0.944945803441377</v>
      </c>
      <c r="O1441" s="4">
        <v>4.393474196558623</v>
      </c>
      <c r="V1441" s="5">
        <v>3.25341</v>
      </c>
      <c r="W1441" s="6">
        <v>7.2</v>
      </c>
      <c r="Z1441" s="4">
        <f>IFERROR(__xludf.DUMMYFUNCTION("""COMPUTED_VALUE"""),6.975)</f>
        <v>6.975</v>
      </c>
      <c r="AA1441" s="4">
        <v>27.6798</v>
      </c>
      <c r="AB1441" s="4" t="s">
        <v>13</v>
      </c>
      <c r="AC1441" s="1">
        <v>19.1285028984713</v>
      </c>
      <c r="AD1441" s="4">
        <v>-15.8750928984713</v>
      </c>
    </row>
    <row r="1442">
      <c r="G1442" s="5">
        <v>5.22908</v>
      </c>
      <c r="H1442" s="6">
        <v>7.205</v>
      </c>
      <c r="K1442" s="4">
        <f>IFERROR(__xludf.DUMMYFUNCTION("""COMPUTED_VALUE"""),6.98)</f>
        <v>6.98</v>
      </c>
      <c r="L1442" s="4">
        <v>19.6974</v>
      </c>
      <c r="M1442" s="4" t="s">
        <v>13</v>
      </c>
      <c r="N1442" s="1">
        <v>0.952097373810438</v>
      </c>
      <c r="O1442" s="4">
        <v>4.276982626189562</v>
      </c>
      <c r="V1442" s="5">
        <v>3.0378</v>
      </c>
      <c r="W1442" s="6">
        <v>7.205</v>
      </c>
      <c r="Z1442" s="4">
        <f>IFERROR(__xludf.DUMMYFUNCTION("""COMPUTED_VALUE"""),6.98)</f>
        <v>6.98</v>
      </c>
      <c r="AA1442" s="4">
        <v>26.8593</v>
      </c>
      <c r="AB1442" s="4" t="s">
        <v>13</v>
      </c>
      <c r="AC1442" s="1">
        <v>19.1278511345553</v>
      </c>
      <c r="AD1442" s="4">
        <v>-16.0900511345553</v>
      </c>
    </row>
    <row r="1443">
      <c r="G1443" s="5">
        <v>5.12388</v>
      </c>
      <c r="H1443" s="6">
        <v>7.21</v>
      </c>
      <c r="K1443" s="4">
        <f>IFERROR(__xludf.DUMMYFUNCTION("""COMPUTED_VALUE"""),6.985)</f>
        <v>6.985</v>
      </c>
      <c r="L1443" s="4">
        <v>19.0747</v>
      </c>
      <c r="M1443" s="4" t="s">
        <v>13</v>
      </c>
      <c r="N1443" s="1">
        <v>0.958828930174834</v>
      </c>
      <c r="O1443" s="4">
        <v>4.165051069825166</v>
      </c>
      <c r="V1443" s="5">
        <v>2.83066</v>
      </c>
      <c r="W1443" s="6">
        <v>7.21</v>
      </c>
      <c r="Z1443" s="4">
        <f>IFERROR(__xludf.DUMMYFUNCTION("""COMPUTED_VALUE"""),6.985)</f>
        <v>6.985</v>
      </c>
      <c r="AA1443" s="4">
        <v>26.0417</v>
      </c>
      <c r="AB1443" s="4" t="s">
        <v>13</v>
      </c>
      <c r="AC1443" s="1">
        <v>19.1234005597063</v>
      </c>
      <c r="AD1443" s="4">
        <v>-16.292740559706303</v>
      </c>
    </row>
    <row r="1444">
      <c r="G1444" s="5">
        <v>5.02271</v>
      </c>
      <c r="H1444" s="6">
        <v>7.215</v>
      </c>
      <c r="K1444" s="4">
        <f>IFERROR(__xludf.DUMMYFUNCTION("""COMPUTED_VALUE"""),6.99)</f>
        <v>6.99</v>
      </c>
      <c r="L1444" s="4">
        <v>18.4652</v>
      </c>
      <c r="M1444" s="4" t="s">
        <v>13</v>
      </c>
      <c r="N1444" s="1">
        <v>0.965298700248063</v>
      </c>
      <c r="O1444" s="4">
        <v>4.057411299751937</v>
      </c>
      <c r="V1444" s="5">
        <v>2.63159</v>
      </c>
      <c r="W1444" s="6">
        <v>7.215</v>
      </c>
      <c r="Z1444" s="4">
        <f>IFERROR(__xludf.DUMMYFUNCTION("""COMPUTED_VALUE"""),6.99)</f>
        <v>6.99</v>
      </c>
      <c r="AA1444" s="4">
        <v>25.2276</v>
      </c>
      <c r="AB1444" s="4" t="s">
        <v>13</v>
      </c>
      <c r="AC1444" s="1">
        <v>19.1148307645856</v>
      </c>
      <c r="AD1444" s="4">
        <v>-16.483240764585602</v>
      </c>
    </row>
    <row r="1445">
      <c r="G1445" s="5">
        <v>4.92533</v>
      </c>
      <c r="H1445" s="6">
        <v>7.22</v>
      </c>
      <c r="K1445" s="4">
        <f>IFERROR(__xludf.DUMMYFUNCTION("""COMPUTED_VALUE"""),6.995)</f>
        <v>6.995</v>
      </c>
      <c r="L1445" s="4">
        <v>17.8694</v>
      </c>
      <c r="M1445" s="4" t="s">
        <v>13</v>
      </c>
      <c r="N1445" s="1">
        <v>0.971515109536168</v>
      </c>
      <c r="O1445" s="4">
        <v>3.953814890463832</v>
      </c>
      <c r="V1445" s="5">
        <v>2.44019</v>
      </c>
      <c r="W1445" s="6">
        <v>7.22</v>
      </c>
      <c r="Z1445" s="4">
        <f>IFERROR(__xludf.DUMMYFUNCTION("""COMPUTED_VALUE"""),6.995)</f>
        <v>6.995</v>
      </c>
      <c r="AA1445" s="4">
        <v>24.4175</v>
      </c>
      <c r="AB1445" s="4" t="s">
        <v>13</v>
      </c>
      <c r="AC1445" s="1">
        <v>19.1022514872746</v>
      </c>
      <c r="AD1445" s="4">
        <v>-16.6620614872746</v>
      </c>
    </row>
    <row r="1446">
      <c r="G1446" s="5">
        <v>4.83173</v>
      </c>
      <c r="H1446" s="6">
        <v>7.225</v>
      </c>
      <c r="K1446" s="4">
        <f>IFERROR(__xludf.DUMMYFUNCTION("""COMPUTED_VALUE"""),7.0)</f>
        <v>7</v>
      </c>
      <c r="L1446" s="4">
        <v>17.2877</v>
      </c>
      <c r="M1446" s="4" t="s">
        <v>13</v>
      </c>
      <c r="N1446" s="1">
        <v>0.977486583545193</v>
      </c>
      <c r="O1446" s="4">
        <v>3.8542434164548074</v>
      </c>
      <c r="V1446" s="5">
        <v>2.25627</v>
      </c>
      <c r="W1446" s="6">
        <v>7.225</v>
      </c>
      <c r="Z1446" s="4">
        <f>IFERROR(__xludf.DUMMYFUNCTION("""COMPUTED_VALUE"""),7.0)</f>
        <v>7</v>
      </c>
      <c r="AA1446" s="4">
        <v>23.6125</v>
      </c>
      <c r="AB1446" s="4" t="s">
        <v>13</v>
      </c>
      <c r="AC1446" s="1">
        <v>19.0857724658548</v>
      </c>
      <c r="AD1446" s="4">
        <v>-16.829502465854798</v>
      </c>
    </row>
    <row r="1447">
      <c r="G1447" s="5">
        <v>4.74179</v>
      </c>
      <c r="H1447" s="6">
        <v>7.23</v>
      </c>
      <c r="K1447" s="4">
        <f>IFERROR(__xludf.DUMMYFUNCTION("""COMPUTED_VALUE"""),7.005)</f>
        <v>7.005</v>
      </c>
      <c r="L1447" s="4">
        <v>16.7204</v>
      </c>
      <c r="M1447" s="4" t="s">
        <v>13</v>
      </c>
      <c r="N1447" s="1">
        <v>0.983221547781184</v>
      </c>
      <c r="O1447" s="4">
        <v>3.758568452218816</v>
      </c>
      <c r="V1447" s="5">
        <v>2.07956</v>
      </c>
      <c r="W1447" s="6">
        <v>7.23</v>
      </c>
      <c r="Z1447" s="4">
        <f>IFERROR(__xludf.DUMMYFUNCTION("""COMPUTED_VALUE"""),7.005)</f>
        <v>7.005</v>
      </c>
      <c r="AA1447" s="4">
        <v>22.8137</v>
      </c>
      <c r="AB1447" s="4" t="s">
        <v>13</v>
      </c>
      <c r="AC1447" s="1">
        <v>19.0655034384078</v>
      </c>
      <c r="AD1447" s="4">
        <v>-16.985943438407798</v>
      </c>
    </row>
    <row r="1448">
      <c r="G1448" s="5">
        <v>4.65543</v>
      </c>
      <c r="H1448" s="6">
        <v>7.235</v>
      </c>
      <c r="K1448" s="4">
        <f>IFERROR(__xludf.DUMMYFUNCTION("""COMPUTED_VALUE"""),7.01)</f>
        <v>7.01</v>
      </c>
      <c r="L1448" s="4">
        <v>16.1679</v>
      </c>
      <c r="M1448" s="4" t="s">
        <v>13</v>
      </c>
      <c r="N1448" s="1">
        <v>0.988728427750183</v>
      </c>
      <c r="O1448" s="4">
        <v>3.666701572249817</v>
      </c>
      <c r="V1448" s="5">
        <v>1.9098</v>
      </c>
      <c r="W1448" s="6">
        <v>7.235</v>
      </c>
      <c r="Z1448" s="4">
        <f>IFERROR(__xludf.DUMMYFUNCTION("""COMPUTED_VALUE"""),7.01)</f>
        <v>7.01</v>
      </c>
      <c r="AA1448" s="4">
        <v>22.0218</v>
      </c>
      <c r="AB1448" s="4" t="s">
        <v>13</v>
      </c>
      <c r="AC1448" s="1">
        <v>19.0415541430151</v>
      </c>
      <c r="AD1448" s="4">
        <v>-17.1317541430151</v>
      </c>
    </row>
    <row r="1449">
      <c r="G1449" s="5">
        <v>4.57262</v>
      </c>
      <c r="H1449" s="6">
        <v>7.24</v>
      </c>
      <c r="K1449" s="4">
        <f>IFERROR(__xludf.DUMMYFUNCTION("""COMPUTED_VALUE"""),7.015)</f>
        <v>7.015</v>
      </c>
      <c r="L1449" s="4">
        <v>15.6305</v>
      </c>
      <c r="M1449" s="4" t="s">
        <v>13</v>
      </c>
      <c r="N1449" s="1">
        <v>0.994015648958234</v>
      </c>
      <c r="O1449" s="4">
        <v>3.5786043510417658</v>
      </c>
      <c r="V1449" s="5">
        <v>1.74687</v>
      </c>
      <c r="W1449" s="6">
        <v>7.24</v>
      </c>
      <c r="Z1449" s="4">
        <f>IFERROR(__xludf.DUMMYFUNCTION("""COMPUTED_VALUE"""),7.015)</f>
        <v>7.015</v>
      </c>
      <c r="AA1449" s="4">
        <v>21.2383</v>
      </c>
      <c r="AB1449" s="4" t="s">
        <v>13</v>
      </c>
      <c r="AC1449" s="1">
        <v>19.0140343177581</v>
      </c>
      <c r="AD1449" s="4">
        <v>-17.2671643177581</v>
      </c>
    </row>
    <row r="1450">
      <c r="G1450" s="5">
        <v>4.4934</v>
      </c>
      <c r="H1450" s="6">
        <v>7.245</v>
      </c>
      <c r="K1450" s="4">
        <f>IFERROR(__xludf.DUMMYFUNCTION("""COMPUTED_VALUE"""),7.02)</f>
        <v>7.02</v>
      </c>
      <c r="L1450" s="4">
        <v>15.1085</v>
      </c>
      <c r="M1450" s="4" t="s">
        <v>13</v>
      </c>
      <c r="N1450" s="1">
        <v>0.999091636911381</v>
      </c>
      <c r="O1450" s="4">
        <v>3.4943083630886194</v>
      </c>
      <c r="V1450" s="5">
        <v>1.59062</v>
      </c>
      <c r="W1450" s="6">
        <v>7.245</v>
      </c>
      <c r="Z1450" s="4">
        <f>IFERROR(__xludf.DUMMYFUNCTION("""COMPUTED_VALUE"""),7.02)</f>
        <v>7.02</v>
      </c>
      <c r="AA1450" s="4">
        <v>20.4641</v>
      </c>
      <c r="AB1450" s="4" t="s">
        <v>13</v>
      </c>
      <c r="AC1450" s="1">
        <v>18.9830537007183</v>
      </c>
      <c r="AD1450" s="4">
        <v>-17.3924337007183</v>
      </c>
    </row>
    <row r="1451">
      <c r="G1451" s="5">
        <v>4.41766</v>
      </c>
      <c r="H1451" s="6">
        <v>7.25</v>
      </c>
      <c r="K1451" s="4">
        <f>IFERROR(__xludf.DUMMYFUNCTION("""COMPUTED_VALUE"""),7.025)</f>
        <v>7.025</v>
      </c>
      <c r="L1451" s="4">
        <v>14.6021</v>
      </c>
      <c r="M1451" s="4" t="s">
        <v>13</v>
      </c>
      <c r="N1451" s="1">
        <v>1.00396481711566</v>
      </c>
      <c r="O1451" s="4">
        <v>3.4136951828843394</v>
      </c>
      <c r="V1451" s="5">
        <v>1.44088</v>
      </c>
      <c r="W1451" s="6">
        <v>7.25</v>
      </c>
      <c r="Z1451" s="4">
        <f>IFERROR(__xludf.DUMMYFUNCTION("""COMPUTED_VALUE"""),7.025)</f>
        <v>7.025</v>
      </c>
      <c r="AA1451" s="4">
        <v>19.7003</v>
      </c>
      <c r="AB1451" s="4" t="s">
        <v>13</v>
      </c>
      <c r="AC1451" s="1">
        <v>18.9487220299773</v>
      </c>
      <c r="AD1451" s="4">
        <v>-17.5078420299773</v>
      </c>
    </row>
    <row r="1452">
      <c r="G1452" s="5">
        <v>4.34551</v>
      </c>
      <c r="H1452" s="6">
        <v>7.255</v>
      </c>
      <c r="K1452" s="4">
        <f>IFERROR(__xludf.DUMMYFUNCTION("""COMPUTED_VALUE"""),7.03)</f>
        <v>7.03</v>
      </c>
      <c r="L1452" s="4">
        <v>14.1114</v>
      </c>
      <c r="M1452" s="4" t="s">
        <v>13</v>
      </c>
      <c r="N1452" s="1">
        <v>1.00864361507714</v>
      </c>
      <c r="O1452" s="4">
        <v>3.33686638492286</v>
      </c>
      <c r="V1452" s="5">
        <v>1.29763</v>
      </c>
      <c r="W1452" s="6">
        <v>7.255</v>
      </c>
      <c r="Z1452" s="4">
        <f>IFERROR(__xludf.DUMMYFUNCTION("""COMPUTED_VALUE"""),7.03)</f>
        <v>7.03</v>
      </c>
      <c r="AA1452" s="4">
        <v>18.9483</v>
      </c>
      <c r="AB1452" s="4" t="s">
        <v>13</v>
      </c>
      <c r="AC1452" s="1">
        <v>18.9111490436165</v>
      </c>
      <c r="AD1452" s="4">
        <v>-17.6135190436165</v>
      </c>
    </row>
    <row r="1453">
      <c r="G1453" s="5">
        <v>4.27685</v>
      </c>
      <c r="H1453" s="6">
        <v>7.26</v>
      </c>
      <c r="K1453" s="4">
        <f>IFERROR(__xludf.DUMMYFUNCTION("""COMPUTED_VALUE"""),7.035)</f>
        <v>7.035</v>
      </c>
      <c r="L1453" s="4">
        <v>13.6367</v>
      </c>
      <c r="M1453" s="4" t="s">
        <v>13</v>
      </c>
      <c r="N1453" s="1">
        <v>1.01313645630184</v>
      </c>
      <c r="O1453" s="4">
        <v>3.2637135436981595</v>
      </c>
      <c r="V1453" s="5">
        <v>1.16071</v>
      </c>
      <c r="W1453" s="6">
        <v>7.26</v>
      </c>
      <c r="Z1453" s="4">
        <f>IFERROR(__xludf.DUMMYFUNCTION("""COMPUTED_VALUE"""),7.035)</f>
        <v>7.035</v>
      </c>
      <c r="AA1453" s="4">
        <v>18.209</v>
      </c>
      <c r="AB1453" s="4" t="s">
        <v>13</v>
      </c>
      <c r="AC1453" s="1">
        <v>18.8704444797175</v>
      </c>
      <c r="AD1453" s="4">
        <v>-17.709734479717497</v>
      </c>
    </row>
    <row r="1454">
      <c r="G1454" s="5">
        <v>4.21177</v>
      </c>
      <c r="H1454" s="6">
        <v>7.265</v>
      </c>
      <c r="K1454" s="4">
        <f>IFERROR(__xludf.DUMMYFUNCTION("""COMPUTED_VALUE"""),7.04)</f>
        <v>7.04</v>
      </c>
      <c r="L1454" s="4">
        <v>13.1781</v>
      </c>
      <c r="M1454" s="4" t="s">
        <v>13</v>
      </c>
      <c r="N1454" s="1">
        <v>1.01745176629581</v>
      </c>
      <c r="O1454" s="4">
        <v>3.1943182337041893</v>
      </c>
      <c r="V1454" s="5">
        <v>1.03011</v>
      </c>
      <c r="W1454" s="6">
        <v>7.265</v>
      </c>
      <c r="Z1454" s="4">
        <f>IFERROR(__xludf.DUMMYFUNCTION("""COMPUTED_VALUE"""),7.04)</f>
        <v>7.04</v>
      </c>
      <c r="AA1454" s="4">
        <v>17.4834</v>
      </c>
      <c r="AB1454" s="4" t="s">
        <v>13</v>
      </c>
      <c r="AC1454" s="1">
        <v>18.8267180763617</v>
      </c>
      <c r="AD1454" s="4">
        <v>-17.7966080763617</v>
      </c>
    </row>
    <row r="1455">
      <c r="G1455" s="5">
        <v>4.15031</v>
      </c>
      <c r="H1455" s="6">
        <v>7.27</v>
      </c>
      <c r="K1455" s="4">
        <f>IFERROR(__xludf.DUMMYFUNCTION("""COMPUTED_VALUE"""),7.045)</f>
        <v>7.045</v>
      </c>
      <c r="L1455" s="4">
        <v>12.7353</v>
      </c>
      <c r="M1455" s="4" t="s">
        <v>13</v>
      </c>
      <c r="N1455" s="1">
        <v>1.0215979705651</v>
      </c>
      <c r="O1455" s="4">
        <v>3.1287120294349</v>
      </c>
      <c r="V1455" s="5">
        <v>0.905856</v>
      </c>
      <c r="W1455" s="6">
        <v>7.27</v>
      </c>
      <c r="Z1455" s="4">
        <f>IFERROR(__xludf.DUMMYFUNCTION("""COMPUTED_VALUE"""),7.045)</f>
        <v>7.045</v>
      </c>
      <c r="AA1455" s="4">
        <v>16.7724</v>
      </c>
      <c r="AB1455" s="4" t="s">
        <v>13</v>
      </c>
      <c r="AC1455" s="1">
        <v>18.7800795716306</v>
      </c>
      <c r="AD1455" s="4">
        <v>-17.8742235716306</v>
      </c>
    </row>
    <row r="1456">
      <c r="G1456" s="5">
        <v>4.09244</v>
      </c>
      <c r="H1456" s="6">
        <v>7.275</v>
      </c>
      <c r="K1456" s="4">
        <f>IFERROR(__xludf.DUMMYFUNCTION("""COMPUTED_VALUE"""),7.05)</f>
        <v>7.05</v>
      </c>
      <c r="L1456" s="4">
        <v>12.3086</v>
      </c>
      <c r="M1456" s="4" t="s">
        <v>13</v>
      </c>
      <c r="N1456" s="1">
        <v>1.02558349461575</v>
      </c>
      <c r="O1456" s="4">
        <v>3.0668565053842496</v>
      </c>
      <c r="V1456" s="5">
        <v>0.787808</v>
      </c>
      <c r="W1456" s="6">
        <v>7.275</v>
      </c>
      <c r="Z1456" s="4">
        <f>IFERROR(__xludf.DUMMYFUNCTION("""COMPUTED_VALUE"""),7.05)</f>
        <v>7.05</v>
      </c>
      <c r="AA1456" s="4">
        <v>16.0771</v>
      </c>
      <c r="AB1456" s="4" t="s">
        <v>13</v>
      </c>
      <c r="AC1456" s="1">
        <v>18.7306387036058</v>
      </c>
      <c r="AD1456" s="4">
        <v>-17.9428307036058</v>
      </c>
    </row>
    <row r="1457">
      <c r="G1457" s="5">
        <v>4.03819</v>
      </c>
      <c r="H1457" s="6">
        <v>7.28</v>
      </c>
      <c r="K1457" s="4">
        <f>IFERROR(__xludf.DUMMYFUNCTION("""COMPUTED_VALUE"""),7.055)</f>
        <v>7.055</v>
      </c>
      <c r="L1457" s="4">
        <v>11.8978</v>
      </c>
      <c r="M1457" s="4" t="s">
        <v>13</v>
      </c>
      <c r="N1457" s="1">
        <v>1.0294167639538</v>
      </c>
      <c r="O1457" s="4">
        <v>3.0087732360462</v>
      </c>
      <c r="V1457" s="5">
        <v>0.676</v>
      </c>
      <c r="W1457" s="6">
        <v>7.28</v>
      </c>
      <c r="Z1457" s="4">
        <f>IFERROR(__xludf.DUMMYFUNCTION("""COMPUTED_VALUE"""),7.055)</f>
        <v>7.055</v>
      </c>
      <c r="AA1457" s="4">
        <v>15.3981</v>
      </c>
      <c r="AB1457" s="4" t="s">
        <v>13</v>
      </c>
      <c r="AC1457" s="1">
        <v>18.6785052103686</v>
      </c>
      <c r="AD1457" s="4">
        <v>-18.0025052103686</v>
      </c>
    </row>
    <row r="1458">
      <c r="G1458" s="5">
        <v>3.98757</v>
      </c>
      <c r="H1458" s="6">
        <v>7.285</v>
      </c>
      <c r="K1458" s="4">
        <f>IFERROR(__xludf.DUMMYFUNCTION("""COMPUTED_VALUE"""),7.06)</f>
        <v>7.06</v>
      </c>
      <c r="L1458" s="4">
        <v>11.5028</v>
      </c>
      <c r="M1458" s="4" t="s">
        <v>13</v>
      </c>
      <c r="N1458" s="1">
        <v>1.0331062040853</v>
      </c>
      <c r="O1458" s="4">
        <v>2.9544637959147</v>
      </c>
      <c r="V1458" s="5">
        <v>0.570375</v>
      </c>
      <c r="W1458" s="6">
        <v>7.285</v>
      </c>
      <c r="Z1458" s="4">
        <f>IFERROR(__xludf.DUMMYFUNCTION("""COMPUTED_VALUE"""),7.06)</f>
        <v>7.06</v>
      </c>
      <c r="AA1458" s="4">
        <v>14.7361</v>
      </c>
      <c r="AB1458" s="4" t="s">
        <v>13</v>
      </c>
      <c r="AC1458" s="1">
        <v>18.6237888300007</v>
      </c>
      <c r="AD1458" s="4">
        <v>-18.0534138300007</v>
      </c>
    </row>
    <row r="1459">
      <c r="G1459" s="5">
        <v>3.94056</v>
      </c>
      <c r="H1459" s="6">
        <v>7.29</v>
      </c>
      <c r="K1459" s="4">
        <f>IFERROR(__xludf.DUMMYFUNCTION("""COMPUTED_VALUE"""),7.065)</f>
        <v>7.065</v>
      </c>
      <c r="L1459" s="4">
        <v>11.1235</v>
      </c>
      <c r="M1459" s="4" t="s">
        <v>13</v>
      </c>
      <c r="N1459" s="1">
        <v>1.0366602405163</v>
      </c>
      <c r="O1459" s="4">
        <v>2.9038997594837</v>
      </c>
      <c r="V1459" s="5">
        <v>0.470888</v>
      </c>
      <c r="W1459" s="6">
        <v>7.29</v>
      </c>
      <c r="Z1459" s="4">
        <f>IFERROR(__xludf.DUMMYFUNCTION("""COMPUTED_VALUE"""),7.065)</f>
        <v>7.065</v>
      </c>
      <c r="AA1459" s="4">
        <v>14.0919</v>
      </c>
      <c r="AB1459" s="4" t="s">
        <v>13</v>
      </c>
      <c r="AC1459" s="1">
        <v>18.5665993005836</v>
      </c>
      <c r="AD1459" s="4">
        <v>-18.095711300583602</v>
      </c>
    </row>
    <row r="1460">
      <c r="G1460" s="5">
        <v>3.8972</v>
      </c>
      <c r="H1460" s="6">
        <v>7.295</v>
      </c>
      <c r="K1460" s="4">
        <f>IFERROR(__xludf.DUMMYFUNCTION("""COMPUTED_VALUE"""),7.07)</f>
        <v>7.07</v>
      </c>
      <c r="L1460" s="4">
        <v>10.7594</v>
      </c>
      <c r="M1460" s="4" t="s">
        <v>13</v>
      </c>
      <c r="N1460" s="1">
        <v>1.04008729875283</v>
      </c>
      <c r="O1460" s="4">
        <v>2.8571127012471704</v>
      </c>
      <c r="V1460" s="5">
        <v>0.377497</v>
      </c>
      <c r="W1460" s="6">
        <v>7.295</v>
      </c>
      <c r="Z1460" s="4">
        <f>IFERROR(__xludf.DUMMYFUNCTION("""COMPUTED_VALUE"""),7.07)</f>
        <v>7.07</v>
      </c>
      <c r="AA1460" s="4">
        <v>13.4658</v>
      </c>
      <c r="AB1460" s="4" t="s">
        <v>13</v>
      </c>
      <c r="AC1460" s="1">
        <v>18.5070463601986</v>
      </c>
      <c r="AD1460" s="4">
        <v>-18.1295493601986</v>
      </c>
    </row>
    <row r="1461">
      <c r="G1461" s="5">
        <v>3.85739</v>
      </c>
      <c r="H1461" s="6">
        <v>7.3</v>
      </c>
      <c r="K1461" s="4">
        <f>IFERROR(__xludf.DUMMYFUNCTION("""COMPUTED_VALUE"""),7.075)</f>
        <v>7.075</v>
      </c>
      <c r="L1461" s="4">
        <v>10.4105</v>
      </c>
      <c r="M1461" s="4" t="s">
        <v>13</v>
      </c>
      <c r="N1461" s="1">
        <v>1.04339580430093</v>
      </c>
      <c r="O1461" s="4">
        <v>2.8139941956990704</v>
      </c>
      <c r="V1461" s="5">
        <v>0.290124</v>
      </c>
      <c r="W1461" s="6">
        <v>7.3</v>
      </c>
      <c r="Z1461" s="4">
        <f>IFERROR(__xludf.DUMMYFUNCTION("""COMPUTED_VALUE"""),7.075)</f>
        <v>7.075</v>
      </c>
      <c r="AA1461" s="4">
        <v>12.8583</v>
      </c>
      <c r="AB1461" s="4" t="s">
        <v>13</v>
      </c>
      <c r="AC1461" s="1">
        <v>18.4452397469274</v>
      </c>
      <c r="AD1461" s="4">
        <v>-18.1551157469274</v>
      </c>
    </row>
    <row r="1462">
      <c r="G1462" s="5">
        <v>3.82115</v>
      </c>
      <c r="H1462" s="6">
        <v>7.305</v>
      </c>
      <c r="K1462" s="4">
        <f>IFERROR(__xludf.DUMMYFUNCTION("""COMPUTED_VALUE"""),7.08)</f>
        <v>7.08</v>
      </c>
      <c r="L1462" s="4">
        <v>10.0765</v>
      </c>
      <c r="M1462" s="4" t="s">
        <v>13</v>
      </c>
      <c r="N1462" s="1">
        <v>1.04659418266667</v>
      </c>
      <c r="O1462" s="4">
        <v>2.77455581733333</v>
      </c>
      <c r="V1462" s="5">
        <v>0.208763</v>
      </c>
      <c r="W1462" s="6">
        <v>7.305</v>
      </c>
      <c r="Z1462" s="4">
        <f>IFERROR(__xludf.DUMMYFUNCTION("""COMPUTED_VALUE"""),7.08)</f>
        <v>7.08</v>
      </c>
      <c r="AA1462" s="4">
        <v>12.2697</v>
      </c>
      <c r="AB1462" s="4" t="s">
        <v>13</v>
      </c>
      <c r="AC1462" s="1">
        <v>18.3812891988514</v>
      </c>
      <c r="AD1462" s="4">
        <v>-18.172526198851397</v>
      </c>
    </row>
    <row r="1463">
      <c r="G1463" s="5">
        <v>3.78841</v>
      </c>
      <c r="H1463" s="6">
        <v>7.31</v>
      </c>
      <c r="K1463" s="4">
        <f>IFERROR(__xludf.DUMMYFUNCTION("""COMPUTED_VALUE"""),7.085)</f>
        <v>7.085</v>
      </c>
      <c r="L1463" s="4">
        <v>9.75683</v>
      </c>
      <c r="M1463" s="4" t="s">
        <v>13</v>
      </c>
      <c r="N1463" s="1">
        <v>1.04969085935607</v>
      </c>
      <c r="O1463" s="4">
        <v>2.73871914064393</v>
      </c>
      <c r="V1463" s="5">
        <v>0.133223</v>
      </c>
      <c r="W1463" s="6">
        <v>7.31</v>
      </c>
      <c r="Z1463" s="4">
        <f>IFERROR(__xludf.DUMMYFUNCTION("""COMPUTED_VALUE"""),7.085)</f>
        <v>7.085</v>
      </c>
      <c r="AA1463" s="4">
        <v>11.7003</v>
      </c>
      <c r="AB1463" s="4" t="s">
        <v>13</v>
      </c>
      <c r="AC1463" s="1">
        <v>18.3153044540521</v>
      </c>
      <c r="AD1463" s="4">
        <v>-18.1820814540521</v>
      </c>
    </row>
    <row r="1464">
      <c r="G1464" s="5">
        <v>3.7591</v>
      </c>
      <c r="H1464" s="6">
        <v>7.315</v>
      </c>
      <c r="K1464" s="4">
        <f>IFERROR(__xludf.DUMMYFUNCTION("""COMPUTED_VALUE"""),7.09)</f>
        <v>7.09</v>
      </c>
      <c r="L1464" s="4">
        <v>9.45131</v>
      </c>
      <c r="M1464" s="4" t="s">
        <v>13</v>
      </c>
      <c r="N1464" s="1">
        <v>1.05269425987519</v>
      </c>
      <c r="O1464" s="4">
        <v>2.70640574012481</v>
      </c>
      <c r="V1464" s="5">
        <v>0.0634509</v>
      </c>
      <c r="W1464" s="6">
        <v>7.315</v>
      </c>
      <c r="Z1464" s="4">
        <f>IFERROR(__xludf.DUMMYFUNCTION("""COMPUTED_VALUE"""),7.09)</f>
        <v>7.09</v>
      </c>
      <c r="AA1464" s="4">
        <v>11.1501</v>
      </c>
      <c r="AB1464" s="4" t="s">
        <v>13</v>
      </c>
      <c r="AC1464" s="1">
        <v>18.247395250611</v>
      </c>
      <c r="AD1464" s="4">
        <v>-18.183944350611</v>
      </c>
    </row>
    <row r="1465">
      <c r="G1465" s="5">
        <v>3.73314</v>
      </c>
      <c r="H1465" s="6">
        <v>7.32</v>
      </c>
      <c r="K1465" s="4">
        <f>IFERROR(__xludf.DUMMYFUNCTION("""COMPUTED_VALUE"""),7.095)</f>
        <v>7.095</v>
      </c>
      <c r="L1465" s="4">
        <v>9.15944</v>
      </c>
      <c r="M1465" s="4" t="s">
        <v>13</v>
      </c>
      <c r="N1465" s="1">
        <v>1.05561280973006</v>
      </c>
      <c r="O1465" s="4">
        <v>2.67752719026994</v>
      </c>
      <c r="V1465" s="5">
        <v>-6.82421E-4</v>
      </c>
      <c r="W1465" s="6">
        <v>7.32</v>
      </c>
      <c r="Z1465" s="4">
        <f>IFERROR(__xludf.DUMMYFUNCTION("""COMPUTED_VALUE"""),7.095)</f>
        <v>7.095</v>
      </c>
      <c r="AA1465" s="4">
        <v>10.6191</v>
      </c>
      <c r="AB1465" s="4" t="s">
        <v>13</v>
      </c>
      <c r="AC1465" s="1">
        <v>18.1776713266096</v>
      </c>
      <c r="AD1465" s="4">
        <v>-18.178353747609602</v>
      </c>
    </row>
    <row r="1466">
      <c r="G1466" s="5">
        <v>3.71043</v>
      </c>
      <c r="H1466" s="6">
        <v>7.325</v>
      </c>
      <c r="K1466" s="4">
        <f>IFERROR(__xludf.DUMMYFUNCTION("""COMPUTED_VALUE"""),7.1)</f>
        <v>7.1</v>
      </c>
      <c r="L1466" s="4">
        <v>8.88083</v>
      </c>
      <c r="M1466" s="4" t="s">
        <v>13</v>
      </c>
      <c r="N1466" s="1">
        <v>1.05845493442673</v>
      </c>
      <c r="O1466" s="4">
        <v>2.65197506557327</v>
      </c>
      <c r="V1466" s="5">
        <v>-0.0593615</v>
      </c>
      <c r="W1466" s="6">
        <v>7.325</v>
      </c>
      <c r="Z1466" s="4">
        <f>IFERROR(__xludf.DUMMYFUNCTION("""COMPUTED_VALUE"""),7.1)</f>
        <v>7.1</v>
      </c>
      <c r="AA1466" s="4">
        <v>10.1072</v>
      </c>
      <c r="AB1466" s="4" t="s">
        <v>13</v>
      </c>
      <c r="AC1466" s="1">
        <v>18.1062424201294</v>
      </c>
      <c r="AD1466" s="4">
        <v>-18.165603920129403</v>
      </c>
    </row>
    <row r="1467">
      <c r="G1467" s="5">
        <v>3.69084</v>
      </c>
      <c r="H1467" s="6">
        <v>7.33</v>
      </c>
      <c r="K1467" s="4">
        <f>IFERROR(__xludf.DUMMYFUNCTION("""COMPUTED_VALUE"""),7.105)</f>
        <v>7.105</v>
      </c>
      <c r="L1467" s="4">
        <v>8.61499</v>
      </c>
      <c r="M1467" s="4" t="s">
        <v>13</v>
      </c>
      <c r="N1467" s="1">
        <v>1.06122905947124</v>
      </c>
      <c r="O1467" s="4">
        <v>2.62961094052876</v>
      </c>
      <c r="V1467" s="5">
        <v>-0.112774</v>
      </c>
      <c r="W1467" s="6">
        <v>7.33</v>
      </c>
      <c r="Z1467" s="4">
        <f>IFERROR(__xludf.DUMMYFUNCTION("""COMPUTED_VALUE"""),7.105)</f>
        <v>7.105</v>
      </c>
      <c r="AA1467" s="4">
        <v>9.61438</v>
      </c>
      <c r="AB1467" s="4" t="s">
        <v>13</v>
      </c>
      <c r="AC1467" s="1">
        <v>18.033218269252</v>
      </c>
      <c r="AD1467" s="4">
        <v>-18.145992269252</v>
      </c>
    </row>
    <row r="1468">
      <c r="G1468" s="5">
        <v>3.67428</v>
      </c>
      <c r="H1468" s="6">
        <v>7.335</v>
      </c>
      <c r="K1468" s="4">
        <f>IFERROR(__xludf.DUMMYFUNCTION("""COMPUTED_VALUE"""),7.11)</f>
        <v>7.11</v>
      </c>
      <c r="L1468" s="4">
        <v>8.36148</v>
      </c>
      <c r="M1468" s="4" t="s">
        <v>13</v>
      </c>
      <c r="N1468" s="1">
        <v>1.06394361036964</v>
      </c>
      <c r="O1468" s="4">
        <v>2.61033638963036</v>
      </c>
      <c r="V1468" s="5">
        <v>-0.161056</v>
      </c>
      <c r="W1468" s="6">
        <v>7.335</v>
      </c>
      <c r="Z1468" s="4">
        <f>IFERROR(__xludf.DUMMYFUNCTION("""COMPUTED_VALUE"""),7.11)</f>
        <v>7.11</v>
      </c>
      <c r="AA1468" s="4">
        <v>9.14033</v>
      </c>
      <c r="AB1468" s="4" t="s">
        <v>13</v>
      </c>
      <c r="AC1468" s="1">
        <v>17.9587086120587</v>
      </c>
      <c r="AD1468" s="4">
        <v>-18.1197646120587</v>
      </c>
    </row>
    <row r="1469">
      <c r="G1469" s="5">
        <v>3.66062</v>
      </c>
      <c r="H1469" s="6">
        <v>7.34</v>
      </c>
      <c r="K1469" s="4">
        <f>IFERROR(__xludf.DUMMYFUNCTION("""COMPUTED_VALUE"""),7.115)</f>
        <v>7.115</v>
      </c>
      <c r="L1469" s="4">
        <v>8.1197</v>
      </c>
      <c r="M1469" s="4" t="s">
        <v>13</v>
      </c>
      <c r="N1469" s="1">
        <v>1.06660701262798</v>
      </c>
      <c r="O1469" s="4">
        <v>2.59401298737202</v>
      </c>
      <c r="V1469" s="5">
        <v>-0.204413</v>
      </c>
      <c r="W1469" s="6">
        <v>7.34</v>
      </c>
      <c r="Z1469" s="4">
        <f>IFERROR(__xludf.DUMMYFUNCTION("""COMPUTED_VALUE"""),7.115)</f>
        <v>7.115</v>
      </c>
      <c r="AA1469" s="4">
        <v>8.6846</v>
      </c>
      <c r="AB1469" s="4" t="s">
        <v>13</v>
      </c>
      <c r="AC1469" s="1">
        <v>17.8828231866312</v>
      </c>
      <c r="AD1469" s="4">
        <v>-18.0872361866312</v>
      </c>
    </row>
    <row r="1470">
      <c r="G1470" s="5">
        <v>3.64967</v>
      </c>
      <c r="H1470" s="6">
        <v>7.345</v>
      </c>
      <c r="K1470" s="4">
        <f>IFERROR(__xludf.DUMMYFUNCTION("""COMPUTED_VALUE"""),7.12)</f>
        <v>7.12</v>
      </c>
      <c r="L1470" s="4">
        <v>7.88927</v>
      </c>
      <c r="M1470" s="4" t="s">
        <v>13</v>
      </c>
      <c r="N1470" s="1">
        <v>1.06922769175229</v>
      </c>
      <c r="O1470" s="4">
        <v>2.5804423082477097</v>
      </c>
      <c r="V1470" s="5">
        <v>-0.243173</v>
      </c>
      <c r="W1470" s="6">
        <v>7.345</v>
      </c>
      <c r="Z1470" s="4">
        <f>IFERROR(__xludf.DUMMYFUNCTION("""COMPUTED_VALUE"""),7.12)</f>
        <v>7.12</v>
      </c>
      <c r="AA1470" s="4">
        <v>8.24697</v>
      </c>
      <c r="AB1470" s="4" t="s">
        <v>13</v>
      </c>
      <c r="AC1470" s="1">
        <v>17.8056717310508</v>
      </c>
      <c r="AD1470" s="4">
        <v>-18.0488447310508</v>
      </c>
    </row>
    <row r="1471">
      <c r="G1471" s="5">
        <v>3.6413</v>
      </c>
      <c r="H1471" s="6">
        <v>7.35</v>
      </c>
      <c r="K1471" s="4">
        <f>IFERROR(__xludf.DUMMYFUNCTION("""COMPUTED_VALUE"""),7.125)</f>
        <v>7.125</v>
      </c>
      <c r="L1471" s="4">
        <v>7.66959</v>
      </c>
      <c r="M1471" s="4" t="s">
        <v>13</v>
      </c>
      <c r="N1471" s="1">
        <v>1.07181407324862</v>
      </c>
      <c r="O1471" s="4">
        <v>2.56948592675138</v>
      </c>
      <c r="V1471" s="5">
        <v>-0.277494</v>
      </c>
      <c r="W1471" s="6">
        <v>7.35</v>
      </c>
      <c r="Z1471" s="4">
        <f>IFERROR(__xludf.DUMMYFUNCTION("""COMPUTED_VALUE"""),7.125)</f>
        <v>7.125</v>
      </c>
      <c r="AA1471" s="4">
        <v>7.82698</v>
      </c>
      <c r="AB1471" s="4" t="s">
        <v>13</v>
      </c>
      <c r="AC1471" s="1">
        <v>17.7273639833992</v>
      </c>
      <c r="AD1471" s="4">
        <v>-18.0048579833992</v>
      </c>
    </row>
    <row r="1472">
      <c r="G1472" s="5">
        <v>3.63533</v>
      </c>
      <c r="H1472" s="6">
        <v>7.355</v>
      </c>
      <c r="K1472" s="4">
        <f>IFERROR(__xludf.DUMMYFUNCTION("""COMPUTED_VALUE"""),7.13)</f>
        <v>7.13</v>
      </c>
      <c r="L1472" s="4">
        <v>7.46018</v>
      </c>
      <c r="M1472" s="4" t="s">
        <v>13</v>
      </c>
      <c r="N1472" s="1">
        <v>1.07437458262302</v>
      </c>
      <c r="O1472" s="4">
        <v>2.56095541737698</v>
      </c>
      <c r="V1472" s="5">
        <v>-0.307686</v>
      </c>
      <c r="W1472" s="6">
        <v>7.355</v>
      </c>
      <c r="Z1472" s="4">
        <f>IFERROR(__xludf.DUMMYFUNCTION("""COMPUTED_VALUE"""),7.13)</f>
        <v>7.13</v>
      </c>
      <c r="AA1472" s="4">
        <v>7.42403</v>
      </c>
      <c r="AB1472" s="4" t="s">
        <v>13</v>
      </c>
      <c r="AC1472" s="1">
        <v>17.6480096817577</v>
      </c>
      <c r="AD1472" s="4">
        <v>-17.9556956817577</v>
      </c>
    </row>
    <row r="1473">
      <c r="G1473" s="5">
        <v>3.63162</v>
      </c>
      <c r="H1473" s="6">
        <v>7.36</v>
      </c>
      <c r="K1473" s="4">
        <f>IFERROR(__xludf.DUMMYFUNCTION("""COMPUTED_VALUE"""),7.135)</f>
        <v>7.135</v>
      </c>
      <c r="L1473" s="4">
        <v>7.26051</v>
      </c>
      <c r="M1473" s="4" t="s">
        <v>13</v>
      </c>
      <c r="N1473" s="1">
        <v>1.07691764538152</v>
      </c>
      <c r="O1473" s="4">
        <v>2.55470235461848</v>
      </c>
      <c r="V1473" s="5">
        <v>-0.333987</v>
      </c>
      <c r="W1473" s="6">
        <v>7.36</v>
      </c>
      <c r="Z1473" s="4">
        <f>IFERROR(__xludf.DUMMYFUNCTION("""COMPUTED_VALUE"""),7.135)</f>
        <v>7.135</v>
      </c>
      <c r="AA1473" s="4">
        <v>7.03767</v>
      </c>
      <c r="AB1473" s="4" t="s">
        <v>13</v>
      </c>
      <c r="AC1473" s="1">
        <v>17.5677185642079</v>
      </c>
      <c r="AD1473" s="4">
        <v>-17.9017055642079</v>
      </c>
    </row>
    <row r="1474">
      <c r="G1474" s="5">
        <v>3.62996</v>
      </c>
      <c r="H1474" s="6">
        <v>7.365</v>
      </c>
      <c r="K1474" s="4">
        <f>IFERROR(__xludf.DUMMYFUNCTION("""COMPUTED_VALUE"""),7.14)</f>
        <v>7.14</v>
      </c>
      <c r="L1474" s="4">
        <v>7.07</v>
      </c>
      <c r="M1474" s="4" t="s">
        <v>13</v>
      </c>
      <c r="N1474" s="1">
        <v>1.07945168703017</v>
      </c>
      <c r="O1474" s="4">
        <v>2.5505083129698303</v>
      </c>
      <c r="V1474" s="5">
        <v>-0.356731</v>
      </c>
      <c r="W1474" s="6">
        <v>7.365</v>
      </c>
      <c r="Z1474" s="4">
        <f>IFERROR(__xludf.DUMMYFUNCTION("""COMPUTED_VALUE"""),7.14)</f>
        <v>7.14</v>
      </c>
      <c r="AA1474" s="4">
        <v>6.66725</v>
      </c>
      <c r="AB1474" s="4" t="s">
        <v>13</v>
      </c>
      <c r="AC1474" s="1">
        <v>17.4866003688314</v>
      </c>
      <c r="AD1474" s="4">
        <v>-17.8433313688314</v>
      </c>
    </row>
    <row r="1475">
      <c r="G1475" s="5">
        <v>3.63021</v>
      </c>
      <c r="H1475" s="6">
        <v>7.37</v>
      </c>
      <c r="K1475" s="4">
        <f>IFERROR(__xludf.DUMMYFUNCTION("""COMPUTED_VALUE"""),7.145)</f>
        <v>7.145</v>
      </c>
      <c r="L1475" s="4">
        <v>6.88828</v>
      </c>
      <c r="M1475" s="4" t="s">
        <v>13</v>
      </c>
      <c r="N1475" s="1">
        <v>1.08198513307502</v>
      </c>
      <c r="O1475" s="4">
        <v>2.54822486692498</v>
      </c>
      <c r="V1475" s="5">
        <v>-0.376106</v>
      </c>
      <c r="W1475" s="6">
        <v>7.37</v>
      </c>
      <c r="Z1475" s="4">
        <f>IFERROR(__xludf.DUMMYFUNCTION("""COMPUTED_VALUE"""),7.145)</f>
        <v>7.145</v>
      </c>
      <c r="AA1475" s="4">
        <v>6.31232</v>
      </c>
      <c r="AB1475" s="4" t="s">
        <v>13</v>
      </c>
      <c r="AC1475" s="1">
        <v>17.4047648337095</v>
      </c>
      <c r="AD1475" s="4">
        <v>-17.7808708337095</v>
      </c>
    </row>
    <row r="1476">
      <c r="G1476" s="5">
        <v>3.63217</v>
      </c>
      <c r="H1476" s="6">
        <v>7.375</v>
      </c>
      <c r="K1476" s="4">
        <f>IFERROR(__xludf.DUMMYFUNCTION("""COMPUTED_VALUE"""),7.15)</f>
        <v>7.15</v>
      </c>
      <c r="L1476" s="4">
        <v>6.71477</v>
      </c>
      <c r="M1476" s="4" t="s">
        <v>13</v>
      </c>
      <c r="N1476" s="1">
        <v>1.08452640902211</v>
      </c>
      <c r="O1476" s="4">
        <v>2.5476435909778896</v>
      </c>
      <c r="V1476" s="5">
        <v>-0.392451</v>
      </c>
      <c r="W1476" s="6">
        <v>7.375</v>
      </c>
      <c r="Z1476" s="4">
        <f>IFERROR(__xludf.DUMMYFUNCTION("""COMPUTED_VALUE"""),7.15)</f>
        <v>7.15</v>
      </c>
      <c r="AA1476" s="4">
        <v>5.97214</v>
      </c>
      <c r="AB1476" s="4" t="s">
        <v>13</v>
      </c>
      <c r="AC1476" s="1">
        <v>17.3223216969238</v>
      </c>
      <c r="AD1476" s="4">
        <v>-17.714772696923802</v>
      </c>
    </row>
    <row r="1477">
      <c r="G1477" s="5">
        <v>3.63569</v>
      </c>
      <c r="H1477" s="6">
        <v>7.38</v>
      </c>
      <c r="K1477" s="4">
        <f>IFERROR(__xludf.DUMMYFUNCTION("""COMPUTED_VALUE"""),7.155)</f>
        <v>7.155</v>
      </c>
      <c r="L1477" s="4">
        <v>6.54903</v>
      </c>
      <c r="M1477" s="4" t="s">
        <v>13</v>
      </c>
      <c r="N1477" s="1">
        <v>1.08708394037749</v>
      </c>
      <c r="O1477" s="4">
        <v>2.54860605962251</v>
      </c>
      <c r="V1477" s="5">
        <v>-0.406068</v>
      </c>
      <c r="W1477" s="6">
        <v>7.38</v>
      </c>
      <c r="Z1477" s="4">
        <f>IFERROR(__xludf.DUMMYFUNCTION("""COMPUTED_VALUE"""),7.155)</f>
        <v>7.155</v>
      </c>
      <c r="AA1477" s="4">
        <v>5.64621</v>
      </c>
      <c r="AB1477" s="4" t="s">
        <v>13</v>
      </c>
      <c r="AC1477" s="1">
        <v>17.2393806965558</v>
      </c>
      <c r="AD1477" s="4">
        <v>-17.6454486965558</v>
      </c>
    </row>
    <row r="1478">
      <c r="G1478" s="5">
        <v>3.64061</v>
      </c>
      <c r="H1478" s="6">
        <v>7.385</v>
      </c>
      <c r="K1478" s="4">
        <f>IFERROR(__xludf.DUMMYFUNCTION("""COMPUTED_VALUE"""),7.16)</f>
        <v>7.16</v>
      </c>
      <c r="L1478" s="4">
        <v>6.39054</v>
      </c>
      <c r="M1478" s="4" t="s">
        <v>13</v>
      </c>
      <c r="N1478" s="1">
        <v>1.08966615264719</v>
      </c>
      <c r="O1478" s="4">
        <v>2.5509438473528103</v>
      </c>
      <c r="V1478" s="5">
        <v>-0.417179</v>
      </c>
      <c r="W1478" s="6">
        <v>7.385</v>
      </c>
      <c r="Z1478" s="4">
        <f>IFERROR(__xludf.DUMMYFUNCTION("""COMPUTED_VALUE"""),7.16)</f>
        <v>7.16</v>
      </c>
      <c r="AA1478" s="4">
        <v>5.33381</v>
      </c>
      <c r="AB1478" s="4" t="s">
        <v>13</v>
      </c>
      <c r="AC1478" s="1">
        <v>17.1560515706869</v>
      </c>
      <c r="AD1478" s="4">
        <v>-17.5732305706869</v>
      </c>
    </row>
    <row r="1479">
      <c r="G1479" s="5">
        <v>3.64672</v>
      </c>
      <c r="H1479" s="6">
        <v>7.39</v>
      </c>
      <c r="K1479" s="4">
        <f>IFERROR(__xludf.DUMMYFUNCTION("""COMPUTED_VALUE"""),7.165)</f>
        <v>7.165</v>
      </c>
      <c r="L1479" s="4">
        <v>6.23896</v>
      </c>
      <c r="M1479" s="4" t="s">
        <v>13</v>
      </c>
      <c r="N1479" s="1">
        <v>1.09228147133726</v>
      </c>
      <c r="O1479" s="4">
        <v>2.5544385286627405</v>
      </c>
      <c r="V1479" s="5">
        <v>-0.426145</v>
      </c>
      <c r="W1479" s="6">
        <v>7.39</v>
      </c>
      <c r="Z1479" s="4">
        <f>IFERROR(__xludf.DUMMYFUNCTION("""COMPUTED_VALUE"""),7.165)</f>
        <v>7.165</v>
      </c>
      <c r="AA1479" s="4">
        <v>5.03438</v>
      </c>
      <c r="AB1479" s="4" t="s">
        <v>13</v>
      </c>
      <c r="AC1479" s="1">
        <v>17.0724440573988</v>
      </c>
      <c r="AD1479" s="4">
        <v>-17.498589057398803</v>
      </c>
    </row>
    <row r="1480">
      <c r="G1480" s="5">
        <v>3.65388</v>
      </c>
      <c r="H1480" s="6">
        <v>7.395</v>
      </c>
      <c r="K1480" s="4">
        <f>IFERROR(__xludf.DUMMYFUNCTION("""COMPUTED_VALUE"""),7.17)</f>
        <v>7.17</v>
      </c>
      <c r="L1480" s="4">
        <v>6.09375</v>
      </c>
      <c r="M1480" s="4" t="s">
        <v>13</v>
      </c>
      <c r="N1480" s="1">
        <v>1.09493832195375</v>
      </c>
      <c r="O1480" s="4">
        <v>2.55894167804625</v>
      </c>
      <c r="V1480" s="5">
        <v>-0.433154</v>
      </c>
      <c r="W1480" s="6">
        <v>7.395</v>
      </c>
      <c r="Z1480" s="4">
        <f>IFERROR(__xludf.DUMMYFUNCTION("""COMPUTED_VALUE"""),7.17)</f>
        <v>7.17</v>
      </c>
      <c r="AA1480" s="4">
        <v>4.74726</v>
      </c>
      <c r="AB1480" s="4" t="s">
        <v>13</v>
      </c>
      <c r="AC1480" s="1">
        <v>16.9886678947728</v>
      </c>
      <c r="AD1480" s="4">
        <v>-17.421821894772798</v>
      </c>
    </row>
    <row r="1481">
      <c r="G1481" s="5">
        <v>3.66195</v>
      </c>
      <c r="H1481" s="6">
        <v>7.4</v>
      </c>
      <c r="K1481" s="4">
        <f>IFERROR(__xludf.DUMMYFUNCTION("""COMPUTED_VALUE"""),7.175)</f>
        <v>7.175</v>
      </c>
      <c r="L1481" s="4">
        <v>5.95469</v>
      </c>
      <c r="M1481" s="4" t="s">
        <v>13</v>
      </c>
      <c r="N1481" s="1">
        <v>1.0976451300027</v>
      </c>
      <c r="O1481" s="4">
        <v>2.5643048699973</v>
      </c>
      <c r="V1481" s="5">
        <v>-0.438458</v>
      </c>
      <c r="W1481" s="6">
        <v>7.4</v>
      </c>
      <c r="Z1481" s="4">
        <f>IFERROR(__xludf.DUMMYFUNCTION("""COMPUTED_VALUE"""),7.175)</f>
        <v>7.175</v>
      </c>
      <c r="AA1481" s="4">
        <v>4.47203</v>
      </c>
      <c r="AB1481" s="4" t="s">
        <v>13</v>
      </c>
      <c r="AC1481" s="1">
        <v>16.9048328208905</v>
      </c>
      <c r="AD1481" s="4">
        <v>-17.343290820890502</v>
      </c>
    </row>
    <row r="1482">
      <c r="G1482" s="5">
        <v>3.67076</v>
      </c>
      <c r="H1482" s="6">
        <v>7.405</v>
      </c>
      <c r="K1482" s="4">
        <f>IFERROR(__xludf.DUMMYFUNCTION("""COMPUTED_VALUE"""),7.18)</f>
        <v>7.18</v>
      </c>
      <c r="L1482" s="4">
        <v>5.82126</v>
      </c>
      <c r="M1482" s="4" t="s">
        <v>13</v>
      </c>
      <c r="N1482" s="1">
        <v>1.10041032099016</v>
      </c>
      <c r="O1482" s="4">
        <v>2.57034967900984</v>
      </c>
      <c r="V1482" s="5">
        <v>-0.442345</v>
      </c>
      <c r="W1482" s="6">
        <v>7.405</v>
      </c>
      <c r="Z1482" s="4">
        <f>IFERROR(__xludf.DUMMYFUNCTION("""COMPUTED_VALUE"""),7.18)</f>
        <v>7.18</v>
      </c>
      <c r="AA1482" s="4">
        <v>4.20793</v>
      </c>
      <c r="AB1482" s="4" t="s">
        <v>13</v>
      </c>
      <c r="AC1482" s="1">
        <v>16.8210485738334</v>
      </c>
      <c r="AD1482" s="4">
        <v>-17.2633935738334</v>
      </c>
    </row>
    <row r="1483">
      <c r="G1483" s="5">
        <v>3.68022</v>
      </c>
      <c r="H1483" s="6">
        <v>7.41</v>
      </c>
      <c r="K1483" s="4">
        <f>IFERROR(__xludf.DUMMYFUNCTION("""COMPUTED_VALUE"""),7.185)</f>
        <v>7.185</v>
      </c>
      <c r="L1483" s="4">
        <v>5.69322</v>
      </c>
      <c r="M1483" s="4" t="s">
        <v>13</v>
      </c>
      <c r="N1483" s="1">
        <v>1.10324232042216</v>
      </c>
      <c r="O1483" s="4">
        <v>2.5769776795778396</v>
      </c>
      <c r="V1483" s="5">
        <v>-0.445004</v>
      </c>
      <c r="W1483" s="6">
        <v>7.41</v>
      </c>
      <c r="Z1483" s="4">
        <f>IFERROR(__xludf.DUMMYFUNCTION("""COMPUTED_VALUE"""),7.185)</f>
        <v>7.185</v>
      </c>
      <c r="AA1483" s="4">
        <v>3.95454</v>
      </c>
      <c r="AB1483" s="4" t="s">
        <v>13</v>
      </c>
      <c r="AC1483" s="1">
        <v>16.737424891683</v>
      </c>
      <c r="AD1483" s="4">
        <v>-17.182428891683</v>
      </c>
    </row>
    <row r="1484">
      <c r="G1484" s="5">
        <v>3.6902</v>
      </c>
      <c r="H1484" s="6">
        <v>7.415</v>
      </c>
      <c r="K1484" s="4">
        <f>IFERROR(__xludf.DUMMYFUNCTION("""COMPUTED_VALUE"""),7.19)</f>
        <v>7.19</v>
      </c>
      <c r="L1484" s="4">
        <v>5.57025</v>
      </c>
      <c r="M1484" s="4" t="s">
        <v>13</v>
      </c>
      <c r="N1484" s="1">
        <v>1.10614955380475</v>
      </c>
      <c r="O1484" s="4">
        <v>2.58405044619525</v>
      </c>
      <c r="V1484" s="5">
        <v>-0.446584</v>
      </c>
      <c r="W1484" s="6">
        <v>7.415</v>
      </c>
      <c r="Z1484" s="4">
        <f>IFERROR(__xludf.DUMMYFUNCTION("""COMPUTED_VALUE"""),7.19)</f>
        <v>7.19</v>
      </c>
      <c r="AA1484" s="4">
        <v>3.71133</v>
      </c>
      <c r="AB1484" s="4" t="s">
        <v>13</v>
      </c>
      <c r="AC1484" s="1">
        <v>16.6540715125207</v>
      </c>
      <c r="AD1484" s="4">
        <v>-17.100655512520703</v>
      </c>
    </row>
    <row r="1485">
      <c r="G1485" s="5">
        <v>3.70055</v>
      </c>
      <c r="H1485" s="6">
        <v>7.42</v>
      </c>
      <c r="K1485" s="4">
        <f>IFERROR(__xludf.DUMMYFUNCTION("""COMPUTED_VALUE"""),7.195)</f>
        <v>7.195</v>
      </c>
      <c r="L1485" s="4">
        <v>5.45205</v>
      </c>
      <c r="M1485" s="4" t="s">
        <v>13</v>
      </c>
      <c r="N1485" s="1">
        <v>1.10914044664398</v>
      </c>
      <c r="O1485" s="4">
        <v>2.5914095533560197</v>
      </c>
      <c r="V1485" s="5">
        <v>-0.447316</v>
      </c>
      <c r="W1485" s="6">
        <v>7.42</v>
      </c>
      <c r="Z1485" s="4">
        <f>IFERROR(__xludf.DUMMYFUNCTION("""COMPUTED_VALUE"""),7.195)</f>
        <v>7.195</v>
      </c>
      <c r="AA1485" s="4">
        <v>3.47773</v>
      </c>
      <c r="AB1485" s="4" t="s">
        <v>13</v>
      </c>
      <c r="AC1485" s="1">
        <v>16.5710981744281</v>
      </c>
      <c r="AD1485" s="4">
        <v>-17.018414174428102</v>
      </c>
    </row>
    <row r="1486">
      <c r="G1486" s="5">
        <v>3.71118</v>
      </c>
      <c r="H1486" s="6">
        <v>7.425</v>
      </c>
      <c r="K1486" s="4">
        <f>IFERROR(__xludf.DUMMYFUNCTION("""COMPUTED_VALUE"""),7.2)</f>
        <v>7.2</v>
      </c>
      <c r="L1486" s="4">
        <v>5.33842</v>
      </c>
      <c r="M1486" s="4" t="s">
        <v>13</v>
      </c>
      <c r="N1486" s="1">
        <v>1.11222342444589</v>
      </c>
      <c r="O1486" s="4">
        <v>2.5989565755541104</v>
      </c>
      <c r="V1486" s="5">
        <v>-0.447438</v>
      </c>
      <c r="W1486" s="6">
        <v>7.425</v>
      </c>
      <c r="Z1486" s="4">
        <f>IFERROR(__xludf.DUMMYFUNCTION("""COMPUTED_VALUE"""),7.2)</f>
        <v>7.2</v>
      </c>
      <c r="AA1486" s="4">
        <v>3.25341</v>
      </c>
      <c r="AB1486" s="4" t="s">
        <v>13</v>
      </c>
      <c r="AC1486" s="1">
        <v>16.4886146154867</v>
      </c>
      <c r="AD1486" s="4">
        <v>-16.9360526154867</v>
      </c>
    </row>
    <row r="1487">
      <c r="G1487" s="5">
        <v>3.72208</v>
      </c>
      <c r="H1487" s="6">
        <v>7.43</v>
      </c>
      <c r="K1487" s="4">
        <f>IFERROR(__xludf.DUMMYFUNCTION("""COMPUTED_VALUE"""),7.202236175)</f>
        <v>7.202236175</v>
      </c>
      <c r="L1487" s="4" t="s">
        <v>13</v>
      </c>
      <c r="M1487" s="4">
        <v>0.948260980764615</v>
      </c>
      <c r="N1487" s="1">
        <v>1.11540691271652</v>
      </c>
      <c r="O1487" s="4">
        <v>2.60667308728348</v>
      </c>
      <c r="V1487" s="5">
        <v>-0.446871</v>
      </c>
      <c r="W1487" s="6">
        <v>7.43</v>
      </c>
      <c r="Z1487" s="4">
        <f>IFERROR(__xludf.DUMMYFUNCTION("""COMPUTED_VALUE"""),7.202236175)</f>
        <v>7.202236175</v>
      </c>
      <c r="AA1487" s="4" t="s">
        <v>13</v>
      </c>
      <c r="AB1487" s="4">
        <v>19.1285033930286</v>
      </c>
      <c r="AC1487" s="1">
        <v>16.4067305737779</v>
      </c>
      <c r="AD1487" s="4">
        <v>-16.8536015737779</v>
      </c>
    </row>
    <row r="1488">
      <c r="G1488" s="5">
        <v>3.73308</v>
      </c>
      <c r="H1488" s="6">
        <v>7.435</v>
      </c>
      <c r="K1488" s="4">
        <f>IFERROR(__xludf.DUMMYFUNCTION("""COMPUTED_VALUE"""),7.205)</f>
        <v>7.205</v>
      </c>
      <c r="L1488" s="4">
        <v>5.22908</v>
      </c>
      <c r="M1488" s="4" t="s">
        <v>13</v>
      </c>
      <c r="N1488" s="1">
        <v>1.11869933696192</v>
      </c>
      <c r="O1488" s="4">
        <v>2.61438066303808</v>
      </c>
      <c r="V1488" s="5">
        <v>-0.445933</v>
      </c>
      <c r="W1488" s="6">
        <v>7.435</v>
      </c>
      <c r="Z1488" s="4">
        <f>IFERROR(__xludf.DUMMYFUNCTION("""COMPUTED_VALUE"""),7.205)</f>
        <v>7.205</v>
      </c>
      <c r="AA1488" s="4">
        <v>3.0378</v>
      </c>
      <c r="AB1488" s="4" t="s">
        <v>13</v>
      </c>
      <c r="AC1488" s="1">
        <v>16.3255557873833</v>
      </c>
      <c r="AD1488" s="4">
        <v>-16.7714887873833</v>
      </c>
    </row>
    <row r="1489">
      <c r="G1489" s="5">
        <v>3.74418</v>
      </c>
      <c r="H1489" s="6">
        <v>7.44</v>
      </c>
      <c r="K1489" s="4">
        <f>IFERROR(__xludf.DUMMYFUNCTION("""COMPUTED_VALUE"""),7.21)</f>
        <v>7.21</v>
      </c>
      <c r="L1489" s="4">
        <v>5.12388</v>
      </c>
      <c r="M1489" s="4" t="s">
        <v>13</v>
      </c>
      <c r="N1489" s="1">
        <v>1.12210912268813</v>
      </c>
      <c r="O1489" s="4">
        <v>2.62207087731187</v>
      </c>
      <c r="V1489" s="5">
        <v>-0.44463</v>
      </c>
      <c r="W1489" s="6">
        <v>7.44</v>
      </c>
      <c r="Z1489" s="4">
        <f>IFERROR(__xludf.DUMMYFUNCTION("""COMPUTED_VALUE"""),7.21)</f>
        <v>7.21</v>
      </c>
      <c r="AA1489" s="4">
        <v>2.83066</v>
      </c>
      <c r="AB1489" s="4" t="s">
        <v>13</v>
      </c>
      <c r="AC1489" s="1">
        <v>16.2451999943843</v>
      </c>
      <c r="AD1489" s="4">
        <v>-16.6898299943843</v>
      </c>
    </row>
    <row r="1490">
      <c r="G1490" s="5">
        <v>3.75526</v>
      </c>
      <c r="H1490" s="6">
        <v>7.445</v>
      </c>
      <c r="K1490" s="4">
        <f>IFERROR(__xludf.DUMMYFUNCTION("""COMPUTED_VALUE"""),7.215)</f>
        <v>7.215</v>
      </c>
      <c r="L1490" s="4">
        <v>5.02271</v>
      </c>
      <c r="M1490" s="4" t="s">
        <v>13</v>
      </c>
      <c r="N1490" s="1">
        <v>1.1256446954012</v>
      </c>
      <c r="O1490" s="4">
        <v>2.6296153045987998</v>
      </c>
      <c r="V1490" s="5">
        <v>-0.443112</v>
      </c>
      <c r="W1490" s="6">
        <v>7.445</v>
      </c>
      <c r="Z1490" s="4">
        <f>IFERROR(__xludf.DUMMYFUNCTION("""COMPUTED_VALUE"""),7.215)</f>
        <v>7.215</v>
      </c>
      <c r="AA1490" s="4">
        <v>2.63159</v>
      </c>
      <c r="AB1490" s="4" t="s">
        <v>13</v>
      </c>
      <c r="AC1490" s="1">
        <v>16.1657729328625</v>
      </c>
      <c r="AD1490" s="4">
        <v>-16.608884932862498</v>
      </c>
    </row>
    <row r="1491">
      <c r="G1491" s="5">
        <v>3.76639</v>
      </c>
      <c r="H1491" s="6">
        <v>7.45</v>
      </c>
      <c r="K1491" s="4">
        <f>IFERROR(__xludf.DUMMYFUNCTION("""COMPUTED_VALUE"""),7.22)</f>
        <v>7.22</v>
      </c>
      <c r="L1491" s="4">
        <v>4.92533</v>
      </c>
      <c r="M1491" s="4" t="s">
        <v>13</v>
      </c>
      <c r="N1491" s="1">
        <v>1.12931448060717</v>
      </c>
      <c r="O1491" s="4">
        <v>2.63707551939283</v>
      </c>
      <c r="V1491" s="5">
        <v>-0.441316</v>
      </c>
      <c r="W1491" s="6">
        <v>7.45</v>
      </c>
      <c r="Z1491" s="4">
        <f>IFERROR(__xludf.DUMMYFUNCTION("""COMPUTED_VALUE"""),7.22)</f>
        <v>7.22</v>
      </c>
      <c r="AA1491" s="4">
        <v>2.44019</v>
      </c>
      <c r="AB1491" s="4" t="s">
        <v>13</v>
      </c>
      <c r="AC1491" s="1">
        <v>16.0873843408994</v>
      </c>
      <c r="AD1491" s="4">
        <v>-16.5287003408994</v>
      </c>
    </row>
    <row r="1492">
      <c r="G1492" s="5">
        <v>3.77748</v>
      </c>
      <c r="H1492" s="6">
        <v>7.455</v>
      </c>
      <c r="K1492" s="4">
        <f>IFERROR(__xludf.DUMMYFUNCTION("""COMPUTED_VALUE"""),7.225)</f>
        <v>7.225</v>
      </c>
      <c r="L1492" s="4">
        <v>4.83173</v>
      </c>
      <c r="M1492" s="4" t="s">
        <v>13</v>
      </c>
      <c r="N1492" s="1">
        <v>1.13312690381208</v>
      </c>
      <c r="O1492" s="4">
        <v>2.6443530961879205</v>
      </c>
      <c r="V1492" s="5">
        <v>-0.439399</v>
      </c>
      <c r="W1492" s="6">
        <v>7.455</v>
      </c>
      <c r="Z1492" s="4">
        <f>IFERROR(__xludf.DUMMYFUNCTION("""COMPUTED_VALUE"""),7.225)</f>
        <v>7.225</v>
      </c>
      <c r="AA1492" s="4">
        <v>2.25627</v>
      </c>
      <c r="AB1492" s="4" t="s">
        <v>13</v>
      </c>
      <c r="AC1492" s="1">
        <v>16.0101439565764</v>
      </c>
      <c r="AD1492" s="4">
        <v>-16.4495429565764</v>
      </c>
    </row>
    <row r="1493">
      <c r="G1493" s="5">
        <v>3.78859</v>
      </c>
      <c r="H1493" s="6">
        <v>7.46</v>
      </c>
      <c r="K1493" s="4">
        <f>IFERROR(__xludf.DUMMYFUNCTION("""COMPUTED_VALUE"""),7.23)</f>
        <v>7.23</v>
      </c>
      <c r="L1493" s="4">
        <v>4.74179</v>
      </c>
      <c r="M1493" s="4" t="s">
        <v>13</v>
      </c>
      <c r="N1493" s="1">
        <v>1.13709039052198</v>
      </c>
      <c r="O1493" s="4">
        <v>2.6514996094780203</v>
      </c>
      <c r="V1493" s="5">
        <v>-0.437169</v>
      </c>
      <c r="W1493" s="6">
        <v>7.46</v>
      </c>
      <c r="Z1493" s="4">
        <f>IFERROR(__xludf.DUMMYFUNCTION("""COMPUTED_VALUE"""),7.23)</f>
        <v>7.23</v>
      </c>
      <c r="AA1493" s="4">
        <v>2.07956</v>
      </c>
      <c r="AB1493" s="4" t="s">
        <v>13</v>
      </c>
      <c r="AC1493" s="1">
        <v>15.934161517975</v>
      </c>
      <c r="AD1493" s="4">
        <v>-16.371330517975</v>
      </c>
    </row>
    <row r="1494">
      <c r="G1494" s="5">
        <v>3.79967</v>
      </c>
      <c r="H1494" s="6">
        <v>7.465</v>
      </c>
      <c r="K1494" s="4">
        <f>IFERROR(__xludf.DUMMYFUNCTION("""COMPUTED_VALUE"""),7.235)</f>
        <v>7.235</v>
      </c>
      <c r="L1494" s="4">
        <v>4.65543</v>
      </c>
      <c r="M1494" s="4" t="s">
        <v>13</v>
      </c>
      <c r="N1494" s="1">
        <v>1.1412133662429</v>
      </c>
      <c r="O1494" s="4">
        <v>2.6584566337571</v>
      </c>
      <c r="V1494" s="5">
        <v>-0.434788</v>
      </c>
      <c r="W1494" s="6">
        <v>7.465</v>
      </c>
      <c r="Z1494" s="4">
        <f>IFERROR(__xludf.DUMMYFUNCTION("""COMPUTED_VALUE"""),7.235)</f>
        <v>7.235</v>
      </c>
      <c r="AA1494" s="4">
        <v>1.9098</v>
      </c>
      <c r="AB1494" s="4" t="s">
        <v>13</v>
      </c>
      <c r="AC1494" s="1">
        <v>15.8595467631769</v>
      </c>
      <c r="AD1494" s="4">
        <v>-16.2943347631769</v>
      </c>
    </row>
    <row r="1495">
      <c r="G1495" s="5">
        <v>3.81074</v>
      </c>
      <c r="H1495" s="6">
        <v>7.47</v>
      </c>
      <c r="K1495" s="4">
        <f>IFERROR(__xludf.DUMMYFUNCTION("""COMPUTED_VALUE"""),7.24)</f>
        <v>7.24</v>
      </c>
      <c r="L1495" s="4">
        <v>4.57262</v>
      </c>
      <c r="M1495" s="4" t="s">
        <v>13</v>
      </c>
      <c r="N1495" s="1">
        <v>1.14550425648091</v>
      </c>
      <c r="O1495" s="4">
        <v>2.66523574351909</v>
      </c>
      <c r="V1495" s="5">
        <v>-0.432192</v>
      </c>
      <c r="W1495" s="6">
        <v>7.47</v>
      </c>
      <c r="Z1495" s="4">
        <f>IFERROR(__xludf.DUMMYFUNCTION("""COMPUTED_VALUE"""),7.24)</f>
        <v>7.24</v>
      </c>
      <c r="AA1495" s="4">
        <v>1.74687</v>
      </c>
      <c r="AB1495" s="4" t="s">
        <v>13</v>
      </c>
      <c r="AC1495" s="1">
        <v>15.7864094302633</v>
      </c>
      <c r="AD1495" s="4">
        <v>-16.2186014302633</v>
      </c>
    </row>
    <row r="1496">
      <c r="G1496" s="5">
        <v>3.82181</v>
      </c>
      <c r="H1496" s="6">
        <v>7.475</v>
      </c>
      <c r="K1496" s="4">
        <f>IFERROR(__xludf.DUMMYFUNCTION("""COMPUTED_VALUE"""),7.245)</f>
        <v>7.245</v>
      </c>
      <c r="L1496" s="4">
        <v>4.4934</v>
      </c>
      <c r="M1496" s="4" t="s">
        <v>13</v>
      </c>
      <c r="N1496" s="1">
        <v>1.14997148674203</v>
      </c>
      <c r="O1496" s="4">
        <v>2.67183851325797</v>
      </c>
      <c r="V1496" s="5">
        <v>-0.429402</v>
      </c>
      <c r="W1496" s="6">
        <v>7.475</v>
      </c>
      <c r="Z1496" s="4">
        <f>IFERROR(__xludf.DUMMYFUNCTION("""COMPUTED_VALUE"""),7.245)</f>
        <v>7.245</v>
      </c>
      <c r="AA1496" s="4">
        <v>1.59062</v>
      </c>
      <c r="AB1496" s="4" t="s">
        <v>13</v>
      </c>
      <c r="AC1496" s="1">
        <v>15.7148592573159</v>
      </c>
      <c r="AD1496" s="4">
        <v>-16.1442612573159</v>
      </c>
    </row>
    <row r="1497">
      <c r="G1497" s="5">
        <v>3.83292</v>
      </c>
      <c r="H1497" s="6">
        <v>7.48</v>
      </c>
      <c r="K1497" s="4">
        <f>IFERROR(__xludf.DUMMYFUNCTION("""COMPUTED_VALUE"""),7.25)</f>
        <v>7.25</v>
      </c>
      <c r="L1497" s="4">
        <v>4.41766</v>
      </c>
      <c r="M1497" s="4" t="s">
        <v>13</v>
      </c>
      <c r="N1497" s="1">
        <v>1.15462348253232</v>
      </c>
      <c r="O1497" s="4">
        <v>2.67829651746768</v>
      </c>
      <c r="V1497" s="5">
        <v>-0.426322</v>
      </c>
      <c r="W1497" s="6">
        <v>7.48</v>
      </c>
      <c r="Z1497" s="4">
        <f>IFERROR(__xludf.DUMMYFUNCTION("""COMPUTED_VALUE"""),7.25)</f>
        <v>7.25</v>
      </c>
      <c r="AA1497" s="4">
        <v>1.44088</v>
      </c>
      <c r="AB1497" s="4" t="s">
        <v>13</v>
      </c>
      <c r="AC1497" s="1">
        <v>15.6450059824162</v>
      </c>
      <c r="AD1497" s="4">
        <v>-16.0713279824162</v>
      </c>
    </row>
    <row r="1498">
      <c r="G1498" s="5">
        <v>3.84409</v>
      </c>
      <c r="H1498" s="6">
        <v>7.485</v>
      </c>
      <c r="K1498" s="4">
        <f>IFERROR(__xludf.DUMMYFUNCTION("""COMPUTED_VALUE"""),7.255)</f>
        <v>7.255</v>
      </c>
      <c r="L1498" s="4">
        <v>4.34551</v>
      </c>
      <c r="M1498" s="4" t="s">
        <v>13</v>
      </c>
      <c r="N1498" s="1">
        <v>1.15946866935782</v>
      </c>
      <c r="O1498" s="4">
        <v>2.6846213306421802</v>
      </c>
      <c r="V1498" s="5">
        <v>-0.422922</v>
      </c>
      <c r="W1498" s="6">
        <v>7.485</v>
      </c>
      <c r="Z1498" s="4">
        <f>IFERROR(__xludf.DUMMYFUNCTION("""COMPUTED_VALUE"""),7.255)</f>
        <v>7.255</v>
      </c>
      <c r="AA1498" s="4">
        <v>1.29763</v>
      </c>
      <c r="AB1498" s="4" t="s">
        <v>13</v>
      </c>
      <c r="AC1498" s="1">
        <v>15.5769593436456</v>
      </c>
      <c r="AD1498" s="4">
        <v>-15.9998813436456</v>
      </c>
    </row>
    <row r="1499">
      <c r="G1499" s="5">
        <v>3.85538</v>
      </c>
      <c r="H1499" s="6">
        <v>7.49</v>
      </c>
      <c r="K1499" s="4">
        <f>IFERROR(__xludf.DUMMYFUNCTION("""COMPUTED_VALUE"""),7.26)</f>
        <v>7.26</v>
      </c>
      <c r="L1499" s="4">
        <v>4.27685</v>
      </c>
      <c r="M1499" s="4" t="s">
        <v>13</v>
      </c>
      <c r="N1499" s="1">
        <v>1.16451547272457</v>
      </c>
      <c r="O1499" s="4">
        <v>2.69086452727543</v>
      </c>
      <c r="V1499" s="5">
        <v>-0.419098</v>
      </c>
      <c r="W1499" s="6">
        <v>7.49</v>
      </c>
      <c r="Z1499" s="4">
        <f>IFERROR(__xludf.DUMMYFUNCTION("""COMPUTED_VALUE"""),7.26)</f>
        <v>7.26</v>
      </c>
      <c r="AA1499" s="4">
        <v>1.16071</v>
      </c>
      <c r="AB1499" s="4" t="s">
        <v>13</v>
      </c>
      <c r="AC1499" s="1">
        <v>15.5108290790856</v>
      </c>
      <c r="AD1499" s="4">
        <v>-15.9299270790856</v>
      </c>
    </row>
    <row r="1500">
      <c r="G1500" s="5">
        <v>3.86685</v>
      </c>
      <c r="H1500" s="6">
        <v>7.495</v>
      </c>
      <c r="K1500" s="4">
        <f>IFERROR(__xludf.DUMMYFUNCTION("""COMPUTED_VALUE"""),7.265)</f>
        <v>7.265</v>
      </c>
      <c r="L1500" s="4">
        <v>4.21177</v>
      </c>
      <c r="M1500" s="4" t="s">
        <v>13</v>
      </c>
      <c r="N1500" s="1">
        <v>1.16977231813861</v>
      </c>
      <c r="O1500" s="4">
        <v>2.6970776818613897</v>
      </c>
      <c r="V1500" s="5">
        <v>-0.414805</v>
      </c>
      <c r="W1500" s="6">
        <v>7.495</v>
      </c>
      <c r="Z1500" s="4">
        <f>IFERROR(__xludf.DUMMYFUNCTION("""COMPUTED_VALUE"""),7.265)</f>
        <v>7.265</v>
      </c>
      <c r="AA1500" s="4">
        <v>1.03011</v>
      </c>
      <c r="AB1500" s="4" t="s">
        <v>13</v>
      </c>
      <c r="AC1500" s="1">
        <v>15.4467249268177</v>
      </c>
      <c r="AD1500" s="4">
        <v>-15.861529926817699</v>
      </c>
    </row>
    <row r="1501">
      <c r="G1501" s="5">
        <v>3.87847</v>
      </c>
      <c r="H1501" s="6">
        <v>7.5</v>
      </c>
      <c r="K1501" s="4">
        <f>IFERROR(__xludf.DUMMYFUNCTION("""COMPUTED_VALUE"""),7.27)</f>
        <v>7.27</v>
      </c>
      <c r="L1501" s="4">
        <v>4.15031</v>
      </c>
      <c r="M1501" s="4" t="s">
        <v>13</v>
      </c>
      <c r="N1501" s="1">
        <v>1.17524763110599</v>
      </c>
      <c r="O1501" s="4">
        <v>2.70322236889401</v>
      </c>
      <c r="V1501" s="5">
        <v>-0.410063</v>
      </c>
      <c r="W1501" s="6">
        <v>7.5</v>
      </c>
      <c r="Z1501" s="4">
        <f>IFERROR(__xludf.DUMMYFUNCTION("""COMPUTED_VALUE"""),7.27)</f>
        <v>7.27</v>
      </c>
      <c r="AA1501" s="4">
        <v>0.905856</v>
      </c>
      <c r="AB1501" s="4" t="s">
        <v>13</v>
      </c>
      <c r="AC1501" s="1">
        <v>15.3847566249235</v>
      </c>
      <c r="AD1501" s="4">
        <v>-15.7948196249235</v>
      </c>
    </row>
    <row r="1502">
      <c r="G1502" s="5">
        <v>3.89035</v>
      </c>
      <c r="H1502" s="6">
        <v>7.505</v>
      </c>
      <c r="K1502" s="4">
        <f>IFERROR(__xludf.DUMMYFUNCTION("""COMPUTED_VALUE"""),7.275)</f>
        <v>7.275</v>
      </c>
      <c r="L1502" s="4">
        <v>4.09244</v>
      </c>
      <c r="M1502" s="4" t="s">
        <v>13</v>
      </c>
      <c r="N1502" s="1">
        <v>1.18094983713276</v>
      </c>
      <c r="O1502" s="4">
        <v>2.70940016286724</v>
      </c>
      <c r="V1502" s="5">
        <v>-0.404705</v>
      </c>
      <c r="W1502" s="6">
        <v>7.505</v>
      </c>
      <c r="Z1502" s="4">
        <f>IFERROR(__xludf.DUMMYFUNCTION("""COMPUTED_VALUE"""),7.275)</f>
        <v>7.275</v>
      </c>
      <c r="AA1502" s="4">
        <v>0.787808</v>
      </c>
      <c r="AB1502" s="4" t="s">
        <v>13</v>
      </c>
      <c r="AC1502" s="1">
        <v>15.3250339114845</v>
      </c>
      <c r="AD1502" s="4">
        <v>-15.7297389114845</v>
      </c>
    </row>
    <row r="1503">
      <c r="G1503" s="5">
        <v>3.90249</v>
      </c>
      <c r="H1503" s="6">
        <v>7.51</v>
      </c>
      <c r="K1503" s="4">
        <f>IFERROR(__xludf.DUMMYFUNCTION("""COMPUTED_VALUE"""),7.28)</f>
        <v>7.28</v>
      </c>
      <c r="L1503" s="4">
        <v>4.03819</v>
      </c>
      <c r="M1503" s="4" t="s">
        <v>13</v>
      </c>
      <c r="N1503" s="1">
        <v>1.18688736172495</v>
      </c>
      <c r="O1503" s="4">
        <v>2.7156026382750498</v>
      </c>
      <c r="V1503" s="5">
        <v>-0.398718</v>
      </c>
      <c r="W1503" s="6">
        <v>7.51</v>
      </c>
      <c r="Z1503" s="4">
        <f>IFERROR(__xludf.DUMMYFUNCTION("""COMPUTED_VALUE"""),7.28)</f>
        <v>7.28</v>
      </c>
      <c r="AA1503" s="4">
        <v>0.676</v>
      </c>
      <c r="AB1503" s="4" t="s">
        <v>13</v>
      </c>
      <c r="AC1503" s="1">
        <v>15.267666524582</v>
      </c>
      <c r="AD1503" s="4">
        <v>-15.666384524582</v>
      </c>
    </row>
    <row r="1504">
      <c r="G1504" s="5">
        <v>3.91495</v>
      </c>
      <c r="H1504" s="6">
        <v>7.515</v>
      </c>
      <c r="K1504" s="4">
        <f>IFERROR(__xludf.DUMMYFUNCTION("""COMPUTED_VALUE"""),7.285)</f>
        <v>7.285</v>
      </c>
      <c r="L1504" s="4">
        <v>3.98757</v>
      </c>
      <c r="M1504" s="4" t="s">
        <v>13</v>
      </c>
      <c r="N1504" s="1">
        <v>1.19306863038861</v>
      </c>
      <c r="O1504" s="4">
        <v>2.72188136961139</v>
      </c>
      <c r="V1504" s="5">
        <v>-0.392039</v>
      </c>
      <c r="W1504" s="6">
        <v>7.515</v>
      </c>
      <c r="Z1504" s="4">
        <f>IFERROR(__xludf.DUMMYFUNCTION("""COMPUTED_VALUE"""),7.285)</f>
        <v>7.285</v>
      </c>
      <c r="AA1504" s="4">
        <v>0.570375</v>
      </c>
      <c r="AB1504" s="4" t="s">
        <v>13</v>
      </c>
      <c r="AC1504" s="1">
        <v>15.2127642022977</v>
      </c>
      <c r="AD1504" s="4">
        <v>-15.6048032022977</v>
      </c>
    </row>
    <row r="1505">
      <c r="G1505" s="5">
        <v>3.92778</v>
      </c>
      <c r="H1505" s="6">
        <v>7.52</v>
      </c>
      <c r="K1505" s="4">
        <f>IFERROR(__xludf.DUMMYFUNCTION("""COMPUTED_VALUE"""),7.29)</f>
        <v>7.29</v>
      </c>
      <c r="L1505" s="4">
        <v>3.94056</v>
      </c>
      <c r="M1505" s="4" t="s">
        <v>13</v>
      </c>
      <c r="N1505" s="1">
        <v>1.19950206862979</v>
      </c>
      <c r="O1505" s="4">
        <v>2.7282779313702097</v>
      </c>
      <c r="V1505" s="5">
        <v>-0.384593</v>
      </c>
      <c r="W1505" s="6">
        <v>7.52</v>
      </c>
      <c r="Z1505" s="4">
        <f>IFERROR(__xludf.DUMMYFUNCTION("""COMPUTED_VALUE"""),7.29)</f>
        <v>7.29</v>
      </c>
      <c r="AA1505" s="4">
        <v>0.470888</v>
      </c>
      <c r="AB1505" s="4" t="s">
        <v>13</v>
      </c>
      <c r="AC1505" s="1">
        <v>15.160436682713</v>
      </c>
      <c r="AD1505" s="4">
        <v>-15.545029682713</v>
      </c>
    </row>
    <row r="1506">
      <c r="G1506" s="5">
        <v>3.94097</v>
      </c>
      <c r="H1506" s="6">
        <v>7.525</v>
      </c>
      <c r="K1506" s="4">
        <f>IFERROR(__xludf.DUMMYFUNCTION("""COMPUTED_VALUE"""),7.295)</f>
        <v>7.295</v>
      </c>
      <c r="L1506" s="4">
        <v>3.8972</v>
      </c>
      <c r="M1506" s="4" t="s">
        <v>13</v>
      </c>
      <c r="N1506" s="1">
        <v>1.20619610195453</v>
      </c>
      <c r="O1506" s="4">
        <v>2.73477389804547</v>
      </c>
      <c r="V1506" s="5">
        <v>-0.376399</v>
      </c>
      <c r="W1506" s="6">
        <v>7.525</v>
      </c>
      <c r="Z1506" s="4">
        <f>IFERROR(__xludf.DUMMYFUNCTION("""COMPUTED_VALUE"""),7.295)</f>
        <v>7.295</v>
      </c>
      <c r="AA1506" s="4">
        <v>0.377497</v>
      </c>
      <c r="AB1506" s="4" t="s">
        <v>13</v>
      </c>
      <c r="AC1506" s="1">
        <v>15.1107937039095</v>
      </c>
      <c r="AD1506" s="4">
        <v>-15.4871927039095</v>
      </c>
    </row>
    <row r="1507">
      <c r="G1507" s="5">
        <v>3.9546</v>
      </c>
      <c r="H1507" s="6">
        <v>7.53</v>
      </c>
      <c r="K1507" s="4">
        <f>IFERROR(__xludf.DUMMYFUNCTION("""COMPUTED_VALUE"""),7.3)</f>
        <v>7.3</v>
      </c>
      <c r="L1507" s="4">
        <v>3.85739</v>
      </c>
      <c r="M1507" s="4" t="s">
        <v>13</v>
      </c>
      <c r="N1507" s="1">
        <v>1.21315915586888</v>
      </c>
      <c r="O1507" s="4">
        <v>2.7414408441311204</v>
      </c>
      <c r="V1507" s="5">
        <v>-0.367322</v>
      </c>
      <c r="W1507" s="6">
        <v>7.53</v>
      </c>
      <c r="Z1507" s="4">
        <f>IFERROR(__xludf.DUMMYFUNCTION("""COMPUTED_VALUE"""),7.3)</f>
        <v>7.3</v>
      </c>
      <c r="AA1507" s="4">
        <v>0.290124</v>
      </c>
      <c r="AB1507" s="4" t="s">
        <v>13</v>
      </c>
      <c r="AC1507" s="1">
        <v>15.0639450039685</v>
      </c>
      <c r="AD1507" s="4">
        <v>-15.4312670039685</v>
      </c>
    </row>
    <row r="1508">
      <c r="G1508" s="5">
        <v>3.96861</v>
      </c>
      <c r="H1508" s="6">
        <v>7.535</v>
      </c>
      <c r="K1508" s="4">
        <f>IFERROR(__xludf.DUMMYFUNCTION("""COMPUTED_VALUE"""),7.305)</f>
        <v>7.305</v>
      </c>
      <c r="L1508" s="4">
        <v>3.82115</v>
      </c>
      <c r="M1508" s="4" t="s">
        <v>13</v>
      </c>
      <c r="N1508" s="1">
        <v>1.22039965587887</v>
      </c>
      <c r="O1508" s="4">
        <v>2.74821034412113</v>
      </c>
      <c r="V1508" s="5">
        <v>-0.357485</v>
      </c>
      <c r="W1508" s="6">
        <v>7.535</v>
      </c>
      <c r="Z1508" s="4">
        <f>IFERROR(__xludf.DUMMYFUNCTION("""COMPUTED_VALUE"""),7.305)</f>
        <v>7.305</v>
      </c>
      <c r="AA1508" s="4">
        <v>0.208763</v>
      </c>
      <c r="AB1508" s="4" t="s">
        <v>13</v>
      </c>
      <c r="AC1508" s="1">
        <v>15.0200003209717</v>
      </c>
      <c r="AD1508" s="4">
        <v>-15.3774853209717</v>
      </c>
    </row>
    <row r="1509">
      <c r="G1509" s="5">
        <v>3.98309</v>
      </c>
      <c r="H1509" s="6">
        <v>7.54</v>
      </c>
      <c r="K1509" s="4">
        <f>IFERROR(__xludf.DUMMYFUNCTION("""COMPUTED_VALUE"""),7.31)</f>
        <v>7.31</v>
      </c>
      <c r="L1509" s="4">
        <v>3.78841</v>
      </c>
      <c r="M1509" s="4" t="s">
        <v>13</v>
      </c>
      <c r="N1509" s="1">
        <v>1.22799431043046</v>
      </c>
      <c r="O1509" s="4">
        <v>2.75509568956954</v>
      </c>
      <c r="V1509" s="5">
        <v>-0.34672</v>
      </c>
      <c r="W1509" s="6">
        <v>7.54</v>
      </c>
      <c r="Z1509" s="4">
        <f>IFERROR(__xludf.DUMMYFUNCTION("""COMPUTED_VALUE"""),7.31)</f>
        <v>7.31</v>
      </c>
      <c r="AA1509" s="4">
        <v>0.133223</v>
      </c>
      <c r="AB1509" s="4" t="s">
        <v>13</v>
      </c>
      <c r="AC1509" s="1">
        <v>14.9785261910508</v>
      </c>
      <c r="AD1509" s="4">
        <v>-15.3252461910508</v>
      </c>
    </row>
    <row r="1510">
      <c r="G1510" s="5">
        <v>3.99803</v>
      </c>
      <c r="H1510" s="6">
        <v>7.545</v>
      </c>
      <c r="K1510" s="4">
        <f>IFERROR(__xludf.DUMMYFUNCTION("""COMPUTED_VALUE"""),7.315)</f>
        <v>7.315</v>
      </c>
      <c r="L1510" s="4">
        <v>3.7591</v>
      </c>
      <c r="M1510" s="4" t="s">
        <v>13</v>
      </c>
      <c r="N1510" s="1">
        <v>1.23607034040228</v>
      </c>
      <c r="O1510" s="4">
        <v>2.76195965959772</v>
      </c>
      <c r="V1510" s="5">
        <v>-0.335069</v>
      </c>
      <c r="W1510" s="6">
        <v>7.545</v>
      </c>
      <c r="Z1510" s="4">
        <f>IFERROR(__xludf.DUMMYFUNCTION("""COMPUTED_VALUE"""),7.315)</f>
        <v>7.315</v>
      </c>
      <c r="AA1510" s="4">
        <v>0.0634509</v>
      </c>
      <c r="AB1510" s="4" t="s">
        <v>13</v>
      </c>
      <c r="AC1510" s="1">
        <v>14.9386747358852</v>
      </c>
      <c r="AD1510" s="4">
        <v>-15.273743735885201</v>
      </c>
    </row>
    <row r="1511">
      <c r="G1511" s="5">
        <v>4.0134</v>
      </c>
      <c r="H1511" s="6">
        <v>7.55</v>
      </c>
      <c r="K1511" s="4">
        <f>IFERROR(__xludf.DUMMYFUNCTION("""COMPUTED_VALUE"""),7.32)</f>
        <v>7.32</v>
      </c>
      <c r="L1511" s="4">
        <v>3.73314</v>
      </c>
      <c r="M1511" s="4" t="s">
        <v>13</v>
      </c>
      <c r="N1511" s="1">
        <v>1.24466190890246</v>
      </c>
      <c r="O1511" s="4">
        <v>2.76873809109754</v>
      </c>
      <c r="V1511" s="5">
        <v>-0.322547</v>
      </c>
      <c r="W1511" s="6">
        <v>7.55</v>
      </c>
      <c r="Z1511" s="4">
        <f>IFERROR(__xludf.DUMMYFUNCTION("""COMPUTED_VALUE"""),7.32)</f>
        <v>7.32</v>
      </c>
      <c r="AA1511" s="4">
        <v>-6.82421E-4</v>
      </c>
      <c r="AB1511" s="4" t="s">
        <v>13</v>
      </c>
      <c r="AC1511" s="1">
        <v>14.9003297970113</v>
      </c>
      <c r="AD1511" s="4">
        <v>-15.2228767970113</v>
      </c>
    </row>
    <row r="1512">
      <c r="G1512" s="5">
        <v>4.02923</v>
      </c>
      <c r="H1512" s="6">
        <v>7.555</v>
      </c>
      <c r="K1512" s="4">
        <f>IFERROR(__xludf.DUMMYFUNCTION("""COMPUTED_VALUE"""),7.325)</f>
        <v>7.325</v>
      </c>
      <c r="L1512" s="4">
        <v>3.71043</v>
      </c>
      <c r="M1512" s="4" t="s">
        <v>13</v>
      </c>
      <c r="N1512" s="1">
        <v>1.25380212580492</v>
      </c>
      <c r="O1512" s="4">
        <v>2.7754278741950804</v>
      </c>
      <c r="V1512" s="5">
        <v>-0.309171</v>
      </c>
      <c r="W1512" s="6">
        <v>7.555</v>
      </c>
      <c r="Z1512" s="4">
        <f>IFERROR(__xludf.DUMMYFUNCTION("""COMPUTED_VALUE"""),7.325)</f>
        <v>7.325</v>
      </c>
      <c r="AA1512" s="4">
        <v>-0.0593615</v>
      </c>
      <c r="AB1512" s="4" t="s">
        <v>13</v>
      </c>
      <c r="AC1512" s="1">
        <v>14.8633835496019</v>
      </c>
      <c r="AD1512" s="4">
        <v>-15.1725545496019</v>
      </c>
    </row>
    <row r="1513">
      <c r="G1513" s="5">
        <v>4.04548</v>
      </c>
      <c r="H1513" s="6">
        <v>7.56</v>
      </c>
      <c r="K1513" s="4">
        <f>IFERROR(__xludf.DUMMYFUNCTION("""COMPUTED_VALUE"""),7.33)</f>
        <v>7.33</v>
      </c>
      <c r="L1513" s="4">
        <v>3.69084</v>
      </c>
      <c r="M1513" s="4" t="s">
        <v>13</v>
      </c>
      <c r="N1513" s="1">
        <v>1.26352410098358</v>
      </c>
      <c r="O1513" s="4">
        <v>2.7819558990164204</v>
      </c>
      <c r="V1513" s="5">
        <v>-0.294889</v>
      </c>
      <c r="W1513" s="6">
        <v>7.56</v>
      </c>
      <c r="Z1513" s="4">
        <f>IFERROR(__xludf.DUMMYFUNCTION("""COMPUTED_VALUE"""),7.33)</f>
        <v>7.33</v>
      </c>
      <c r="AA1513" s="4">
        <v>-0.112774</v>
      </c>
      <c r="AB1513" s="4" t="s">
        <v>13</v>
      </c>
      <c r="AC1513" s="1">
        <v>14.8277281688298</v>
      </c>
      <c r="AD1513" s="4">
        <v>-15.1226171688298</v>
      </c>
    </row>
    <row r="1514">
      <c r="G1514" s="5">
        <v>4.06216</v>
      </c>
      <c r="H1514" s="6">
        <v>7.565</v>
      </c>
      <c r="K1514" s="4">
        <f>IFERROR(__xludf.DUMMYFUNCTION("""COMPUTED_VALUE"""),7.335)</f>
        <v>7.335</v>
      </c>
      <c r="L1514" s="4">
        <v>3.67428</v>
      </c>
      <c r="M1514" s="4" t="s">
        <v>13</v>
      </c>
      <c r="N1514" s="1">
        <v>1.27386094431237</v>
      </c>
      <c r="O1514" s="4">
        <v>2.7882990556876304</v>
      </c>
      <c r="V1514" s="5">
        <v>-0.279809</v>
      </c>
      <c r="W1514" s="6">
        <v>7.565</v>
      </c>
      <c r="Z1514" s="4">
        <f>IFERROR(__xludf.DUMMYFUNCTION("""COMPUTED_VALUE"""),7.335)</f>
        <v>7.335</v>
      </c>
      <c r="AA1514" s="4">
        <v>-0.161056</v>
      </c>
      <c r="AB1514" s="4" t="s">
        <v>13</v>
      </c>
      <c r="AC1514" s="1">
        <v>14.7932558298678</v>
      </c>
      <c r="AD1514" s="4">
        <v>-15.0730648298678</v>
      </c>
    </row>
    <row r="1515">
      <c r="G1515" s="5">
        <v>4.07924</v>
      </c>
      <c r="H1515" s="6">
        <v>7.57</v>
      </c>
      <c r="K1515" s="4">
        <f>IFERROR(__xludf.DUMMYFUNCTION("""COMPUTED_VALUE"""),7.34)</f>
        <v>7.34</v>
      </c>
      <c r="L1515" s="4">
        <v>3.66062</v>
      </c>
      <c r="M1515" s="4" t="s">
        <v>13</v>
      </c>
      <c r="N1515" s="1">
        <v>1.2848457656652</v>
      </c>
      <c r="O1515" s="4">
        <v>2.7943942343348005</v>
      </c>
      <c r="V1515" s="5">
        <v>-0.263964</v>
      </c>
      <c r="W1515" s="6">
        <v>7.57</v>
      </c>
      <c r="Z1515" s="4">
        <f>IFERROR(__xludf.DUMMYFUNCTION("""COMPUTED_VALUE"""),7.34)</f>
        <v>7.34</v>
      </c>
      <c r="AA1515" s="4">
        <v>-0.204413</v>
      </c>
      <c r="AB1515" s="4" t="s">
        <v>13</v>
      </c>
      <c r="AC1515" s="1">
        <v>14.7598587078888</v>
      </c>
      <c r="AD1515" s="4">
        <v>-15.0238227078888</v>
      </c>
    </row>
    <row r="1516">
      <c r="G1516" s="5">
        <v>4.09668</v>
      </c>
      <c r="H1516" s="6">
        <v>7.575</v>
      </c>
      <c r="K1516" s="4">
        <f>IFERROR(__xludf.DUMMYFUNCTION("""COMPUTED_VALUE"""),7.345)</f>
        <v>7.345</v>
      </c>
      <c r="L1516" s="4">
        <v>3.64967</v>
      </c>
      <c r="M1516" s="4" t="s">
        <v>13</v>
      </c>
      <c r="N1516" s="1">
        <v>1.29651167491601</v>
      </c>
      <c r="O1516" s="4">
        <v>2.80016832508399</v>
      </c>
      <c r="V1516" s="5">
        <v>-0.247293</v>
      </c>
      <c r="W1516" s="6">
        <v>7.575</v>
      </c>
      <c r="Z1516" s="4">
        <f>IFERROR(__xludf.DUMMYFUNCTION("""COMPUTED_VALUE"""),7.345)</f>
        <v>7.345</v>
      </c>
      <c r="AA1516" s="4">
        <v>-0.243173</v>
      </c>
      <c r="AB1516" s="4" t="s">
        <v>13</v>
      </c>
      <c r="AC1516" s="1">
        <v>14.7274289780656</v>
      </c>
      <c r="AD1516" s="4">
        <v>-14.9747219780656</v>
      </c>
    </row>
    <row r="1517">
      <c r="G1517" s="5">
        <v>4.11441</v>
      </c>
      <c r="H1517" s="6">
        <v>7.58</v>
      </c>
      <c r="K1517" s="4">
        <f>IFERROR(__xludf.DUMMYFUNCTION("""COMPUTED_VALUE"""),7.35)</f>
        <v>7.35</v>
      </c>
      <c r="L1517" s="4">
        <v>3.6413</v>
      </c>
      <c r="M1517" s="4" t="s">
        <v>13</v>
      </c>
      <c r="N1517" s="1">
        <v>1.3088917819387</v>
      </c>
      <c r="O1517" s="4">
        <v>2.8055182180613003</v>
      </c>
      <c r="V1517" s="5">
        <v>-0.230027</v>
      </c>
      <c r="W1517" s="6">
        <v>7.58</v>
      </c>
      <c r="Z1517" s="4">
        <f>IFERROR(__xludf.DUMMYFUNCTION("""COMPUTED_VALUE"""),7.35)</f>
        <v>7.35</v>
      </c>
      <c r="AA1517" s="4">
        <v>-0.277494</v>
      </c>
      <c r="AB1517" s="4" t="s">
        <v>13</v>
      </c>
      <c r="AC1517" s="1">
        <v>14.6958588155709</v>
      </c>
      <c r="AD1517" s="4">
        <v>-14.925885815570899</v>
      </c>
    </row>
    <row r="1518">
      <c r="G1518" s="5">
        <v>4.13246</v>
      </c>
      <c r="H1518" s="6">
        <v>7.585</v>
      </c>
      <c r="K1518" s="4">
        <f>IFERROR(__xludf.DUMMYFUNCTION("""COMPUTED_VALUE"""),7.355)</f>
        <v>7.355</v>
      </c>
      <c r="L1518" s="4">
        <v>3.63533</v>
      </c>
      <c r="M1518" s="4" t="s">
        <v>13</v>
      </c>
      <c r="N1518" s="1">
        <v>1.3220191966072</v>
      </c>
      <c r="O1518" s="4">
        <v>2.8104408033928</v>
      </c>
      <c r="V1518" s="5">
        <v>-0.212064</v>
      </c>
      <c r="W1518" s="6">
        <v>7.585</v>
      </c>
      <c r="Z1518" s="4">
        <f>IFERROR(__xludf.DUMMYFUNCTION("""COMPUTED_VALUE"""),7.355)</f>
        <v>7.355</v>
      </c>
      <c r="AA1518" s="4">
        <v>-0.307686</v>
      </c>
      <c r="AB1518" s="4" t="s">
        <v>13</v>
      </c>
      <c r="AC1518" s="1">
        <v>14.6650403955777</v>
      </c>
      <c r="AD1518" s="4">
        <v>-14.8771043955777</v>
      </c>
    </row>
    <row r="1519">
      <c r="G1519" s="5">
        <v>4.15072</v>
      </c>
      <c r="H1519" s="6">
        <v>7.59</v>
      </c>
      <c r="K1519" s="4">
        <f>IFERROR(__xludf.DUMMYFUNCTION("""COMPUTED_VALUE"""),7.36)</f>
        <v>7.36</v>
      </c>
      <c r="L1519" s="4">
        <v>3.63162</v>
      </c>
      <c r="M1519" s="4" t="s">
        <v>13</v>
      </c>
      <c r="N1519" s="1">
        <v>1.33592702879544</v>
      </c>
      <c r="O1519" s="4">
        <v>2.81479297120456</v>
      </c>
      <c r="V1519" s="5">
        <v>-0.193577</v>
      </c>
      <c r="W1519" s="6">
        <v>7.59</v>
      </c>
      <c r="Z1519" s="4">
        <f>IFERROR(__xludf.DUMMYFUNCTION("""COMPUTED_VALUE"""),7.36)</f>
        <v>7.36</v>
      </c>
      <c r="AA1519" s="4">
        <v>-0.333987</v>
      </c>
      <c r="AB1519" s="4" t="s">
        <v>13</v>
      </c>
      <c r="AC1519" s="1">
        <v>14.6348658932587</v>
      </c>
      <c r="AD1519" s="4">
        <v>-14.8284428932587</v>
      </c>
    </row>
    <row r="1520">
      <c r="G1520" s="5">
        <v>4.16915</v>
      </c>
      <c r="H1520" s="6">
        <v>7.595</v>
      </c>
      <c r="K1520" s="4">
        <f>IFERROR(__xludf.DUMMYFUNCTION("""COMPUTED_VALUE"""),7.365)</f>
        <v>7.365</v>
      </c>
      <c r="L1520" s="4">
        <v>3.62996</v>
      </c>
      <c r="M1520" s="4" t="s">
        <v>13</v>
      </c>
      <c r="N1520" s="1">
        <v>1.35064838837734</v>
      </c>
      <c r="O1520" s="4">
        <v>2.8185016116226604</v>
      </c>
      <c r="V1520" s="5">
        <v>-0.174619</v>
      </c>
      <c r="W1520" s="6">
        <v>7.595</v>
      </c>
      <c r="Z1520" s="4">
        <f>IFERROR(__xludf.DUMMYFUNCTION("""COMPUTED_VALUE"""),7.365)</f>
        <v>7.365</v>
      </c>
      <c r="AA1520" s="4">
        <v>-0.356731</v>
      </c>
      <c r="AB1520" s="4" t="s">
        <v>13</v>
      </c>
      <c r="AC1520" s="1">
        <v>14.6052274837868</v>
      </c>
      <c r="AD1520" s="4">
        <v>-14.7798464837868</v>
      </c>
    </row>
    <row r="1521">
      <c r="G1521" s="5">
        <v>4.18778</v>
      </c>
      <c r="H1521" s="6">
        <v>7.6</v>
      </c>
      <c r="K1521" s="4">
        <f>IFERROR(__xludf.DUMMYFUNCTION("""COMPUTED_VALUE"""),7.37)</f>
        <v>7.37</v>
      </c>
      <c r="L1521" s="4">
        <v>3.63021</v>
      </c>
      <c r="M1521" s="4" t="s">
        <v>13</v>
      </c>
      <c r="N1521" s="1">
        <v>1.36621638522681</v>
      </c>
      <c r="O1521" s="4">
        <v>2.82156361477319</v>
      </c>
      <c r="V1521" s="5">
        <v>-0.155164</v>
      </c>
      <c r="W1521" s="6">
        <v>7.6</v>
      </c>
      <c r="Z1521" s="4">
        <f>IFERROR(__xludf.DUMMYFUNCTION("""COMPUTED_VALUE"""),7.37)</f>
        <v>7.37</v>
      </c>
      <c r="AA1521" s="4">
        <v>-0.376106</v>
      </c>
      <c r="AB1521" s="4" t="s">
        <v>13</v>
      </c>
      <c r="AC1521" s="1">
        <v>14.5760173423348</v>
      </c>
      <c r="AD1521" s="4">
        <v>-14.7311813423348</v>
      </c>
    </row>
    <row r="1522">
      <c r="G1522" s="5">
        <v>4.20651</v>
      </c>
      <c r="H1522" s="6">
        <v>7.605</v>
      </c>
      <c r="K1522" s="4">
        <f>IFERROR(__xludf.DUMMYFUNCTION("""COMPUTED_VALUE"""),7.375)</f>
        <v>7.375</v>
      </c>
      <c r="L1522" s="4">
        <v>3.63217</v>
      </c>
      <c r="M1522" s="4" t="s">
        <v>13</v>
      </c>
      <c r="N1522" s="1">
        <v>1.38266412921778</v>
      </c>
      <c r="O1522" s="4">
        <v>2.82384587078222</v>
      </c>
      <c r="V1522" s="5">
        <v>-0.13532</v>
      </c>
      <c r="W1522" s="6">
        <v>7.605</v>
      </c>
      <c r="Z1522" s="4">
        <f>IFERROR(__xludf.DUMMYFUNCTION("""COMPUTED_VALUE"""),7.375)</f>
        <v>7.375</v>
      </c>
      <c r="AA1522" s="4">
        <v>-0.392451</v>
      </c>
      <c r="AB1522" s="4" t="s">
        <v>13</v>
      </c>
      <c r="AC1522" s="1">
        <v>14.5471276440754</v>
      </c>
      <c r="AD1522" s="4">
        <v>-14.6824476440754</v>
      </c>
    </row>
    <row r="1523">
      <c r="G1523" s="5">
        <v>4.22525</v>
      </c>
      <c r="H1523" s="6">
        <v>7.61</v>
      </c>
      <c r="K1523" s="4">
        <f>IFERROR(__xludf.DUMMYFUNCTION("""COMPUTED_VALUE"""),7.38)</f>
        <v>7.38</v>
      </c>
      <c r="L1523" s="4">
        <v>3.63569</v>
      </c>
      <c r="M1523" s="4" t="s">
        <v>13</v>
      </c>
      <c r="N1523" s="1">
        <v>1.40002473022418</v>
      </c>
      <c r="O1523" s="4">
        <v>2.82522526977582</v>
      </c>
      <c r="V1523" s="5">
        <v>-0.115244</v>
      </c>
      <c r="W1523" s="6">
        <v>7.61</v>
      </c>
      <c r="Z1523" s="4">
        <f>IFERROR(__xludf.DUMMYFUNCTION("""COMPUTED_VALUE"""),7.38)</f>
        <v>7.38</v>
      </c>
      <c r="AA1523" s="4">
        <v>-0.406068</v>
      </c>
      <c r="AB1523" s="4" t="s">
        <v>13</v>
      </c>
      <c r="AC1523" s="1">
        <v>14.5184505641816</v>
      </c>
      <c r="AD1523" s="4">
        <v>-14.633694564181601</v>
      </c>
    </row>
    <row r="1524">
      <c r="G1524" s="5">
        <v>4.24403</v>
      </c>
      <c r="H1524" s="6">
        <v>7.615</v>
      </c>
      <c r="K1524" s="4">
        <f>IFERROR(__xludf.DUMMYFUNCTION("""COMPUTED_VALUE"""),7.385)</f>
        <v>7.385</v>
      </c>
      <c r="L1524" s="4">
        <v>3.64061</v>
      </c>
      <c r="M1524" s="4" t="s">
        <v>13</v>
      </c>
      <c r="N1524" s="1">
        <v>1.41833129811991</v>
      </c>
      <c r="O1524" s="4">
        <v>2.82569870188009</v>
      </c>
      <c r="V1524" s="5">
        <v>-0.0949224</v>
      </c>
      <c r="W1524" s="6">
        <v>7.615</v>
      </c>
      <c r="Z1524" s="4">
        <f>IFERROR(__xludf.DUMMYFUNCTION("""COMPUTED_VALUE"""),7.385)</f>
        <v>7.385</v>
      </c>
      <c r="AA1524" s="4">
        <v>-0.417179</v>
      </c>
      <c r="AB1524" s="4" t="s">
        <v>13</v>
      </c>
      <c r="AC1524" s="1">
        <v>14.4898782778262</v>
      </c>
      <c r="AD1524" s="4">
        <v>-14.5848006778262</v>
      </c>
    </row>
    <row r="1525">
      <c r="G1525" s="5">
        <v>4.2627</v>
      </c>
      <c r="H1525" s="6">
        <v>7.62</v>
      </c>
      <c r="K1525" s="4">
        <f>IFERROR(__xludf.DUMMYFUNCTION("""COMPUTED_VALUE"""),7.39)</f>
        <v>7.39</v>
      </c>
      <c r="L1525" s="4">
        <v>3.64672</v>
      </c>
      <c r="M1525" s="4" t="s">
        <v>13</v>
      </c>
      <c r="N1525" s="1">
        <v>1.43761694277891</v>
      </c>
      <c r="O1525" s="4">
        <v>2.8250830572210894</v>
      </c>
      <c r="V1525" s="5">
        <v>-0.0744805</v>
      </c>
      <c r="W1525" s="6">
        <v>7.62</v>
      </c>
      <c r="Z1525" s="4">
        <f>IFERROR(__xludf.DUMMYFUNCTION("""COMPUTED_VALUE"""),7.39)</f>
        <v>7.39</v>
      </c>
      <c r="AA1525" s="4">
        <v>-0.426145</v>
      </c>
      <c r="AB1525" s="4" t="s">
        <v>13</v>
      </c>
      <c r="AC1525" s="1">
        <v>14.461302960182</v>
      </c>
      <c r="AD1525" s="4">
        <v>-14.535783460182</v>
      </c>
    </row>
    <row r="1526">
      <c r="G1526" s="5">
        <v>4.28136</v>
      </c>
      <c r="H1526" s="6">
        <v>7.625</v>
      </c>
      <c r="K1526" s="4">
        <f>IFERROR(__xludf.DUMMYFUNCTION("""COMPUTED_VALUE"""),7.395)</f>
        <v>7.395</v>
      </c>
      <c r="L1526" s="4">
        <v>3.65388</v>
      </c>
      <c r="M1526" s="4" t="s">
        <v>13</v>
      </c>
      <c r="N1526" s="1">
        <v>1.4579147740751</v>
      </c>
      <c r="O1526" s="4">
        <v>2.8234452259249005</v>
      </c>
      <c r="V1526" s="5">
        <v>-0.0538865</v>
      </c>
      <c r="W1526" s="6">
        <v>7.625</v>
      </c>
      <c r="Z1526" s="4">
        <f>IFERROR(__xludf.DUMMYFUNCTION("""COMPUTED_VALUE"""),7.395)</f>
        <v>7.395</v>
      </c>
      <c r="AA1526" s="4">
        <v>-0.433154</v>
      </c>
      <c r="AB1526" s="4" t="s">
        <v>13</v>
      </c>
      <c r="AC1526" s="1">
        <v>14.4326167864217</v>
      </c>
      <c r="AD1526" s="4">
        <v>-14.486503286421701</v>
      </c>
    </row>
    <row r="1527">
      <c r="G1527" s="5">
        <v>4.29985</v>
      </c>
      <c r="H1527" s="6">
        <v>7.63</v>
      </c>
      <c r="K1527" s="4">
        <f>IFERROR(__xludf.DUMMYFUNCTION("""COMPUTED_VALUE"""),7.4)</f>
        <v>7.4</v>
      </c>
      <c r="L1527" s="4">
        <v>3.66195</v>
      </c>
      <c r="M1527" s="4" t="s">
        <v>13</v>
      </c>
      <c r="N1527" s="1">
        <v>1.4792579018824</v>
      </c>
      <c r="O1527" s="4">
        <v>2.8205920981176003</v>
      </c>
      <c r="V1527" s="5">
        <v>-0.033291</v>
      </c>
      <c r="W1527" s="6">
        <v>7.63</v>
      </c>
      <c r="Z1527" s="4">
        <f>IFERROR(__xludf.DUMMYFUNCTION("""COMPUTED_VALUE"""),7.4)</f>
        <v>7.4</v>
      </c>
      <c r="AA1527" s="4">
        <v>-0.438458</v>
      </c>
      <c r="AB1527" s="4" t="s">
        <v>13</v>
      </c>
      <c r="AC1527" s="1">
        <v>14.4037119317183</v>
      </c>
      <c r="AD1527" s="4">
        <v>-14.4370029317183</v>
      </c>
    </row>
    <row r="1528">
      <c r="G1528" s="5">
        <v>4.31815</v>
      </c>
      <c r="H1528" s="6">
        <v>7.635</v>
      </c>
      <c r="K1528" s="4">
        <f>IFERROR(__xludf.DUMMYFUNCTION("""COMPUTED_VALUE"""),7.405)</f>
        <v>7.405</v>
      </c>
      <c r="L1528" s="4">
        <v>3.67076</v>
      </c>
      <c r="M1528" s="4" t="s">
        <v>13</v>
      </c>
      <c r="N1528" s="1">
        <v>1.50167943607472</v>
      </c>
      <c r="O1528" s="4">
        <v>2.81647056392528</v>
      </c>
      <c r="V1528" s="5">
        <v>-0.0127863</v>
      </c>
      <c r="W1528" s="6">
        <v>7.635</v>
      </c>
      <c r="Z1528" s="4">
        <f>IFERROR(__xludf.DUMMYFUNCTION("""COMPUTED_VALUE"""),7.405)</f>
        <v>7.405</v>
      </c>
      <c r="AA1528" s="4">
        <v>-0.442345</v>
      </c>
      <c r="AB1528" s="4" t="s">
        <v>13</v>
      </c>
      <c r="AC1528" s="1">
        <v>14.3744805712446</v>
      </c>
      <c r="AD1528" s="4">
        <v>-14.3872668712446</v>
      </c>
    </row>
    <row r="1529">
      <c r="G1529" s="5">
        <v>4.33626</v>
      </c>
      <c r="H1529" s="6">
        <v>7.64</v>
      </c>
      <c r="K1529" s="4">
        <f>IFERROR(__xludf.DUMMYFUNCTION("""COMPUTED_VALUE"""),7.41)</f>
        <v>7.41</v>
      </c>
      <c r="L1529" s="4">
        <v>3.68022</v>
      </c>
      <c r="M1529" s="4" t="s">
        <v>13</v>
      </c>
      <c r="N1529" s="1">
        <v>1.525212486526</v>
      </c>
      <c r="O1529" s="4">
        <v>2.8110475134740005</v>
      </c>
      <c r="V1529" s="5">
        <v>0.00770011</v>
      </c>
      <c r="W1529" s="6">
        <v>7.64</v>
      </c>
      <c r="Z1529" s="4">
        <f>IFERROR(__xludf.DUMMYFUNCTION("""COMPUTED_VALUE"""),7.41)</f>
        <v>7.41</v>
      </c>
      <c r="AA1529" s="4">
        <v>-0.445004</v>
      </c>
      <c r="AB1529" s="4" t="s">
        <v>13</v>
      </c>
      <c r="AC1529" s="1">
        <v>14.3448148801733</v>
      </c>
      <c r="AD1529" s="4">
        <v>-14.3371147701733</v>
      </c>
    </row>
    <row r="1530">
      <c r="G1530" s="5">
        <v>4.35411</v>
      </c>
      <c r="H1530" s="6">
        <v>7.645</v>
      </c>
      <c r="K1530" s="4">
        <f>IFERROR(__xludf.DUMMYFUNCTION("""COMPUTED_VALUE"""),7.415)</f>
        <v>7.415</v>
      </c>
      <c r="L1530" s="4">
        <v>3.6902</v>
      </c>
      <c r="M1530" s="4" t="s">
        <v>13</v>
      </c>
      <c r="N1530" s="1">
        <v>1.54989016311015</v>
      </c>
      <c r="O1530" s="4">
        <v>2.8042198368898505</v>
      </c>
      <c r="V1530" s="5">
        <v>0.0280329</v>
      </c>
      <c r="W1530" s="6">
        <v>7.645</v>
      </c>
      <c r="Z1530" s="4">
        <f>IFERROR(__xludf.DUMMYFUNCTION("""COMPUTED_VALUE"""),7.415)</f>
        <v>7.415</v>
      </c>
      <c r="AA1530" s="4">
        <v>-0.446584</v>
      </c>
      <c r="AB1530" s="4" t="s">
        <v>13</v>
      </c>
      <c r="AC1530" s="1">
        <v>14.3146070336773</v>
      </c>
      <c r="AD1530" s="4">
        <v>-14.2865741336773</v>
      </c>
    </row>
    <row r="1531">
      <c r="G1531" s="5">
        <v>4.37171</v>
      </c>
      <c r="H1531" s="6">
        <v>7.65</v>
      </c>
      <c r="K1531" s="4">
        <f>IFERROR(__xludf.DUMMYFUNCTION("""COMPUTED_VALUE"""),7.42)</f>
        <v>7.42</v>
      </c>
      <c r="L1531" s="4">
        <v>3.70055</v>
      </c>
      <c r="M1531" s="4" t="s">
        <v>13</v>
      </c>
      <c r="N1531" s="1">
        <v>1.57574557570111</v>
      </c>
      <c r="O1531" s="4">
        <v>2.79596442429889</v>
      </c>
      <c r="V1531" s="5">
        <v>0.0481815</v>
      </c>
      <c r="W1531" s="6">
        <v>7.65</v>
      </c>
      <c r="Z1531" s="4">
        <f>IFERROR(__xludf.DUMMYFUNCTION("""COMPUTED_VALUE"""),7.42)</f>
        <v>7.42</v>
      </c>
      <c r="AA1531" s="4">
        <v>-0.447316</v>
      </c>
      <c r="AB1531" s="4" t="s">
        <v>13</v>
      </c>
      <c r="AC1531" s="1">
        <v>14.2837492069294</v>
      </c>
      <c r="AD1531" s="4">
        <v>-14.2355677069294</v>
      </c>
    </row>
    <row r="1532">
      <c r="G1532" s="5">
        <v>4.38905</v>
      </c>
      <c r="H1532" s="6">
        <v>7.655</v>
      </c>
      <c r="K1532" s="4">
        <f>IFERROR(__xludf.DUMMYFUNCTION("""COMPUTED_VALUE"""),7.425)</f>
        <v>7.425</v>
      </c>
      <c r="L1532" s="4">
        <v>3.71118</v>
      </c>
      <c r="M1532" s="4" t="s">
        <v>13</v>
      </c>
      <c r="N1532" s="1">
        <v>1.60281183417277</v>
      </c>
      <c r="O1532" s="4">
        <v>2.78623816582723</v>
      </c>
      <c r="V1532" s="5">
        <v>0.0681733</v>
      </c>
      <c r="W1532" s="6">
        <v>7.655</v>
      </c>
      <c r="Z1532" s="4">
        <f>IFERROR(__xludf.DUMMYFUNCTION("""COMPUTED_VALUE"""),7.425)</f>
        <v>7.425</v>
      </c>
      <c r="AA1532" s="4">
        <v>-0.447438</v>
      </c>
      <c r="AB1532" s="4" t="s">
        <v>13</v>
      </c>
      <c r="AC1532" s="1">
        <v>14.2521335751024</v>
      </c>
      <c r="AD1532" s="4">
        <v>-14.1839602751024</v>
      </c>
    </row>
    <row r="1533">
      <c r="G1533" s="5">
        <v>4.40605</v>
      </c>
      <c r="H1533" s="6">
        <v>7.66</v>
      </c>
      <c r="K1533" s="4">
        <f>IFERROR(__xludf.DUMMYFUNCTION("""COMPUTED_VALUE"""),7.43)</f>
        <v>7.43</v>
      </c>
      <c r="L1533" s="4">
        <v>3.72208</v>
      </c>
      <c r="M1533" s="4" t="s">
        <v>13</v>
      </c>
      <c r="N1533" s="1">
        <v>1.63112204839908</v>
      </c>
      <c r="O1533" s="4">
        <v>2.7749279516009198</v>
      </c>
      <c r="V1533" s="5">
        <v>0.0878402</v>
      </c>
      <c r="W1533" s="6">
        <v>7.66</v>
      </c>
      <c r="Z1533" s="4">
        <f>IFERROR(__xludf.DUMMYFUNCTION("""COMPUTED_VALUE"""),7.43)</f>
        <v>7.43</v>
      </c>
      <c r="AA1533" s="4">
        <v>-0.446871</v>
      </c>
      <c r="AB1533" s="4" t="s">
        <v>13</v>
      </c>
      <c r="AC1533" s="1">
        <v>14.2196523133693</v>
      </c>
      <c r="AD1533" s="4">
        <v>-14.1318121133693</v>
      </c>
    </row>
    <row r="1534">
      <c r="G1534" s="5">
        <v>4.42275</v>
      </c>
      <c r="H1534" s="6">
        <v>7.665</v>
      </c>
      <c r="K1534" s="4">
        <f>IFERROR(__xludf.DUMMYFUNCTION("""COMPUTED_VALUE"""),7.435)</f>
        <v>7.435</v>
      </c>
      <c r="L1534" s="4">
        <v>3.73308</v>
      </c>
      <c r="M1534" s="4" t="s">
        <v>13</v>
      </c>
      <c r="N1534" s="1">
        <v>1.66070932825395</v>
      </c>
      <c r="O1534" s="4">
        <v>2.7620406717460497</v>
      </c>
      <c r="V1534" s="5">
        <v>0.107292</v>
      </c>
      <c r="W1534" s="6">
        <v>7.665</v>
      </c>
      <c r="Z1534" s="4">
        <f>IFERROR(__xludf.DUMMYFUNCTION("""COMPUTED_VALUE"""),7.435)</f>
        <v>7.435</v>
      </c>
      <c r="AA1534" s="4">
        <v>-0.445933</v>
      </c>
      <c r="AB1534" s="4" t="s">
        <v>13</v>
      </c>
      <c r="AC1534" s="1">
        <v>14.1861975969027</v>
      </c>
      <c r="AD1534" s="4">
        <v>-14.0789055969027</v>
      </c>
    </row>
    <row r="1535">
      <c r="G1535" s="5">
        <v>4.43914</v>
      </c>
      <c r="H1535" s="6">
        <v>7.67</v>
      </c>
      <c r="K1535" s="4">
        <f>IFERROR(__xludf.DUMMYFUNCTION("""COMPUTED_VALUE"""),7.44)</f>
        <v>7.44</v>
      </c>
      <c r="L1535" s="4">
        <v>3.74418</v>
      </c>
      <c r="M1535" s="4" t="s">
        <v>13</v>
      </c>
      <c r="N1535" s="1">
        <v>1.6916067836113</v>
      </c>
      <c r="O1535" s="4">
        <v>2.7475332163887</v>
      </c>
      <c r="V1535" s="5">
        <v>0.126454</v>
      </c>
      <c r="W1535" s="6">
        <v>7.67</v>
      </c>
      <c r="Z1535" s="4">
        <f>IFERROR(__xludf.DUMMYFUNCTION("""COMPUTED_VALUE"""),7.44)</f>
        <v>7.44</v>
      </c>
      <c r="AA1535" s="4">
        <v>-0.44463</v>
      </c>
      <c r="AB1535" s="4" t="s">
        <v>13</v>
      </c>
      <c r="AC1535" s="1">
        <v>14.1516616008755</v>
      </c>
      <c r="AD1535" s="4">
        <v>-14.025207600875499</v>
      </c>
    </row>
    <row r="1536">
      <c r="G1536" s="5">
        <v>4.45524</v>
      </c>
      <c r="H1536" s="6">
        <v>7.675</v>
      </c>
      <c r="K1536" s="4">
        <f>IFERROR(__xludf.DUMMYFUNCTION("""COMPUTED_VALUE"""),7.445)</f>
        <v>7.445</v>
      </c>
      <c r="L1536" s="4">
        <v>3.75526</v>
      </c>
      <c r="M1536" s="4" t="s">
        <v>13</v>
      </c>
      <c r="N1536" s="1">
        <v>1.72384752434505</v>
      </c>
      <c r="O1536" s="4">
        <v>2.7313924756549497</v>
      </c>
      <c r="V1536" s="5">
        <v>0.145373</v>
      </c>
      <c r="W1536" s="6">
        <v>7.675</v>
      </c>
      <c r="Z1536" s="4">
        <f>IFERROR(__xludf.DUMMYFUNCTION("""COMPUTED_VALUE"""),7.445)</f>
        <v>7.445</v>
      </c>
      <c r="AA1536" s="4">
        <v>-0.443112</v>
      </c>
      <c r="AB1536" s="4" t="s">
        <v>13</v>
      </c>
      <c r="AC1536" s="1">
        <v>14.1159365004606</v>
      </c>
      <c r="AD1536" s="4">
        <v>-13.970563500460601</v>
      </c>
    </row>
    <row r="1537">
      <c r="G1537" s="5">
        <v>4.47098</v>
      </c>
      <c r="H1537" s="6">
        <v>7.68</v>
      </c>
      <c r="K1537" s="4">
        <f>IFERROR(__xludf.DUMMYFUNCTION("""COMPUTED_VALUE"""),7.45)</f>
        <v>7.45</v>
      </c>
      <c r="L1537" s="4">
        <v>3.76639</v>
      </c>
      <c r="M1537" s="4" t="s">
        <v>13</v>
      </c>
      <c r="N1537" s="1">
        <v>1.75746466032914</v>
      </c>
      <c r="O1537" s="4">
        <v>2.71351533967086</v>
      </c>
      <c r="V1537" s="5">
        <v>0.163949</v>
      </c>
      <c r="W1537" s="6">
        <v>7.68</v>
      </c>
      <c r="Z1537" s="4">
        <f>IFERROR(__xludf.DUMMYFUNCTION("""COMPUTED_VALUE"""),7.45)</f>
        <v>7.45</v>
      </c>
      <c r="AA1537" s="4">
        <v>-0.441316</v>
      </c>
      <c r="AB1537" s="4" t="s">
        <v>13</v>
      </c>
      <c r="AC1537" s="1">
        <v>14.0789144708307</v>
      </c>
      <c r="AD1537" s="4">
        <v>-13.9149654708307</v>
      </c>
    </row>
    <row r="1538">
      <c r="G1538" s="5">
        <v>4.48646</v>
      </c>
      <c r="H1538" s="6">
        <v>7.685</v>
      </c>
      <c r="K1538" s="4">
        <f>IFERROR(__xludf.DUMMYFUNCTION("""COMPUTED_VALUE"""),7.455)</f>
        <v>7.455</v>
      </c>
      <c r="L1538" s="4">
        <v>3.77748</v>
      </c>
      <c r="M1538" s="4" t="s">
        <v>13</v>
      </c>
      <c r="N1538" s="1">
        <v>1.79249130143747</v>
      </c>
      <c r="O1538" s="4">
        <v>2.6939686985625304</v>
      </c>
      <c r="V1538" s="5">
        <v>0.182253</v>
      </c>
      <c r="W1538" s="6">
        <v>7.685</v>
      </c>
      <c r="Z1538" s="4">
        <f>IFERROR(__xludf.DUMMYFUNCTION("""COMPUTED_VALUE"""),7.455)</f>
        <v>7.455</v>
      </c>
      <c r="AA1538" s="4">
        <v>-0.439399</v>
      </c>
      <c r="AB1538" s="4" t="s">
        <v>13</v>
      </c>
      <c r="AC1538" s="1">
        <v>14.0404876871587</v>
      </c>
      <c r="AD1538" s="4">
        <v>-13.858234687158701</v>
      </c>
    </row>
    <row r="1539">
      <c r="G1539" s="5">
        <v>4.50162</v>
      </c>
      <c r="H1539" s="6">
        <v>7.69</v>
      </c>
      <c r="K1539" s="4">
        <f>IFERROR(__xludf.DUMMYFUNCTION("""COMPUTED_VALUE"""),7.46)</f>
        <v>7.46</v>
      </c>
      <c r="L1539" s="4">
        <v>3.78859</v>
      </c>
      <c r="M1539" s="4" t="s">
        <v>13</v>
      </c>
      <c r="N1539" s="1">
        <v>1.82896055754398</v>
      </c>
      <c r="O1539" s="4">
        <v>2.6726594424560197</v>
      </c>
      <c r="V1539" s="5">
        <v>0.200299</v>
      </c>
      <c r="W1539" s="6">
        <v>7.69</v>
      </c>
      <c r="Z1539" s="4">
        <f>IFERROR(__xludf.DUMMYFUNCTION("""COMPUTED_VALUE"""),7.46)</f>
        <v>7.46</v>
      </c>
      <c r="AA1539" s="4">
        <v>-0.437169</v>
      </c>
      <c r="AB1539" s="4" t="s">
        <v>13</v>
      </c>
      <c r="AC1539" s="1">
        <v>14.0005483246174</v>
      </c>
      <c r="AD1539" s="4">
        <v>-13.8002493246174</v>
      </c>
    </row>
    <row r="1540">
      <c r="G1540" s="5">
        <v>4.51652</v>
      </c>
      <c r="H1540" s="6">
        <v>7.695</v>
      </c>
      <c r="K1540" s="4">
        <f>IFERROR(__xludf.DUMMYFUNCTION("""COMPUTED_VALUE"""),7.465)</f>
        <v>7.465</v>
      </c>
      <c r="L1540" s="4">
        <v>3.79967</v>
      </c>
      <c r="M1540" s="4" t="s">
        <v>13</v>
      </c>
      <c r="N1540" s="1">
        <v>1.86690553852257</v>
      </c>
      <c r="O1540" s="4">
        <v>2.64961446147743</v>
      </c>
      <c r="V1540" s="5">
        <v>0.218023</v>
      </c>
      <c r="W1540" s="6">
        <v>7.695</v>
      </c>
      <c r="Z1540" s="4">
        <f>IFERROR(__xludf.DUMMYFUNCTION("""COMPUTED_VALUE"""),7.465)</f>
        <v>7.465</v>
      </c>
      <c r="AA1540" s="4">
        <v>-0.434788</v>
      </c>
      <c r="AB1540" s="4" t="s">
        <v>13</v>
      </c>
      <c r="AC1540" s="1">
        <v>13.9589885583796</v>
      </c>
      <c r="AD1540" s="4">
        <v>-13.7409655583796</v>
      </c>
    </row>
    <row r="1541">
      <c r="G1541" s="5">
        <v>4.53111</v>
      </c>
      <c r="H1541" s="6">
        <v>7.7</v>
      </c>
      <c r="K1541" s="4">
        <f>IFERROR(__xludf.DUMMYFUNCTION("""COMPUTED_VALUE"""),7.47)</f>
        <v>7.47</v>
      </c>
      <c r="L1541" s="4">
        <v>3.81074</v>
      </c>
      <c r="M1541" s="4" t="s">
        <v>13</v>
      </c>
      <c r="N1541" s="1">
        <v>1.90635935424718</v>
      </c>
      <c r="O1541" s="4">
        <v>2.62475064575282</v>
      </c>
      <c r="V1541" s="5">
        <v>0.235446</v>
      </c>
      <c r="W1541" s="6">
        <v>7.7</v>
      </c>
      <c r="Z1541" s="4">
        <f>IFERROR(__xludf.DUMMYFUNCTION("""COMPUTED_VALUE"""),7.47)</f>
        <v>7.47</v>
      </c>
      <c r="AA1541" s="4">
        <v>-0.432192</v>
      </c>
      <c r="AB1541" s="4" t="s">
        <v>13</v>
      </c>
      <c r="AC1541" s="1">
        <v>13.9157005636182</v>
      </c>
      <c r="AD1541" s="4">
        <v>-13.6802545636182</v>
      </c>
    </row>
    <row r="1542">
      <c r="G1542" s="5">
        <v>4.54547</v>
      </c>
      <c r="H1542" s="6">
        <v>7.705</v>
      </c>
      <c r="K1542" s="4">
        <f>IFERROR(__xludf.DUMMYFUNCTION("""COMPUTED_VALUE"""),7.475)</f>
        <v>7.475</v>
      </c>
      <c r="L1542" s="4">
        <v>3.82181</v>
      </c>
      <c r="M1542" s="4" t="s">
        <v>13</v>
      </c>
      <c r="N1542" s="1">
        <v>1.95541718150631</v>
      </c>
      <c r="O1542" s="4">
        <v>2.5900528184936897</v>
      </c>
      <c r="V1542" s="5">
        <v>0.252604</v>
      </c>
      <c r="W1542" s="6">
        <v>7.705</v>
      </c>
      <c r="Z1542" s="4">
        <f>IFERROR(__xludf.DUMMYFUNCTION("""COMPUTED_VALUE"""),7.475)</f>
        <v>7.475</v>
      </c>
      <c r="AA1542" s="4">
        <v>-0.429402</v>
      </c>
      <c r="AB1542" s="4" t="s">
        <v>13</v>
      </c>
      <c r="AC1542" s="1">
        <v>13.8707383038194</v>
      </c>
      <c r="AD1542" s="4">
        <v>-13.6181343038194</v>
      </c>
    </row>
    <row r="1543">
      <c r="G1543" s="5">
        <v>4.55961</v>
      </c>
      <c r="H1543" s="6">
        <v>7.71</v>
      </c>
      <c r="K1543" s="4">
        <f>IFERROR(__xludf.DUMMYFUNCTION("""COMPUTED_VALUE"""),7.48)</f>
        <v>7.48</v>
      </c>
      <c r="L1543" s="4">
        <v>3.83292</v>
      </c>
      <c r="M1543" s="4" t="s">
        <v>13</v>
      </c>
      <c r="N1543" s="1">
        <v>2.05268766851135</v>
      </c>
      <c r="O1543" s="4">
        <v>2.50692233148865</v>
      </c>
      <c r="V1543" s="5">
        <v>0.269508</v>
      </c>
      <c r="W1543" s="6">
        <v>7.71</v>
      </c>
      <c r="Z1543" s="4">
        <f>IFERROR(__xludf.DUMMYFUNCTION("""COMPUTED_VALUE"""),7.48)</f>
        <v>7.48</v>
      </c>
      <c r="AA1543" s="4">
        <v>-0.426322</v>
      </c>
      <c r="AB1543" s="4" t="s">
        <v>13</v>
      </c>
      <c r="AC1543" s="1">
        <v>13.8248061304709</v>
      </c>
      <c r="AD1543" s="4">
        <v>-13.5552981304709</v>
      </c>
    </row>
    <row r="1544">
      <c r="G1544" s="5">
        <v>4.57351</v>
      </c>
      <c r="H1544" s="6">
        <v>7.715</v>
      </c>
      <c r="K1544" s="4">
        <f>IFERROR(__xludf.DUMMYFUNCTION("""COMPUTED_VALUE"""),7.485)</f>
        <v>7.485</v>
      </c>
      <c r="L1544" s="4">
        <v>3.84409</v>
      </c>
      <c r="M1544" s="4" t="s">
        <v>13</v>
      </c>
      <c r="N1544" s="1">
        <v>2.19894521549886</v>
      </c>
      <c r="O1544" s="4">
        <v>2.37456478450114</v>
      </c>
      <c r="V1544" s="5">
        <v>0.286155</v>
      </c>
      <c r="W1544" s="6">
        <v>7.715</v>
      </c>
      <c r="Z1544" s="4">
        <f>IFERROR(__xludf.DUMMYFUNCTION("""COMPUTED_VALUE"""),7.485)</f>
        <v>7.485</v>
      </c>
      <c r="AA1544" s="4">
        <v>-0.422922</v>
      </c>
      <c r="AB1544" s="4" t="s">
        <v>13</v>
      </c>
      <c r="AC1544" s="1">
        <v>13.7779034186652</v>
      </c>
      <c r="AD1544" s="4">
        <v>-13.4917484186652</v>
      </c>
    </row>
    <row r="1545">
      <c r="G1545" s="5">
        <v>4.58723</v>
      </c>
      <c r="H1545" s="6">
        <v>7.72</v>
      </c>
      <c r="K1545" s="4">
        <f>IFERROR(__xludf.DUMMYFUNCTION("""COMPUTED_VALUE"""),7.49)</f>
        <v>7.49</v>
      </c>
      <c r="L1545" s="4">
        <v>3.85538</v>
      </c>
      <c r="M1545" s="4" t="s">
        <v>13</v>
      </c>
      <c r="N1545" s="1">
        <v>2.38917714615544</v>
      </c>
      <c r="O1545" s="4">
        <v>2.19805285384456</v>
      </c>
      <c r="V1545" s="5">
        <v>0.302564</v>
      </c>
      <c r="W1545" s="6">
        <v>7.72</v>
      </c>
      <c r="Z1545" s="4">
        <f>IFERROR(__xludf.DUMMYFUNCTION("""COMPUTED_VALUE"""),7.49)</f>
        <v>7.49</v>
      </c>
      <c r="AA1545" s="4">
        <v>-0.419098</v>
      </c>
      <c r="AB1545" s="4" t="s">
        <v>13</v>
      </c>
      <c r="AC1545" s="1">
        <v>13.7299167066998</v>
      </c>
      <c r="AD1545" s="4">
        <v>-13.4273527066998</v>
      </c>
    </row>
    <row r="1546">
      <c r="G1546" s="5">
        <v>4.60077</v>
      </c>
      <c r="H1546" s="6">
        <v>7.725</v>
      </c>
      <c r="K1546" s="4">
        <f>IFERROR(__xludf.DUMMYFUNCTION("""COMPUTED_VALUE"""),7.495)</f>
        <v>7.495</v>
      </c>
      <c r="L1546" s="4">
        <v>3.86685</v>
      </c>
      <c r="M1546" s="4" t="s">
        <v>13</v>
      </c>
      <c r="N1546" s="1">
        <v>2.61837078416767</v>
      </c>
      <c r="O1546" s="4">
        <v>1.9823992158323298</v>
      </c>
      <c r="V1546" s="5">
        <v>0.318782</v>
      </c>
      <c r="W1546" s="6">
        <v>7.725</v>
      </c>
      <c r="Z1546" s="4">
        <f>IFERROR(__xludf.DUMMYFUNCTION("""COMPUTED_VALUE"""),7.495)</f>
        <v>7.495</v>
      </c>
      <c r="AA1546" s="4">
        <v>-0.414805</v>
      </c>
      <c r="AB1546" s="4" t="s">
        <v>13</v>
      </c>
      <c r="AC1546" s="1">
        <v>13.6807325328721</v>
      </c>
      <c r="AD1546" s="4">
        <v>-13.361950532872099</v>
      </c>
    </row>
    <row r="1547">
      <c r="G1547" s="5">
        <v>4.61413</v>
      </c>
      <c r="H1547" s="6">
        <v>7.73</v>
      </c>
      <c r="K1547" s="4">
        <f>IFERROR(__xludf.DUMMYFUNCTION("""COMPUTED_VALUE"""),7.5)</f>
        <v>7.5</v>
      </c>
      <c r="L1547" s="4">
        <v>3.87847</v>
      </c>
      <c r="M1547" s="4" t="s">
        <v>13</v>
      </c>
      <c r="N1547" s="1">
        <v>2.8815134532222</v>
      </c>
      <c r="O1547" s="4">
        <v>1.7326165467778</v>
      </c>
      <c r="V1547" s="5">
        <v>0.334677</v>
      </c>
      <c r="W1547" s="6">
        <v>7.73</v>
      </c>
      <c r="Z1547" s="4">
        <f>IFERROR(__xludf.DUMMYFUNCTION("""COMPUTED_VALUE"""),7.5)</f>
        <v>7.5</v>
      </c>
      <c r="AA1547" s="4">
        <v>-0.410063</v>
      </c>
      <c r="AB1547" s="4" t="s">
        <v>13</v>
      </c>
      <c r="AC1547" s="1">
        <v>13.6302374354793</v>
      </c>
      <c r="AD1547" s="4">
        <v>-13.2955604354793</v>
      </c>
    </row>
    <row r="1548">
      <c r="G1548" s="5">
        <v>4.62735</v>
      </c>
      <c r="H1548" s="6">
        <v>7.735</v>
      </c>
      <c r="K1548" s="4">
        <f>IFERROR(__xludf.DUMMYFUNCTION("""COMPUTED_VALUE"""),7.505)</f>
        <v>7.505</v>
      </c>
      <c r="L1548" s="4">
        <v>3.89035</v>
      </c>
      <c r="M1548" s="4" t="s">
        <v>13</v>
      </c>
      <c r="N1548" s="1">
        <v>3.17359247700551</v>
      </c>
      <c r="O1548" s="4">
        <v>1.45375752299449</v>
      </c>
      <c r="V1548" s="5">
        <v>0.35044</v>
      </c>
      <c r="W1548" s="6">
        <v>7.735</v>
      </c>
      <c r="Z1548" s="4">
        <f>IFERROR(__xludf.DUMMYFUNCTION("""COMPUTED_VALUE"""),7.505)</f>
        <v>7.505</v>
      </c>
      <c r="AA1548" s="4">
        <v>-0.404705</v>
      </c>
      <c r="AB1548" s="4" t="s">
        <v>13</v>
      </c>
      <c r="AC1548" s="1">
        <v>13.578317952819</v>
      </c>
      <c r="AD1548" s="4">
        <v>-13.227877952819</v>
      </c>
    </row>
    <row r="1549">
      <c r="G1549" s="5">
        <v>4.64041</v>
      </c>
      <c r="H1549" s="6">
        <v>7.74</v>
      </c>
      <c r="K1549" s="4">
        <f>IFERROR(__xludf.DUMMYFUNCTION("""COMPUTED_VALUE"""),7.51)</f>
        <v>7.51</v>
      </c>
      <c r="L1549" s="4">
        <v>3.90249</v>
      </c>
      <c r="M1549" s="4" t="s">
        <v>13</v>
      </c>
      <c r="N1549" s="1">
        <v>3.48959517920424</v>
      </c>
      <c r="O1549" s="4">
        <v>1.1508148207957603</v>
      </c>
      <c r="V1549" s="5">
        <v>0.365935</v>
      </c>
      <c r="W1549" s="6">
        <v>7.74</v>
      </c>
      <c r="Z1549" s="4">
        <f>IFERROR(__xludf.DUMMYFUNCTION("""COMPUTED_VALUE"""),7.51)</f>
        <v>7.51</v>
      </c>
      <c r="AA1549" s="4">
        <v>-0.398718</v>
      </c>
      <c r="AB1549" s="4" t="s">
        <v>13</v>
      </c>
      <c r="AC1549" s="1">
        <v>13.5248606231883</v>
      </c>
      <c r="AD1549" s="4">
        <v>-13.1589256231883</v>
      </c>
    </row>
    <row r="1550">
      <c r="G1550" s="5">
        <v>4.65337</v>
      </c>
      <c r="H1550" s="6">
        <v>7.745</v>
      </c>
      <c r="K1550" s="4">
        <f>IFERROR(__xludf.DUMMYFUNCTION("""COMPUTED_VALUE"""),7.515)</f>
        <v>7.515</v>
      </c>
      <c r="L1550" s="4">
        <v>3.91495</v>
      </c>
      <c r="M1550" s="4" t="s">
        <v>13</v>
      </c>
      <c r="N1550" s="1">
        <v>3.82450888350499</v>
      </c>
      <c r="O1550" s="4">
        <v>0.8288611164950099</v>
      </c>
      <c r="V1550" s="5">
        <v>0.381242</v>
      </c>
      <c r="W1550" s="6">
        <v>7.745</v>
      </c>
      <c r="Z1550" s="4">
        <f>IFERROR(__xludf.DUMMYFUNCTION("""COMPUTED_VALUE"""),7.515)</f>
        <v>7.515</v>
      </c>
      <c r="AA1550" s="4">
        <v>-0.392039</v>
      </c>
      <c r="AB1550" s="4" t="s">
        <v>13</v>
      </c>
      <c r="AC1550" s="1">
        <v>13.4697519848848</v>
      </c>
      <c r="AD1550" s="4">
        <v>-13.0885099848848</v>
      </c>
    </row>
    <row r="1551">
      <c r="G1551" s="5">
        <v>4.66616</v>
      </c>
      <c r="H1551" s="6">
        <v>7.75</v>
      </c>
      <c r="K1551" s="4">
        <f>IFERROR(__xludf.DUMMYFUNCTION("""COMPUTED_VALUE"""),7.52)</f>
        <v>7.52</v>
      </c>
      <c r="L1551" s="4">
        <v>3.92778</v>
      </c>
      <c r="M1551" s="4" t="s">
        <v>13</v>
      </c>
      <c r="N1551" s="1">
        <v>4.17332091359434</v>
      </c>
      <c r="O1551" s="4">
        <v>0.49283908640565954</v>
      </c>
      <c r="V1551" s="5">
        <v>0.396291</v>
      </c>
      <c r="W1551" s="6">
        <v>7.75</v>
      </c>
      <c r="Z1551" s="4">
        <f>IFERROR(__xludf.DUMMYFUNCTION("""COMPUTED_VALUE"""),7.52)</f>
        <v>7.52</v>
      </c>
      <c r="AA1551" s="4">
        <v>-0.384593</v>
      </c>
      <c r="AB1551" s="4" t="s">
        <v>13</v>
      </c>
      <c r="AC1551" s="1">
        <v>13.4128785762057</v>
      </c>
      <c r="AD1551" s="4">
        <v>-13.0165875762057</v>
      </c>
    </row>
    <row r="1552">
      <c r="G1552" s="5">
        <v>4.67886</v>
      </c>
      <c r="H1552" s="6">
        <v>7.755</v>
      </c>
      <c r="K1552" s="4">
        <f>IFERROR(__xludf.DUMMYFUNCTION("""COMPUTED_VALUE"""),7.525)</f>
        <v>7.525</v>
      </c>
      <c r="L1552" s="4">
        <v>3.94097</v>
      </c>
      <c r="M1552" s="4" t="s">
        <v>13</v>
      </c>
      <c r="N1552" s="1">
        <v>4.53101859315889</v>
      </c>
      <c r="O1552" s="4">
        <v>0.1478414068411098</v>
      </c>
      <c r="V1552" s="5">
        <v>0.411107</v>
      </c>
      <c r="W1552" s="6">
        <v>7.755</v>
      </c>
      <c r="Z1552" s="4">
        <f>IFERROR(__xludf.DUMMYFUNCTION("""COMPUTED_VALUE"""),7.525)</f>
        <v>7.525</v>
      </c>
      <c r="AA1552" s="4">
        <v>-0.376399</v>
      </c>
      <c r="AB1552" s="4" t="s">
        <v>13</v>
      </c>
      <c r="AC1552" s="1">
        <v>13.3541269354485</v>
      </c>
      <c r="AD1552" s="4">
        <v>-12.9430199354485</v>
      </c>
    </row>
    <row r="1553">
      <c r="G1553" s="5">
        <v>4.69144</v>
      </c>
      <c r="H1553" s="6">
        <v>7.76</v>
      </c>
      <c r="K1553" s="4">
        <f>IFERROR(__xludf.DUMMYFUNCTION("""COMPUTED_VALUE"""),7.53)</f>
        <v>7.53</v>
      </c>
      <c r="L1553" s="4">
        <v>3.9546</v>
      </c>
      <c r="M1553" s="4" t="s">
        <v>13</v>
      </c>
      <c r="N1553" s="1">
        <v>4.89258924588522</v>
      </c>
      <c r="O1553" s="4">
        <v>-0.20114924588521976</v>
      </c>
      <c r="V1553" s="5">
        <v>0.4257</v>
      </c>
      <c r="W1553" s="6">
        <v>7.76</v>
      </c>
      <c r="Z1553" s="4">
        <f>IFERROR(__xludf.DUMMYFUNCTION("""COMPUTED_VALUE"""),7.53)</f>
        <v>7.53</v>
      </c>
      <c r="AA1553" s="4">
        <v>-0.367322</v>
      </c>
      <c r="AB1553" s="4" t="s">
        <v>13</v>
      </c>
      <c r="AC1553" s="1">
        <v>13.2933836009104</v>
      </c>
      <c r="AD1553" s="4">
        <v>-12.867683600910398</v>
      </c>
    </row>
    <row r="1554">
      <c r="G1554" s="5">
        <v>4.70388</v>
      </c>
      <c r="H1554" s="6">
        <v>7.765</v>
      </c>
      <c r="K1554" s="4">
        <f>IFERROR(__xludf.DUMMYFUNCTION("""COMPUTED_VALUE"""),7.535)</f>
        <v>7.535</v>
      </c>
      <c r="L1554" s="4">
        <v>3.96861</v>
      </c>
      <c r="M1554" s="4" t="s">
        <v>13</v>
      </c>
      <c r="N1554" s="1">
        <v>5.25302019545992</v>
      </c>
      <c r="O1554" s="4">
        <v>-0.5491401954599198</v>
      </c>
      <c r="V1554" s="5">
        <v>0.439987</v>
      </c>
      <c r="W1554" s="6">
        <v>7.765</v>
      </c>
      <c r="Z1554" s="4">
        <f>IFERROR(__xludf.DUMMYFUNCTION("""COMPUTED_VALUE"""),7.535)</f>
        <v>7.535</v>
      </c>
      <c r="AA1554" s="4">
        <v>-0.357485</v>
      </c>
      <c r="AB1554" s="4" t="s">
        <v>13</v>
      </c>
      <c r="AC1554" s="1">
        <v>13.230535110889</v>
      </c>
      <c r="AD1554" s="4">
        <v>-12.790548110889</v>
      </c>
    </row>
    <row r="1555">
      <c r="G1555" s="5">
        <v>4.7162</v>
      </c>
      <c r="H1555" s="6">
        <v>7.77</v>
      </c>
      <c r="K1555" s="4">
        <f>IFERROR(__xludf.DUMMYFUNCTION("""COMPUTED_VALUE"""),7.53556442299999)</f>
        <v>7.535564423</v>
      </c>
      <c r="L1555" s="4" t="s">
        <v>13</v>
      </c>
      <c r="M1555" s="4">
        <v>1.22123479722048</v>
      </c>
      <c r="N1555" s="1">
        <v>5.60729876556958</v>
      </c>
      <c r="O1555" s="4">
        <v>-0.8910987655695806</v>
      </c>
      <c r="V1555" s="5">
        <v>0.453996</v>
      </c>
      <c r="W1555" s="6">
        <v>7.77</v>
      </c>
      <c r="Z1555" s="4">
        <f>IFERROR(__xludf.DUMMYFUNCTION("""COMPUTED_VALUE"""),7.53556442299999)</f>
        <v>7.535564423</v>
      </c>
      <c r="AA1555" s="4" t="s">
        <v>13</v>
      </c>
      <c r="AB1555" s="4">
        <v>15.0152269133564</v>
      </c>
      <c r="AC1555" s="1">
        <v>13.1654680036814</v>
      </c>
      <c r="AD1555" s="4">
        <v>-12.7114720036814</v>
      </c>
    </row>
    <row r="1556">
      <c r="G1556" s="5">
        <v>4.72842</v>
      </c>
      <c r="H1556" s="6">
        <v>7.775</v>
      </c>
      <c r="K1556" s="4">
        <f>IFERROR(__xludf.DUMMYFUNCTION("""COMPUTED_VALUE"""),7.54)</f>
        <v>7.54</v>
      </c>
      <c r="L1556" s="4">
        <v>3.98309</v>
      </c>
      <c r="M1556" s="4" t="s">
        <v>13</v>
      </c>
      <c r="N1556" s="1">
        <v>5.95041227990086</v>
      </c>
      <c r="O1556" s="4">
        <v>-1.22199227990086</v>
      </c>
      <c r="V1556" s="5">
        <v>0.467758</v>
      </c>
      <c r="W1556" s="6">
        <v>7.775</v>
      </c>
      <c r="Z1556" s="4">
        <f>IFERROR(__xludf.DUMMYFUNCTION("""COMPUTED_VALUE"""),7.54)</f>
        <v>7.54</v>
      </c>
      <c r="AA1556" s="4">
        <v>-0.34672</v>
      </c>
      <c r="AB1556" s="4" t="s">
        <v>13</v>
      </c>
      <c r="AC1556" s="1">
        <v>13.0980688175852</v>
      </c>
      <c r="AD1556" s="4">
        <v>-12.6303108175852</v>
      </c>
    </row>
    <row r="1557">
      <c r="G1557" s="5">
        <v>4.74044</v>
      </c>
      <c r="H1557" s="6">
        <v>7.78</v>
      </c>
      <c r="K1557" s="4">
        <f>IFERROR(__xludf.DUMMYFUNCTION("""COMPUTED_VALUE"""),7.545)</f>
        <v>7.545</v>
      </c>
      <c r="L1557" s="4">
        <v>3.99803</v>
      </c>
      <c r="M1557" s="4" t="s">
        <v>13</v>
      </c>
      <c r="N1557" s="1">
        <v>6.27734806214022</v>
      </c>
      <c r="O1557" s="4">
        <v>-1.5369080621402196</v>
      </c>
      <c r="V1557" s="5">
        <v>0.481063</v>
      </c>
      <c r="W1557" s="6">
        <v>7.78</v>
      </c>
      <c r="Z1557" s="4">
        <f>IFERROR(__xludf.DUMMYFUNCTION("""COMPUTED_VALUE"""),7.545)</f>
        <v>7.545</v>
      </c>
      <c r="AA1557" s="4">
        <v>-0.335069</v>
      </c>
      <c r="AB1557" s="4" t="s">
        <v>13</v>
      </c>
      <c r="AC1557" s="1">
        <v>13.0282240908976</v>
      </c>
      <c r="AD1557" s="4">
        <v>-12.5471610908976</v>
      </c>
    </row>
    <row r="1558">
      <c r="G1558" s="5">
        <v>4.75235</v>
      </c>
      <c r="H1558" s="6">
        <v>7.785</v>
      </c>
      <c r="K1558" s="4">
        <f>IFERROR(__xludf.DUMMYFUNCTION("""COMPUTED_VALUE"""),7.55)</f>
        <v>7.55</v>
      </c>
      <c r="L1558" s="4">
        <v>4.0134</v>
      </c>
      <c r="M1558" s="4" t="s">
        <v>13</v>
      </c>
      <c r="N1558" s="1">
        <v>6.58309343597432</v>
      </c>
      <c r="O1558" s="4">
        <v>-1.8307434359743198</v>
      </c>
      <c r="V1558" s="5">
        <v>0.494098</v>
      </c>
      <c r="W1558" s="6">
        <v>7.785</v>
      </c>
      <c r="Z1558" s="4">
        <f>IFERROR(__xludf.DUMMYFUNCTION("""COMPUTED_VALUE"""),7.55)</f>
        <v>7.55</v>
      </c>
      <c r="AA1558" s="4">
        <v>-0.322547</v>
      </c>
      <c r="AB1558" s="4" t="s">
        <v>13</v>
      </c>
      <c r="AC1558" s="1">
        <v>12.9558203619161</v>
      </c>
      <c r="AD1558" s="4">
        <v>-12.4617223619161</v>
      </c>
    </row>
    <row r="1559">
      <c r="G1559" s="5">
        <v>4.76413</v>
      </c>
      <c r="H1559" s="6">
        <v>7.79</v>
      </c>
      <c r="K1559" s="4">
        <f>IFERROR(__xludf.DUMMYFUNCTION("""COMPUTED_VALUE"""),7.555)</f>
        <v>7.555</v>
      </c>
      <c r="L1559" s="4">
        <v>4.02923</v>
      </c>
      <c r="M1559" s="4" t="s">
        <v>13</v>
      </c>
      <c r="N1559" s="1">
        <v>6.86263572508974</v>
      </c>
      <c r="O1559" s="4">
        <v>-2.0985057250897405</v>
      </c>
      <c r="V1559" s="5">
        <v>0.506771</v>
      </c>
      <c r="W1559" s="6">
        <v>7.79</v>
      </c>
      <c r="Z1559" s="4">
        <f>IFERROR(__xludf.DUMMYFUNCTION("""COMPUTED_VALUE"""),7.555)</f>
        <v>7.555</v>
      </c>
      <c r="AA1559" s="4">
        <v>-0.309171</v>
      </c>
      <c r="AB1559" s="4" t="s">
        <v>13</v>
      </c>
      <c r="AC1559" s="1">
        <v>12.880744168938</v>
      </c>
      <c r="AD1559" s="4">
        <v>-12.373973168937999</v>
      </c>
    </row>
    <row r="1560">
      <c r="G1560" s="5">
        <v>4.77571</v>
      </c>
      <c r="H1560" s="6">
        <v>7.795</v>
      </c>
      <c r="K1560" s="4">
        <f>IFERROR(__xludf.DUMMYFUNCTION("""COMPUTED_VALUE"""),7.56)</f>
        <v>7.56</v>
      </c>
      <c r="L1560" s="4">
        <v>4.04548</v>
      </c>
      <c r="M1560" s="4" t="s">
        <v>13</v>
      </c>
      <c r="N1560" s="1">
        <v>7.11096225317307</v>
      </c>
      <c r="O1560" s="4">
        <v>-2.3352522531730697</v>
      </c>
      <c r="V1560" s="5">
        <v>0.518998</v>
      </c>
      <c r="W1560" s="6">
        <v>7.795</v>
      </c>
      <c r="Z1560" s="4">
        <f>IFERROR(__xludf.DUMMYFUNCTION("""COMPUTED_VALUE"""),7.56)</f>
        <v>7.56</v>
      </c>
      <c r="AA1560" s="4">
        <v>-0.294889</v>
      </c>
      <c r="AB1560" s="4" t="s">
        <v>13</v>
      </c>
      <c r="AC1560" s="1">
        <v>12.8028820502606</v>
      </c>
      <c r="AD1560" s="4">
        <v>-12.2838840502606</v>
      </c>
    </row>
    <row r="1561">
      <c r="G1561" s="5">
        <v>4.78712</v>
      </c>
      <c r="H1561" s="6">
        <v>7.8</v>
      </c>
      <c r="K1561" s="4">
        <f>IFERROR(__xludf.DUMMYFUNCTION("""COMPUTED_VALUE"""),7.565)</f>
        <v>7.565</v>
      </c>
      <c r="L1561" s="4">
        <v>4.06216</v>
      </c>
      <c r="M1561" s="4" t="s">
        <v>13</v>
      </c>
      <c r="N1561" s="1">
        <v>7.32306034391091</v>
      </c>
      <c r="O1561" s="4">
        <v>-2.5359403439109105</v>
      </c>
      <c r="V1561" s="5">
        <v>0.530746</v>
      </c>
      <c r="W1561" s="6">
        <v>7.8</v>
      </c>
      <c r="Z1561" s="4">
        <f>IFERROR(__xludf.DUMMYFUNCTION("""COMPUTED_VALUE"""),7.565)</f>
        <v>7.565</v>
      </c>
      <c r="AA1561" s="4">
        <v>-0.279809</v>
      </c>
      <c r="AB1561" s="4" t="s">
        <v>13</v>
      </c>
      <c r="AC1561" s="1">
        <v>12.7221205441814</v>
      </c>
      <c r="AD1561" s="4">
        <v>-12.1913745441814</v>
      </c>
    </row>
    <row r="1562">
      <c r="G1562" s="5">
        <v>4.79834</v>
      </c>
      <c r="H1562" s="6">
        <v>7.805</v>
      </c>
      <c r="K1562" s="4">
        <f>IFERROR(__xludf.DUMMYFUNCTION("""COMPUTED_VALUE"""),7.57)</f>
        <v>7.57</v>
      </c>
      <c r="L1562" s="4">
        <v>4.07924</v>
      </c>
      <c r="M1562" s="4" t="s">
        <v>13</v>
      </c>
      <c r="N1562" s="1">
        <v>7.49391732098984</v>
      </c>
      <c r="O1562" s="4">
        <v>-2.69557732098984</v>
      </c>
      <c r="V1562" s="5">
        <v>0.542033</v>
      </c>
      <c r="W1562" s="6">
        <v>7.805</v>
      </c>
      <c r="Z1562" s="4">
        <f>IFERROR(__xludf.DUMMYFUNCTION("""COMPUTED_VALUE"""),7.57)</f>
        <v>7.57</v>
      </c>
      <c r="AA1562" s="4">
        <v>-0.263964</v>
      </c>
      <c r="AB1562" s="4" t="s">
        <v>13</v>
      </c>
      <c r="AC1562" s="1">
        <v>12.6383461889977</v>
      </c>
      <c r="AD1562" s="4">
        <v>-12.0963131889977</v>
      </c>
    </row>
    <row r="1563">
      <c r="G1563" s="5">
        <v>4.80935</v>
      </c>
      <c r="H1563" s="6">
        <v>7.81</v>
      </c>
      <c r="K1563" s="4">
        <f>IFERROR(__xludf.DUMMYFUNCTION("""COMPUTED_VALUE"""),7.575)</f>
        <v>7.575</v>
      </c>
      <c r="L1563" s="4">
        <v>4.09668</v>
      </c>
      <c r="M1563" s="4" t="s">
        <v>13</v>
      </c>
      <c r="N1563" s="1">
        <v>7.61852050809646</v>
      </c>
      <c r="O1563" s="4">
        <v>-2.80917050809646</v>
      </c>
      <c r="V1563" s="5">
        <v>0.552808</v>
      </c>
      <c r="W1563" s="6">
        <v>7.81</v>
      </c>
      <c r="Z1563" s="4">
        <f>IFERROR(__xludf.DUMMYFUNCTION("""COMPUTED_VALUE"""),7.575)</f>
        <v>7.575</v>
      </c>
      <c r="AA1563" s="4">
        <v>-0.247293</v>
      </c>
      <c r="AB1563" s="4" t="s">
        <v>13</v>
      </c>
      <c r="AC1563" s="1">
        <v>12.5514455230069</v>
      </c>
      <c r="AD1563" s="4">
        <v>-11.998637523006899</v>
      </c>
    </row>
    <row r="1564">
      <c r="G1564" s="5">
        <v>4.82016</v>
      </c>
      <c r="H1564" s="6">
        <v>7.815</v>
      </c>
      <c r="K1564" s="4">
        <f>IFERROR(__xludf.DUMMYFUNCTION("""COMPUTED_VALUE"""),7.58)</f>
        <v>7.58</v>
      </c>
      <c r="L1564" s="4">
        <v>4.11441</v>
      </c>
      <c r="M1564" s="4" t="s">
        <v>13</v>
      </c>
      <c r="N1564" s="1">
        <v>7.69185722891736</v>
      </c>
      <c r="O1564" s="4">
        <v>-2.871697228917361</v>
      </c>
      <c r="V1564" s="5">
        <v>0.563061</v>
      </c>
      <c r="W1564" s="6">
        <v>7.815</v>
      </c>
      <c r="Z1564" s="4">
        <f>IFERROR(__xludf.DUMMYFUNCTION("""COMPUTED_VALUE"""),7.58)</f>
        <v>7.58</v>
      </c>
      <c r="AA1564" s="4">
        <v>-0.230027</v>
      </c>
      <c r="AB1564" s="4" t="s">
        <v>13</v>
      </c>
      <c r="AC1564" s="1">
        <v>12.4613050845062</v>
      </c>
      <c r="AD1564" s="4">
        <v>-11.898244084506201</v>
      </c>
    </row>
    <row r="1565">
      <c r="G1565" s="5">
        <v>4.83074</v>
      </c>
      <c r="H1565" s="6">
        <v>7.82</v>
      </c>
      <c r="K1565" s="4">
        <f>IFERROR(__xludf.DUMMYFUNCTION("""COMPUTED_VALUE"""),7.585)</f>
        <v>7.585</v>
      </c>
      <c r="L1565" s="4">
        <v>4.13246</v>
      </c>
      <c r="M1565" s="4" t="s">
        <v>13</v>
      </c>
      <c r="N1565" s="1">
        <v>7.7100778717583</v>
      </c>
      <c r="O1565" s="4">
        <v>-2.8793378717583007</v>
      </c>
      <c r="V1565" s="5">
        <v>0.572773</v>
      </c>
      <c r="W1565" s="6">
        <v>7.82</v>
      </c>
      <c r="Z1565" s="4">
        <f>IFERROR(__xludf.DUMMYFUNCTION("""COMPUTED_VALUE"""),7.585)</f>
        <v>7.585</v>
      </c>
      <c r="AA1565" s="4">
        <v>-0.212064</v>
      </c>
      <c r="AB1565" s="4" t="s">
        <v>13</v>
      </c>
      <c r="AC1565" s="1">
        <v>12.3674223579642</v>
      </c>
      <c r="AD1565" s="4">
        <v>-11.7946493579642</v>
      </c>
    </row>
    <row r="1566">
      <c r="G1566" s="5">
        <v>4.84108</v>
      </c>
      <c r="H1566" s="6">
        <v>7.825</v>
      </c>
      <c r="K1566" s="4">
        <f>IFERROR(__xludf.DUMMYFUNCTION("""COMPUTED_VALUE"""),7.59)</f>
        <v>7.59</v>
      </c>
      <c r="L1566" s="4">
        <v>4.15072</v>
      </c>
      <c r="M1566" s="4" t="s">
        <v>13</v>
      </c>
      <c r="N1566" s="1">
        <v>7.70464885596411</v>
      </c>
      <c r="O1566" s="4">
        <v>-2.86356885596411</v>
      </c>
      <c r="V1566" s="5">
        <v>0.58186</v>
      </c>
      <c r="W1566" s="6">
        <v>7.825</v>
      </c>
      <c r="Z1566" s="4">
        <f>IFERROR(__xludf.DUMMYFUNCTION("""COMPUTED_VALUE"""),7.59)</f>
        <v>7.59</v>
      </c>
      <c r="AA1566" s="4">
        <v>-0.193577</v>
      </c>
      <c r="AB1566" s="4" t="s">
        <v>13</v>
      </c>
      <c r="AC1566" s="1">
        <v>12.2582304725766</v>
      </c>
      <c r="AD1566" s="4">
        <v>-11.676370472576599</v>
      </c>
    </row>
    <row r="1567">
      <c r="G1567" s="5">
        <v>4.85119</v>
      </c>
      <c r="H1567" s="6">
        <v>7.83</v>
      </c>
      <c r="K1567" s="4">
        <f>IFERROR(__xludf.DUMMYFUNCTION("""COMPUTED_VALUE"""),7.595)</f>
        <v>7.595</v>
      </c>
      <c r="L1567" s="4">
        <v>4.16915</v>
      </c>
      <c r="M1567" s="4" t="s">
        <v>13</v>
      </c>
      <c r="N1567" s="1">
        <v>7.69187360770165</v>
      </c>
      <c r="O1567" s="4">
        <v>-2.84068360770165</v>
      </c>
      <c r="V1567" s="5">
        <v>0.59038</v>
      </c>
      <c r="W1567" s="6">
        <v>7.83</v>
      </c>
      <c r="Z1567" s="4">
        <f>IFERROR(__xludf.DUMMYFUNCTION("""COMPUTED_VALUE"""),7.595)</f>
        <v>7.595</v>
      </c>
      <c r="AA1567" s="4">
        <v>-0.174619</v>
      </c>
      <c r="AB1567" s="4" t="s">
        <v>13</v>
      </c>
      <c r="AC1567" s="1">
        <v>12.1292366930108</v>
      </c>
      <c r="AD1567" s="4">
        <v>-11.5388566930108</v>
      </c>
    </row>
    <row r="1568">
      <c r="G1568" s="5">
        <v>4.861</v>
      </c>
      <c r="H1568" s="6">
        <v>7.835</v>
      </c>
      <c r="K1568" s="4">
        <f>IFERROR(__xludf.DUMMYFUNCTION("""COMPUTED_VALUE"""),7.6)</f>
        <v>7.6</v>
      </c>
      <c r="L1568" s="4">
        <v>4.18778</v>
      </c>
      <c r="M1568" s="4" t="s">
        <v>13</v>
      </c>
      <c r="N1568" s="1">
        <v>7.67213100271072</v>
      </c>
      <c r="O1568" s="4">
        <v>-2.81113100271072</v>
      </c>
      <c r="V1568" s="5">
        <v>0.5982</v>
      </c>
      <c r="W1568" s="6">
        <v>7.835</v>
      </c>
      <c r="Z1568" s="4">
        <f>IFERROR(__xludf.DUMMYFUNCTION("""COMPUTED_VALUE"""),7.6)</f>
        <v>7.6</v>
      </c>
      <c r="AA1568" s="4">
        <v>-0.155164</v>
      </c>
      <c r="AB1568" s="4" t="s">
        <v>13</v>
      </c>
      <c r="AC1568" s="1">
        <v>11.9815946670514</v>
      </c>
      <c r="AD1568" s="4">
        <v>-11.3833946670514</v>
      </c>
    </row>
    <row r="1569">
      <c r="G1569" s="5">
        <v>4.87059</v>
      </c>
      <c r="H1569" s="6">
        <v>7.84</v>
      </c>
      <c r="K1569" s="4">
        <f>IFERROR(__xludf.DUMMYFUNCTION("""COMPUTED_VALUE"""),7.605)</f>
        <v>7.605</v>
      </c>
      <c r="L1569" s="4">
        <v>4.20651</v>
      </c>
      <c r="M1569" s="4" t="s">
        <v>13</v>
      </c>
      <c r="N1569" s="1">
        <v>7.64579991673108</v>
      </c>
      <c r="O1569" s="4">
        <v>-2.7752099167310798</v>
      </c>
      <c r="V1569" s="5">
        <v>0.60543</v>
      </c>
      <c r="W1569" s="6">
        <v>7.84</v>
      </c>
      <c r="Z1569" s="4">
        <f>IFERROR(__xludf.DUMMYFUNCTION("""COMPUTED_VALUE"""),7.605)</f>
        <v>7.605</v>
      </c>
      <c r="AA1569" s="4">
        <v>-0.13532</v>
      </c>
      <c r="AB1569" s="4" t="s">
        <v>13</v>
      </c>
      <c r="AC1569" s="1">
        <v>11.8164580424835</v>
      </c>
      <c r="AD1569" s="4">
        <v>-11.2110280424835</v>
      </c>
    </row>
    <row r="1570">
      <c r="G1570" s="5">
        <v>4.8799</v>
      </c>
      <c r="H1570" s="6">
        <v>7.845</v>
      </c>
      <c r="K1570" s="4">
        <f>IFERROR(__xludf.DUMMYFUNCTION("""COMPUTED_VALUE"""),7.61)</f>
        <v>7.61</v>
      </c>
      <c r="L1570" s="4">
        <v>4.22525</v>
      </c>
      <c r="M1570" s="4" t="s">
        <v>13</v>
      </c>
      <c r="N1570" s="1">
        <v>7.61325922550252</v>
      </c>
      <c r="O1570" s="4">
        <v>-2.73335922550252</v>
      </c>
      <c r="V1570" s="5">
        <v>0.612009</v>
      </c>
      <c r="W1570" s="6">
        <v>7.845</v>
      </c>
      <c r="Z1570" s="4">
        <f>IFERROR(__xludf.DUMMYFUNCTION("""COMPUTED_VALUE"""),7.61)</f>
        <v>7.61</v>
      </c>
      <c r="AA1570" s="4">
        <v>-0.115244</v>
      </c>
      <c r="AB1570" s="4" t="s">
        <v>13</v>
      </c>
      <c r="AC1570" s="1">
        <v>11.6349804670916</v>
      </c>
      <c r="AD1570" s="4">
        <v>-11.0229714670916</v>
      </c>
    </row>
    <row r="1571">
      <c r="G1571" s="5">
        <v>4.88898</v>
      </c>
      <c r="H1571" s="6">
        <v>7.85</v>
      </c>
      <c r="K1571" s="4">
        <f>IFERROR(__xludf.DUMMYFUNCTION("""COMPUTED_VALUE"""),7.615)</f>
        <v>7.615</v>
      </c>
      <c r="L1571" s="4">
        <v>4.24403</v>
      </c>
      <c r="M1571" s="4" t="s">
        <v>13</v>
      </c>
      <c r="N1571" s="1">
        <v>7.57488780476481</v>
      </c>
      <c r="O1571" s="4">
        <v>-2.6859078047648097</v>
      </c>
      <c r="V1571" s="5">
        <v>0.61801</v>
      </c>
      <c r="W1571" s="6">
        <v>7.85</v>
      </c>
      <c r="Z1571" s="4">
        <f>IFERROR(__xludf.DUMMYFUNCTION("""COMPUTED_VALUE"""),7.615)</f>
        <v>7.615</v>
      </c>
      <c r="AA1571" s="4">
        <v>-0.0949224</v>
      </c>
      <c r="AB1571" s="4" t="s">
        <v>13</v>
      </c>
      <c r="AC1571" s="1">
        <v>11.4383155886607</v>
      </c>
      <c r="AD1571" s="4">
        <v>-10.8203055886607</v>
      </c>
    </row>
    <row r="1572">
      <c r="G1572" s="5">
        <v>4.89774</v>
      </c>
      <c r="H1572" s="6">
        <v>7.855</v>
      </c>
      <c r="K1572" s="4">
        <f>IFERROR(__xludf.DUMMYFUNCTION("""COMPUTED_VALUE"""),7.62)</f>
        <v>7.62</v>
      </c>
      <c r="L1572" s="4">
        <v>4.2627</v>
      </c>
      <c r="M1572" s="4" t="s">
        <v>13</v>
      </c>
      <c r="N1572" s="1">
        <v>7.53106453025773</v>
      </c>
      <c r="O1572" s="4">
        <v>-2.63332453025773</v>
      </c>
      <c r="V1572" s="5">
        <v>0.623262</v>
      </c>
      <c r="W1572" s="6">
        <v>7.855</v>
      </c>
      <c r="Z1572" s="4">
        <f>IFERROR(__xludf.DUMMYFUNCTION("""COMPUTED_VALUE"""),7.62)</f>
        <v>7.62</v>
      </c>
      <c r="AA1572" s="4">
        <v>-0.0744805</v>
      </c>
      <c r="AB1572" s="4" t="s">
        <v>13</v>
      </c>
      <c r="AC1572" s="1">
        <v>11.2276170549756</v>
      </c>
      <c r="AD1572" s="4">
        <v>-10.6043550549756</v>
      </c>
    </row>
    <row r="1573">
      <c r="G1573" s="5">
        <v>4.90628</v>
      </c>
      <c r="H1573" s="6">
        <v>7.86</v>
      </c>
      <c r="K1573" s="4">
        <f>IFERROR(__xludf.DUMMYFUNCTION("""COMPUTED_VALUE"""),7.625)</f>
        <v>7.625</v>
      </c>
      <c r="L1573" s="4">
        <v>4.28136</v>
      </c>
      <c r="M1573" s="4" t="s">
        <v>13</v>
      </c>
      <c r="N1573" s="1">
        <v>7.48216827772106</v>
      </c>
      <c r="O1573" s="4">
        <v>-2.5758882777210603</v>
      </c>
      <c r="V1573" s="5">
        <v>0.627916</v>
      </c>
      <c r="W1573" s="6">
        <v>7.86</v>
      </c>
      <c r="Z1573" s="4">
        <f>IFERROR(__xludf.DUMMYFUNCTION("""COMPUTED_VALUE"""),7.625)</f>
        <v>7.625</v>
      </c>
      <c r="AA1573" s="4">
        <v>-0.0538865</v>
      </c>
      <c r="AB1573" s="4" t="s">
        <v>13</v>
      </c>
      <c r="AC1573" s="1">
        <v>11.004038513821</v>
      </c>
      <c r="AD1573" s="4">
        <v>-10.376122513820999</v>
      </c>
    </row>
    <row r="1574">
      <c r="G1574" s="5">
        <v>4.91454</v>
      </c>
      <c r="H1574" s="6">
        <v>7.865</v>
      </c>
      <c r="K1574" s="4">
        <f>IFERROR(__xludf.DUMMYFUNCTION("""COMPUTED_VALUE"""),7.63)</f>
        <v>7.63</v>
      </c>
      <c r="L1574" s="4">
        <v>4.29985</v>
      </c>
      <c r="M1574" s="4" t="s">
        <v>13</v>
      </c>
      <c r="N1574" s="1">
        <v>7.42857792289458</v>
      </c>
      <c r="O1574" s="4">
        <v>-2.5140379228945804</v>
      </c>
      <c r="V1574" s="5">
        <v>0.631914</v>
      </c>
      <c r="W1574" s="6">
        <v>7.865</v>
      </c>
      <c r="Z1574" s="4">
        <f>IFERROR(__xludf.DUMMYFUNCTION("""COMPUTED_VALUE"""),7.63)</f>
        <v>7.63</v>
      </c>
      <c r="AA1574" s="4">
        <v>-0.033291</v>
      </c>
      <c r="AB1574" s="4" t="s">
        <v>13</v>
      </c>
      <c r="AC1574" s="1">
        <v>10.7687336129818</v>
      </c>
      <c r="AD1574" s="4">
        <v>-10.1368196129818</v>
      </c>
    </row>
    <row r="1575">
      <c r="G1575" s="5">
        <v>4.92254</v>
      </c>
      <c r="H1575" s="6">
        <v>7.87</v>
      </c>
      <c r="K1575" s="4">
        <f>IFERROR(__xludf.DUMMYFUNCTION("""COMPUTED_VALUE"""),7.635)</f>
        <v>7.635</v>
      </c>
      <c r="L1575" s="4">
        <v>4.31815</v>
      </c>
      <c r="M1575" s="4" t="s">
        <v>13</v>
      </c>
      <c r="N1575" s="1">
        <v>7.37067234151806</v>
      </c>
      <c r="O1575" s="4">
        <v>-2.4481323415180603</v>
      </c>
      <c r="V1575" s="5">
        <v>0.635284</v>
      </c>
      <c r="W1575" s="6">
        <v>7.87</v>
      </c>
      <c r="Z1575" s="4">
        <f>IFERROR(__xludf.DUMMYFUNCTION("""COMPUTED_VALUE"""),7.635)</f>
        <v>7.635</v>
      </c>
      <c r="AA1575" s="4">
        <v>-0.0127863</v>
      </c>
      <c r="AB1575" s="4" t="s">
        <v>13</v>
      </c>
      <c r="AC1575" s="1">
        <v>10.5228560002428</v>
      </c>
      <c r="AD1575" s="4">
        <v>-9.8875720002428</v>
      </c>
    </row>
    <row r="1576">
      <c r="G1576" s="5">
        <v>4.93033</v>
      </c>
      <c r="H1576" s="6">
        <v>7.875</v>
      </c>
      <c r="K1576" s="4">
        <f>IFERROR(__xludf.DUMMYFUNCTION("""COMPUTED_VALUE"""),7.64)</f>
        <v>7.64</v>
      </c>
      <c r="L1576" s="4">
        <v>4.33626</v>
      </c>
      <c r="M1576" s="4" t="s">
        <v>13</v>
      </c>
      <c r="N1576" s="1">
        <v>7.30883040933129</v>
      </c>
      <c r="O1576" s="4">
        <v>-2.3785004093312905</v>
      </c>
      <c r="V1576" s="5">
        <v>0.638086</v>
      </c>
      <c r="W1576" s="6">
        <v>7.875</v>
      </c>
      <c r="Z1576" s="4">
        <f>IFERROR(__xludf.DUMMYFUNCTION("""COMPUTED_VALUE"""),7.64)</f>
        <v>7.64</v>
      </c>
      <c r="AA1576" s="4">
        <v>0.00770011</v>
      </c>
      <c r="AB1576" s="4" t="s">
        <v>13</v>
      </c>
      <c r="AC1576" s="1">
        <v>10.2675593233888</v>
      </c>
      <c r="AD1576" s="4">
        <v>-9.629473323388801</v>
      </c>
    </row>
    <row r="1577">
      <c r="G1577" s="5">
        <v>4.93785</v>
      </c>
      <c r="H1577" s="6">
        <v>7.88</v>
      </c>
      <c r="K1577" s="4">
        <f>IFERROR(__xludf.DUMMYFUNCTION("""COMPUTED_VALUE"""),7.645)</f>
        <v>7.645</v>
      </c>
      <c r="L1577" s="4">
        <v>4.35411</v>
      </c>
      <c r="M1577" s="4" t="s">
        <v>13</v>
      </c>
      <c r="N1577" s="1">
        <v>7.24343100207404</v>
      </c>
      <c r="O1577" s="4">
        <v>-2.3055810020740397</v>
      </c>
      <c r="V1577" s="5">
        <v>0.640259</v>
      </c>
      <c r="W1577" s="6">
        <v>7.88</v>
      </c>
      <c r="Z1577" s="4">
        <f>IFERROR(__xludf.DUMMYFUNCTION("""COMPUTED_VALUE"""),7.645)</f>
        <v>7.645</v>
      </c>
      <c r="AA1577" s="4">
        <v>0.0280329</v>
      </c>
      <c r="AB1577" s="4" t="s">
        <v>13</v>
      </c>
      <c r="AC1577" s="1">
        <v>10.0039972302046</v>
      </c>
      <c r="AD1577" s="4">
        <v>-9.3637382302046</v>
      </c>
    </row>
    <row r="1578">
      <c r="G1578" s="5">
        <v>4.94518</v>
      </c>
      <c r="H1578" s="6">
        <v>7.885</v>
      </c>
      <c r="K1578" s="4">
        <f>IFERROR(__xludf.DUMMYFUNCTION("""COMPUTED_VALUE"""),7.65)</f>
        <v>7.65</v>
      </c>
      <c r="L1578" s="4">
        <v>4.37171</v>
      </c>
      <c r="M1578" s="4" t="s">
        <v>13</v>
      </c>
      <c r="N1578" s="1">
        <v>7.17485299548609</v>
      </c>
      <c r="O1578" s="4">
        <v>-2.22967299548609</v>
      </c>
      <c r="V1578" s="5">
        <v>0.64189</v>
      </c>
      <c r="W1578" s="6">
        <v>7.885</v>
      </c>
      <c r="Z1578" s="4">
        <f>IFERROR(__xludf.DUMMYFUNCTION("""COMPUTED_VALUE"""),7.65)</f>
        <v>7.65</v>
      </c>
      <c r="AA1578" s="4">
        <v>0.0481815</v>
      </c>
      <c r="AB1578" s="4" t="s">
        <v>13</v>
      </c>
      <c r="AC1578" s="1">
        <v>9.73332336847508</v>
      </c>
      <c r="AD1578" s="4">
        <v>-9.09143336847508</v>
      </c>
    </row>
    <row r="1579">
      <c r="G1579" s="5">
        <v>4.95233</v>
      </c>
      <c r="H1579" s="6">
        <v>7.89</v>
      </c>
      <c r="K1579" s="4">
        <f>IFERROR(__xludf.DUMMYFUNCTION("""COMPUTED_VALUE"""),7.655)</f>
        <v>7.655</v>
      </c>
      <c r="L1579" s="4">
        <v>4.38905</v>
      </c>
      <c r="M1579" s="4" t="s">
        <v>13</v>
      </c>
      <c r="N1579" s="1">
        <v>7.10347526530722</v>
      </c>
      <c r="O1579" s="4">
        <v>-2.1511452653072203</v>
      </c>
      <c r="V1579" s="5">
        <v>0.64305</v>
      </c>
      <c r="W1579" s="6">
        <v>7.89</v>
      </c>
      <c r="Z1579" s="4">
        <f>IFERROR(__xludf.DUMMYFUNCTION("""COMPUTED_VALUE"""),7.655)</f>
        <v>7.655</v>
      </c>
      <c r="AA1579" s="4">
        <v>0.0681733</v>
      </c>
      <c r="AB1579" s="4" t="s">
        <v>13</v>
      </c>
      <c r="AC1579" s="1">
        <v>9.45669138598491</v>
      </c>
      <c r="AD1579" s="4">
        <v>-8.81364138598491</v>
      </c>
    </row>
    <row r="1580">
      <c r="G1580" s="5">
        <v>4.95926</v>
      </c>
      <c r="H1580" s="6">
        <v>7.895</v>
      </c>
      <c r="K1580" s="4">
        <f>IFERROR(__xludf.DUMMYFUNCTION("""COMPUTED_VALUE"""),7.66)</f>
        <v>7.66</v>
      </c>
      <c r="L1580" s="4">
        <v>4.40605</v>
      </c>
      <c r="M1580" s="4" t="s">
        <v>13</v>
      </c>
      <c r="N1580" s="1">
        <v>7.02967668727721</v>
      </c>
      <c r="O1580" s="4">
        <v>-2.07041668727721</v>
      </c>
      <c r="V1580" s="5">
        <v>0.643648</v>
      </c>
      <c r="W1580" s="6">
        <v>7.895</v>
      </c>
      <c r="Z1580" s="4">
        <f>IFERROR(__xludf.DUMMYFUNCTION("""COMPUTED_VALUE"""),7.66)</f>
        <v>7.66</v>
      </c>
      <c r="AA1580" s="4">
        <v>0.0878402</v>
      </c>
      <c r="AB1580" s="4" t="s">
        <v>13</v>
      </c>
      <c r="AC1580" s="1">
        <v>9.17525493051898</v>
      </c>
      <c r="AD1580" s="4">
        <v>-8.53160693051898</v>
      </c>
    </row>
    <row r="1581">
      <c r="G1581" s="5">
        <v>4.96603</v>
      </c>
      <c r="H1581" s="6">
        <v>7.9</v>
      </c>
      <c r="K1581" s="4">
        <f>IFERROR(__xludf.DUMMYFUNCTION("""COMPUTED_VALUE"""),7.665)</f>
        <v>7.665</v>
      </c>
      <c r="L1581" s="4">
        <v>4.42275</v>
      </c>
      <c r="M1581" s="4" t="s">
        <v>13</v>
      </c>
      <c r="N1581" s="1">
        <v>6.95383613713581</v>
      </c>
      <c r="O1581" s="4">
        <v>-1.9878061371358102</v>
      </c>
      <c r="V1581" s="5">
        <v>0.643784</v>
      </c>
      <c r="W1581" s="6">
        <v>7.9</v>
      </c>
      <c r="Z1581" s="4">
        <f>IFERROR(__xludf.DUMMYFUNCTION("""COMPUTED_VALUE"""),7.665)</f>
        <v>7.665</v>
      </c>
      <c r="AA1581" s="4">
        <v>0.107292</v>
      </c>
      <c r="AB1581" s="4" t="s">
        <v>13</v>
      </c>
      <c r="AC1581" s="1">
        <v>8.89016764986202</v>
      </c>
      <c r="AD1581" s="4">
        <v>-8.24638364986202</v>
      </c>
    </row>
    <row r="1582">
      <c r="G1582" s="5">
        <v>4.9727</v>
      </c>
      <c r="H1582" s="6">
        <v>7.905</v>
      </c>
      <c r="K1582" s="4">
        <f>IFERROR(__xludf.DUMMYFUNCTION("""COMPUTED_VALUE"""),7.67)</f>
        <v>7.67</v>
      </c>
      <c r="L1582" s="4">
        <v>4.43914</v>
      </c>
      <c r="M1582" s="4" t="s">
        <v>13</v>
      </c>
      <c r="N1582" s="1">
        <v>6.87633249062285</v>
      </c>
      <c r="O1582" s="4">
        <v>-1.90363249062285</v>
      </c>
      <c r="V1582" s="5">
        <v>0.643601</v>
      </c>
      <c r="W1582" s="6">
        <v>7.905</v>
      </c>
      <c r="Z1582" s="4">
        <f>IFERROR(__xludf.DUMMYFUNCTION("""COMPUTED_VALUE"""),7.67)</f>
        <v>7.67</v>
      </c>
      <c r="AA1582" s="4">
        <v>0.126454</v>
      </c>
      <c r="AB1582" s="4" t="s">
        <v>13</v>
      </c>
      <c r="AC1582" s="1">
        <v>8.60258319179897</v>
      </c>
      <c r="AD1582" s="4">
        <v>-7.95898219179897</v>
      </c>
    </row>
    <row r="1583">
      <c r="G1583" s="5">
        <v>4.97924</v>
      </c>
      <c r="H1583" s="6">
        <v>7.91</v>
      </c>
      <c r="K1583" s="4">
        <f>IFERROR(__xludf.DUMMYFUNCTION("""COMPUTED_VALUE"""),7.675)</f>
        <v>7.675</v>
      </c>
      <c r="L1583" s="4">
        <v>4.45524</v>
      </c>
      <c r="M1583" s="4" t="s">
        <v>13</v>
      </c>
      <c r="N1583" s="1">
        <v>6.79754462347807</v>
      </c>
      <c r="O1583" s="4">
        <v>-1.8183046234780704</v>
      </c>
      <c r="V1583" s="5">
        <v>0.643018</v>
      </c>
      <c r="W1583" s="6">
        <v>7.91</v>
      </c>
      <c r="Z1583" s="4">
        <f>IFERROR(__xludf.DUMMYFUNCTION("""COMPUTED_VALUE"""),7.675)</f>
        <v>7.675</v>
      </c>
      <c r="AA1583" s="4">
        <v>0.145373</v>
      </c>
      <c r="AB1583" s="4" t="s">
        <v>13</v>
      </c>
      <c r="AC1583" s="1">
        <v>8.31365520411458</v>
      </c>
      <c r="AD1583" s="4">
        <v>-7.6706372041145805</v>
      </c>
    </row>
    <row r="1584">
      <c r="G1584" s="5">
        <v>4.98564</v>
      </c>
      <c r="H1584" s="6">
        <v>7.915</v>
      </c>
      <c r="K1584" s="4">
        <f>IFERROR(__xludf.DUMMYFUNCTION("""COMPUTED_VALUE"""),7.68)</f>
        <v>7.68</v>
      </c>
      <c r="L1584" s="4">
        <v>4.47098</v>
      </c>
      <c r="M1584" s="4" t="s">
        <v>13</v>
      </c>
      <c r="N1584" s="1">
        <v>6.71785141144126</v>
      </c>
      <c r="O1584" s="4">
        <v>-1.7322114114412601</v>
      </c>
      <c r="V1584" s="5">
        <v>0.642084</v>
      </c>
      <c r="W1584" s="6">
        <v>7.915</v>
      </c>
      <c r="Z1584" s="4">
        <f>IFERROR(__xludf.DUMMYFUNCTION("""COMPUTED_VALUE"""),7.68)</f>
        <v>7.68</v>
      </c>
      <c r="AA1584" s="4">
        <v>0.163949</v>
      </c>
      <c r="AB1584" s="4" t="s">
        <v>13</v>
      </c>
      <c r="AC1584" s="1">
        <v>8.02453733459365</v>
      </c>
      <c r="AD1584" s="4">
        <v>-7.38245333459365</v>
      </c>
    </row>
    <row r="1585">
      <c r="G1585" s="5">
        <v>4.99202</v>
      </c>
      <c r="H1585" s="6">
        <v>7.92</v>
      </c>
      <c r="K1585" s="4">
        <f>IFERROR(__xludf.DUMMYFUNCTION("""COMPUTED_VALUE"""),7.685)</f>
        <v>7.685</v>
      </c>
      <c r="L1585" s="4">
        <v>4.48646</v>
      </c>
      <c r="M1585" s="4" t="s">
        <v>13</v>
      </c>
      <c r="N1585" s="1">
        <v>6.6376317302522</v>
      </c>
      <c r="O1585" s="4">
        <v>-1.6456117302521998</v>
      </c>
      <c r="V1585" s="5">
        <v>0.640931</v>
      </c>
      <c r="W1585" s="6">
        <v>7.92</v>
      </c>
      <c r="Z1585" s="4">
        <f>IFERROR(__xludf.DUMMYFUNCTION("""COMPUTED_VALUE"""),7.685)</f>
        <v>7.685</v>
      </c>
      <c r="AA1585" s="4">
        <v>0.182253</v>
      </c>
      <c r="AB1585" s="4" t="s">
        <v>13</v>
      </c>
      <c r="AC1585" s="1">
        <v>7.73638323102099</v>
      </c>
      <c r="AD1585" s="4">
        <v>-7.09545223102099</v>
      </c>
    </row>
    <row r="1586">
      <c r="G1586" s="5">
        <v>4.99834</v>
      </c>
      <c r="H1586" s="6">
        <v>7.925</v>
      </c>
      <c r="K1586" s="4">
        <f>IFERROR(__xludf.DUMMYFUNCTION("""COMPUTED_VALUE"""),7.69)</f>
        <v>7.69</v>
      </c>
      <c r="L1586" s="4">
        <v>4.50162</v>
      </c>
      <c r="M1586" s="4" t="s">
        <v>13</v>
      </c>
      <c r="N1586" s="1">
        <v>6.55726445565067</v>
      </c>
      <c r="O1586" s="4">
        <v>-1.5589244556506703</v>
      </c>
      <c r="V1586" s="5">
        <v>0.639534</v>
      </c>
      <c r="W1586" s="6">
        <v>7.925</v>
      </c>
      <c r="Z1586" s="4">
        <f>IFERROR(__xludf.DUMMYFUNCTION("""COMPUTED_VALUE"""),7.69)</f>
        <v>7.69</v>
      </c>
      <c r="AA1586" s="4">
        <v>0.200299</v>
      </c>
      <c r="AB1586" s="4" t="s">
        <v>13</v>
      </c>
      <c r="AC1586" s="1">
        <v>7.45034654118141</v>
      </c>
      <c r="AD1586" s="4">
        <v>-6.810812541181409</v>
      </c>
    </row>
    <row r="1587">
      <c r="G1587" s="5">
        <v>5.00468</v>
      </c>
      <c r="H1587" s="6">
        <v>7.93</v>
      </c>
      <c r="K1587" s="4">
        <f>IFERROR(__xludf.DUMMYFUNCTION("""COMPUTED_VALUE"""),7.695)</f>
        <v>7.695</v>
      </c>
      <c r="L1587" s="4">
        <v>4.51652</v>
      </c>
      <c r="M1587" s="4" t="s">
        <v>13</v>
      </c>
      <c r="N1587" s="1">
        <v>6.47712846337643</v>
      </c>
      <c r="O1587" s="4">
        <v>-1.4724484633764305</v>
      </c>
      <c r="V1587" s="5">
        <v>0.638046</v>
      </c>
      <c r="W1587" s="6">
        <v>7.93</v>
      </c>
      <c r="Z1587" s="4">
        <f>IFERROR(__xludf.DUMMYFUNCTION("""COMPUTED_VALUE"""),7.695)</f>
        <v>7.695</v>
      </c>
      <c r="AA1587" s="4">
        <v>0.218023</v>
      </c>
      <c r="AB1587" s="4" t="s">
        <v>13</v>
      </c>
      <c r="AC1587" s="1">
        <v>7.16758091285973</v>
      </c>
      <c r="AD1587" s="4">
        <v>-6.52953491285973</v>
      </c>
    </row>
    <row r="1588">
      <c r="G1588" s="5">
        <v>5.01096</v>
      </c>
      <c r="H1588" s="6">
        <v>7.935</v>
      </c>
      <c r="K1588" s="4">
        <f>IFERROR(__xludf.DUMMYFUNCTION("""COMPUTED_VALUE"""),7.7)</f>
        <v>7.7</v>
      </c>
      <c r="L1588" s="4">
        <v>4.53111</v>
      </c>
      <c r="M1588" s="4" t="s">
        <v>13</v>
      </c>
      <c r="N1588" s="1">
        <v>6.39760262916928</v>
      </c>
      <c r="O1588" s="4">
        <v>-1.3866426291692804</v>
      </c>
      <c r="V1588" s="5">
        <v>0.636357</v>
      </c>
      <c r="W1588" s="6">
        <v>7.935</v>
      </c>
      <c r="Z1588" s="4">
        <f>IFERROR(__xludf.DUMMYFUNCTION("""COMPUTED_VALUE"""),7.7)</f>
        <v>7.7</v>
      </c>
      <c r="AA1588" s="4">
        <v>0.235446</v>
      </c>
      <c r="AB1588" s="4" t="s">
        <v>13</v>
      </c>
      <c r="AC1588" s="1">
        <v>6.88923999384074</v>
      </c>
      <c r="AD1588" s="4">
        <v>-6.25288299384074</v>
      </c>
    </row>
    <row r="1589">
      <c r="G1589" s="5">
        <v>5.0173</v>
      </c>
      <c r="H1589" s="6">
        <v>7.94</v>
      </c>
      <c r="K1589" s="4">
        <f>IFERROR(__xludf.DUMMYFUNCTION("""COMPUTED_VALUE"""),7.702274322)</f>
        <v>7.702274322</v>
      </c>
      <c r="L1589" s="4" t="s">
        <v>13</v>
      </c>
      <c r="M1589" s="4">
        <v>1.92481370304315</v>
      </c>
      <c r="N1589" s="1">
        <v>6.31906582876898</v>
      </c>
      <c r="O1589" s="4">
        <v>-1.3017658287689802</v>
      </c>
      <c r="V1589" s="5">
        <v>0.634634</v>
      </c>
      <c r="W1589" s="6">
        <v>7.94</v>
      </c>
      <c r="Z1589" s="4">
        <f>IFERROR(__xludf.DUMMYFUNCTION("""COMPUTED_VALUE"""),7.702274322)</f>
        <v>7.702274322</v>
      </c>
      <c r="AA1589" s="4" t="s">
        <v>13</v>
      </c>
      <c r="AB1589" s="4">
        <v>13.8954093602255</v>
      </c>
      <c r="AC1589" s="1">
        <v>6.61647743190921</v>
      </c>
      <c r="AD1589" s="4">
        <v>-5.98184343190921</v>
      </c>
    </row>
    <row r="1590">
      <c r="G1590" s="5">
        <v>5.02369</v>
      </c>
      <c r="H1590" s="6">
        <v>7.945</v>
      </c>
      <c r="K1590" s="4">
        <f>IFERROR(__xludf.DUMMYFUNCTION("""COMPUTED_VALUE"""),7.705)</f>
        <v>7.705</v>
      </c>
      <c r="L1590" s="4">
        <v>4.54547</v>
      </c>
      <c r="M1590" s="4" t="s">
        <v>13</v>
      </c>
      <c r="N1590" s="1">
        <v>6.24189693791533</v>
      </c>
      <c r="O1590" s="4">
        <v>-1.2182069379153297</v>
      </c>
      <c r="V1590" s="5">
        <v>0.632951</v>
      </c>
      <c r="W1590" s="6">
        <v>7.945</v>
      </c>
      <c r="Z1590" s="4">
        <f>IFERROR(__xludf.DUMMYFUNCTION("""COMPUTED_VALUE"""),7.705)</f>
        <v>7.705</v>
      </c>
      <c r="AA1590" s="4">
        <v>0.252604</v>
      </c>
      <c r="AB1590" s="4" t="s">
        <v>13</v>
      </c>
      <c r="AC1590" s="1">
        <v>6.35044687485006</v>
      </c>
      <c r="AD1590" s="4">
        <v>-5.7174958748500595</v>
      </c>
    </row>
    <row r="1591">
      <c r="G1591" s="5">
        <v>5.03014</v>
      </c>
      <c r="H1591" s="6">
        <v>7.95</v>
      </c>
      <c r="K1591" s="4">
        <f>IFERROR(__xludf.DUMMYFUNCTION("""COMPUTED_VALUE"""),7.71)</f>
        <v>7.71</v>
      </c>
      <c r="L1591" s="4">
        <v>4.55961</v>
      </c>
      <c r="M1591" s="4" t="s">
        <v>13</v>
      </c>
      <c r="N1591" s="1">
        <v>6.16647483234809</v>
      </c>
      <c r="O1591" s="4">
        <v>-1.1363348323480897</v>
      </c>
      <c r="V1591" s="5">
        <v>0.631252</v>
      </c>
      <c r="W1591" s="6">
        <v>7.95</v>
      </c>
      <c r="Z1591" s="4">
        <f>IFERROR(__xludf.DUMMYFUNCTION("""COMPUTED_VALUE"""),7.71)</f>
        <v>7.71</v>
      </c>
      <c r="AA1591" s="4">
        <v>0.269508</v>
      </c>
      <c r="AB1591" s="4" t="s">
        <v>13</v>
      </c>
      <c r="AC1591" s="1">
        <v>6.09230197044802</v>
      </c>
      <c r="AD1591" s="4">
        <v>-5.46104997044802</v>
      </c>
    </row>
    <row r="1592">
      <c r="G1592" s="5">
        <v>5.03665</v>
      </c>
      <c r="H1592" s="6">
        <v>7.955</v>
      </c>
      <c r="K1592" s="4">
        <f>IFERROR(__xludf.DUMMYFUNCTION("""COMPUTED_VALUE"""),7.715)</f>
        <v>7.715</v>
      </c>
      <c r="L1592" s="4">
        <v>4.57351</v>
      </c>
      <c r="M1592" s="4" t="s">
        <v>13</v>
      </c>
      <c r="N1592" s="1">
        <v>6.09317838780705</v>
      </c>
      <c r="O1592" s="4">
        <v>-1.0565283878070497</v>
      </c>
      <c r="V1592" s="5">
        <v>0.629642</v>
      </c>
      <c r="W1592" s="6">
        <v>7.955</v>
      </c>
      <c r="Z1592" s="4">
        <f>IFERROR(__xludf.DUMMYFUNCTION("""COMPUTED_VALUE"""),7.715)</f>
        <v>7.715</v>
      </c>
      <c r="AA1592" s="4">
        <v>0.286155</v>
      </c>
      <c r="AB1592" s="4" t="s">
        <v>13</v>
      </c>
      <c r="AC1592" s="1">
        <v>5.84319636648793</v>
      </c>
      <c r="AD1592" s="4">
        <v>-5.21355436648793</v>
      </c>
    </row>
    <row r="1593">
      <c r="G1593" s="5">
        <v>5.04329</v>
      </c>
      <c r="H1593" s="6">
        <v>7.96</v>
      </c>
      <c r="K1593" s="4">
        <f>IFERROR(__xludf.DUMMYFUNCTION("""COMPUTED_VALUE"""),7.72)</f>
        <v>7.72</v>
      </c>
      <c r="L1593" s="4">
        <v>4.58723</v>
      </c>
      <c r="M1593" s="4" t="s">
        <v>13</v>
      </c>
      <c r="N1593" s="1">
        <v>6.02238648003198</v>
      </c>
      <c r="O1593" s="4">
        <v>-0.9790964800319806</v>
      </c>
      <c r="V1593" s="5">
        <v>0.62816</v>
      </c>
      <c r="W1593" s="6">
        <v>7.96</v>
      </c>
      <c r="Z1593" s="4">
        <f>IFERROR(__xludf.DUMMYFUNCTION("""COMPUTED_VALUE"""),7.72)</f>
        <v>7.72</v>
      </c>
      <c r="AA1593" s="4">
        <v>0.302564</v>
      </c>
      <c r="AB1593" s="4" t="s">
        <v>13</v>
      </c>
      <c r="AC1593" s="1">
        <v>5.60428371075457</v>
      </c>
      <c r="AD1593" s="4">
        <v>-4.97612371075457</v>
      </c>
    </row>
    <row r="1594">
      <c r="G1594" s="5">
        <v>5.05</v>
      </c>
      <c r="H1594" s="6">
        <v>7.965</v>
      </c>
      <c r="K1594" s="4">
        <f>IFERROR(__xludf.DUMMYFUNCTION("""COMPUTED_VALUE"""),7.725)</f>
        <v>7.725</v>
      </c>
      <c r="L1594" s="4">
        <v>4.60077</v>
      </c>
      <c r="M1594" s="4" t="s">
        <v>13</v>
      </c>
      <c r="N1594" s="1">
        <v>5.95447798476266</v>
      </c>
      <c r="O1594" s="4">
        <v>-0.9044779847626598</v>
      </c>
      <c r="V1594" s="5">
        <v>0.626823</v>
      </c>
      <c r="W1594" s="6">
        <v>7.965</v>
      </c>
      <c r="Z1594" s="4">
        <f>IFERROR(__xludf.DUMMYFUNCTION("""COMPUTED_VALUE"""),7.725)</f>
        <v>7.725</v>
      </c>
      <c r="AA1594" s="4">
        <v>0.318782</v>
      </c>
      <c r="AB1594" s="4" t="s">
        <v>13</v>
      </c>
      <c r="AC1594" s="1">
        <v>5.37671765103277</v>
      </c>
      <c r="AD1594" s="4">
        <v>-4.74989465103277</v>
      </c>
    </row>
    <row r="1595">
      <c r="G1595" s="5">
        <v>5.05689</v>
      </c>
      <c r="H1595" s="6">
        <v>7.97</v>
      </c>
      <c r="K1595" s="4">
        <f>IFERROR(__xludf.DUMMYFUNCTION("""COMPUTED_VALUE"""),7.73)</f>
        <v>7.73</v>
      </c>
      <c r="L1595" s="4">
        <v>4.61413</v>
      </c>
      <c r="M1595" s="4" t="s">
        <v>13</v>
      </c>
      <c r="N1595" s="1">
        <v>5.88983177773887</v>
      </c>
      <c r="O1595" s="4">
        <v>-0.8329417777388697</v>
      </c>
      <c r="V1595" s="5">
        <v>0.62575</v>
      </c>
      <c r="W1595" s="6">
        <v>7.97</v>
      </c>
      <c r="Z1595" s="4">
        <f>IFERROR(__xludf.DUMMYFUNCTION("""COMPUTED_VALUE"""),7.73)</f>
        <v>7.73</v>
      </c>
      <c r="AA1595" s="4">
        <v>0.334677</v>
      </c>
      <c r="AB1595" s="4" t="s">
        <v>13</v>
      </c>
      <c r="AC1595" s="1">
        <v>5.16165183510733</v>
      </c>
      <c r="AD1595" s="4">
        <v>-4.53590183510733</v>
      </c>
    </row>
    <row r="1596">
      <c r="G1596" s="5">
        <v>5.06386</v>
      </c>
      <c r="H1596" s="6">
        <v>7.975</v>
      </c>
      <c r="K1596" s="4">
        <f>IFERROR(__xludf.DUMMYFUNCTION("""COMPUTED_VALUE"""),7.735)</f>
        <v>7.735</v>
      </c>
      <c r="L1596" s="4">
        <v>4.62735</v>
      </c>
      <c r="M1596" s="4" t="s">
        <v>13</v>
      </c>
      <c r="N1596" s="1">
        <v>5.82882673470038</v>
      </c>
      <c r="O1596" s="4">
        <v>-0.7649667347003799</v>
      </c>
      <c r="V1596" s="5">
        <v>0.624842</v>
      </c>
      <c r="W1596" s="6">
        <v>7.975</v>
      </c>
      <c r="Z1596" s="4">
        <f>IFERROR(__xludf.DUMMYFUNCTION("""COMPUTED_VALUE"""),7.735)</f>
        <v>7.735</v>
      </c>
      <c r="AA1596" s="4">
        <v>0.35044</v>
      </c>
      <c r="AB1596" s="4" t="s">
        <v>13</v>
      </c>
      <c r="AC1596" s="1">
        <v>4.96023991076305</v>
      </c>
      <c r="AD1596" s="4">
        <v>-4.33539791076305</v>
      </c>
    </row>
    <row r="1597">
      <c r="G1597" s="5">
        <v>5.07098</v>
      </c>
      <c r="H1597" s="6">
        <v>7.98</v>
      </c>
      <c r="K1597" s="4">
        <f>IFERROR(__xludf.DUMMYFUNCTION("""COMPUTED_VALUE"""),7.74)</f>
        <v>7.74</v>
      </c>
      <c r="L1597" s="4">
        <v>4.64041</v>
      </c>
      <c r="M1597" s="4" t="s">
        <v>13</v>
      </c>
      <c r="N1597" s="1">
        <v>5.77184173138697</v>
      </c>
      <c r="O1597" s="4">
        <v>-0.7008617313869703</v>
      </c>
      <c r="V1597" s="5">
        <v>0.624183</v>
      </c>
      <c r="W1597" s="6">
        <v>7.98</v>
      </c>
      <c r="Z1597" s="4">
        <f>IFERROR(__xludf.DUMMYFUNCTION("""COMPUTED_VALUE"""),7.74)</f>
        <v>7.74</v>
      </c>
      <c r="AA1597" s="4">
        <v>0.365935</v>
      </c>
      <c r="AB1597" s="4" t="s">
        <v>13</v>
      </c>
      <c r="AC1597" s="1">
        <v>4.77363552578473</v>
      </c>
      <c r="AD1597" s="4">
        <v>-4.14945252578473</v>
      </c>
    </row>
    <row r="1598">
      <c r="G1598" s="5">
        <v>5.07822</v>
      </c>
      <c r="H1598" s="6">
        <v>7.985</v>
      </c>
      <c r="K1598" s="4">
        <f>IFERROR(__xludf.DUMMYFUNCTION("""COMPUTED_VALUE"""),7.745)</f>
        <v>7.745</v>
      </c>
      <c r="L1598" s="4">
        <v>4.65337</v>
      </c>
      <c r="M1598" s="4" t="s">
        <v>13</v>
      </c>
      <c r="N1598" s="1">
        <v>5.71925564353844</v>
      </c>
      <c r="O1598" s="4">
        <v>-0.6410356435384399</v>
      </c>
      <c r="V1598" s="5">
        <v>0.623793</v>
      </c>
      <c r="W1598" s="6">
        <v>7.985</v>
      </c>
      <c r="Z1598" s="4">
        <f>IFERROR(__xludf.DUMMYFUNCTION("""COMPUTED_VALUE"""),7.745)</f>
        <v>7.745</v>
      </c>
      <c r="AA1598" s="4">
        <v>0.381242</v>
      </c>
      <c r="AB1598" s="4" t="s">
        <v>13</v>
      </c>
      <c r="AC1598" s="1">
        <v>4.60299232795723</v>
      </c>
      <c r="AD1598" s="4">
        <v>-3.9791993279572297</v>
      </c>
    </row>
    <row r="1599">
      <c r="G1599" s="5">
        <v>5.08557</v>
      </c>
      <c r="H1599" s="6">
        <v>7.99</v>
      </c>
      <c r="K1599" s="4">
        <f>IFERROR(__xludf.DUMMYFUNCTION("""COMPUTED_VALUE"""),7.75)</f>
        <v>7.75</v>
      </c>
      <c r="L1599" s="4">
        <v>4.66616</v>
      </c>
      <c r="M1599" s="4" t="s">
        <v>13</v>
      </c>
      <c r="N1599" s="1">
        <v>5.67144734689454</v>
      </c>
      <c r="O1599" s="4">
        <v>-0.5858773468945406</v>
      </c>
      <c r="V1599" s="5">
        <v>0.623696</v>
      </c>
      <c r="W1599" s="6">
        <v>7.99</v>
      </c>
      <c r="Z1599" s="4">
        <f>IFERROR(__xludf.DUMMYFUNCTION("""COMPUTED_VALUE"""),7.75)</f>
        <v>7.75</v>
      </c>
      <c r="AA1599" s="4">
        <v>0.396291</v>
      </c>
      <c r="AB1599" s="4" t="s">
        <v>13</v>
      </c>
      <c r="AC1599" s="1">
        <v>4.44946396506532</v>
      </c>
      <c r="AD1599" s="4">
        <v>-3.82576796506532</v>
      </c>
    </row>
    <row r="1600">
      <c r="G1600" s="5">
        <v>5.0931</v>
      </c>
      <c r="H1600" s="6">
        <v>7.995</v>
      </c>
      <c r="K1600" s="4">
        <f>IFERROR(__xludf.DUMMYFUNCTION("""COMPUTED_VALUE"""),7.755)</f>
        <v>7.755</v>
      </c>
      <c r="L1600" s="4">
        <v>4.67886</v>
      </c>
      <c r="M1600" s="4" t="s">
        <v>13</v>
      </c>
      <c r="N1600" s="1">
        <v>5.62879571719507</v>
      </c>
      <c r="O1600" s="4">
        <v>-0.53569571719507</v>
      </c>
      <c r="V1600" s="5">
        <v>0.623956</v>
      </c>
      <c r="W1600" s="6">
        <v>7.995</v>
      </c>
      <c r="Z1600" s="4">
        <f>IFERROR(__xludf.DUMMYFUNCTION("""COMPUTED_VALUE"""),7.755)</f>
        <v>7.755</v>
      </c>
      <c r="AA1600" s="4">
        <v>0.411107</v>
      </c>
      <c r="AB1600" s="4" t="s">
        <v>13</v>
      </c>
      <c r="AC1600" s="1">
        <v>4.31420408489382</v>
      </c>
      <c r="AD1600" s="4">
        <v>-3.6902480848938204</v>
      </c>
    </row>
    <row r="1601">
      <c r="G1601" s="5">
        <v>5.10073</v>
      </c>
      <c r="H1601" s="6">
        <v>8.0</v>
      </c>
      <c r="K1601" s="4">
        <f>IFERROR(__xludf.DUMMYFUNCTION("""COMPUTED_VALUE"""),7.76)</f>
        <v>7.76</v>
      </c>
      <c r="L1601" s="4">
        <v>4.69144</v>
      </c>
      <c r="M1601" s="4" t="s">
        <v>13</v>
      </c>
      <c r="N1601" s="1">
        <v>5.59167963017979</v>
      </c>
      <c r="O1601" s="4">
        <v>-0.49094963017978976</v>
      </c>
      <c r="V1601" s="5">
        <v>0.624542</v>
      </c>
      <c r="W1601" s="6">
        <v>8.0</v>
      </c>
      <c r="Z1601" s="4">
        <f>IFERROR(__xludf.DUMMYFUNCTION("""COMPUTED_VALUE"""),7.76)</f>
        <v>7.76</v>
      </c>
      <c r="AA1601" s="4">
        <v>0.4257</v>
      </c>
      <c r="AB1601" s="4" t="s">
        <v>13</v>
      </c>
      <c r="AC1601" s="1">
        <v>4.19836633522753</v>
      </c>
      <c r="AD1601" s="4">
        <v>-3.5738243352275303</v>
      </c>
    </row>
    <row r="1602">
      <c r="G1602" s="5">
        <v>5.10848</v>
      </c>
      <c r="H1602" s="6">
        <v>8.005</v>
      </c>
      <c r="K1602" s="4">
        <f>IFERROR(__xludf.DUMMYFUNCTION("""COMPUTED_VALUE"""),7.765)</f>
        <v>7.765</v>
      </c>
      <c r="L1602" s="4">
        <v>4.70388</v>
      </c>
      <c r="M1602" s="4" t="s">
        <v>13</v>
      </c>
      <c r="N1602" s="1">
        <v>5.56047796158848</v>
      </c>
      <c r="O1602" s="4">
        <v>-0.4519979615884795</v>
      </c>
      <c r="V1602" s="5">
        <v>0.625396</v>
      </c>
      <c r="W1602" s="6">
        <v>8.005</v>
      </c>
      <c r="Z1602" s="4">
        <f>IFERROR(__xludf.DUMMYFUNCTION("""COMPUTED_VALUE"""),7.765)</f>
        <v>7.765</v>
      </c>
      <c r="AA1602" s="4">
        <v>0.439987</v>
      </c>
      <c r="AB1602" s="4" t="s">
        <v>13</v>
      </c>
      <c r="AC1602" s="1">
        <v>4.10310436385125</v>
      </c>
      <c r="AD1602" s="4">
        <v>-3.47770836385125</v>
      </c>
    </row>
    <row r="1603">
      <c r="G1603" s="5">
        <v>5.11637</v>
      </c>
      <c r="H1603" s="6">
        <v>8.01</v>
      </c>
      <c r="K1603" s="4">
        <f>IFERROR(__xludf.DUMMYFUNCTION("""COMPUTED_VALUE"""),7.77)</f>
        <v>7.77</v>
      </c>
      <c r="L1603" s="4">
        <v>4.7162</v>
      </c>
      <c r="M1603" s="4" t="s">
        <v>13</v>
      </c>
      <c r="N1603" s="1">
        <v>5.53556958716094</v>
      </c>
      <c r="O1603" s="4">
        <v>-0.4191995871609402</v>
      </c>
      <c r="V1603" s="5">
        <v>0.626693</v>
      </c>
      <c r="W1603" s="6">
        <v>8.01</v>
      </c>
      <c r="Z1603" s="4">
        <f>IFERROR(__xludf.DUMMYFUNCTION("""COMPUTED_VALUE"""),7.77)</f>
        <v>7.77</v>
      </c>
      <c r="AA1603" s="4">
        <v>0.453996</v>
      </c>
      <c r="AB1603" s="4" t="s">
        <v>13</v>
      </c>
      <c r="AC1603" s="1">
        <v>4.02957181854983</v>
      </c>
      <c r="AD1603" s="4">
        <v>-3.4028788185498304</v>
      </c>
    </row>
    <row r="1604">
      <c r="G1604" s="5">
        <v>5.12429</v>
      </c>
      <c r="H1604" s="6">
        <v>8.015</v>
      </c>
      <c r="K1604" s="4">
        <f>IFERROR(__xludf.DUMMYFUNCTION("""COMPUTED_VALUE"""),7.775)</f>
        <v>7.775</v>
      </c>
      <c r="L1604" s="4">
        <v>4.72842</v>
      </c>
      <c r="M1604" s="4" t="s">
        <v>13</v>
      </c>
      <c r="N1604" s="1">
        <v>5.51733338263692</v>
      </c>
      <c r="O1604" s="4">
        <v>-0.39304338263691996</v>
      </c>
      <c r="V1604" s="5">
        <v>0.628223</v>
      </c>
      <c r="W1604" s="6">
        <v>8.015</v>
      </c>
      <c r="Z1604" s="4">
        <f>IFERROR(__xludf.DUMMYFUNCTION("""COMPUTED_VALUE"""),7.775)</f>
        <v>7.775</v>
      </c>
      <c r="AA1604" s="4">
        <v>0.467758</v>
      </c>
      <c r="AB1604" s="4" t="s">
        <v>13</v>
      </c>
      <c r="AC1604" s="1">
        <v>3.97892234710803</v>
      </c>
      <c r="AD1604" s="4">
        <v>-3.35069934710803</v>
      </c>
    </row>
    <row r="1605">
      <c r="G1605" s="5">
        <v>5.13234</v>
      </c>
      <c r="H1605" s="6">
        <v>8.02</v>
      </c>
      <c r="K1605" s="4">
        <f>IFERROR(__xludf.DUMMYFUNCTION("""COMPUTED_VALUE"""),7.78)</f>
        <v>7.78</v>
      </c>
      <c r="L1605" s="4">
        <v>4.74044</v>
      </c>
      <c r="M1605" s="4" t="s">
        <v>13</v>
      </c>
      <c r="N1605" s="1">
        <v>5.50605738385462</v>
      </c>
      <c r="O1605" s="4">
        <v>-0.37371738385462017</v>
      </c>
      <c r="V1605" s="5">
        <v>0.630157</v>
      </c>
      <c r="W1605" s="6">
        <v>8.02</v>
      </c>
      <c r="Z1605" s="4">
        <f>IFERROR(__xludf.DUMMYFUNCTION("""COMPUTED_VALUE"""),7.78)</f>
        <v>7.78</v>
      </c>
      <c r="AA1605" s="4">
        <v>0.481063</v>
      </c>
      <c r="AB1605" s="4" t="s">
        <v>13</v>
      </c>
      <c r="AC1605" s="1">
        <v>3.95193859820186</v>
      </c>
      <c r="AD1605" s="4">
        <v>-3.32178159820186</v>
      </c>
    </row>
    <row r="1606">
      <c r="G1606" s="5">
        <v>5.14044</v>
      </c>
      <c r="H1606" s="6">
        <v>8.025</v>
      </c>
      <c r="K1606" s="4">
        <f>IFERROR(__xludf.DUMMYFUNCTION("""COMPUTED_VALUE"""),7.785)</f>
        <v>7.785</v>
      </c>
      <c r="L1606" s="4">
        <v>4.75235</v>
      </c>
      <c r="M1606" s="4" t="s">
        <v>13</v>
      </c>
      <c r="N1606" s="1">
        <v>5.49812462145938</v>
      </c>
      <c r="O1606" s="4">
        <v>-0.35768462145937985</v>
      </c>
      <c r="V1606" s="5">
        <v>0.632358</v>
      </c>
      <c r="W1606" s="6">
        <v>8.025</v>
      </c>
      <c r="Z1606" s="4">
        <f>IFERROR(__xludf.DUMMYFUNCTION("""COMPUTED_VALUE"""),7.785)</f>
        <v>7.785</v>
      </c>
      <c r="AA1606" s="4">
        <v>0.494098</v>
      </c>
      <c r="AB1606" s="4" t="s">
        <v>13</v>
      </c>
      <c r="AC1606" s="1">
        <v>3.93372639614708</v>
      </c>
      <c r="AD1606" s="4">
        <v>-3.30136839614708</v>
      </c>
    </row>
    <row r="1607">
      <c r="G1607" s="5">
        <v>5.14863</v>
      </c>
      <c r="H1607" s="6">
        <v>8.03</v>
      </c>
      <c r="K1607" s="4">
        <f>IFERROR(__xludf.DUMMYFUNCTION("""COMPUTED_VALUE"""),7.79)</f>
        <v>7.79</v>
      </c>
      <c r="L1607" s="4">
        <v>4.76413</v>
      </c>
      <c r="M1607" s="4" t="s">
        <v>13</v>
      </c>
      <c r="N1607" s="1">
        <v>5.49137173209056</v>
      </c>
      <c r="O1607" s="4">
        <v>-0.3427417320905599</v>
      </c>
      <c r="V1607" s="5">
        <v>0.634979</v>
      </c>
      <c r="W1607" s="6">
        <v>8.03</v>
      </c>
      <c r="Z1607" s="4">
        <f>IFERROR(__xludf.DUMMYFUNCTION("""COMPUTED_VALUE"""),7.79)</f>
        <v>7.79</v>
      </c>
      <c r="AA1607" s="4">
        <v>0.506771</v>
      </c>
      <c r="AB1607" s="4" t="s">
        <v>13</v>
      </c>
      <c r="AC1607" s="1">
        <v>3.91610474527117</v>
      </c>
      <c r="AD1607" s="4">
        <v>-3.28112574527117</v>
      </c>
    </row>
    <row r="1608">
      <c r="G1608" s="5">
        <v>5.15683</v>
      </c>
      <c r="H1608" s="6">
        <v>8.035</v>
      </c>
      <c r="K1608" s="4">
        <f>IFERROR(__xludf.DUMMYFUNCTION("""COMPUTED_VALUE"""),7.795)</f>
        <v>7.795</v>
      </c>
      <c r="L1608" s="4">
        <v>4.77571</v>
      </c>
      <c r="M1608" s="4" t="s">
        <v>13</v>
      </c>
      <c r="N1608" s="1">
        <v>5.48562344702206</v>
      </c>
      <c r="O1608" s="4">
        <v>-0.3287934470220595</v>
      </c>
      <c r="V1608" s="5">
        <v>0.637864</v>
      </c>
      <c r="W1608" s="6">
        <v>8.035</v>
      </c>
      <c r="Z1608" s="4">
        <f>IFERROR(__xludf.DUMMYFUNCTION("""COMPUTED_VALUE"""),7.795)</f>
        <v>7.795</v>
      </c>
      <c r="AA1608" s="4">
        <v>0.518998</v>
      </c>
      <c r="AB1608" s="4" t="s">
        <v>13</v>
      </c>
      <c r="AC1608" s="1">
        <v>3.8991467513119</v>
      </c>
      <c r="AD1608" s="4">
        <v>-3.2612827513119</v>
      </c>
    </row>
    <row r="1609">
      <c r="G1609" s="5">
        <v>5.16502</v>
      </c>
      <c r="H1609" s="6">
        <v>8.04</v>
      </c>
      <c r="K1609" s="4">
        <f>IFERROR(__xludf.DUMMYFUNCTION("""COMPUTED_VALUE"""),7.8)</f>
        <v>7.8</v>
      </c>
      <c r="L1609" s="4">
        <v>4.78712</v>
      </c>
      <c r="M1609" s="4" t="s">
        <v>13</v>
      </c>
      <c r="N1609" s="1">
        <v>5.48070449752775</v>
      </c>
      <c r="O1609" s="4">
        <v>-0.31568449752774974</v>
      </c>
      <c r="V1609" s="5">
        <v>0.640977</v>
      </c>
      <c r="W1609" s="6">
        <v>8.04</v>
      </c>
      <c r="Z1609" s="4">
        <f>IFERROR(__xludf.DUMMYFUNCTION("""COMPUTED_VALUE"""),7.8)</f>
        <v>7.8</v>
      </c>
      <c r="AA1609" s="4">
        <v>0.530746</v>
      </c>
      <c r="AB1609" s="4" t="s">
        <v>13</v>
      </c>
      <c r="AC1609" s="1">
        <v>3.88292552000709</v>
      </c>
      <c r="AD1609" s="4">
        <v>-3.24194852000709</v>
      </c>
    </row>
    <row r="1610">
      <c r="G1610" s="5">
        <v>5.17324</v>
      </c>
      <c r="H1610" s="6">
        <v>8.045</v>
      </c>
      <c r="K1610" s="4">
        <f>IFERROR(__xludf.DUMMYFUNCTION("""COMPUTED_VALUE"""),7.805)</f>
        <v>7.805</v>
      </c>
      <c r="L1610" s="4">
        <v>4.79834</v>
      </c>
      <c r="M1610" s="4" t="s">
        <v>13</v>
      </c>
      <c r="N1610" s="1">
        <v>5.47643961488153</v>
      </c>
      <c r="O1610" s="4">
        <v>-0.3031996148815299</v>
      </c>
      <c r="V1610" s="5">
        <v>0.644426</v>
      </c>
      <c r="W1610" s="6">
        <v>8.045</v>
      </c>
      <c r="Z1610" s="4">
        <f>IFERROR(__xludf.DUMMYFUNCTION("""COMPUTED_VALUE"""),7.805)</f>
        <v>7.805</v>
      </c>
      <c r="AA1610" s="4">
        <v>0.542033</v>
      </c>
      <c r="AB1610" s="4" t="s">
        <v>13</v>
      </c>
      <c r="AC1610" s="1">
        <v>3.86751415709455</v>
      </c>
      <c r="AD1610" s="4">
        <v>-3.22308815709455</v>
      </c>
    </row>
    <row r="1611">
      <c r="G1611" s="5">
        <v>5.18142</v>
      </c>
      <c r="H1611" s="6">
        <v>8.05</v>
      </c>
      <c r="K1611" s="4">
        <f>IFERROR(__xludf.DUMMYFUNCTION("""COMPUTED_VALUE"""),7.81)</f>
        <v>7.81</v>
      </c>
      <c r="L1611" s="4">
        <v>4.80935</v>
      </c>
      <c r="M1611" s="4" t="s">
        <v>13</v>
      </c>
      <c r="N1611" s="1">
        <v>5.47265353035729</v>
      </c>
      <c r="O1611" s="4">
        <v>-0.2912335303572897</v>
      </c>
      <c r="V1611" s="5">
        <v>0.648138</v>
      </c>
      <c r="W1611" s="6">
        <v>8.05</v>
      </c>
      <c r="Z1611" s="4">
        <f>IFERROR(__xludf.DUMMYFUNCTION("""COMPUTED_VALUE"""),7.81)</f>
        <v>7.81</v>
      </c>
      <c r="AA1611" s="4">
        <v>0.552808</v>
      </c>
      <c r="AB1611" s="4" t="s">
        <v>13</v>
      </c>
      <c r="AC1611" s="1">
        <v>3.85298576831207</v>
      </c>
      <c r="AD1611" s="4">
        <v>-3.20484776831207</v>
      </c>
    </row>
    <row r="1612">
      <c r="G1612" s="5">
        <v>5.18958</v>
      </c>
      <c r="H1612" s="6">
        <v>8.055</v>
      </c>
      <c r="K1612" s="4">
        <f>IFERROR(__xludf.DUMMYFUNCTION("""COMPUTED_VALUE"""),7.815)</f>
        <v>7.815</v>
      </c>
      <c r="L1612" s="4">
        <v>4.82016</v>
      </c>
      <c r="M1612" s="4" t="s">
        <v>13</v>
      </c>
      <c r="N1612" s="1">
        <v>5.46917097522893</v>
      </c>
      <c r="O1612" s="4">
        <v>-0.2795909752289294</v>
      </c>
      <c r="V1612" s="5">
        <v>0.652077</v>
      </c>
      <c r="W1612" s="6">
        <v>8.055</v>
      </c>
      <c r="Z1612" s="4">
        <f>IFERROR(__xludf.DUMMYFUNCTION("""COMPUTED_VALUE"""),7.815)</f>
        <v>7.815</v>
      </c>
      <c r="AA1612" s="4">
        <v>0.563061</v>
      </c>
      <c r="AB1612" s="4" t="s">
        <v>13</v>
      </c>
      <c r="AC1612" s="1">
        <v>3.83941345939746</v>
      </c>
      <c r="AD1612" s="4">
        <v>-3.18733645939746</v>
      </c>
    </row>
    <row r="1613">
      <c r="G1613" s="5">
        <v>5.1977</v>
      </c>
      <c r="H1613" s="6">
        <v>8.06</v>
      </c>
      <c r="K1613" s="4">
        <f>IFERROR(__xludf.DUMMYFUNCTION("""COMPUTED_VALUE"""),7.818950653)</f>
        <v>7.818950653</v>
      </c>
      <c r="L1613" s="4" t="s">
        <v>13</v>
      </c>
      <c r="M1613" s="4">
        <v>7.71024916648991</v>
      </c>
      <c r="N1613" s="1">
        <v>5.46581668077032</v>
      </c>
      <c r="O1613" s="4">
        <v>-0.26811668077032014</v>
      </c>
      <c r="V1613" s="5">
        <v>0.656318</v>
      </c>
      <c r="W1613" s="6">
        <v>8.06</v>
      </c>
      <c r="Z1613" s="4">
        <f>IFERROR(__xludf.DUMMYFUNCTION("""COMPUTED_VALUE"""),7.818950653)</f>
        <v>7.818950653</v>
      </c>
      <c r="AA1613" s="4" t="s">
        <v>13</v>
      </c>
      <c r="AB1613" s="4">
        <v>12.3877165130959</v>
      </c>
      <c r="AC1613" s="1">
        <v>3.82687033608853</v>
      </c>
      <c r="AD1613" s="4">
        <v>-3.17055233608853</v>
      </c>
    </row>
    <row r="1614">
      <c r="G1614" s="5">
        <v>5.20571</v>
      </c>
      <c r="H1614" s="6">
        <v>8.065</v>
      </c>
      <c r="K1614" s="4">
        <f>IFERROR(__xludf.DUMMYFUNCTION("""COMPUTED_VALUE"""),7.82)</f>
        <v>7.82</v>
      </c>
      <c r="L1614" s="4">
        <v>4.83074</v>
      </c>
      <c r="M1614" s="4" t="s">
        <v>13</v>
      </c>
      <c r="N1614" s="1">
        <v>5.46241537825536</v>
      </c>
      <c r="O1614" s="4">
        <v>-0.25670537825536055</v>
      </c>
      <c r="V1614" s="5">
        <v>0.660667</v>
      </c>
      <c r="W1614" s="6">
        <v>8.065</v>
      </c>
      <c r="Z1614" s="4">
        <f>IFERROR(__xludf.DUMMYFUNCTION("""COMPUTED_VALUE"""),7.82)</f>
        <v>7.82</v>
      </c>
      <c r="AA1614" s="4">
        <v>0.572773</v>
      </c>
      <c r="AB1614" s="4" t="s">
        <v>13</v>
      </c>
      <c r="AC1614" s="1">
        <v>3.81542950412309</v>
      </c>
      <c r="AD1614" s="4">
        <v>-3.15476250412309</v>
      </c>
    </row>
    <row r="1615">
      <c r="G1615" s="5">
        <v>5.21365</v>
      </c>
      <c r="H1615" s="6">
        <v>8.07</v>
      </c>
      <c r="K1615" s="4">
        <f>IFERROR(__xludf.DUMMYFUNCTION("""COMPUTED_VALUE"""),7.825)</f>
        <v>7.825</v>
      </c>
      <c r="L1615" s="4">
        <v>4.84108</v>
      </c>
      <c r="M1615" s="4" t="s">
        <v>13</v>
      </c>
      <c r="N1615" s="1">
        <v>5.45879179895793</v>
      </c>
      <c r="O1615" s="4">
        <v>-0.24514179895792942</v>
      </c>
      <c r="V1615" s="5">
        <v>0.665246</v>
      </c>
      <c r="W1615" s="6">
        <v>8.07</v>
      </c>
      <c r="Z1615" s="4">
        <f>IFERROR(__xludf.DUMMYFUNCTION("""COMPUTED_VALUE"""),7.825)</f>
        <v>7.825</v>
      </c>
      <c r="AA1615" s="4">
        <v>0.58186</v>
      </c>
      <c r="AB1615" s="4" t="s">
        <v>13</v>
      </c>
      <c r="AC1615" s="1">
        <v>3.80516406923892</v>
      </c>
      <c r="AD1615" s="4">
        <v>-3.13991806923892</v>
      </c>
    </row>
    <row r="1616">
      <c r="G1616" s="5">
        <v>5.22149</v>
      </c>
      <c r="H1616" s="6">
        <v>8.075</v>
      </c>
      <c r="K1616" s="4">
        <f>IFERROR(__xludf.DUMMYFUNCTION("""COMPUTED_VALUE"""),7.83)</f>
        <v>7.83</v>
      </c>
      <c r="L1616" s="4">
        <v>4.85119</v>
      </c>
      <c r="M1616" s="4" t="s">
        <v>13</v>
      </c>
      <c r="N1616" s="1">
        <v>5.45477067415194</v>
      </c>
      <c r="O1616" s="4">
        <v>-0.2332806741519402</v>
      </c>
      <c r="V1616" s="5">
        <v>0.669991</v>
      </c>
      <c r="W1616" s="6">
        <v>8.075</v>
      </c>
      <c r="Z1616" s="4">
        <f>IFERROR(__xludf.DUMMYFUNCTION("""COMPUTED_VALUE"""),7.83)</f>
        <v>7.83</v>
      </c>
      <c r="AA1616" s="4">
        <v>0.59038</v>
      </c>
      <c r="AB1616" s="4" t="s">
        <v>13</v>
      </c>
      <c r="AC1616" s="1">
        <v>3.79614713717385</v>
      </c>
      <c r="AD1616" s="4">
        <v>-3.12615613717385</v>
      </c>
    </row>
    <row r="1617">
      <c r="G1617" s="5">
        <v>5.22921</v>
      </c>
      <c r="H1617" s="6">
        <v>8.08</v>
      </c>
      <c r="K1617" s="4">
        <f>IFERROR(__xludf.DUMMYFUNCTION("""COMPUTED_VALUE"""),7.835)</f>
        <v>7.835</v>
      </c>
      <c r="L1617" s="4">
        <v>4.861</v>
      </c>
      <c r="M1617" s="4" t="s">
        <v>13</v>
      </c>
      <c r="N1617" s="1">
        <v>5.45017673511126</v>
      </c>
      <c r="O1617" s="4">
        <v>-0.22096673511125964</v>
      </c>
      <c r="V1617" s="5">
        <v>0.674894</v>
      </c>
      <c r="W1617" s="6">
        <v>8.08</v>
      </c>
      <c r="Z1617" s="4">
        <f>IFERROR(__xludf.DUMMYFUNCTION("""COMPUTED_VALUE"""),7.835)</f>
        <v>7.835</v>
      </c>
      <c r="AA1617" s="4">
        <v>0.5982</v>
      </c>
      <c r="AB1617" s="4" t="s">
        <v>13</v>
      </c>
      <c r="AC1617" s="1">
        <v>3.78845181366567</v>
      </c>
      <c r="AD1617" s="4">
        <v>-3.11355781366567</v>
      </c>
    </row>
    <row r="1618">
      <c r="G1618" s="5">
        <v>5.23681</v>
      </c>
      <c r="H1618" s="6">
        <v>8.085</v>
      </c>
      <c r="K1618" s="4">
        <f>IFERROR(__xludf.DUMMYFUNCTION("""COMPUTED_VALUE"""),7.84)</f>
        <v>7.84</v>
      </c>
      <c r="L1618" s="4">
        <v>4.87059</v>
      </c>
      <c r="M1618" s="4" t="s">
        <v>13</v>
      </c>
      <c r="N1618" s="1">
        <v>5.4448347131098</v>
      </c>
      <c r="O1618" s="4">
        <v>-0.20802471310979964</v>
      </c>
      <c r="V1618" s="5">
        <v>0.67994</v>
      </c>
      <c r="W1618" s="6">
        <v>8.085</v>
      </c>
      <c r="Z1618" s="4">
        <f>IFERROR(__xludf.DUMMYFUNCTION("""COMPUTED_VALUE"""),7.84)</f>
        <v>7.84</v>
      </c>
      <c r="AA1618" s="4">
        <v>0.60543</v>
      </c>
      <c r="AB1618" s="4" t="s">
        <v>13</v>
      </c>
      <c r="AC1618" s="1">
        <v>3.78215120445218</v>
      </c>
      <c r="AD1618" s="4">
        <v>-3.10221120445218</v>
      </c>
    </row>
    <row r="1619">
      <c r="G1619" s="5">
        <v>5.24423</v>
      </c>
      <c r="H1619" s="6">
        <v>8.09</v>
      </c>
      <c r="K1619" s="4">
        <f>IFERROR(__xludf.DUMMYFUNCTION("""COMPUTED_VALUE"""),7.845)</f>
        <v>7.845</v>
      </c>
      <c r="L1619" s="4">
        <v>4.8799</v>
      </c>
      <c r="M1619" s="4" t="s">
        <v>13</v>
      </c>
      <c r="N1619" s="1">
        <v>5.43856933942143</v>
      </c>
      <c r="O1619" s="4">
        <v>-0.1943393394214299</v>
      </c>
      <c r="V1619" s="5">
        <v>0.685052</v>
      </c>
      <c r="W1619" s="6">
        <v>8.09</v>
      </c>
      <c r="Z1619" s="4">
        <f>IFERROR(__xludf.DUMMYFUNCTION("""COMPUTED_VALUE"""),7.845)</f>
        <v>7.845</v>
      </c>
      <c r="AA1619" s="4">
        <v>0.612009</v>
      </c>
      <c r="AB1619" s="4" t="s">
        <v>13</v>
      </c>
      <c r="AC1619" s="1">
        <v>3.7773184152712</v>
      </c>
      <c r="AD1619" s="4">
        <v>-3.0922664152712</v>
      </c>
    </row>
    <row r="1620">
      <c r="G1620" s="5">
        <v>5.25147</v>
      </c>
      <c r="H1620" s="6">
        <v>8.095</v>
      </c>
      <c r="K1620" s="4">
        <f>IFERROR(__xludf.DUMMYFUNCTION("""COMPUTED_VALUE"""),7.85)</f>
        <v>7.85</v>
      </c>
      <c r="L1620" s="4">
        <v>4.88898</v>
      </c>
      <c r="M1620" s="4" t="s">
        <v>13</v>
      </c>
      <c r="N1620" s="1">
        <v>5.43120534532004</v>
      </c>
      <c r="O1620" s="4">
        <v>-0.1797353453200401</v>
      </c>
      <c r="V1620" s="5">
        <v>0.690208</v>
      </c>
      <c r="W1620" s="6">
        <v>8.095</v>
      </c>
      <c r="Z1620" s="4">
        <f>IFERROR(__xludf.DUMMYFUNCTION("""COMPUTED_VALUE"""),7.85)</f>
        <v>7.85</v>
      </c>
      <c r="AA1620" s="4">
        <v>0.61801</v>
      </c>
      <c r="AB1620" s="4" t="s">
        <v>13</v>
      </c>
      <c r="AC1620" s="1">
        <v>3.77402655186053</v>
      </c>
      <c r="AD1620" s="4">
        <v>-3.0838185518605297</v>
      </c>
    </row>
    <row r="1621">
      <c r="G1621" s="5">
        <v>5.25856</v>
      </c>
      <c r="H1621" s="6">
        <v>8.1</v>
      </c>
      <c r="K1621" s="4">
        <f>IFERROR(__xludf.DUMMYFUNCTION("""COMPUTED_VALUE"""),7.855)</f>
        <v>7.855</v>
      </c>
      <c r="L1621" s="4">
        <v>4.89774</v>
      </c>
      <c r="M1621" s="4" t="s">
        <v>13</v>
      </c>
      <c r="N1621" s="1">
        <v>5.42256746207954</v>
      </c>
      <c r="O1621" s="4">
        <v>-0.16400746207953976</v>
      </c>
      <c r="V1621" s="5">
        <v>0.695481</v>
      </c>
      <c r="W1621" s="6">
        <v>8.1</v>
      </c>
      <c r="Z1621" s="4">
        <f>IFERROR(__xludf.DUMMYFUNCTION("""COMPUTED_VALUE"""),7.855)</f>
        <v>7.855</v>
      </c>
      <c r="AA1621" s="4">
        <v>0.623262</v>
      </c>
      <c r="AB1621" s="4" t="s">
        <v>13</v>
      </c>
      <c r="AC1621" s="1">
        <v>3.77234871995796</v>
      </c>
      <c r="AD1621" s="4">
        <v>-3.07686771995796</v>
      </c>
    </row>
    <row r="1622">
      <c r="G1622" s="5">
        <v>5.26546</v>
      </c>
      <c r="H1622" s="6">
        <v>8.105</v>
      </c>
      <c r="K1622" s="4">
        <f>IFERROR(__xludf.DUMMYFUNCTION("""COMPUTED_VALUE"""),7.86)</f>
        <v>7.86</v>
      </c>
      <c r="L1622" s="4">
        <v>4.90628</v>
      </c>
      <c r="M1622" s="4" t="s">
        <v>13</v>
      </c>
      <c r="N1622" s="1">
        <v>5.41014125058117</v>
      </c>
      <c r="O1622" s="4">
        <v>-0.14468125058117032</v>
      </c>
      <c r="V1622" s="5">
        <v>0.70079</v>
      </c>
      <c r="W1622" s="6">
        <v>8.105</v>
      </c>
      <c r="Z1622" s="4">
        <f>IFERROR(__xludf.DUMMYFUNCTION("""COMPUTED_VALUE"""),7.86)</f>
        <v>7.86</v>
      </c>
      <c r="AA1622" s="4">
        <v>0.627916</v>
      </c>
      <c r="AB1622" s="4" t="s">
        <v>13</v>
      </c>
      <c r="AC1622" s="1">
        <v>3.77421416157429</v>
      </c>
      <c r="AD1622" s="4">
        <v>-3.07342416157429</v>
      </c>
    </row>
    <row r="1623">
      <c r="G1623" s="5">
        <v>5.27216</v>
      </c>
      <c r="H1623" s="6">
        <v>8.11</v>
      </c>
      <c r="K1623" s="4">
        <f>IFERROR(__xludf.DUMMYFUNCTION("""COMPUTED_VALUE"""),7.865)</f>
        <v>7.865</v>
      </c>
      <c r="L1623" s="4">
        <v>4.91454</v>
      </c>
      <c r="M1623" s="4" t="s">
        <v>13</v>
      </c>
      <c r="N1623" s="1">
        <v>5.38118772155723</v>
      </c>
      <c r="O1623" s="4">
        <v>-0.10902772155722928</v>
      </c>
      <c r="V1623" s="5">
        <v>0.706083</v>
      </c>
      <c r="W1623" s="6">
        <v>8.11</v>
      </c>
      <c r="Z1623" s="4">
        <f>IFERROR(__xludf.DUMMYFUNCTION("""COMPUTED_VALUE"""),7.865)</f>
        <v>7.865</v>
      </c>
      <c r="AA1623" s="4">
        <v>0.631914</v>
      </c>
      <c r="AB1623" s="4" t="s">
        <v>13</v>
      </c>
      <c r="AC1623" s="1">
        <v>3.7896963090513</v>
      </c>
      <c r="AD1623" s="4">
        <v>-3.0836133090513</v>
      </c>
    </row>
    <row r="1624">
      <c r="G1624" s="5">
        <v>5.27866</v>
      </c>
      <c r="H1624" s="6">
        <v>8.115</v>
      </c>
      <c r="K1624" s="4">
        <f>IFERROR(__xludf.DUMMYFUNCTION("""COMPUTED_VALUE"""),7.87)</f>
        <v>7.87</v>
      </c>
      <c r="L1624" s="4">
        <v>4.92254</v>
      </c>
      <c r="M1624" s="4" t="s">
        <v>13</v>
      </c>
      <c r="N1624" s="1">
        <v>5.33648977083395</v>
      </c>
      <c r="O1624" s="4">
        <v>-0.05782977083394947</v>
      </c>
      <c r="V1624" s="5">
        <v>0.711382</v>
      </c>
      <c r="W1624" s="6">
        <v>8.115</v>
      </c>
      <c r="Z1624" s="4">
        <f>IFERROR(__xludf.DUMMYFUNCTION("""COMPUTED_VALUE"""),7.87)</f>
        <v>7.87</v>
      </c>
      <c r="AA1624" s="4">
        <v>0.635284</v>
      </c>
      <c r="AB1624" s="4" t="s">
        <v>13</v>
      </c>
      <c r="AC1624" s="1">
        <v>3.81818682641704</v>
      </c>
      <c r="AD1624" s="4">
        <v>-3.10680482641704</v>
      </c>
    </row>
    <row r="1625">
      <c r="G1625" s="5">
        <v>5.28488</v>
      </c>
      <c r="H1625" s="6">
        <v>8.12</v>
      </c>
      <c r="K1625" s="4">
        <f>IFERROR(__xludf.DUMMYFUNCTION("""COMPUTED_VALUE"""),7.875)</f>
        <v>7.875</v>
      </c>
      <c r="L1625" s="4">
        <v>4.93033</v>
      </c>
      <c r="M1625" s="4" t="s">
        <v>13</v>
      </c>
      <c r="N1625" s="1">
        <v>5.27924081194918</v>
      </c>
      <c r="O1625" s="4">
        <v>0.005639188050820643</v>
      </c>
      <c r="V1625" s="5">
        <v>0.716565</v>
      </c>
      <c r="W1625" s="6">
        <v>8.12</v>
      </c>
      <c r="Z1625" s="4">
        <f>IFERROR(__xludf.DUMMYFUNCTION("""COMPUTED_VALUE"""),7.875)</f>
        <v>7.875</v>
      </c>
      <c r="AA1625" s="4">
        <v>0.638086</v>
      </c>
      <c r="AB1625" s="4" t="s">
        <v>13</v>
      </c>
      <c r="AC1625" s="1">
        <v>3.85716800429437</v>
      </c>
      <c r="AD1625" s="4">
        <v>-3.14060300429437</v>
      </c>
    </row>
    <row r="1626">
      <c r="G1626" s="5">
        <v>5.29093</v>
      </c>
      <c r="H1626" s="6">
        <v>8.125</v>
      </c>
      <c r="K1626" s="4">
        <f>IFERROR(__xludf.DUMMYFUNCTION("""COMPUTED_VALUE"""),7.88)</f>
        <v>7.88</v>
      </c>
      <c r="L1626" s="4">
        <v>4.93785</v>
      </c>
      <c r="M1626" s="4" t="s">
        <v>13</v>
      </c>
      <c r="N1626" s="1">
        <v>5.21263425844067</v>
      </c>
      <c r="O1626" s="4">
        <v>0.07829574155933017</v>
      </c>
      <c r="V1626" s="5">
        <v>0.721779</v>
      </c>
      <c r="W1626" s="6">
        <v>8.125</v>
      </c>
      <c r="Z1626" s="4">
        <f>IFERROR(__xludf.DUMMYFUNCTION("""COMPUTED_VALUE"""),7.88)</f>
        <v>7.88</v>
      </c>
      <c r="AA1626" s="4">
        <v>0.640259</v>
      </c>
      <c r="AB1626" s="4" t="s">
        <v>13</v>
      </c>
      <c r="AC1626" s="1">
        <v>3.90412213330624</v>
      </c>
      <c r="AD1626" s="4">
        <v>-3.18234313330624</v>
      </c>
    </row>
    <row r="1627">
      <c r="G1627" s="5">
        <v>5.29671</v>
      </c>
      <c r="H1627" s="6">
        <v>8.13</v>
      </c>
      <c r="K1627" s="4">
        <f>IFERROR(__xludf.DUMMYFUNCTION("""COMPUTED_VALUE"""),7.885)</f>
        <v>7.885</v>
      </c>
      <c r="L1627" s="4">
        <v>4.94518</v>
      </c>
      <c r="M1627" s="4" t="s">
        <v>13</v>
      </c>
      <c r="N1627" s="1">
        <v>5.13986352384628</v>
      </c>
      <c r="O1627" s="4">
        <v>0.15684647615371983</v>
      </c>
      <c r="V1627" s="5">
        <v>0.72684</v>
      </c>
      <c r="W1627" s="6">
        <v>8.13</v>
      </c>
      <c r="Z1627" s="4">
        <f>IFERROR(__xludf.DUMMYFUNCTION("""COMPUTED_VALUE"""),7.885)</f>
        <v>7.885</v>
      </c>
      <c r="AA1627" s="4">
        <v>0.64189</v>
      </c>
      <c r="AB1627" s="4" t="s">
        <v>13</v>
      </c>
      <c r="AC1627" s="1">
        <v>3.95653150407552</v>
      </c>
      <c r="AD1627" s="4">
        <v>-3.22969150407552</v>
      </c>
    </row>
    <row r="1628">
      <c r="G1628" s="5">
        <v>5.30222</v>
      </c>
      <c r="H1628" s="6">
        <v>8.135</v>
      </c>
      <c r="K1628" s="4">
        <f>IFERROR(__xludf.DUMMYFUNCTION("""COMPUTED_VALUE"""),7.89)</f>
        <v>7.89</v>
      </c>
      <c r="L1628" s="4">
        <v>4.95233</v>
      </c>
      <c r="M1628" s="4" t="s">
        <v>13</v>
      </c>
      <c r="N1628" s="1">
        <v>5.06412202170385</v>
      </c>
      <c r="O1628" s="4">
        <v>0.23809797829615054</v>
      </c>
      <c r="V1628" s="5">
        <v>0.731772</v>
      </c>
      <c r="W1628" s="6">
        <v>8.135</v>
      </c>
      <c r="Z1628" s="4">
        <f>IFERROR(__xludf.DUMMYFUNCTION("""COMPUTED_VALUE"""),7.89)</f>
        <v>7.89</v>
      </c>
      <c r="AA1628" s="4">
        <v>0.64305</v>
      </c>
      <c r="AB1628" s="4" t="s">
        <v>13</v>
      </c>
      <c r="AC1628" s="1">
        <v>4.01187840722509</v>
      </c>
      <c r="AD1628" s="4">
        <v>-3.2801064072250905</v>
      </c>
    </row>
    <row r="1629">
      <c r="G1629" s="5">
        <v>5.3075</v>
      </c>
      <c r="H1629" s="6">
        <v>8.14</v>
      </c>
      <c r="K1629" s="4">
        <f>IFERROR(__xludf.DUMMYFUNCTION("""COMPUTED_VALUE"""),7.895)</f>
        <v>7.895</v>
      </c>
      <c r="L1629" s="4">
        <v>4.95926</v>
      </c>
      <c r="M1629" s="4" t="s">
        <v>13</v>
      </c>
      <c r="N1629" s="1">
        <v>4.98860316555112</v>
      </c>
      <c r="O1629" s="4">
        <v>0.3188968344488803</v>
      </c>
      <c r="V1629" s="5">
        <v>0.736605</v>
      </c>
      <c r="W1629" s="6">
        <v>8.14</v>
      </c>
      <c r="Z1629" s="4">
        <f>IFERROR(__xludf.DUMMYFUNCTION("""COMPUTED_VALUE"""),7.895)</f>
        <v>7.895</v>
      </c>
      <c r="AA1629" s="4">
        <v>0.643648</v>
      </c>
      <c r="AB1629" s="4" t="s">
        <v>13</v>
      </c>
      <c r="AC1629" s="1">
        <v>4.0676451333779</v>
      </c>
      <c r="AD1629" s="4">
        <v>-3.3310401333778996</v>
      </c>
    </row>
    <row r="1630">
      <c r="G1630" s="5">
        <v>5.3125</v>
      </c>
      <c r="H1630" s="6">
        <v>8.145</v>
      </c>
      <c r="K1630" s="4">
        <f>IFERROR(__xludf.DUMMYFUNCTION("""COMPUTED_VALUE"""),7.9)</f>
        <v>7.9</v>
      </c>
      <c r="L1630" s="4">
        <v>4.96603</v>
      </c>
      <c r="M1630" s="4" t="s">
        <v>13</v>
      </c>
      <c r="N1630" s="1">
        <v>4.91650036892598</v>
      </c>
      <c r="O1630" s="4">
        <v>0.39599963107402036</v>
      </c>
      <c r="V1630" s="5">
        <v>0.741227</v>
      </c>
      <c r="W1630" s="6">
        <v>8.145</v>
      </c>
      <c r="Z1630" s="4">
        <f>IFERROR(__xludf.DUMMYFUNCTION("""COMPUTED_VALUE"""),7.9)</f>
        <v>7.9</v>
      </c>
      <c r="AA1630" s="4">
        <v>0.643784</v>
      </c>
      <c r="AB1630" s="4" t="s">
        <v>13</v>
      </c>
      <c r="AC1630" s="1">
        <v>4.1213139731568</v>
      </c>
      <c r="AD1630" s="4">
        <v>-3.3800869731568004</v>
      </c>
    </row>
    <row r="1631">
      <c r="G1631" s="5">
        <v>5.31721</v>
      </c>
      <c r="H1631" s="6">
        <v>8.15</v>
      </c>
      <c r="K1631" s="4">
        <f>IFERROR(__xludf.DUMMYFUNCTION("""COMPUTED_VALUE"""),7.905)</f>
        <v>7.905</v>
      </c>
      <c r="L1631" s="4">
        <v>4.9727</v>
      </c>
      <c r="M1631" s="4" t="s">
        <v>13</v>
      </c>
      <c r="N1631" s="1">
        <v>4.85100704536617</v>
      </c>
      <c r="O1631" s="4">
        <v>0.46620295463383066</v>
      </c>
      <c r="V1631" s="5">
        <v>0.7456</v>
      </c>
      <c r="W1631" s="6">
        <v>8.15</v>
      </c>
      <c r="Z1631" s="4">
        <f>IFERROR(__xludf.DUMMYFUNCTION("""COMPUTED_VALUE"""),7.905)</f>
        <v>7.905</v>
      </c>
      <c r="AA1631" s="4">
        <v>0.643601</v>
      </c>
      <c r="AB1631" s="4" t="s">
        <v>13</v>
      </c>
      <c r="AC1631" s="1">
        <v>4.17036721718472</v>
      </c>
      <c r="AD1631" s="4">
        <v>-3.4247672171847197</v>
      </c>
    </row>
    <row r="1632">
      <c r="G1632" s="5">
        <v>5.32163</v>
      </c>
      <c r="H1632" s="6">
        <v>8.155</v>
      </c>
      <c r="K1632" s="4">
        <f>IFERROR(__xludf.DUMMYFUNCTION("""COMPUTED_VALUE"""),7.91)</f>
        <v>7.91</v>
      </c>
      <c r="L1632" s="4">
        <v>4.97924</v>
      </c>
      <c r="M1632" s="4" t="s">
        <v>13</v>
      </c>
      <c r="N1632" s="1">
        <v>4.79531660840958</v>
      </c>
      <c r="O1632" s="4">
        <v>0.5263133915904197</v>
      </c>
      <c r="V1632" s="5">
        <v>0.749763</v>
      </c>
      <c r="W1632" s="6">
        <v>8.155</v>
      </c>
      <c r="Z1632" s="4">
        <f>IFERROR(__xludf.DUMMYFUNCTION("""COMPUTED_VALUE"""),7.91)</f>
        <v>7.91</v>
      </c>
      <c r="AA1632" s="4">
        <v>0.643018</v>
      </c>
      <c r="AB1632" s="4" t="s">
        <v>13</v>
      </c>
      <c r="AC1632" s="1">
        <v>4.21228715608455</v>
      </c>
      <c r="AD1632" s="4">
        <v>-3.46252415608455</v>
      </c>
    </row>
    <row r="1633">
      <c r="G1633" s="5">
        <v>5.32579</v>
      </c>
      <c r="H1633" s="6">
        <v>8.16</v>
      </c>
      <c r="K1633" s="4">
        <f>IFERROR(__xludf.DUMMYFUNCTION("""COMPUTED_VALUE"""),7.915)</f>
        <v>7.915</v>
      </c>
      <c r="L1633" s="4">
        <v>4.98564</v>
      </c>
      <c r="M1633" s="4" t="s">
        <v>13</v>
      </c>
      <c r="N1633" s="1">
        <v>4.75262247159395</v>
      </c>
      <c r="O1633" s="4">
        <v>0.5731675284060493</v>
      </c>
      <c r="V1633" s="5">
        <v>0.753704</v>
      </c>
      <c r="W1633" s="6">
        <v>8.16</v>
      </c>
      <c r="Z1633" s="4">
        <f>IFERROR(__xludf.DUMMYFUNCTION("""COMPUTED_VALUE"""),7.915)</f>
        <v>7.915</v>
      </c>
      <c r="AA1633" s="4">
        <v>0.642084</v>
      </c>
      <c r="AB1633" s="4" t="s">
        <v>13</v>
      </c>
      <c r="AC1633" s="1">
        <v>4.2445560804792</v>
      </c>
      <c r="AD1633" s="4">
        <v>-3.4908520804792005</v>
      </c>
    </row>
    <row r="1634">
      <c r="G1634" s="5">
        <v>5.32967</v>
      </c>
      <c r="H1634" s="6">
        <v>8.165</v>
      </c>
      <c r="K1634" s="4">
        <f>IFERROR(__xludf.DUMMYFUNCTION("""COMPUTED_VALUE"""),7.92)</f>
        <v>7.92</v>
      </c>
      <c r="L1634" s="4">
        <v>4.99202</v>
      </c>
      <c r="M1634" s="4" t="s">
        <v>13</v>
      </c>
      <c r="N1634" s="1">
        <v>4.72611804845715</v>
      </c>
      <c r="O1634" s="4">
        <v>0.6035519515428502</v>
      </c>
      <c r="V1634" s="5">
        <v>0.757355</v>
      </c>
      <c r="W1634" s="6">
        <v>8.165</v>
      </c>
      <c r="Z1634" s="4">
        <f>IFERROR(__xludf.DUMMYFUNCTION("""COMPUTED_VALUE"""),7.92)</f>
        <v>7.92</v>
      </c>
      <c r="AA1634" s="4">
        <v>0.640931</v>
      </c>
      <c r="AB1634" s="4" t="s">
        <v>13</v>
      </c>
      <c r="AC1634" s="1">
        <v>4.26465628099155</v>
      </c>
      <c r="AD1634" s="4">
        <v>-3.5073012809915496</v>
      </c>
    </row>
    <row r="1635">
      <c r="G1635" s="5">
        <v>5.33326</v>
      </c>
      <c r="H1635" s="6">
        <v>8.17</v>
      </c>
      <c r="K1635" s="4">
        <f>IFERROR(__xludf.DUMMYFUNCTION("""COMPUTED_VALUE"""),7.925)</f>
        <v>7.925</v>
      </c>
      <c r="L1635" s="4">
        <v>4.99834</v>
      </c>
      <c r="M1635" s="4" t="s">
        <v>13</v>
      </c>
      <c r="N1635" s="1">
        <v>4.718701903</v>
      </c>
      <c r="O1635" s="4">
        <v>0.6145580969999997</v>
      </c>
      <c r="V1635" s="5">
        <v>0.760712</v>
      </c>
      <c r="W1635" s="6">
        <v>8.17</v>
      </c>
      <c r="Z1635" s="4">
        <f>IFERROR(__xludf.DUMMYFUNCTION("""COMPUTED_VALUE"""),7.925)</f>
        <v>7.925</v>
      </c>
      <c r="AA1635" s="4">
        <v>0.639534</v>
      </c>
      <c r="AB1635" s="4" t="s">
        <v>13</v>
      </c>
      <c r="AC1635" s="1">
        <v>4.270294613</v>
      </c>
      <c r="AD1635" s="4">
        <v>-3.509582613</v>
      </c>
    </row>
    <row r="1636">
      <c r="G1636" s="5">
        <v>5.33654</v>
      </c>
      <c r="H1636" s="6">
        <v>8.175</v>
      </c>
      <c r="K1636" s="4">
        <f>IFERROR(__xludf.DUMMYFUNCTION("""COMPUTED_VALUE"""),7.93)</f>
        <v>7.93</v>
      </c>
      <c r="L1636" s="4">
        <v>5.00468</v>
      </c>
      <c r="M1636" s="4" t="s">
        <v>13</v>
      </c>
      <c r="N1636" s="1">
        <v>4.718701903</v>
      </c>
      <c r="O1636" s="4">
        <v>0.6178380969999999</v>
      </c>
      <c r="V1636" s="5">
        <v>0.763765</v>
      </c>
      <c r="W1636" s="6">
        <v>8.175</v>
      </c>
      <c r="Z1636" s="4">
        <f>IFERROR(__xludf.DUMMYFUNCTION("""COMPUTED_VALUE"""),7.93)</f>
        <v>7.93</v>
      </c>
      <c r="AA1636" s="4">
        <v>0.638046</v>
      </c>
      <c r="AB1636" s="4" t="s">
        <v>13</v>
      </c>
      <c r="AC1636" s="1">
        <v>4.270294613</v>
      </c>
      <c r="AD1636" s="4">
        <v>-3.5065296129999997</v>
      </c>
    </row>
    <row r="1637">
      <c r="G1637" s="5">
        <v>5.33952</v>
      </c>
      <c r="H1637" s="6">
        <v>8.18</v>
      </c>
      <c r="K1637" s="4">
        <f>IFERROR(__xludf.DUMMYFUNCTION("""COMPUTED_VALUE"""),7.935)</f>
        <v>7.935</v>
      </c>
      <c r="L1637" s="4">
        <v>5.01096</v>
      </c>
      <c r="M1637" s="4" t="s">
        <v>13</v>
      </c>
      <c r="N1637" s="1">
        <v>4.718701903</v>
      </c>
      <c r="O1637" s="4">
        <v>0.6208180969999999</v>
      </c>
      <c r="V1637" s="5">
        <v>0.766426</v>
      </c>
      <c r="W1637" s="6">
        <v>8.18</v>
      </c>
      <c r="Z1637" s="4">
        <f>IFERROR(__xludf.DUMMYFUNCTION("""COMPUTED_VALUE"""),7.935)</f>
        <v>7.935</v>
      </c>
      <c r="AA1637" s="4">
        <v>0.636357</v>
      </c>
      <c r="AB1637" s="4" t="s">
        <v>13</v>
      </c>
      <c r="AC1637" s="1">
        <v>4.270294613</v>
      </c>
      <c r="AD1637" s="4">
        <v>-3.503868613</v>
      </c>
    </row>
    <row r="1638">
      <c r="G1638" s="5">
        <v>5.34222</v>
      </c>
      <c r="H1638" s="6">
        <v>8.185</v>
      </c>
      <c r="K1638" s="4">
        <f>IFERROR(__xludf.DUMMYFUNCTION("""COMPUTED_VALUE"""),7.94)</f>
        <v>7.94</v>
      </c>
      <c r="L1638" s="4">
        <v>5.0173</v>
      </c>
      <c r="M1638" s="4" t="s">
        <v>13</v>
      </c>
      <c r="N1638" s="1">
        <v>4.718701903</v>
      </c>
      <c r="O1638" s="4">
        <v>0.6235180969999998</v>
      </c>
      <c r="V1638" s="5">
        <v>0.768765</v>
      </c>
      <c r="W1638" s="6">
        <v>8.185</v>
      </c>
      <c r="Z1638" s="4">
        <f>IFERROR(__xludf.DUMMYFUNCTION("""COMPUTED_VALUE"""),7.94)</f>
        <v>7.94</v>
      </c>
      <c r="AA1638" s="4">
        <v>0.634634</v>
      </c>
      <c r="AB1638" s="4" t="s">
        <v>13</v>
      </c>
      <c r="AC1638" s="1">
        <v>4.270294613</v>
      </c>
      <c r="AD1638" s="4">
        <v>-3.5015296129999998</v>
      </c>
    </row>
    <row r="1639">
      <c r="G1639" s="5">
        <v>5.34464</v>
      </c>
      <c r="H1639" s="6">
        <v>8.19</v>
      </c>
      <c r="K1639" s="4">
        <f>IFERROR(__xludf.DUMMYFUNCTION("""COMPUTED_VALUE"""),7.945)</f>
        <v>7.945</v>
      </c>
      <c r="L1639" s="4">
        <v>5.02369</v>
      </c>
      <c r="M1639" s="4" t="s">
        <v>13</v>
      </c>
      <c r="N1639" s="1">
        <v>4.718701903</v>
      </c>
      <c r="O1639" s="4">
        <v>0.6259380969999997</v>
      </c>
      <c r="V1639" s="5">
        <v>0.770746</v>
      </c>
      <c r="W1639" s="6">
        <v>8.19</v>
      </c>
      <c r="Z1639" s="4">
        <f>IFERROR(__xludf.DUMMYFUNCTION("""COMPUTED_VALUE"""),7.945)</f>
        <v>7.945</v>
      </c>
      <c r="AA1639" s="4">
        <v>0.632951</v>
      </c>
      <c r="AB1639" s="4" t="s">
        <v>13</v>
      </c>
      <c r="AC1639" s="1">
        <v>4.270294613</v>
      </c>
      <c r="AD1639" s="4">
        <v>-3.499548613</v>
      </c>
    </row>
    <row r="1640">
      <c r="G1640" s="5">
        <v>5.34677</v>
      </c>
      <c r="H1640" s="6">
        <v>8.195</v>
      </c>
      <c r="K1640" s="4">
        <f>IFERROR(__xludf.DUMMYFUNCTION("""COMPUTED_VALUE"""),7.95)</f>
        <v>7.95</v>
      </c>
      <c r="L1640" s="4">
        <v>5.03014</v>
      </c>
      <c r="M1640" s="4" t="s">
        <v>13</v>
      </c>
      <c r="N1640" s="1">
        <v>4.718701903</v>
      </c>
      <c r="O1640" s="4">
        <v>0.6280680969999999</v>
      </c>
      <c r="V1640" s="5">
        <v>0.7723</v>
      </c>
      <c r="W1640" s="6">
        <v>8.195</v>
      </c>
      <c r="Z1640" s="4">
        <f>IFERROR(__xludf.DUMMYFUNCTION("""COMPUTED_VALUE"""),7.95)</f>
        <v>7.95</v>
      </c>
      <c r="AA1640" s="4">
        <v>0.631252</v>
      </c>
      <c r="AB1640" s="4" t="s">
        <v>13</v>
      </c>
      <c r="AC1640" s="1">
        <v>4.270294613</v>
      </c>
      <c r="AD1640" s="4">
        <v>-3.497994613</v>
      </c>
    </row>
    <row r="1641">
      <c r="G1641" s="5">
        <v>5.34862</v>
      </c>
      <c r="H1641" s="6">
        <v>8.2</v>
      </c>
      <c r="K1641" s="4">
        <f>IFERROR(__xludf.DUMMYFUNCTION("""COMPUTED_VALUE"""),7.955)</f>
        <v>7.955</v>
      </c>
      <c r="L1641" s="4">
        <v>5.03665</v>
      </c>
      <c r="M1641" s="4" t="s">
        <v>13</v>
      </c>
      <c r="N1641" s="1">
        <v>4.718701903</v>
      </c>
      <c r="O1641" s="4">
        <v>0.629918097</v>
      </c>
      <c r="V1641" s="5">
        <v>0.773498</v>
      </c>
      <c r="W1641" s="6">
        <v>8.2</v>
      </c>
      <c r="Z1641" s="4">
        <f>IFERROR(__xludf.DUMMYFUNCTION("""COMPUTED_VALUE"""),7.955)</f>
        <v>7.955</v>
      </c>
      <c r="AA1641" s="4">
        <v>0.629642</v>
      </c>
      <c r="AB1641" s="4" t="s">
        <v>13</v>
      </c>
      <c r="AC1641" s="1">
        <v>4.270294613</v>
      </c>
      <c r="AD1641" s="4">
        <v>-3.496796613</v>
      </c>
    </row>
    <row r="1642">
      <c r="G1642" s="5">
        <v>5.35018</v>
      </c>
      <c r="H1642" s="6">
        <v>8.205</v>
      </c>
      <c r="K1642" s="4">
        <f>IFERROR(__xludf.DUMMYFUNCTION("""COMPUTED_VALUE"""),7.96)</f>
        <v>7.96</v>
      </c>
      <c r="L1642" s="4">
        <v>5.04329</v>
      </c>
      <c r="M1642" s="4" t="s">
        <v>13</v>
      </c>
      <c r="N1642" s="1">
        <v>4.718701903</v>
      </c>
      <c r="O1642" s="4">
        <v>0.6314780969999996</v>
      </c>
      <c r="V1642" s="5">
        <v>0.774288</v>
      </c>
      <c r="W1642" s="6">
        <v>8.205</v>
      </c>
      <c r="Z1642" s="4">
        <f>IFERROR(__xludf.DUMMYFUNCTION("""COMPUTED_VALUE"""),7.96)</f>
        <v>7.96</v>
      </c>
      <c r="AA1642" s="4">
        <v>0.62816</v>
      </c>
      <c r="AB1642" s="4" t="s">
        <v>13</v>
      </c>
      <c r="AC1642" s="1">
        <v>4.270294613</v>
      </c>
      <c r="AD1642" s="4">
        <v>-3.496006613</v>
      </c>
    </row>
    <row r="1643">
      <c r="G1643" s="5">
        <v>5.35151</v>
      </c>
      <c r="H1643" s="6">
        <v>8.21</v>
      </c>
      <c r="K1643" s="4">
        <f>IFERROR(__xludf.DUMMYFUNCTION("""COMPUTED_VALUE"""),7.965)</f>
        <v>7.965</v>
      </c>
      <c r="L1643" s="4">
        <v>5.05</v>
      </c>
      <c r="M1643" s="4" t="s">
        <v>13</v>
      </c>
      <c r="N1643" s="1">
        <v>4.718701903</v>
      </c>
      <c r="O1643" s="4">
        <v>0.6328080969999998</v>
      </c>
      <c r="V1643" s="5">
        <v>0.774686</v>
      </c>
      <c r="W1643" s="6">
        <v>8.21</v>
      </c>
      <c r="Z1643" s="4">
        <f>IFERROR(__xludf.DUMMYFUNCTION("""COMPUTED_VALUE"""),7.965)</f>
        <v>7.965</v>
      </c>
      <c r="AA1643" s="4">
        <v>0.626823</v>
      </c>
      <c r="AB1643" s="4" t="s">
        <v>13</v>
      </c>
      <c r="AC1643" s="1">
        <v>4.270294613</v>
      </c>
      <c r="AD1643" s="4">
        <v>-3.495608613</v>
      </c>
    </row>
    <row r="1644">
      <c r="G1644" s="5">
        <v>5.35257</v>
      </c>
      <c r="H1644" s="6">
        <v>8.215</v>
      </c>
      <c r="K1644" s="4">
        <f>IFERROR(__xludf.DUMMYFUNCTION("""COMPUTED_VALUE"""),7.97)</f>
        <v>7.97</v>
      </c>
      <c r="L1644" s="4">
        <v>5.05689</v>
      </c>
      <c r="M1644" s="4" t="s">
        <v>13</v>
      </c>
      <c r="N1644" s="1">
        <v>4.718701903</v>
      </c>
      <c r="O1644" s="4">
        <v>0.6338680969999997</v>
      </c>
      <c r="V1644" s="5">
        <v>0.774672</v>
      </c>
      <c r="W1644" s="6">
        <v>8.215</v>
      </c>
      <c r="Z1644" s="4">
        <f>IFERROR(__xludf.DUMMYFUNCTION("""COMPUTED_VALUE"""),7.97)</f>
        <v>7.97</v>
      </c>
      <c r="AA1644" s="4">
        <v>0.62575</v>
      </c>
      <c r="AB1644" s="4" t="s">
        <v>13</v>
      </c>
      <c r="AC1644" s="1">
        <v>4.270294613</v>
      </c>
      <c r="AD1644" s="4">
        <v>-3.495622613</v>
      </c>
    </row>
    <row r="1645">
      <c r="G1645" s="5">
        <v>5.35341</v>
      </c>
      <c r="H1645" s="6">
        <v>8.22</v>
      </c>
      <c r="K1645" s="4">
        <f>IFERROR(__xludf.DUMMYFUNCTION("""COMPUTED_VALUE"""),7.975)</f>
        <v>7.975</v>
      </c>
      <c r="L1645" s="4">
        <v>5.06386</v>
      </c>
      <c r="M1645" s="4" t="s">
        <v>13</v>
      </c>
      <c r="N1645" s="1">
        <v>4.718701903</v>
      </c>
      <c r="O1645" s="4">
        <v>0.6347080969999999</v>
      </c>
      <c r="V1645" s="5">
        <v>0.774245</v>
      </c>
      <c r="W1645" s="6">
        <v>8.22</v>
      </c>
      <c r="Z1645" s="4">
        <f>IFERROR(__xludf.DUMMYFUNCTION("""COMPUTED_VALUE"""),7.975)</f>
        <v>7.975</v>
      </c>
      <c r="AA1645" s="4">
        <v>0.624842</v>
      </c>
      <c r="AB1645" s="4" t="s">
        <v>13</v>
      </c>
      <c r="AC1645" s="1">
        <v>4.270294613</v>
      </c>
      <c r="AD1645" s="4">
        <v>-3.496049613</v>
      </c>
    </row>
    <row r="1646">
      <c r="G1646" s="5">
        <v>5.354</v>
      </c>
      <c r="H1646" s="6">
        <v>8.225</v>
      </c>
      <c r="K1646" s="4">
        <f>IFERROR(__xludf.DUMMYFUNCTION("""COMPUTED_VALUE"""),7.98)</f>
        <v>7.98</v>
      </c>
      <c r="L1646" s="4">
        <v>5.07098</v>
      </c>
      <c r="M1646" s="4" t="s">
        <v>13</v>
      </c>
      <c r="N1646" s="1">
        <v>4.718701903</v>
      </c>
      <c r="O1646" s="4">
        <v>0.6352980969999997</v>
      </c>
      <c r="V1646" s="5">
        <v>0.77342</v>
      </c>
      <c r="W1646" s="6">
        <v>8.225</v>
      </c>
      <c r="Z1646" s="4">
        <f>IFERROR(__xludf.DUMMYFUNCTION("""COMPUTED_VALUE"""),7.98)</f>
        <v>7.98</v>
      </c>
      <c r="AA1646" s="4">
        <v>0.624183</v>
      </c>
      <c r="AB1646" s="4" t="s">
        <v>13</v>
      </c>
      <c r="AC1646" s="1">
        <v>4.270294613</v>
      </c>
      <c r="AD1646" s="4">
        <v>-3.496874613</v>
      </c>
    </row>
    <row r="1647">
      <c r="G1647" s="5">
        <v>5.3544</v>
      </c>
      <c r="H1647" s="6">
        <v>8.23</v>
      </c>
      <c r="K1647" s="4">
        <f>IFERROR(__xludf.DUMMYFUNCTION("""COMPUTED_VALUE"""),7.985)</f>
        <v>7.985</v>
      </c>
      <c r="L1647" s="4">
        <v>5.07822</v>
      </c>
      <c r="M1647" s="4" t="s">
        <v>13</v>
      </c>
      <c r="N1647" s="1">
        <v>4.718701903</v>
      </c>
      <c r="O1647" s="4">
        <v>0.6356980969999997</v>
      </c>
      <c r="V1647" s="5">
        <v>0.77223</v>
      </c>
      <c r="W1647" s="6">
        <v>8.23</v>
      </c>
      <c r="Z1647" s="4">
        <f>IFERROR(__xludf.DUMMYFUNCTION("""COMPUTED_VALUE"""),7.985)</f>
        <v>7.985</v>
      </c>
      <c r="AA1647" s="4">
        <v>0.623793</v>
      </c>
      <c r="AB1647" s="4" t="s">
        <v>13</v>
      </c>
      <c r="AC1647" s="1">
        <v>4.270294613</v>
      </c>
      <c r="AD1647" s="4">
        <v>-3.498064613</v>
      </c>
    </row>
    <row r="1648">
      <c r="G1648" s="5">
        <v>5.35455</v>
      </c>
      <c r="H1648" s="6">
        <v>8.235</v>
      </c>
      <c r="K1648" s="4">
        <f>IFERROR(__xludf.DUMMYFUNCTION("""COMPUTED_VALUE"""),7.99)</f>
        <v>7.99</v>
      </c>
      <c r="L1648" s="4">
        <v>5.08557</v>
      </c>
      <c r="M1648" s="4" t="s">
        <v>13</v>
      </c>
      <c r="N1648" s="1">
        <v>4.718701903</v>
      </c>
      <c r="O1648" s="4">
        <v>0.6358480969999993</v>
      </c>
      <c r="V1648" s="5">
        <v>0.770631</v>
      </c>
      <c r="W1648" s="6">
        <v>8.235</v>
      </c>
      <c r="Z1648" s="4">
        <f>IFERROR(__xludf.DUMMYFUNCTION("""COMPUTED_VALUE"""),7.99)</f>
        <v>7.99</v>
      </c>
      <c r="AA1648" s="4">
        <v>0.623696</v>
      </c>
      <c r="AB1648" s="4" t="s">
        <v>13</v>
      </c>
      <c r="AC1648" s="1">
        <v>4.270294613</v>
      </c>
      <c r="AD1648" s="4">
        <v>-3.499663613</v>
      </c>
    </row>
    <row r="1649">
      <c r="G1649" s="5">
        <v>5.35458</v>
      </c>
      <c r="H1649" s="6">
        <v>8.24</v>
      </c>
      <c r="K1649" s="4">
        <f>IFERROR(__xludf.DUMMYFUNCTION("""COMPUTED_VALUE"""),7.995)</f>
        <v>7.995</v>
      </c>
      <c r="L1649" s="4">
        <v>5.0931</v>
      </c>
      <c r="M1649" s="4" t="s">
        <v>13</v>
      </c>
      <c r="N1649" s="1">
        <v>4.718701903</v>
      </c>
      <c r="O1649" s="4">
        <v>0.635878097</v>
      </c>
      <c r="V1649" s="5">
        <v>0.768702</v>
      </c>
      <c r="W1649" s="6">
        <v>8.24</v>
      </c>
      <c r="Z1649" s="4">
        <f>IFERROR(__xludf.DUMMYFUNCTION("""COMPUTED_VALUE"""),7.995)</f>
        <v>7.995</v>
      </c>
      <c r="AA1649" s="4">
        <v>0.623956</v>
      </c>
      <c r="AB1649" s="4" t="s">
        <v>13</v>
      </c>
      <c r="AC1649" s="1">
        <v>4.270294613</v>
      </c>
      <c r="AD1649" s="4">
        <v>-3.5015926129999997</v>
      </c>
    </row>
    <row r="1650">
      <c r="G1650" s="5">
        <v>5.35443</v>
      </c>
      <c r="H1650" s="6">
        <v>8.245</v>
      </c>
      <c r="K1650" s="4">
        <f>IFERROR(__xludf.DUMMYFUNCTION("""COMPUTED_VALUE"""),8.0)</f>
        <v>8</v>
      </c>
      <c r="L1650" s="4">
        <v>5.10073</v>
      </c>
      <c r="M1650" s="4" t="s">
        <v>13</v>
      </c>
      <c r="N1650" s="1">
        <v>4.718701903</v>
      </c>
      <c r="O1650" s="4">
        <v>0.6357280969999994</v>
      </c>
      <c r="V1650" s="5">
        <v>0.766416</v>
      </c>
      <c r="W1650" s="6">
        <v>8.245</v>
      </c>
      <c r="Z1650" s="4">
        <f>IFERROR(__xludf.DUMMYFUNCTION("""COMPUTED_VALUE"""),8.0)</f>
        <v>8</v>
      </c>
      <c r="AA1650" s="4">
        <v>0.624542</v>
      </c>
      <c r="AB1650" s="4" t="s">
        <v>13</v>
      </c>
      <c r="AC1650" s="1">
        <v>4.270294613</v>
      </c>
      <c r="AD1650" s="4">
        <v>-3.503878613</v>
      </c>
    </row>
    <row r="1651">
      <c r="G1651" s="5">
        <v>5.35412</v>
      </c>
      <c r="H1651" s="6">
        <v>8.25</v>
      </c>
      <c r="K1651" s="4">
        <f>IFERROR(__xludf.DUMMYFUNCTION("""COMPUTED_VALUE"""),8.005)</f>
        <v>8.005</v>
      </c>
      <c r="L1651" s="4">
        <v>5.10848</v>
      </c>
      <c r="M1651" s="4" t="s">
        <v>13</v>
      </c>
      <c r="N1651" s="1">
        <v>4.718701903</v>
      </c>
      <c r="O1651" s="4">
        <v>0.6354180969999996</v>
      </c>
      <c r="V1651" s="5">
        <v>0.763783</v>
      </c>
      <c r="W1651" s="6">
        <v>8.25</v>
      </c>
      <c r="Z1651" s="4">
        <f>IFERROR(__xludf.DUMMYFUNCTION("""COMPUTED_VALUE"""),8.005)</f>
        <v>8.005</v>
      </c>
      <c r="AA1651" s="4">
        <v>0.625396</v>
      </c>
      <c r="AB1651" s="4" t="s">
        <v>13</v>
      </c>
      <c r="AC1651" s="1">
        <v>4.270294613</v>
      </c>
      <c r="AD1651" s="4">
        <v>-3.506511613</v>
      </c>
    </row>
    <row r="1652">
      <c r="G1652" s="5">
        <v>5.35367</v>
      </c>
      <c r="H1652" s="6">
        <v>8.255</v>
      </c>
      <c r="K1652" s="4">
        <f>IFERROR(__xludf.DUMMYFUNCTION("""COMPUTED_VALUE"""),8.01)</f>
        <v>8.01</v>
      </c>
      <c r="L1652" s="4">
        <v>5.11637</v>
      </c>
      <c r="M1652" s="4" t="s">
        <v>13</v>
      </c>
      <c r="N1652" s="1">
        <v>4.718701903</v>
      </c>
      <c r="O1652" s="4">
        <v>0.6349680969999998</v>
      </c>
      <c r="V1652" s="5">
        <v>0.760823</v>
      </c>
      <c r="W1652" s="6">
        <v>8.255</v>
      </c>
      <c r="Z1652" s="4">
        <f>IFERROR(__xludf.DUMMYFUNCTION("""COMPUTED_VALUE"""),8.01)</f>
        <v>8.01</v>
      </c>
      <c r="AA1652" s="4">
        <v>0.626693</v>
      </c>
      <c r="AB1652" s="4" t="s">
        <v>13</v>
      </c>
      <c r="AC1652" s="1">
        <v>4.270294613</v>
      </c>
      <c r="AD1652" s="4">
        <v>-3.5094716129999997</v>
      </c>
    </row>
    <row r="1653">
      <c r="G1653" s="5">
        <v>5.35316</v>
      </c>
      <c r="H1653" s="6">
        <v>8.26</v>
      </c>
      <c r="K1653" s="4">
        <f>IFERROR(__xludf.DUMMYFUNCTION("""COMPUTED_VALUE"""),8.015)</f>
        <v>8.015</v>
      </c>
      <c r="L1653" s="4">
        <v>5.12429</v>
      </c>
      <c r="M1653" s="4" t="s">
        <v>13</v>
      </c>
      <c r="N1653" s="1">
        <v>4.718701903</v>
      </c>
      <c r="O1653" s="4">
        <v>0.6344580969999996</v>
      </c>
      <c r="V1653" s="5">
        <v>0.757643</v>
      </c>
      <c r="W1653" s="6">
        <v>8.26</v>
      </c>
      <c r="Z1653" s="4">
        <f>IFERROR(__xludf.DUMMYFUNCTION("""COMPUTED_VALUE"""),8.015)</f>
        <v>8.015</v>
      </c>
      <c r="AA1653" s="4">
        <v>0.628223</v>
      </c>
      <c r="AB1653" s="4" t="s">
        <v>13</v>
      </c>
      <c r="AC1653" s="1">
        <v>4.270294613</v>
      </c>
      <c r="AD1653" s="4">
        <v>-3.512651613</v>
      </c>
    </row>
    <row r="1654">
      <c r="G1654" s="5">
        <v>5.35253</v>
      </c>
      <c r="H1654" s="6">
        <v>8.265</v>
      </c>
      <c r="K1654" s="4">
        <f>IFERROR(__xludf.DUMMYFUNCTION("""COMPUTED_VALUE"""),8.01913070699999)</f>
        <v>8.019130707</v>
      </c>
      <c r="L1654" s="4" t="s">
        <v>13</v>
      </c>
      <c r="M1654" s="4">
        <v>5.50756992030548</v>
      </c>
      <c r="N1654" s="1">
        <v>4.718701903</v>
      </c>
      <c r="O1654" s="4">
        <v>0.6338280969999994</v>
      </c>
      <c r="V1654" s="5">
        <v>0.75416</v>
      </c>
      <c r="W1654" s="6">
        <v>8.265</v>
      </c>
      <c r="Z1654" s="4">
        <f>IFERROR(__xludf.DUMMYFUNCTION("""COMPUTED_VALUE"""),8.01913070699999)</f>
        <v>8.019130707</v>
      </c>
      <c r="AA1654" s="4" t="s">
        <v>13</v>
      </c>
      <c r="AB1654" s="4">
        <v>3.95515980233798</v>
      </c>
      <c r="AC1654" s="1">
        <v>4.270294613</v>
      </c>
      <c r="AD1654" s="4">
        <v>-3.5161346129999997</v>
      </c>
    </row>
    <row r="1655">
      <c r="G1655" s="5">
        <v>5.35182</v>
      </c>
      <c r="H1655" s="6">
        <v>8.27</v>
      </c>
      <c r="K1655" s="4">
        <f>IFERROR(__xludf.DUMMYFUNCTION("""COMPUTED_VALUE"""),8.02)</f>
        <v>8.02</v>
      </c>
      <c r="L1655" s="4">
        <v>5.13234</v>
      </c>
      <c r="M1655" s="4" t="s">
        <v>13</v>
      </c>
      <c r="N1655" s="1">
        <v>4.718701903</v>
      </c>
      <c r="O1655" s="4">
        <v>0.6331180969999997</v>
      </c>
      <c r="V1655" s="5">
        <v>0.750401</v>
      </c>
      <c r="W1655" s="6">
        <v>8.27</v>
      </c>
      <c r="Z1655" s="4">
        <f>IFERROR(__xludf.DUMMYFUNCTION("""COMPUTED_VALUE"""),8.02)</f>
        <v>8.02</v>
      </c>
      <c r="AA1655" s="4">
        <v>0.630157</v>
      </c>
      <c r="AB1655" s="4" t="s">
        <v>13</v>
      </c>
      <c r="AC1655" s="1">
        <v>4.270294613</v>
      </c>
      <c r="AD1655" s="4">
        <v>-3.519893613</v>
      </c>
    </row>
    <row r="1656">
      <c r="G1656" s="5">
        <v>5.35109</v>
      </c>
      <c r="H1656" s="6">
        <v>8.275</v>
      </c>
      <c r="K1656" s="4">
        <f>IFERROR(__xludf.DUMMYFUNCTION("""COMPUTED_VALUE"""),8.025)</f>
        <v>8.025</v>
      </c>
      <c r="L1656" s="4">
        <v>5.14044</v>
      </c>
      <c r="M1656" s="4" t="s">
        <v>13</v>
      </c>
      <c r="N1656" s="1">
        <v>4.718701903</v>
      </c>
      <c r="O1656" s="4">
        <v>0.6323880969999998</v>
      </c>
      <c r="V1656" s="5">
        <v>0.74647</v>
      </c>
      <c r="W1656" s="6">
        <v>8.275</v>
      </c>
      <c r="Z1656" s="4">
        <f>IFERROR(__xludf.DUMMYFUNCTION("""COMPUTED_VALUE"""),8.025)</f>
        <v>8.025</v>
      </c>
      <c r="AA1656" s="4">
        <v>0.632358</v>
      </c>
      <c r="AB1656" s="4" t="s">
        <v>13</v>
      </c>
      <c r="AC1656" s="1">
        <v>4.270294613</v>
      </c>
      <c r="AD1656" s="4">
        <v>-3.523824613</v>
      </c>
    </row>
    <row r="1657">
      <c r="G1657" s="5">
        <v>5.35033</v>
      </c>
      <c r="H1657" s="6">
        <v>8.28</v>
      </c>
      <c r="K1657" s="4">
        <f>IFERROR(__xludf.DUMMYFUNCTION("""COMPUTED_VALUE"""),8.03)</f>
        <v>8.03</v>
      </c>
      <c r="L1657" s="4">
        <v>5.14863</v>
      </c>
      <c r="M1657" s="4" t="s">
        <v>13</v>
      </c>
      <c r="N1657" s="1">
        <v>4.718701903</v>
      </c>
      <c r="O1657" s="4">
        <v>0.6316280969999992</v>
      </c>
      <c r="V1657" s="5">
        <v>0.74238</v>
      </c>
      <c r="W1657" s="6">
        <v>8.28</v>
      </c>
      <c r="Z1657" s="4">
        <f>IFERROR(__xludf.DUMMYFUNCTION("""COMPUTED_VALUE"""),8.03)</f>
        <v>8.03</v>
      </c>
      <c r="AA1657" s="4">
        <v>0.634979</v>
      </c>
      <c r="AB1657" s="4" t="s">
        <v>13</v>
      </c>
      <c r="AC1657" s="1">
        <v>4.270294613</v>
      </c>
      <c r="AD1657" s="4">
        <v>-3.527914613</v>
      </c>
    </row>
    <row r="1658">
      <c r="G1658" s="5">
        <v>5.34953</v>
      </c>
      <c r="H1658" s="6">
        <v>8.285</v>
      </c>
      <c r="K1658" s="4">
        <f>IFERROR(__xludf.DUMMYFUNCTION("""COMPUTED_VALUE"""),8.035)</f>
        <v>8.035</v>
      </c>
      <c r="L1658" s="4">
        <v>5.15683</v>
      </c>
      <c r="M1658" s="4" t="s">
        <v>13</v>
      </c>
      <c r="N1658" s="1">
        <v>4.718701903</v>
      </c>
      <c r="O1658" s="4">
        <v>0.6308280969999993</v>
      </c>
      <c r="V1658" s="5">
        <v>0.738055</v>
      </c>
      <c r="W1658" s="6">
        <v>8.285</v>
      </c>
      <c r="Z1658" s="4">
        <f>IFERROR(__xludf.DUMMYFUNCTION("""COMPUTED_VALUE"""),8.035)</f>
        <v>8.035</v>
      </c>
      <c r="AA1658" s="4">
        <v>0.637864</v>
      </c>
      <c r="AB1658" s="4" t="s">
        <v>13</v>
      </c>
      <c r="AC1658" s="1">
        <v>4.270294613</v>
      </c>
      <c r="AD1658" s="4">
        <v>-3.532239613</v>
      </c>
    </row>
    <row r="1659">
      <c r="G1659" s="5">
        <v>5.34876</v>
      </c>
      <c r="H1659" s="6">
        <v>8.29</v>
      </c>
      <c r="K1659" s="4">
        <f>IFERROR(__xludf.DUMMYFUNCTION("""COMPUTED_VALUE"""),8.04)</f>
        <v>8.04</v>
      </c>
      <c r="L1659" s="4">
        <v>5.16502</v>
      </c>
      <c r="M1659" s="4" t="s">
        <v>13</v>
      </c>
      <c r="N1659" s="1">
        <v>4.718701903</v>
      </c>
      <c r="O1659" s="4">
        <v>0.630058097</v>
      </c>
      <c r="V1659" s="5">
        <v>0.73366</v>
      </c>
      <c r="W1659" s="6">
        <v>8.29</v>
      </c>
      <c r="Z1659" s="4">
        <f>IFERROR(__xludf.DUMMYFUNCTION("""COMPUTED_VALUE"""),8.04)</f>
        <v>8.04</v>
      </c>
      <c r="AA1659" s="4">
        <v>0.640977</v>
      </c>
      <c r="AB1659" s="4" t="s">
        <v>13</v>
      </c>
      <c r="AC1659" s="1">
        <v>4.270294613</v>
      </c>
      <c r="AD1659" s="4">
        <v>-3.536634613</v>
      </c>
    </row>
    <row r="1660">
      <c r="G1660" s="5">
        <v>5.34797</v>
      </c>
      <c r="H1660" s="6">
        <v>8.295</v>
      </c>
      <c r="K1660" s="4">
        <f>IFERROR(__xludf.DUMMYFUNCTION("""COMPUTED_VALUE"""),8.045)</f>
        <v>8.045</v>
      </c>
      <c r="L1660" s="4">
        <v>5.17324</v>
      </c>
      <c r="M1660" s="4" t="s">
        <v>13</v>
      </c>
      <c r="N1660" s="1">
        <v>4.718701903</v>
      </c>
      <c r="O1660" s="4">
        <v>0.6292680969999997</v>
      </c>
      <c r="V1660" s="5">
        <v>0.729057</v>
      </c>
      <c r="W1660" s="6">
        <v>8.295</v>
      </c>
      <c r="Z1660" s="4">
        <f>IFERROR(__xludf.DUMMYFUNCTION("""COMPUTED_VALUE"""),8.045)</f>
        <v>8.045</v>
      </c>
      <c r="AA1660" s="4">
        <v>0.644426</v>
      </c>
      <c r="AB1660" s="4" t="s">
        <v>13</v>
      </c>
      <c r="AC1660" s="1">
        <v>4.270294613</v>
      </c>
      <c r="AD1660" s="4">
        <v>-3.541237613</v>
      </c>
    </row>
    <row r="1661">
      <c r="G1661" s="5">
        <v>5.34724</v>
      </c>
      <c r="H1661" s="6">
        <v>8.3</v>
      </c>
      <c r="K1661" s="4">
        <f>IFERROR(__xludf.DUMMYFUNCTION("""COMPUTED_VALUE"""),8.05)</f>
        <v>8.05</v>
      </c>
      <c r="L1661" s="4">
        <v>5.18142</v>
      </c>
      <c r="M1661" s="4" t="s">
        <v>13</v>
      </c>
      <c r="N1661" s="1">
        <v>4.718701903</v>
      </c>
      <c r="O1661" s="4">
        <v>0.6285380969999999</v>
      </c>
      <c r="V1661" s="5">
        <v>0.724427</v>
      </c>
      <c r="W1661" s="6">
        <v>8.3</v>
      </c>
      <c r="Z1661" s="4">
        <f>IFERROR(__xludf.DUMMYFUNCTION("""COMPUTED_VALUE"""),8.05)</f>
        <v>8.05</v>
      </c>
      <c r="AA1661" s="4">
        <v>0.648138</v>
      </c>
      <c r="AB1661" s="4" t="s">
        <v>13</v>
      </c>
      <c r="AC1661" s="1">
        <v>4.270294613</v>
      </c>
      <c r="AD1661" s="4">
        <v>-3.545867613</v>
      </c>
    </row>
    <row r="1662">
      <c r="G1662" s="5">
        <v>5.34654</v>
      </c>
      <c r="H1662" s="6">
        <v>8.305</v>
      </c>
      <c r="K1662" s="4">
        <f>IFERROR(__xludf.DUMMYFUNCTION("""COMPUTED_VALUE"""),8.055)</f>
        <v>8.055</v>
      </c>
      <c r="L1662" s="4">
        <v>5.18958</v>
      </c>
      <c r="M1662" s="4" t="s">
        <v>13</v>
      </c>
      <c r="N1662" s="1">
        <v>4.718701903</v>
      </c>
      <c r="O1662" s="4">
        <v>0.6278380969999997</v>
      </c>
      <c r="V1662" s="5">
        <v>0.719715</v>
      </c>
      <c r="W1662" s="6">
        <v>8.305</v>
      </c>
      <c r="Z1662" s="4">
        <f>IFERROR(__xludf.DUMMYFUNCTION("""COMPUTED_VALUE"""),8.055)</f>
        <v>8.055</v>
      </c>
      <c r="AA1662" s="4">
        <v>0.652077</v>
      </c>
      <c r="AB1662" s="4" t="s">
        <v>13</v>
      </c>
      <c r="AC1662" s="1">
        <v>4.270294613</v>
      </c>
      <c r="AD1662" s="4">
        <v>-3.550579613</v>
      </c>
    </row>
    <row r="1663">
      <c r="G1663" s="5">
        <v>5.34594</v>
      </c>
      <c r="H1663" s="6">
        <v>8.31</v>
      </c>
      <c r="K1663" s="4">
        <f>IFERROR(__xludf.DUMMYFUNCTION("""COMPUTED_VALUE"""),8.06)</f>
        <v>8.06</v>
      </c>
      <c r="L1663" s="4">
        <v>5.1977</v>
      </c>
      <c r="M1663" s="4" t="s">
        <v>13</v>
      </c>
      <c r="N1663" s="1">
        <v>4.718701903</v>
      </c>
      <c r="O1663" s="4">
        <v>0.6272380969999993</v>
      </c>
      <c r="V1663" s="5">
        <v>0.714977</v>
      </c>
      <c r="W1663" s="6">
        <v>8.31</v>
      </c>
      <c r="Z1663" s="4">
        <f>IFERROR(__xludf.DUMMYFUNCTION("""COMPUTED_VALUE"""),8.06)</f>
        <v>8.06</v>
      </c>
      <c r="AA1663" s="4">
        <v>0.656318</v>
      </c>
      <c r="AB1663" s="4" t="s">
        <v>13</v>
      </c>
      <c r="AC1663" s="1">
        <v>4.270294613</v>
      </c>
      <c r="AD1663" s="4">
        <v>-3.5553176129999997</v>
      </c>
    </row>
    <row r="1664">
      <c r="G1664" s="5">
        <v>5.34538</v>
      </c>
      <c r="H1664" s="6">
        <v>8.315</v>
      </c>
      <c r="K1664" s="4">
        <f>IFERROR(__xludf.DUMMYFUNCTION("""COMPUTED_VALUE"""),8.065)</f>
        <v>8.065</v>
      </c>
      <c r="L1664" s="4">
        <v>5.20571</v>
      </c>
      <c r="M1664" s="4" t="s">
        <v>13</v>
      </c>
      <c r="N1664" s="1">
        <v>4.718701903</v>
      </c>
      <c r="O1664" s="4">
        <v>0.6266780969999992</v>
      </c>
      <c r="V1664" s="5">
        <v>0.710205</v>
      </c>
      <c r="W1664" s="6">
        <v>8.315</v>
      </c>
      <c r="Z1664" s="4">
        <f>IFERROR(__xludf.DUMMYFUNCTION("""COMPUTED_VALUE"""),8.065)</f>
        <v>8.065</v>
      </c>
      <c r="AA1664" s="4">
        <v>0.660667</v>
      </c>
      <c r="AB1664" s="4" t="s">
        <v>13</v>
      </c>
      <c r="AC1664" s="1">
        <v>4.270294613</v>
      </c>
      <c r="AD1664" s="4">
        <v>-3.5600896129999997</v>
      </c>
    </row>
    <row r="1665">
      <c r="G1665" s="5">
        <v>5.34491</v>
      </c>
      <c r="H1665" s="6">
        <v>8.32</v>
      </c>
      <c r="K1665" s="4">
        <f>IFERROR(__xludf.DUMMYFUNCTION("""COMPUTED_VALUE"""),8.07)</f>
        <v>8.07</v>
      </c>
      <c r="L1665" s="4">
        <v>5.21365</v>
      </c>
      <c r="M1665" s="4" t="s">
        <v>13</v>
      </c>
      <c r="N1665" s="1">
        <v>4.71861991431334</v>
      </c>
      <c r="O1665" s="4">
        <v>0.6262900856866596</v>
      </c>
      <c r="V1665" s="5">
        <v>0.705389</v>
      </c>
      <c r="W1665" s="6">
        <v>8.32</v>
      </c>
      <c r="Z1665" s="4">
        <f>IFERROR(__xludf.DUMMYFUNCTION("""COMPUTED_VALUE"""),8.07)</f>
        <v>8.07</v>
      </c>
      <c r="AA1665" s="4">
        <v>0.665246</v>
      </c>
      <c r="AB1665" s="4" t="s">
        <v>13</v>
      </c>
      <c r="AC1665" s="1">
        <v>4.27013565078244</v>
      </c>
      <c r="AD1665" s="4">
        <v>-3.56474665078244</v>
      </c>
    </row>
    <row r="1666">
      <c r="G1666" s="5">
        <v>5.34455</v>
      </c>
      <c r="H1666" s="6">
        <v>8.325</v>
      </c>
      <c r="K1666" s="4">
        <f>IFERROR(__xludf.DUMMYFUNCTION("""COMPUTED_VALUE"""),8.075)</f>
        <v>8.075</v>
      </c>
      <c r="L1666" s="4">
        <v>5.22149</v>
      </c>
      <c r="M1666" s="4" t="s">
        <v>13</v>
      </c>
      <c r="N1666" s="1">
        <v>4.71398047159066</v>
      </c>
      <c r="O1666" s="4">
        <v>0.6305695284093398</v>
      </c>
      <c r="V1666" s="5">
        <v>0.700642</v>
      </c>
      <c r="W1666" s="6">
        <v>8.325</v>
      </c>
      <c r="Z1666" s="4">
        <f>IFERROR(__xludf.DUMMYFUNCTION("""COMPUTED_VALUE"""),8.075)</f>
        <v>8.075</v>
      </c>
      <c r="AA1666" s="4">
        <v>0.669991</v>
      </c>
      <c r="AB1666" s="4" t="s">
        <v>13</v>
      </c>
      <c r="AC1666" s="1">
        <v>4.26114055483054</v>
      </c>
      <c r="AD1666" s="4">
        <v>-3.5604985548305397</v>
      </c>
    </row>
    <row r="1667">
      <c r="G1667" s="5">
        <v>5.34427</v>
      </c>
      <c r="H1667" s="6">
        <v>8.33</v>
      </c>
      <c r="K1667" s="4">
        <f>IFERROR(__xludf.DUMMYFUNCTION("""COMPUTED_VALUE"""),8.08)</f>
        <v>8.08</v>
      </c>
      <c r="L1667" s="4">
        <v>5.22921</v>
      </c>
      <c r="M1667" s="4" t="s">
        <v>13</v>
      </c>
      <c r="N1667" s="1">
        <v>4.7027559756397</v>
      </c>
      <c r="O1667" s="4">
        <v>0.6415140243602995</v>
      </c>
      <c r="V1667" s="5">
        <v>0.695886</v>
      </c>
      <c r="W1667" s="6">
        <v>8.33</v>
      </c>
      <c r="Z1667" s="4">
        <f>IFERROR(__xludf.DUMMYFUNCTION("""COMPUTED_VALUE"""),8.08)</f>
        <v>8.08</v>
      </c>
      <c r="AA1667" s="4">
        <v>0.674894</v>
      </c>
      <c r="AB1667" s="4" t="s">
        <v>13</v>
      </c>
      <c r="AC1667" s="1">
        <v>4.23937815272201</v>
      </c>
      <c r="AD1667" s="4">
        <v>-3.54349215272201</v>
      </c>
    </row>
    <row r="1668">
      <c r="G1668" s="5">
        <v>5.34405</v>
      </c>
      <c r="H1668" s="6">
        <v>8.335</v>
      </c>
      <c r="K1668" s="4">
        <f>IFERROR(__xludf.DUMMYFUNCTION("""COMPUTED_VALUE"""),8.085)</f>
        <v>8.085</v>
      </c>
      <c r="L1668" s="4">
        <v>5.23681</v>
      </c>
      <c r="M1668" s="4" t="s">
        <v>13</v>
      </c>
      <c r="N1668" s="1">
        <v>4.6856901586086</v>
      </c>
      <c r="O1668" s="4">
        <v>0.6583598413914</v>
      </c>
      <c r="V1668" s="5">
        <v>0.691091</v>
      </c>
      <c r="W1668" s="6">
        <v>8.335</v>
      </c>
      <c r="Z1668" s="4">
        <f>IFERROR(__xludf.DUMMYFUNCTION("""COMPUTED_VALUE"""),8.085)</f>
        <v>8.085</v>
      </c>
      <c r="AA1668" s="4">
        <v>0.67994</v>
      </c>
      <c r="AB1668" s="4" t="s">
        <v>13</v>
      </c>
      <c r="AC1668" s="1">
        <v>4.20629041549405</v>
      </c>
      <c r="AD1668" s="4">
        <v>-3.51519941549405</v>
      </c>
    </row>
    <row r="1669">
      <c r="G1669" s="5">
        <v>5.344</v>
      </c>
      <c r="H1669" s="6">
        <v>8.34</v>
      </c>
      <c r="K1669" s="4">
        <f>IFERROR(__xludf.DUMMYFUNCTION("""COMPUTED_VALUE"""),8.09)</f>
        <v>8.09</v>
      </c>
      <c r="L1669" s="4">
        <v>5.24423</v>
      </c>
      <c r="M1669" s="4" t="s">
        <v>13</v>
      </c>
      <c r="N1669" s="1">
        <v>4.66352675264546</v>
      </c>
      <c r="O1669" s="4">
        <v>0.6804732473545405</v>
      </c>
      <c r="V1669" s="5">
        <v>0.686416</v>
      </c>
      <c r="W1669" s="6">
        <v>8.34</v>
      </c>
      <c r="Z1669" s="4">
        <f>IFERROR(__xludf.DUMMYFUNCTION("""COMPUTED_VALUE"""),8.09)</f>
        <v>8.09</v>
      </c>
      <c r="AA1669" s="4">
        <v>0.685052</v>
      </c>
      <c r="AB1669" s="4" t="s">
        <v>13</v>
      </c>
      <c r="AC1669" s="1">
        <v>4.16331931418386</v>
      </c>
      <c r="AD1669" s="4">
        <v>-3.47690331418386</v>
      </c>
    </row>
    <row r="1670">
      <c r="G1670" s="5">
        <v>5.34402</v>
      </c>
      <c r="H1670" s="6">
        <v>8.345</v>
      </c>
      <c r="K1670" s="4">
        <f>IFERROR(__xludf.DUMMYFUNCTION("""COMPUTED_VALUE"""),8.095)</f>
        <v>8.095</v>
      </c>
      <c r="L1670" s="4">
        <v>5.25147</v>
      </c>
      <c r="M1670" s="4" t="s">
        <v>13</v>
      </c>
      <c r="N1670" s="1">
        <v>4.63700948989841</v>
      </c>
      <c r="O1670" s="4">
        <v>0.7070105101015907</v>
      </c>
      <c r="V1670" s="5">
        <v>0.68176</v>
      </c>
      <c r="W1670" s="6">
        <v>8.345</v>
      </c>
      <c r="Z1670" s="4">
        <f>IFERROR(__xludf.DUMMYFUNCTION("""COMPUTED_VALUE"""),8.095)</f>
        <v>8.095</v>
      </c>
      <c r="AA1670" s="4">
        <v>0.690208</v>
      </c>
      <c r="AB1670" s="4" t="s">
        <v>13</v>
      </c>
      <c r="AC1670" s="1">
        <v>4.11190681982861</v>
      </c>
      <c r="AD1670" s="4">
        <v>-3.4301468198286096</v>
      </c>
    </row>
    <row r="1671">
      <c r="G1671" s="5">
        <v>5.34418</v>
      </c>
      <c r="H1671" s="6">
        <v>8.35</v>
      </c>
      <c r="K1671" s="4">
        <f>IFERROR(__xludf.DUMMYFUNCTION("""COMPUTED_VALUE"""),8.1)</f>
        <v>8.1</v>
      </c>
      <c r="L1671" s="4">
        <v>5.25856</v>
      </c>
      <c r="M1671" s="4" t="s">
        <v>13</v>
      </c>
      <c r="N1671" s="1">
        <v>4.60688210251557</v>
      </c>
      <c r="O1671" s="4">
        <v>0.7372978974844298</v>
      </c>
      <c r="V1671" s="5">
        <v>0.677215</v>
      </c>
      <c r="W1671" s="6">
        <v>8.35</v>
      </c>
      <c r="Z1671" s="4">
        <f>IFERROR(__xludf.DUMMYFUNCTION("""COMPUTED_VALUE"""),8.1)</f>
        <v>8.1</v>
      </c>
      <c r="AA1671" s="4">
        <v>0.695481</v>
      </c>
      <c r="AB1671" s="4" t="s">
        <v>13</v>
      </c>
      <c r="AC1671" s="1">
        <v>4.05349490346554</v>
      </c>
      <c r="AD1671" s="4">
        <v>-3.3762799034655404</v>
      </c>
    </row>
    <row r="1672">
      <c r="G1672" s="5">
        <v>5.34441</v>
      </c>
      <c r="H1672" s="6">
        <v>8.355</v>
      </c>
      <c r="K1672" s="4">
        <f>IFERROR(__xludf.DUMMYFUNCTION("""COMPUTED_VALUE"""),8.102481842)</f>
        <v>8.102481842</v>
      </c>
      <c r="L1672" s="4" t="s">
        <v>13</v>
      </c>
      <c r="M1672" s="4">
        <v>5.41775263594041</v>
      </c>
      <c r="N1672" s="1">
        <v>4.57388832264504</v>
      </c>
      <c r="O1672" s="4">
        <v>0.7705216773549601</v>
      </c>
      <c r="V1672" s="5">
        <v>0.672645</v>
      </c>
      <c r="W1672" s="6">
        <v>8.355</v>
      </c>
      <c r="Z1672" s="4">
        <f>IFERROR(__xludf.DUMMYFUNCTION("""COMPUTED_VALUE"""),8.102481842)</f>
        <v>8.102481842</v>
      </c>
      <c r="AA1672" s="4" t="s">
        <v>13</v>
      </c>
      <c r="AB1672" s="4">
        <v>3.77213789974868</v>
      </c>
      <c r="AC1672" s="1">
        <v>3.9895255361318</v>
      </c>
      <c r="AD1672" s="4">
        <v>-3.3168805361317997</v>
      </c>
    </row>
    <row r="1673">
      <c r="G1673" s="5">
        <v>5.34477</v>
      </c>
      <c r="H1673" s="6">
        <v>8.36</v>
      </c>
      <c r="K1673" s="4">
        <f>IFERROR(__xludf.DUMMYFUNCTION("""COMPUTED_VALUE"""),8.105)</f>
        <v>8.105</v>
      </c>
      <c r="L1673" s="4">
        <v>5.26546</v>
      </c>
      <c r="M1673" s="4" t="s">
        <v>13</v>
      </c>
      <c r="N1673" s="1">
        <v>4.53877188243496</v>
      </c>
      <c r="O1673" s="4">
        <v>0.8059981175650393</v>
      </c>
      <c r="V1673" s="5">
        <v>0.668205</v>
      </c>
      <c r="W1673" s="6">
        <v>8.36</v>
      </c>
      <c r="Z1673" s="4">
        <f>IFERROR(__xludf.DUMMYFUNCTION("""COMPUTED_VALUE"""),8.105)</f>
        <v>8.105</v>
      </c>
      <c r="AA1673" s="4">
        <v>0.70079</v>
      </c>
      <c r="AB1673" s="4" t="s">
        <v>13</v>
      </c>
      <c r="AC1673" s="1">
        <v>3.92144068886462</v>
      </c>
      <c r="AD1673" s="4">
        <v>-3.25323568886462</v>
      </c>
    </row>
    <row r="1674">
      <c r="G1674" s="5">
        <v>5.34525</v>
      </c>
      <c r="H1674" s="6">
        <v>8.365</v>
      </c>
      <c r="K1674" s="4">
        <f>IFERROR(__xludf.DUMMYFUNCTION("""COMPUTED_VALUE"""),8.11)</f>
        <v>8.11</v>
      </c>
      <c r="L1674" s="4">
        <v>5.27216</v>
      </c>
      <c r="M1674" s="4" t="s">
        <v>13</v>
      </c>
      <c r="N1674" s="1">
        <v>4.50227651403344</v>
      </c>
      <c r="O1674" s="4">
        <v>0.8429734859665601</v>
      </c>
      <c r="V1674" s="5">
        <v>0.663832</v>
      </c>
      <c r="W1674" s="6">
        <v>8.365</v>
      </c>
      <c r="Z1674" s="4">
        <f>IFERROR(__xludf.DUMMYFUNCTION("""COMPUTED_VALUE"""),8.11)</f>
        <v>8.11</v>
      </c>
      <c r="AA1674" s="4">
        <v>0.706083</v>
      </c>
      <c r="AB1674" s="4" t="s">
        <v>13</v>
      </c>
      <c r="AC1674" s="1">
        <v>3.85068233270116</v>
      </c>
      <c r="AD1674" s="4">
        <v>-3.1868503327011597</v>
      </c>
    </row>
    <row r="1675">
      <c r="G1675" s="5">
        <v>5.3458</v>
      </c>
      <c r="H1675" s="6">
        <v>8.37</v>
      </c>
      <c r="K1675" s="4">
        <f>IFERROR(__xludf.DUMMYFUNCTION("""COMPUTED_VALUE"""),8.115)</f>
        <v>8.115</v>
      </c>
      <c r="L1675" s="4">
        <v>5.27866</v>
      </c>
      <c r="M1675" s="4" t="s">
        <v>13</v>
      </c>
      <c r="N1675" s="1">
        <v>4.4651459495886</v>
      </c>
      <c r="O1675" s="4">
        <v>0.8806540504113993</v>
      </c>
      <c r="V1675" s="5">
        <v>0.659495</v>
      </c>
      <c r="W1675" s="6">
        <v>8.37</v>
      </c>
      <c r="Z1675" s="4">
        <f>IFERROR(__xludf.DUMMYFUNCTION("""COMPUTED_VALUE"""),8.115)</f>
        <v>8.115</v>
      </c>
      <c r="AA1675" s="4">
        <v>0.711382</v>
      </c>
      <c r="AB1675" s="4" t="s">
        <v>13</v>
      </c>
      <c r="AC1675" s="1">
        <v>3.77869243867866</v>
      </c>
      <c r="AD1675" s="4">
        <v>-3.11919743867866</v>
      </c>
    </row>
    <row r="1676">
      <c r="G1676" s="5">
        <v>5.34645</v>
      </c>
      <c r="H1676" s="6">
        <v>8.375</v>
      </c>
      <c r="K1676" s="4">
        <f>IFERROR(__xludf.DUMMYFUNCTION("""COMPUTED_VALUE"""),8.12)</f>
        <v>8.12</v>
      </c>
      <c r="L1676" s="4">
        <v>5.28488</v>
      </c>
      <c r="M1676" s="4" t="s">
        <v>13</v>
      </c>
      <c r="N1676" s="1">
        <v>4.42812392124854</v>
      </c>
      <c r="O1676" s="4">
        <v>0.91832607875146</v>
      </c>
      <c r="V1676" s="5">
        <v>0.655224</v>
      </c>
      <c r="W1676" s="6">
        <v>8.375</v>
      </c>
      <c r="Z1676" s="4">
        <f>IFERROR(__xludf.DUMMYFUNCTION("""COMPUTED_VALUE"""),8.12)</f>
        <v>8.12</v>
      </c>
      <c r="AA1676" s="4">
        <v>0.716565</v>
      </c>
      <c r="AB1676" s="4" t="s">
        <v>13</v>
      </c>
      <c r="AC1676" s="1">
        <v>3.70691297783426</v>
      </c>
      <c r="AD1676" s="4">
        <v>-3.05168897783426</v>
      </c>
    </row>
    <row r="1677">
      <c r="G1677" s="5">
        <v>5.34721</v>
      </c>
      <c r="H1677" s="6">
        <v>8.38</v>
      </c>
      <c r="K1677" s="4">
        <f>IFERROR(__xludf.DUMMYFUNCTION("""COMPUTED_VALUE"""),8.125)</f>
        <v>8.125</v>
      </c>
      <c r="L1677" s="4">
        <v>5.29093</v>
      </c>
      <c r="M1677" s="4" t="s">
        <v>13</v>
      </c>
      <c r="N1677" s="1">
        <v>4.3919541611614</v>
      </c>
      <c r="O1677" s="4">
        <v>0.9552558388385997</v>
      </c>
      <c r="V1677" s="5">
        <v>0.651093</v>
      </c>
      <c r="W1677" s="6">
        <v>8.38</v>
      </c>
      <c r="Z1677" s="4">
        <f>IFERROR(__xludf.DUMMYFUNCTION("""COMPUTED_VALUE"""),8.125)</f>
        <v>8.125</v>
      </c>
      <c r="AA1677" s="4">
        <v>0.721779</v>
      </c>
      <c r="AB1677" s="4" t="s">
        <v>13</v>
      </c>
      <c r="AC1677" s="1">
        <v>3.63678592120519</v>
      </c>
      <c r="AD1677" s="4">
        <v>-2.98569292120519</v>
      </c>
    </row>
    <row r="1678">
      <c r="G1678" s="5">
        <v>5.34802</v>
      </c>
      <c r="H1678" s="6">
        <v>8.385</v>
      </c>
      <c r="K1678" s="4">
        <f>IFERROR(__xludf.DUMMYFUNCTION("""COMPUTED_VALUE"""),8.13)</f>
        <v>8.13</v>
      </c>
      <c r="L1678" s="4">
        <v>5.29671</v>
      </c>
      <c r="M1678" s="4" t="s">
        <v>13</v>
      </c>
      <c r="N1678" s="1">
        <v>4.35738040147531</v>
      </c>
      <c r="O1678" s="4">
        <v>0.9906395985246901</v>
      </c>
      <c r="V1678" s="5">
        <v>0.646957</v>
      </c>
      <c r="W1678" s="6">
        <v>8.385</v>
      </c>
      <c r="Z1678" s="4">
        <f>IFERROR(__xludf.DUMMYFUNCTION("""COMPUTED_VALUE"""),8.13)</f>
        <v>8.13</v>
      </c>
      <c r="AA1678" s="4">
        <v>0.72684</v>
      </c>
      <c r="AB1678" s="4" t="s">
        <v>13</v>
      </c>
      <c r="AC1678" s="1">
        <v>3.56975323982867</v>
      </c>
      <c r="AD1678" s="4">
        <v>-2.92279623982867</v>
      </c>
    </row>
    <row r="1679">
      <c r="G1679" s="5">
        <v>5.34894</v>
      </c>
      <c r="H1679" s="6">
        <v>8.39</v>
      </c>
      <c r="K1679" s="4">
        <f>IFERROR(__xludf.DUMMYFUNCTION("""COMPUTED_VALUE"""),8.135)</f>
        <v>8.135</v>
      </c>
      <c r="L1679" s="4">
        <v>5.30222</v>
      </c>
      <c r="M1679" s="4" t="s">
        <v>13</v>
      </c>
      <c r="N1679" s="1">
        <v>4.32514637433836</v>
      </c>
      <c r="O1679" s="4">
        <v>1.0237936256616402</v>
      </c>
      <c r="V1679" s="5">
        <v>0.642925</v>
      </c>
      <c r="W1679" s="6">
        <v>8.39</v>
      </c>
      <c r="Z1679" s="4">
        <f>IFERROR(__xludf.DUMMYFUNCTION("""COMPUTED_VALUE"""),8.135)</f>
        <v>8.135</v>
      </c>
      <c r="AA1679" s="4">
        <v>0.731772</v>
      </c>
      <c r="AB1679" s="4" t="s">
        <v>13</v>
      </c>
      <c r="AC1679" s="1">
        <v>3.50725690474184</v>
      </c>
      <c r="AD1679" s="4">
        <v>-2.86433190474184</v>
      </c>
    </row>
    <row r="1680">
      <c r="G1680" s="5">
        <v>5.34991</v>
      </c>
      <c r="H1680" s="6">
        <v>8.395</v>
      </c>
      <c r="K1680" s="4">
        <f>IFERROR(__xludf.DUMMYFUNCTION("""COMPUTED_VALUE"""),8.14)</f>
        <v>8.14</v>
      </c>
      <c r="L1680" s="4">
        <v>5.3075</v>
      </c>
      <c r="M1680" s="4" t="s">
        <v>13</v>
      </c>
      <c r="N1680" s="1">
        <v>4.29599581189868</v>
      </c>
      <c r="O1680" s="4">
        <v>1.05391418810132</v>
      </c>
      <c r="V1680" s="5">
        <v>0.63896</v>
      </c>
      <c r="W1680" s="6">
        <v>8.395</v>
      </c>
      <c r="Z1680" s="4">
        <f>IFERROR(__xludf.DUMMYFUNCTION("""COMPUTED_VALUE"""),8.14)</f>
        <v>8.14</v>
      </c>
      <c r="AA1680" s="4">
        <v>0.736605</v>
      </c>
      <c r="AB1680" s="4" t="s">
        <v>13</v>
      </c>
      <c r="AC1680" s="1">
        <v>3.45073888698194</v>
      </c>
      <c r="AD1680" s="4">
        <v>-2.8117788869819402</v>
      </c>
    </row>
    <row r="1681">
      <c r="G1681" s="5">
        <v>5.351</v>
      </c>
      <c r="H1681" s="6">
        <v>8.4</v>
      </c>
      <c r="K1681" s="4">
        <f>IFERROR(__xludf.DUMMYFUNCTION("""COMPUTED_VALUE"""),8.145)</f>
        <v>8.145</v>
      </c>
      <c r="L1681" s="4">
        <v>5.3125</v>
      </c>
      <c r="M1681" s="4" t="s">
        <v>13</v>
      </c>
      <c r="N1681" s="1">
        <v>4.27067244630439</v>
      </c>
      <c r="O1681" s="4">
        <v>1.0803275536956098</v>
      </c>
      <c r="V1681" s="5">
        <v>0.635137</v>
      </c>
      <c r="W1681" s="6">
        <v>8.4</v>
      </c>
      <c r="Z1681" s="4">
        <f>IFERROR(__xludf.DUMMYFUNCTION("""COMPUTED_VALUE"""),8.145)</f>
        <v>8.145</v>
      </c>
      <c r="AA1681" s="4">
        <v>0.741227</v>
      </c>
      <c r="AB1681" s="4" t="s">
        <v>13</v>
      </c>
      <c r="AC1681" s="1">
        <v>3.40164115758613</v>
      </c>
      <c r="AD1681" s="4">
        <v>-2.76650415758613</v>
      </c>
    </row>
    <row r="1682">
      <c r="G1682" s="5">
        <v>5.35209</v>
      </c>
      <c r="H1682" s="6">
        <v>8.405</v>
      </c>
      <c r="K1682" s="4">
        <f>IFERROR(__xludf.DUMMYFUNCTION("""COMPUTED_VALUE"""),8.15)</f>
        <v>8.15</v>
      </c>
      <c r="L1682" s="4">
        <v>5.31721</v>
      </c>
      <c r="M1682" s="4" t="s">
        <v>13</v>
      </c>
      <c r="N1682" s="1">
        <v>4.24992000970361</v>
      </c>
      <c r="O1682" s="4">
        <v>1.1021699902963897</v>
      </c>
      <c r="V1682" s="5">
        <v>0.631305</v>
      </c>
      <c r="W1682" s="6">
        <v>8.405</v>
      </c>
      <c r="Z1682" s="4">
        <f>IFERROR(__xludf.DUMMYFUNCTION("""COMPUTED_VALUE"""),8.15)</f>
        <v>8.15</v>
      </c>
      <c r="AA1682" s="4">
        <v>0.7456</v>
      </c>
      <c r="AB1682" s="4" t="s">
        <v>13</v>
      </c>
      <c r="AC1682" s="1">
        <v>3.36140568759164</v>
      </c>
      <c r="AD1682" s="4">
        <v>-2.73010068759164</v>
      </c>
    </row>
    <row r="1683">
      <c r="G1683" s="5">
        <v>5.35327</v>
      </c>
      <c r="H1683" s="6">
        <v>8.41</v>
      </c>
      <c r="K1683" s="4">
        <f>IFERROR(__xludf.DUMMYFUNCTION("""COMPUTED_VALUE"""),8.155)</f>
        <v>8.155</v>
      </c>
      <c r="L1683" s="4">
        <v>5.32163</v>
      </c>
      <c r="M1683" s="4" t="s">
        <v>13</v>
      </c>
      <c r="N1683" s="1">
        <v>4.23448223424445</v>
      </c>
      <c r="O1683" s="4">
        <v>1.1187877657555498</v>
      </c>
      <c r="V1683" s="5">
        <v>0.627578</v>
      </c>
      <c r="W1683" s="6">
        <v>8.41</v>
      </c>
      <c r="Z1683" s="4">
        <f>IFERROR(__xludf.DUMMYFUNCTION("""COMPUTED_VALUE"""),8.155)</f>
        <v>8.155</v>
      </c>
      <c r="AA1683" s="4">
        <v>0.749763</v>
      </c>
      <c r="AB1683" s="4" t="s">
        <v>13</v>
      </c>
      <c r="AC1683" s="1">
        <v>3.33147444803563</v>
      </c>
      <c r="AD1683" s="4">
        <v>-2.7038964480356302</v>
      </c>
    </row>
    <row r="1684">
      <c r="G1684" s="5">
        <v>5.35453</v>
      </c>
      <c r="H1684" s="6">
        <v>8.415</v>
      </c>
      <c r="K1684" s="4">
        <f>IFERROR(__xludf.DUMMYFUNCTION("""COMPUTED_VALUE"""),8.16)</f>
        <v>8.16</v>
      </c>
      <c r="L1684" s="4">
        <v>5.32579</v>
      </c>
      <c r="M1684" s="4" t="s">
        <v>13</v>
      </c>
      <c r="N1684" s="1">
        <v>4.22510285207504</v>
      </c>
      <c r="O1684" s="4">
        <v>1.1294271479249591</v>
      </c>
      <c r="V1684" s="5">
        <v>0.623984</v>
      </c>
      <c r="W1684" s="6">
        <v>8.415</v>
      </c>
      <c r="Z1684" s="4">
        <f>IFERROR(__xludf.DUMMYFUNCTION("""COMPUTED_VALUE"""),8.16)</f>
        <v>8.16</v>
      </c>
      <c r="AA1684" s="4">
        <v>0.753704</v>
      </c>
      <c r="AB1684" s="4" t="s">
        <v>13</v>
      </c>
      <c r="AC1684" s="1">
        <v>3.31328940995533</v>
      </c>
      <c r="AD1684" s="4">
        <v>-2.6893054099553297</v>
      </c>
    </row>
    <row r="1685">
      <c r="G1685" s="5">
        <v>5.35582</v>
      </c>
      <c r="H1685" s="6">
        <v>8.42</v>
      </c>
      <c r="K1685" s="4">
        <f>IFERROR(__xludf.DUMMYFUNCTION("""COMPUTED_VALUE"""),8.165)</f>
        <v>8.165</v>
      </c>
      <c r="L1685" s="4">
        <v>5.32967</v>
      </c>
      <c r="M1685" s="4" t="s">
        <v>13</v>
      </c>
      <c r="N1685" s="1">
        <v>4.22250424905639</v>
      </c>
      <c r="O1685" s="4">
        <v>1.1333157509436091</v>
      </c>
      <c r="V1685" s="5">
        <v>0.620398</v>
      </c>
      <c r="W1685" s="6">
        <v>8.42</v>
      </c>
      <c r="Z1685" s="4">
        <f>IFERROR(__xludf.DUMMYFUNCTION("""COMPUTED_VALUE"""),8.165)</f>
        <v>8.165</v>
      </c>
      <c r="AA1685" s="4">
        <v>0.757355</v>
      </c>
      <c r="AB1685" s="4" t="s">
        <v>13</v>
      </c>
      <c r="AC1685" s="1">
        <v>3.30815021335519</v>
      </c>
      <c r="AD1685" s="4">
        <v>-2.68775221335519</v>
      </c>
    </row>
    <row r="1686">
      <c r="G1686" s="5">
        <v>5.35717</v>
      </c>
      <c r="H1686" s="6">
        <v>8.425</v>
      </c>
      <c r="K1686" s="4">
        <f>IFERROR(__xludf.DUMMYFUNCTION("""COMPUTED_VALUE"""),8.16918563799999)</f>
        <v>8.169185638</v>
      </c>
      <c r="L1686" s="4" t="s">
        <v>13</v>
      </c>
      <c r="M1686" s="4">
        <v>4.71870190270857</v>
      </c>
      <c r="N1686" s="1">
        <v>4.22585121057382</v>
      </c>
      <c r="O1686" s="4">
        <v>1.1313187894261798</v>
      </c>
      <c r="V1686" s="5">
        <v>0.616973</v>
      </c>
      <c r="W1686" s="6">
        <v>8.425</v>
      </c>
      <c r="Z1686" s="4">
        <f>IFERROR(__xludf.DUMMYFUNCTION("""COMPUTED_VALUE"""),8.16918563799999)</f>
        <v>8.169185638</v>
      </c>
      <c r="AA1686" s="4" t="s">
        <v>13</v>
      </c>
      <c r="AB1686" s="4">
        <v>4.27029461338392</v>
      </c>
      <c r="AC1686" s="1">
        <v>3.30850983298972</v>
      </c>
      <c r="AD1686" s="4">
        <v>-2.69153683298972</v>
      </c>
    </row>
    <row r="1687">
      <c r="G1687" s="5">
        <v>5.3586</v>
      </c>
      <c r="H1687" s="6">
        <v>8.43</v>
      </c>
      <c r="K1687" s="4">
        <f>IFERROR(__xludf.DUMMYFUNCTION("""COMPUTED_VALUE"""),8.17)</f>
        <v>8.17</v>
      </c>
      <c r="L1687" s="4">
        <v>5.33326</v>
      </c>
      <c r="M1687" s="4" t="s">
        <v>13</v>
      </c>
      <c r="N1687" s="1">
        <v>4.23399357348985</v>
      </c>
      <c r="O1687" s="4">
        <v>1.1246064265101499</v>
      </c>
      <c r="V1687" s="5">
        <v>0.613647</v>
      </c>
      <c r="W1687" s="6">
        <v>8.43</v>
      </c>
      <c r="Z1687" s="4">
        <f>IFERROR(__xludf.DUMMYFUNCTION("""COMPUTED_VALUE"""),8.17)</f>
        <v>8.17</v>
      </c>
      <c r="AA1687" s="4">
        <v>0.760712</v>
      </c>
      <c r="AB1687" s="4" t="s">
        <v>13</v>
      </c>
      <c r="AC1687" s="1">
        <v>3.30938470219895</v>
      </c>
      <c r="AD1687" s="4">
        <v>-2.69573770219895</v>
      </c>
    </row>
    <row r="1688">
      <c r="G1688" s="5">
        <v>5.36007</v>
      </c>
      <c r="H1688" s="6">
        <v>8.435</v>
      </c>
      <c r="K1688" s="4">
        <f>IFERROR(__xludf.DUMMYFUNCTION("""COMPUTED_VALUE"""),8.175)</f>
        <v>8.175</v>
      </c>
      <c r="L1688" s="4">
        <v>5.33654</v>
      </c>
      <c r="M1688" s="4" t="s">
        <v>13</v>
      </c>
      <c r="N1688" s="1">
        <v>4.24639013438682</v>
      </c>
      <c r="O1688" s="4">
        <v>1.1136798656131806</v>
      </c>
      <c r="V1688" s="5">
        <v>0.610464</v>
      </c>
      <c r="W1688" s="6">
        <v>8.435</v>
      </c>
      <c r="Z1688" s="4">
        <f>IFERROR(__xludf.DUMMYFUNCTION("""COMPUTED_VALUE"""),8.175)</f>
        <v>8.175</v>
      </c>
      <c r="AA1688" s="4">
        <v>0.763765</v>
      </c>
      <c r="AB1688" s="4" t="s">
        <v>13</v>
      </c>
      <c r="AC1688" s="1">
        <v>3.31071667051588</v>
      </c>
      <c r="AD1688" s="4">
        <v>-2.70025267051588</v>
      </c>
    </row>
    <row r="1689">
      <c r="G1689" s="5">
        <v>5.3616</v>
      </c>
      <c r="H1689" s="6">
        <v>8.44</v>
      </c>
      <c r="K1689" s="4">
        <f>IFERROR(__xludf.DUMMYFUNCTION("""COMPUTED_VALUE"""),8.18)</f>
        <v>8.18</v>
      </c>
      <c r="L1689" s="4">
        <v>5.33952</v>
      </c>
      <c r="M1689" s="4" t="s">
        <v>13</v>
      </c>
      <c r="N1689" s="1">
        <v>4.26249968984705</v>
      </c>
      <c r="O1689" s="4">
        <v>1.0991003101529504</v>
      </c>
      <c r="V1689" s="5">
        <v>0.607338</v>
      </c>
      <c r="W1689" s="6">
        <v>8.44</v>
      </c>
      <c r="Z1689" s="4">
        <f>IFERROR(__xludf.DUMMYFUNCTION("""COMPUTED_VALUE"""),8.18)</f>
        <v>8.18</v>
      </c>
      <c r="AA1689" s="4">
        <v>0.766426</v>
      </c>
      <c r="AB1689" s="4" t="s">
        <v>13</v>
      </c>
      <c r="AC1689" s="1">
        <v>3.31244758747351</v>
      </c>
      <c r="AD1689" s="4">
        <v>-2.70510958747351</v>
      </c>
    </row>
    <row r="1690">
      <c r="G1690" s="5">
        <v>5.3632</v>
      </c>
      <c r="H1690" s="6">
        <v>8.445</v>
      </c>
      <c r="K1690" s="4">
        <f>IFERROR(__xludf.DUMMYFUNCTION("""COMPUTED_VALUE"""),8.185)</f>
        <v>8.185</v>
      </c>
      <c r="L1690" s="4">
        <v>5.34222</v>
      </c>
      <c r="M1690" s="4" t="s">
        <v>13</v>
      </c>
      <c r="N1690" s="1">
        <v>4.2817810364529</v>
      </c>
      <c r="O1690" s="4">
        <v>1.0814189635471</v>
      </c>
      <c r="V1690" s="5">
        <v>0.604386</v>
      </c>
      <c r="W1690" s="6">
        <v>8.445</v>
      </c>
      <c r="Z1690" s="4">
        <f>IFERROR(__xludf.DUMMYFUNCTION("""COMPUTED_VALUE"""),8.185)</f>
        <v>8.185</v>
      </c>
      <c r="AA1690" s="4">
        <v>0.768765</v>
      </c>
      <c r="AB1690" s="4" t="s">
        <v>13</v>
      </c>
      <c r="AC1690" s="1">
        <v>3.31451930260484</v>
      </c>
      <c r="AD1690" s="4">
        <v>-2.71013330260484</v>
      </c>
    </row>
    <row r="1691">
      <c r="G1691" s="5">
        <v>5.36483</v>
      </c>
      <c r="H1691" s="6">
        <v>8.45</v>
      </c>
      <c r="K1691" s="4">
        <f>IFERROR(__xludf.DUMMYFUNCTION("""COMPUTED_VALUE"""),8.19)</f>
        <v>8.19</v>
      </c>
      <c r="L1691" s="4">
        <v>5.34464</v>
      </c>
      <c r="M1691" s="4" t="s">
        <v>13</v>
      </c>
      <c r="N1691" s="1">
        <v>4.30369297078666</v>
      </c>
      <c r="O1691" s="4">
        <v>1.0611370292133406</v>
      </c>
      <c r="V1691" s="5">
        <v>0.601527</v>
      </c>
      <c r="W1691" s="6">
        <v>8.45</v>
      </c>
      <c r="Z1691" s="4">
        <f>IFERROR(__xludf.DUMMYFUNCTION("""COMPUTED_VALUE"""),8.19)</f>
        <v>8.19</v>
      </c>
      <c r="AA1691" s="4">
        <v>0.770746</v>
      </c>
      <c r="AB1691" s="4" t="s">
        <v>13</v>
      </c>
      <c r="AC1691" s="1">
        <v>3.31687366544288</v>
      </c>
      <c r="AD1691" s="4">
        <v>-2.71534666544288</v>
      </c>
    </row>
    <row r="1692">
      <c r="G1692" s="5">
        <v>5.36661</v>
      </c>
      <c r="H1692" s="6">
        <v>8.455</v>
      </c>
      <c r="K1692" s="4">
        <f>IFERROR(__xludf.DUMMYFUNCTION("""COMPUTED_VALUE"""),8.195)</f>
        <v>8.195</v>
      </c>
      <c r="L1692" s="4">
        <v>5.34677</v>
      </c>
      <c r="M1692" s="4" t="s">
        <v>13</v>
      </c>
      <c r="N1692" s="1">
        <v>4.3276942894307</v>
      </c>
      <c r="O1692" s="4">
        <v>1.0389157105692997</v>
      </c>
      <c r="V1692" s="5">
        <v>0.598956</v>
      </c>
      <c r="W1692" s="6">
        <v>8.455</v>
      </c>
      <c r="Z1692" s="4">
        <f>IFERROR(__xludf.DUMMYFUNCTION("""COMPUTED_VALUE"""),8.195)</f>
        <v>8.195</v>
      </c>
      <c r="AA1692" s="4">
        <v>0.7723</v>
      </c>
      <c r="AB1692" s="4" t="s">
        <v>13</v>
      </c>
      <c r="AC1692" s="1">
        <v>3.31945252552061</v>
      </c>
      <c r="AD1692" s="4">
        <v>-2.72049652552061</v>
      </c>
    </row>
    <row r="1693">
      <c r="G1693" s="5">
        <v>5.36838</v>
      </c>
      <c r="H1693" s="6">
        <v>8.46</v>
      </c>
      <c r="K1693" s="4">
        <f>IFERROR(__xludf.DUMMYFUNCTION("""COMPUTED_VALUE"""),8.2)</f>
        <v>8.2</v>
      </c>
      <c r="L1693" s="4">
        <v>5.34862</v>
      </c>
      <c r="M1693" s="4" t="s">
        <v>13</v>
      </c>
      <c r="N1693" s="1">
        <v>4.35324378896733</v>
      </c>
      <c r="O1693" s="4">
        <v>1.0151362110326705</v>
      </c>
      <c r="V1693" s="5">
        <v>0.596392</v>
      </c>
      <c r="W1693" s="6">
        <v>8.46</v>
      </c>
      <c r="Z1693" s="4">
        <f>IFERROR(__xludf.DUMMYFUNCTION("""COMPUTED_VALUE"""),8.2)</f>
        <v>8.2</v>
      </c>
      <c r="AA1693" s="4">
        <v>0.773498</v>
      </c>
      <c r="AB1693" s="4" t="s">
        <v>13</v>
      </c>
      <c r="AC1693" s="1">
        <v>3.32219773237105</v>
      </c>
      <c r="AD1693" s="4">
        <v>-2.7258057323710503</v>
      </c>
    </row>
    <row r="1694">
      <c r="G1694" s="5">
        <v>5.37027</v>
      </c>
      <c r="H1694" s="6">
        <v>8.465</v>
      </c>
      <c r="K1694" s="4">
        <f>IFERROR(__xludf.DUMMYFUNCTION("""COMPUTED_VALUE"""),8.205)</f>
        <v>8.205</v>
      </c>
      <c r="L1694" s="4">
        <v>5.35018</v>
      </c>
      <c r="M1694" s="4" t="s">
        <v>13</v>
      </c>
      <c r="N1694" s="1">
        <v>4.37980026597887</v>
      </c>
      <c r="O1694" s="4">
        <v>0.9904697340211293</v>
      </c>
      <c r="V1694" s="5">
        <v>0.594145</v>
      </c>
      <c r="W1694" s="6">
        <v>8.465</v>
      </c>
      <c r="Z1694" s="4">
        <f>IFERROR(__xludf.DUMMYFUNCTION("""COMPUTED_VALUE"""),8.205)</f>
        <v>8.205</v>
      </c>
      <c r="AA1694" s="4">
        <v>0.774288</v>
      </c>
      <c r="AB1694" s="4" t="s">
        <v>13</v>
      </c>
      <c r="AC1694" s="1">
        <v>3.32505113552719</v>
      </c>
      <c r="AD1694" s="4">
        <v>-2.73090613552719</v>
      </c>
    </row>
    <row r="1695">
      <c r="G1695" s="5">
        <v>5.37227</v>
      </c>
      <c r="H1695" s="6">
        <v>8.47</v>
      </c>
      <c r="K1695" s="4">
        <f>IFERROR(__xludf.DUMMYFUNCTION("""COMPUTED_VALUE"""),8.21)</f>
        <v>8.21</v>
      </c>
      <c r="L1695" s="4">
        <v>5.35151</v>
      </c>
      <c r="M1695" s="4" t="s">
        <v>13</v>
      </c>
      <c r="N1695" s="1">
        <v>4.40682251704769</v>
      </c>
      <c r="O1695" s="4">
        <v>0.9654474829523103</v>
      </c>
      <c r="V1695" s="5">
        <v>0.592056</v>
      </c>
      <c r="W1695" s="6">
        <v>8.47</v>
      </c>
      <c r="Z1695" s="4">
        <f>IFERROR(__xludf.DUMMYFUNCTION("""COMPUTED_VALUE"""),8.21)</f>
        <v>8.21</v>
      </c>
      <c r="AA1695" s="4">
        <v>0.774686</v>
      </c>
      <c r="AB1695" s="4" t="s">
        <v>13</v>
      </c>
      <c r="AC1695" s="1">
        <v>3.32795458452203</v>
      </c>
      <c r="AD1695" s="4">
        <v>-2.73589858452203</v>
      </c>
    </row>
    <row r="1696">
      <c r="G1696" s="5">
        <v>5.37433</v>
      </c>
      <c r="H1696" s="6">
        <v>8.475</v>
      </c>
      <c r="K1696" s="4">
        <f>IFERROR(__xludf.DUMMYFUNCTION("""COMPUTED_VALUE"""),8.215)</f>
        <v>8.215</v>
      </c>
      <c r="L1696" s="4">
        <v>5.35257</v>
      </c>
      <c r="M1696" s="4" t="s">
        <v>13</v>
      </c>
      <c r="N1696" s="1">
        <v>4.43376933875608</v>
      </c>
      <c r="O1696" s="4">
        <v>0.9405606612439197</v>
      </c>
      <c r="V1696" s="5">
        <v>0.590198</v>
      </c>
      <c r="W1696" s="6">
        <v>8.475</v>
      </c>
      <c r="Z1696" s="4">
        <f>IFERROR(__xludf.DUMMYFUNCTION("""COMPUTED_VALUE"""),8.215)</f>
        <v>8.215</v>
      </c>
      <c r="AA1696" s="4">
        <v>0.774672</v>
      </c>
      <c r="AB1696" s="4" t="s">
        <v>13</v>
      </c>
      <c r="AC1696" s="1">
        <v>3.33084992888858</v>
      </c>
      <c r="AD1696" s="4">
        <v>-2.74065192888858</v>
      </c>
    </row>
    <row r="1697">
      <c r="G1697" s="5">
        <v>5.3765</v>
      </c>
      <c r="H1697" s="6">
        <v>8.48</v>
      </c>
      <c r="K1697" s="4">
        <f>IFERROR(__xludf.DUMMYFUNCTION("""COMPUTED_VALUE"""),8.22)</f>
        <v>8.22</v>
      </c>
      <c r="L1697" s="4">
        <v>5.35341</v>
      </c>
      <c r="M1697" s="4" t="s">
        <v>13</v>
      </c>
      <c r="N1697" s="1">
        <v>4.46009952768639</v>
      </c>
      <c r="O1697" s="4">
        <v>0.9164004723136099</v>
      </c>
      <c r="V1697" s="5">
        <v>0.588552</v>
      </c>
      <c r="W1697" s="6">
        <v>8.48</v>
      </c>
      <c r="Z1697" s="4">
        <f>IFERROR(__xludf.DUMMYFUNCTION("""COMPUTED_VALUE"""),8.22)</f>
        <v>8.22</v>
      </c>
      <c r="AA1697" s="4">
        <v>0.774245</v>
      </c>
      <c r="AB1697" s="4" t="s">
        <v>13</v>
      </c>
      <c r="AC1697" s="1">
        <v>3.33367901815983</v>
      </c>
      <c r="AD1697" s="4">
        <v>-2.74512701815983</v>
      </c>
    </row>
    <row r="1698">
      <c r="G1698" s="5">
        <v>5.37878</v>
      </c>
      <c r="H1698" s="6">
        <v>8.485</v>
      </c>
      <c r="K1698" s="4">
        <f>IFERROR(__xludf.DUMMYFUNCTION("""COMPUTED_VALUE"""),8.225)</f>
        <v>8.225</v>
      </c>
      <c r="L1698" s="4">
        <v>5.354</v>
      </c>
      <c r="M1698" s="4" t="s">
        <v>13</v>
      </c>
      <c r="N1698" s="1">
        <v>4.48527188042096</v>
      </c>
      <c r="O1698" s="4">
        <v>0.8935081195790398</v>
      </c>
      <c r="V1698" s="5">
        <v>0.587178</v>
      </c>
      <c r="W1698" s="6">
        <v>8.485</v>
      </c>
      <c r="Z1698" s="4">
        <f>IFERROR(__xludf.DUMMYFUNCTION("""COMPUTED_VALUE"""),8.225)</f>
        <v>8.225</v>
      </c>
      <c r="AA1698" s="4">
        <v>0.77342</v>
      </c>
      <c r="AB1698" s="4" t="s">
        <v>13</v>
      </c>
      <c r="AC1698" s="1">
        <v>3.33638370186878</v>
      </c>
      <c r="AD1698" s="4">
        <v>-2.74920570186878</v>
      </c>
    </row>
    <row r="1699">
      <c r="G1699" s="5">
        <v>5.38116</v>
      </c>
      <c r="H1699" s="6">
        <v>8.49</v>
      </c>
      <c r="K1699" s="4">
        <f>IFERROR(__xludf.DUMMYFUNCTION("""COMPUTED_VALUE"""),8.23)</f>
        <v>8.23</v>
      </c>
      <c r="L1699" s="4">
        <v>5.3544</v>
      </c>
      <c r="M1699" s="4" t="s">
        <v>13</v>
      </c>
      <c r="N1699" s="1">
        <v>4.50874519354211</v>
      </c>
      <c r="O1699" s="4">
        <v>0.8724148064578907</v>
      </c>
      <c r="V1699" s="5">
        <v>0.586004</v>
      </c>
      <c r="W1699" s="6">
        <v>8.49</v>
      </c>
      <c r="Z1699" s="4">
        <f>IFERROR(__xludf.DUMMYFUNCTION("""COMPUTED_VALUE"""),8.23)</f>
        <v>8.23</v>
      </c>
      <c r="AA1699" s="4">
        <v>0.77223</v>
      </c>
      <c r="AB1699" s="4" t="s">
        <v>13</v>
      </c>
      <c r="AC1699" s="1">
        <v>3.33890582954843</v>
      </c>
      <c r="AD1699" s="4">
        <v>-2.75290182954843</v>
      </c>
    </row>
    <row r="1700">
      <c r="G1700" s="5">
        <v>5.38368</v>
      </c>
      <c r="H1700" s="6">
        <v>8.495</v>
      </c>
      <c r="K1700" s="4">
        <f>IFERROR(__xludf.DUMMYFUNCTION("""COMPUTED_VALUE"""),8.235)</f>
        <v>8.235</v>
      </c>
      <c r="L1700" s="4">
        <v>5.35455</v>
      </c>
      <c r="M1700" s="4" t="s">
        <v>13</v>
      </c>
      <c r="N1700" s="1">
        <v>4.52997826363216</v>
      </c>
      <c r="O1700" s="4">
        <v>0.8537017363678396</v>
      </c>
      <c r="V1700" s="5">
        <v>0.58515</v>
      </c>
      <c r="W1700" s="6">
        <v>8.495</v>
      </c>
      <c r="Z1700" s="4">
        <f>IFERROR(__xludf.DUMMYFUNCTION("""COMPUTED_VALUE"""),8.235)</f>
        <v>8.235</v>
      </c>
      <c r="AA1700" s="4">
        <v>0.770631</v>
      </c>
      <c r="AB1700" s="4" t="s">
        <v>13</v>
      </c>
      <c r="AC1700" s="1">
        <v>3.34118725073179</v>
      </c>
      <c r="AD1700" s="4">
        <v>-2.75603725073179</v>
      </c>
    </row>
    <row r="1701">
      <c r="G1701" s="5">
        <v>5.38629</v>
      </c>
      <c r="H1701" s="6">
        <v>8.5</v>
      </c>
      <c r="K1701" s="4">
        <f>IFERROR(__xludf.DUMMYFUNCTION("""COMPUTED_VALUE"""),8.24)</f>
        <v>8.24</v>
      </c>
      <c r="L1701" s="4">
        <v>5.35458</v>
      </c>
      <c r="M1701" s="4" t="s">
        <v>13</v>
      </c>
      <c r="N1701" s="1">
        <v>4.54842988727347</v>
      </c>
      <c r="O1701" s="4">
        <v>0.8378601127265295</v>
      </c>
      <c r="V1701" s="5">
        <v>0.584537</v>
      </c>
      <c r="W1701" s="6">
        <v>8.5</v>
      </c>
      <c r="Z1701" s="4">
        <f>IFERROR(__xludf.DUMMYFUNCTION("""COMPUTED_VALUE"""),8.24)</f>
        <v>8.24</v>
      </c>
      <c r="AA1701" s="4">
        <v>0.768702</v>
      </c>
      <c r="AB1701" s="4" t="s">
        <v>13</v>
      </c>
      <c r="AC1701" s="1">
        <v>3.34316981495185</v>
      </c>
      <c r="AD1701" s="4">
        <v>-2.75863281495185</v>
      </c>
    </row>
    <row r="1702">
      <c r="G1702" s="5">
        <v>5.38902</v>
      </c>
      <c r="H1702" s="6">
        <v>8.505</v>
      </c>
      <c r="K1702" s="4">
        <f>IFERROR(__xludf.DUMMYFUNCTION("""COMPUTED_VALUE"""),8.245)</f>
        <v>8.245</v>
      </c>
      <c r="L1702" s="4">
        <v>5.35443</v>
      </c>
      <c r="M1702" s="4" t="s">
        <v>13</v>
      </c>
      <c r="N1702" s="1">
        <v>4.56355886104836</v>
      </c>
      <c r="O1702" s="4">
        <v>0.8254611389516402</v>
      </c>
      <c r="V1702" s="5">
        <v>0.584174</v>
      </c>
      <c r="W1702" s="6">
        <v>8.505</v>
      </c>
      <c r="Z1702" s="4">
        <f>IFERROR(__xludf.DUMMYFUNCTION("""COMPUTED_VALUE"""),8.245)</f>
        <v>8.245</v>
      </c>
      <c r="AA1702" s="4">
        <v>0.766416</v>
      </c>
      <c r="AB1702" s="4" t="s">
        <v>13</v>
      </c>
      <c r="AC1702" s="1">
        <v>3.34479537174162</v>
      </c>
      <c r="AD1702" s="4">
        <v>-2.76062137174162</v>
      </c>
    </row>
    <row r="1703">
      <c r="G1703" s="5">
        <v>5.39186</v>
      </c>
      <c r="H1703" s="6">
        <v>8.51</v>
      </c>
      <c r="K1703" s="4">
        <f>IFERROR(__xludf.DUMMYFUNCTION("""COMPUTED_VALUE"""),8.25)</f>
        <v>8.25</v>
      </c>
      <c r="L1703" s="4">
        <v>5.35412</v>
      </c>
      <c r="M1703" s="4" t="s">
        <v>13</v>
      </c>
      <c r="N1703" s="1">
        <v>4.57482398153914</v>
      </c>
      <c r="O1703" s="4">
        <v>0.8170360184608603</v>
      </c>
      <c r="V1703" s="5">
        <v>0.584083</v>
      </c>
      <c r="W1703" s="6">
        <v>8.51</v>
      </c>
      <c r="Z1703" s="4">
        <f>IFERROR(__xludf.DUMMYFUNCTION("""COMPUTED_VALUE"""),8.25)</f>
        <v>8.25</v>
      </c>
      <c r="AA1703" s="4">
        <v>0.763783</v>
      </c>
      <c r="AB1703" s="4" t="s">
        <v>13</v>
      </c>
      <c r="AC1703" s="1">
        <v>3.34600577063409</v>
      </c>
      <c r="AD1703" s="4">
        <v>-2.76192277063409</v>
      </c>
    </row>
    <row r="1704">
      <c r="G1704" s="5">
        <v>5.39478</v>
      </c>
      <c r="H1704" s="6">
        <v>8.515</v>
      </c>
      <c r="K1704" s="4">
        <f>IFERROR(__xludf.DUMMYFUNCTION("""COMPUTED_VALUE"""),8.255)</f>
        <v>8.255</v>
      </c>
      <c r="L1704" s="4">
        <v>5.35367</v>
      </c>
      <c r="M1704" s="4" t="s">
        <v>13</v>
      </c>
      <c r="N1704" s="1">
        <v>4.58168404532817</v>
      </c>
      <c r="O1704" s="4">
        <v>0.8130959546718302</v>
      </c>
      <c r="V1704" s="5">
        <v>0.584217</v>
      </c>
      <c r="W1704" s="6">
        <v>8.515</v>
      </c>
      <c r="Z1704" s="4">
        <f>IFERROR(__xludf.DUMMYFUNCTION("""COMPUTED_VALUE"""),8.255)</f>
        <v>8.255</v>
      </c>
      <c r="AA1704" s="4">
        <v>0.760823</v>
      </c>
      <c r="AB1704" s="4" t="s">
        <v>13</v>
      </c>
      <c r="AC1704" s="1">
        <v>3.34674286116227</v>
      </c>
      <c r="AD1704" s="4">
        <v>-2.7625258611622696</v>
      </c>
    </row>
    <row r="1705">
      <c r="G1705" s="5">
        <v>5.39786</v>
      </c>
      <c r="H1705" s="6">
        <v>8.52</v>
      </c>
      <c r="K1705" s="4">
        <f>IFERROR(__xludf.DUMMYFUNCTION("""COMPUTED_VALUE"""),8.26)</f>
        <v>8.26</v>
      </c>
      <c r="L1705" s="4">
        <v>5.35316</v>
      </c>
      <c r="M1705" s="4" t="s">
        <v>13</v>
      </c>
      <c r="N1705" s="1">
        <v>4.58354792829095</v>
      </c>
      <c r="O1705" s="4">
        <v>0.8143120717090495</v>
      </c>
      <c r="V1705" s="5">
        <v>0.584682</v>
      </c>
      <c r="W1705" s="6">
        <v>8.52</v>
      </c>
      <c r="Z1705" s="4">
        <f>IFERROR(__xludf.DUMMYFUNCTION("""COMPUTED_VALUE"""),8.26)</f>
        <v>8.26</v>
      </c>
      <c r="AA1705" s="4">
        <v>0.757643</v>
      </c>
      <c r="AB1705" s="4" t="s">
        <v>13</v>
      </c>
      <c r="AC1705" s="1">
        <v>3.34691271837887</v>
      </c>
      <c r="AD1705" s="4">
        <v>-2.76223071837887</v>
      </c>
    </row>
    <row r="1706">
      <c r="G1706" s="5">
        <v>5.40102</v>
      </c>
      <c r="H1706" s="6">
        <v>8.525</v>
      </c>
      <c r="K1706" s="4">
        <f>IFERROR(__xludf.DUMMYFUNCTION("""COMPUTED_VALUE"""),8.265)</f>
        <v>8.265</v>
      </c>
      <c r="L1706" s="4">
        <v>5.35253</v>
      </c>
      <c r="M1706" s="4" t="s">
        <v>13</v>
      </c>
      <c r="N1706" s="1">
        <v>4.57692604047299</v>
      </c>
      <c r="O1706" s="4">
        <v>0.8240939595270103</v>
      </c>
      <c r="V1706" s="5">
        <v>0.585347</v>
      </c>
      <c r="W1706" s="6">
        <v>8.525</v>
      </c>
      <c r="Z1706" s="4">
        <f>IFERROR(__xludf.DUMMYFUNCTION("""COMPUTED_VALUE"""),8.265)</f>
        <v>8.265</v>
      </c>
      <c r="AA1706" s="4">
        <v>0.75416</v>
      </c>
      <c r="AB1706" s="4" t="s">
        <v>13</v>
      </c>
      <c r="AC1706" s="1">
        <v>3.34418751314413</v>
      </c>
      <c r="AD1706" s="4">
        <v>-2.75884051314413</v>
      </c>
    </row>
    <row r="1707">
      <c r="G1707" s="5">
        <v>5.40424</v>
      </c>
      <c r="H1707" s="6">
        <v>8.53</v>
      </c>
      <c r="K1707" s="4">
        <f>IFERROR(__xludf.DUMMYFUNCTION("""COMPUTED_VALUE"""),8.27)</f>
        <v>8.27</v>
      </c>
      <c r="L1707" s="4">
        <v>5.35182</v>
      </c>
      <c r="M1707" s="4" t="s">
        <v>13</v>
      </c>
      <c r="N1707" s="1">
        <v>4.56087315857766</v>
      </c>
      <c r="O1707" s="4">
        <v>0.8433668414223394</v>
      </c>
      <c r="V1707" s="5">
        <v>0.586223</v>
      </c>
      <c r="W1707" s="6">
        <v>8.53</v>
      </c>
      <c r="Z1707" s="4">
        <f>IFERROR(__xludf.DUMMYFUNCTION("""COMPUTED_VALUE"""),8.27)</f>
        <v>8.27</v>
      </c>
      <c r="AA1707" s="4">
        <v>0.750401</v>
      </c>
      <c r="AB1707" s="4" t="s">
        <v>13</v>
      </c>
      <c r="AC1707" s="1">
        <v>3.33758102886405</v>
      </c>
      <c r="AD1707" s="4">
        <v>-2.75135802886405</v>
      </c>
    </row>
    <row r="1708">
      <c r="G1708" s="5">
        <v>5.40757</v>
      </c>
      <c r="H1708" s="6">
        <v>8.535</v>
      </c>
      <c r="K1708" s="4">
        <f>IFERROR(__xludf.DUMMYFUNCTION("""COMPUTED_VALUE"""),8.275)</f>
        <v>8.275</v>
      </c>
      <c r="L1708" s="4">
        <v>5.35109</v>
      </c>
      <c r="M1708" s="4" t="s">
        <v>13</v>
      </c>
      <c r="N1708" s="1">
        <v>4.53669925176644</v>
      </c>
      <c r="O1708" s="4">
        <v>0.8708707482335596</v>
      </c>
      <c r="V1708" s="5">
        <v>0.587346</v>
      </c>
      <c r="W1708" s="6">
        <v>8.535</v>
      </c>
      <c r="Z1708" s="4">
        <f>IFERROR(__xludf.DUMMYFUNCTION("""COMPUTED_VALUE"""),8.275)</f>
        <v>8.275</v>
      </c>
      <c r="AA1708" s="4">
        <v>0.74647</v>
      </c>
      <c r="AB1708" s="4" t="s">
        <v>13</v>
      </c>
      <c r="AC1708" s="1">
        <v>3.32763237687884</v>
      </c>
      <c r="AD1708" s="4">
        <v>-2.74028637687884</v>
      </c>
    </row>
    <row r="1709">
      <c r="G1709" s="5">
        <v>5.41099</v>
      </c>
      <c r="H1709" s="6">
        <v>8.54</v>
      </c>
      <c r="K1709" s="4">
        <f>IFERROR(__xludf.DUMMYFUNCTION("""COMPUTED_VALUE"""),8.28)</f>
        <v>8.28</v>
      </c>
      <c r="L1709" s="4">
        <v>5.35033</v>
      </c>
      <c r="M1709" s="4" t="s">
        <v>13</v>
      </c>
      <c r="N1709" s="1">
        <v>4.5057142892009</v>
      </c>
      <c r="O1709" s="4">
        <v>0.9052757107991001</v>
      </c>
      <c r="V1709" s="5">
        <v>0.588706</v>
      </c>
      <c r="W1709" s="6">
        <v>8.54</v>
      </c>
      <c r="Z1709" s="4">
        <f>IFERROR(__xludf.DUMMYFUNCTION("""COMPUTED_VALUE"""),8.28)</f>
        <v>8.28</v>
      </c>
      <c r="AA1709" s="4">
        <v>0.74238</v>
      </c>
      <c r="AB1709" s="4" t="s">
        <v>13</v>
      </c>
      <c r="AC1709" s="1">
        <v>3.31488066852873</v>
      </c>
      <c r="AD1709" s="4">
        <v>-2.7261746685287305</v>
      </c>
    </row>
    <row r="1710">
      <c r="G1710" s="5">
        <v>5.41447</v>
      </c>
      <c r="H1710" s="6">
        <v>8.545</v>
      </c>
      <c r="K1710" s="4">
        <f>IFERROR(__xludf.DUMMYFUNCTION("""COMPUTED_VALUE"""),8.285)</f>
        <v>8.285</v>
      </c>
      <c r="L1710" s="4">
        <v>5.34953</v>
      </c>
      <c r="M1710" s="4" t="s">
        <v>13</v>
      </c>
      <c r="N1710" s="1">
        <v>4.4692282400425</v>
      </c>
      <c r="O1710" s="4">
        <v>0.9452417599574998</v>
      </c>
      <c r="V1710" s="5">
        <v>0.590218</v>
      </c>
      <c r="W1710" s="6">
        <v>8.545</v>
      </c>
      <c r="Z1710" s="4">
        <f>IFERROR(__xludf.DUMMYFUNCTION("""COMPUTED_VALUE"""),8.285)</f>
        <v>8.285</v>
      </c>
      <c r="AA1710" s="4">
        <v>0.738055</v>
      </c>
      <c r="AB1710" s="4" t="s">
        <v>13</v>
      </c>
      <c r="AC1710" s="1">
        <v>3.29986501515392</v>
      </c>
      <c r="AD1710" s="4">
        <v>-2.70964701515392</v>
      </c>
    </row>
    <row r="1711">
      <c r="G1711" s="5">
        <v>5.41799</v>
      </c>
      <c r="H1711" s="6">
        <v>8.55</v>
      </c>
      <c r="K1711" s="4">
        <f>IFERROR(__xludf.DUMMYFUNCTION("""COMPUTED_VALUE"""),8.29)</f>
        <v>8.29</v>
      </c>
      <c r="L1711" s="4">
        <v>5.34876</v>
      </c>
      <c r="M1711" s="4" t="s">
        <v>13</v>
      </c>
      <c r="N1711" s="1">
        <v>4.4285510734528</v>
      </c>
      <c r="O1711" s="4">
        <v>0.9894389265471997</v>
      </c>
      <c r="V1711" s="5">
        <v>0.591912</v>
      </c>
      <c r="W1711" s="6">
        <v>8.55</v>
      </c>
      <c r="Z1711" s="4">
        <f>IFERROR(__xludf.DUMMYFUNCTION("""COMPUTED_VALUE"""),8.29)</f>
        <v>8.29</v>
      </c>
      <c r="AA1711" s="4">
        <v>0.73366</v>
      </c>
      <c r="AB1711" s="4" t="s">
        <v>13</v>
      </c>
      <c r="AC1711" s="1">
        <v>3.28312452809464</v>
      </c>
      <c r="AD1711" s="4">
        <v>-2.69121252809464</v>
      </c>
    </row>
    <row r="1712">
      <c r="G1712" s="5">
        <v>5.42156</v>
      </c>
      <c r="H1712" s="6">
        <v>8.555</v>
      </c>
      <c r="K1712" s="4">
        <f>IFERROR(__xludf.DUMMYFUNCTION("""COMPUTED_VALUE"""),8.295)</f>
        <v>8.295</v>
      </c>
      <c r="L1712" s="4">
        <v>5.34797</v>
      </c>
      <c r="M1712" s="4" t="s">
        <v>13</v>
      </c>
      <c r="N1712" s="1">
        <v>4.38499275859331</v>
      </c>
      <c r="O1712" s="4">
        <v>1.03656724140669</v>
      </c>
      <c r="V1712" s="5">
        <v>0.593753</v>
      </c>
      <c r="W1712" s="6">
        <v>8.555</v>
      </c>
      <c r="Z1712" s="4">
        <f>IFERROR(__xludf.DUMMYFUNCTION("""COMPUTED_VALUE"""),8.295)</f>
        <v>8.295</v>
      </c>
      <c r="AA1712" s="4">
        <v>0.729057</v>
      </c>
      <c r="AB1712" s="4" t="s">
        <v>13</v>
      </c>
      <c r="AC1712" s="1">
        <v>3.26519831869111</v>
      </c>
      <c r="AD1712" s="4">
        <v>-2.6714453186911102</v>
      </c>
    </row>
    <row r="1713">
      <c r="G1713" s="5">
        <v>5.42516</v>
      </c>
      <c r="H1713" s="6">
        <v>8.56</v>
      </c>
      <c r="K1713" s="4">
        <f>IFERROR(__xludf.DUMMYFUNCTION("""COMPUTED_VALUE"""),8.3)</f>
        <v>8.3</v>
      </c>
      <c r="L1713" s="4">
        <v>5.34724</v>
      </c>
      <c r="M1713" s="4" t="s">
        <v>13</v>
      </c>
      <c r="N1713" s="1">
        <v>4.33986326462554</v>
      </c>
      <c r="O1713" s="4">
        <v>1.0852967353744596</v>
      </c>
      <c r="V1713" s="5">
        <v>0.59575</v>
      </c>
      <c r="W1713" s="6">
        <v>8.56</v>
      </c>
      <c r="Z1713" s="4">
        <f>IFERROR(__xludf.DUMMYFUNCTION("""COMPUTED_VALUE"""),8.3)</f>
        <v>8.3</v>
      </c>
      <c r="AA1713" s="4">
        <v>0.724427</v>
      </c>
      <c r="AB1713" s="4" t="s">
        <v>13</v>
      </c>
      <c r="AC1713" s="1">
        <v>3.24662549828354</v>
      </c>
      <c r="AD1713" s="4">
        <v>-2.65087549828354</v>
      </c>
    </row>
    <row r="1714">
      <c r="G1714" s="5">
        <v>5.42881</v>
      </c>
      <c r="H1714" s="6">
        <v>8.565</v>
      </c>
      <c r="K1714" s="4">
        <f>IFERROR(__xludf.DUMMYFUNCTION("""COMPUTED_VALUE"""),8.305)</f>
        <v>8.305</v>
      </c>
      <c r="L1714" s="4">
        <v>5.34654</v>
      </c>
      <c r="M1714" s="4" t="s">
        <v>13</v>
      </c>
      <c r="N1714" s="1">
        <v>4.29447256071102</v>
      </c>
      <c r="O1714" s="4">
        <v>1.1343374392889807</v>
      </c>
      <c r="V1714" s="5">
        <v>0.597866</v>
      </c>
      <c r="W1714" s="6">
        <v>8.565</v>
      </c>
      <c r="Z1714" s="4">
        <f>IFERROR(__xludf.DUMMYFUNCTION("""COMPUTED_VALUE"""),8.305)</f>
        <v>8.305</v>
      </c>
      <c r="AA1714" s="4">
        <v>0.719715</v>
      </c>
      <c r="AB1714" s="4" t="s">
        <v>13</v>
      </c>
      <c r="AC1714" s="1">
        <v>3.22794517821215</v>
      </c>
      <c r="AD1714" s="4">
        <v>-2.63007917821215</v>
      </c>
    </row>
    <row r="1715">
      <c r="G1715" s="5">
        <v>5.43242</v>
      </c>
      <c r="H1715" s="6">
        <v>8.57</v>
      </c>
      <c r="K1715" s="4">
        <f>IFERROR(__xludf.DUMMYFUNCTION("""COMPUTED_VALUE"""),8.31)</f>
        <v>8.31</v>
      </c>
      <c r="L1715" s="4">
        <v>5.34594</v>
      </c>
      <c r="M1715" s="4" t="s">
        <v>13</v>
      </c>
      <c r="N1715" s="1">
        <v>4.25013061601125</v>
      </c>
      <c r="O1715" s="4">
        <v>1.1822893839887492</v>
      </c>
      <c r="V1715" s="5">
        <v>0.600026</v>
      </c>
      <c r="W1715" s="6">
        <v>8.57</v>
      </c>
      <c r="Z1715" s="4">
        <f>IFERROR(__xludf.DUMMYFUNCTION("""COMPUTED_VALUE"""),8.31)</f>
        <v>8.31</v>
      </c>
      <c r="AA1715" s="4">
        <v>0.714977</v>
      </c>
      <c r="AB1715" s="4" t="s">
        <v>13</v>
      </c>
      <c r="AC1715" s="1">
        <v>3.20969646981717</v>
      </c>
      <c r="AD1715" s="4">
        <v>-2.6096704698171704</v>
      </c>
    </row>
    <row r="1716">
      <c r="G1716" s="5">
        <v>5.43609</v>
      </c>
      <c r="H1716" s="6">
        <v>8.575</v>
      </c>
      <c r="K1716" s="4">
        <f>IFERROR(__xludf.DUMMYFUNCTION("""COMPUTED_VALUE"""),8.315)</f>
        <v>8.315</v>
      </c>
      <c r="L1716" s="4">
        <v>5.34538</v>
      </c>
      <c r="M1716" s="4" t="s">
        <v>13</v>
      </c>
      <c r="N1716" s="1">
        <v>4.20814739968777</v>
      </c>
      <c r="O1716" s="4">
        <v>1.2279426003122298</v>
      </c>
      <c r="V1716" s="5">
        <v>0.602314</v>
      </c>
      <c r="W1716" s="6">
        <v>8.575</v>
      </c>
      <c r="Z1716" s="4">
        <f>IFERROR(__xludf.DUMMYFUNCTION("""COMPUTED_VALUE"""),8.315)</f>
        <v>8.315</v>
      </c>
      <c r="AA1716" s="4">
        <v>0.710205</v>
      </c>
      <c r="AB1716" s="4" t="s">
        <v>13</v>
      </c>
      <c r="AC1716" s="1">
        <v>3.1924184844388</v>
      </c>
      <c r="AD1716" s="4">
        <v>-2.5901044844388004</v>
      </c>
    </row>
    <row r="1717">
      <c r="G1717" s="5">
        <v>5.43968</v>
      </c>
      <c r="H1717" s="6">
        <v>8.58</v>
      </c>
      <c r="K1717" s="4">
        <f>IFERROR(__xludf.DUMMYFUNCTION("""COMPUTED_VALUE"""),8.319255833)</f>
        <v>8.319255833</v>
      </c>
      <c r="L1717" s="4" t="s">
        <v>13</v>
      </c>
      <c r="M1717" s="4">
        <v>4.71870190270857</v>
      </c>
      <c r="N1717" s="1">
        <v>4.16983288090208</v>
      </c>
      <c r="O1717" s="4">
        <v>1.2698471190979204</v>
      </c>
      <c r="V1717" s="5">
        <v>0.604601</v>
      </c>
      <c r="W1717" s="6">
        <v>8.58</v>
      </c>
      <c r="Z1717" s="4">
        <f>IFERROR(__xludf.DUMMYFUNCTION("""COMPUTED_VALUE"""),8.319255833)</f>
        <v>8.319255833</v>
      </c>
      <c r="AA1717" s="4" t="s">
        <v>13</v>
      </c>
      <c r="AB1717" s="4">
        <v>4.27029461338392</v>
      </c>
      <c r="AC1717" s="1">
        <v>3.17665033341727</v>
      </c>
      <c r="AD1717" s="4">
        <v>-2.57204933341727</v>
      </c>
    </row>
    <row r="1718">
      <c r="G1718" s="5">
        <v>5.44329</v>
      </c>
      <c r="H1718" s="6">
        <v>8.585</v>
      </c>
      <c r="K1718" s="4">
        <f>IFERROR(__xludf.DUMMYFUNCTION("""COMPUTED_VALUE"""),8.32)</f>
        <v>8.32</v>
      </c>
      <c r="L1718" s="4">
        <v>5.34491</v>
      </c>
      <c r="M1718" s="4" t="s">
        <v>13</v>
      </c>
      <c r="N1718" s="1">
        <v>4.1364970288157</v>
      </c>
      <c r="O1718" s="4">
        <v>1.3067929711842998</v>
      </c>
      <c r="V1718" s="5">
        <v>0.606953</v>
      </c>
      <c r="W1718" s="6">
        <v>8.585</v>
      </c>
      <c r="Z1718" s="4">
        <f>IFERROR(__xludf.DUMMYFUNCTION("""COMPUTED_VALUE"""),8.32)</f>
        <v>8.32</v>
      </c>
      <c r="AA1718" s="4">
        <v>0.705389</v>
      </c>
      <c r="AB1718" s="4" t="s">
        <v>13</v>
      </c>
      <c r="AC1718" s="1">
        <v>3.16293112809279</v>
      </c>
      <c r="AD1718" s="4">
        <v>-2.5559781280927902</v>
      </c>
    </row>
    <row r="1719">
      <c r="G1719" s="5">
        <v>5.44686</v>
      </c>
      <c r="H1719" s="6">
        <v>8.59</v>
      </c>
      <c r="K1719" s="4">
        <f>IFERROR(__xludf.DUMMYFUNCTION("""COMPUTED_VALUE"""),8.325)</f>
        <v>8.325</v>
      </c>
      <c r="L1719" s="4">
        <v>5.34455</v>
      </c>
      <c r="M1719" s="4" t="s">
        <v>13</v>
      </c>
      <c r="N1719" s="1">
        <v>4.10944981259017</v>
      </c>
      <c r="O1719" s="4">
        <v>1.33741018740983</v>
      </c>
      <c r="V1719" s="5">
        <v>0.60931</v>
      </c>
      <c r="W1719" s="6">
        <v>8.59</v>
      </c>
      <c r="Z1719" s="4">
        <f>IFERROR(__xludf.DUMMYFUNCTION("""COMPUTED_VALUE"""),8.325)</f>
        <v>8.325</v>
      </c>
      <c r="AA1719" s="4">
        <v>0.700642</v>
      </c>
      <c r="AB1719" s="4" t="s">
        <v>13</v>
      </c>
      <c r="AC1719" s="1">
        <v>3.15179997980559</v>
      </c>
      <c r="AD1719" s="4">
        <v>-2.54248997980559</v>
      </c>
    </row>
    <row r="1720">
      <c r="G1720" s="5">
        <v>5.45039</v>
      </c>
      <c r="H1720" s="6">
        <v>8.595</v>
      </c>
      <c r="K1720" s="4">
        <f>IFERROR(__xludf.DUMMYFUNCTION("""COMPUTED_VALUE"""),8.33)</f>
        <v>8.33</v>
      </c>
      <c r="L1720" s="4">
        <v>5.34427</v>
      </c>
      <c r="M1720" s="4" t="s">
        <v>13</v>
      </c>
      <c r="N1720" s="1">
        <v>4.09000120138698</v>
      </c>
      <c r="O1720" s="4">
        <v>1.3603887986130196</v>
      </c>
      <c r="V1720" s="5">
        <v>0.61168</v>
      </c>
      <c r="W1720" s="6">
        <v>8.595</v>
      </c>
      <c r="Z1720" s="4">
        <f>IFERROR(__xludf.DUMMYFUNCTION("""COMPUTED_VALUE"""),8.33)</f>
        <v>8.33</v>
      </c>
      <c r="AA1720" s="4">
        <v>0.695886</v>
      </c>
      <c r="AB1720" s="4" t="s">
        <v>13</v>
      </c>
      <c r="AC1720" s="1">
        <v>3.14379599989588</v>
      </c>
      <c r="AD1720" s="4">
        <v>-2.53211599989588</v>
      </c>
    </row>
    <row r="1721">
      <c r="G1721" s="5">
        <v>5.45388</v>
      </c>
      <c r="H1721" s="6">
        <v>8.6</v>
      </c>
      <c r="K1721" s="4">
        <f>IFERROR(__xludf.DUMMYFUNCTION("""COMPUTED_VALUE"""),8.335)</f>
        <v>8.335</v>
      </c>
      <c r="L1721" s="4">
        <v>5.34405</v>
      </c>
      <c r="M1721" s="4" t="s">
        <v>13</v>
      </c>
      <c r="N1721" s="1">
        <v>4.07946116436766</v>
      </c>
      <c r="O1721" s="4">
        <v>1.3744188356323397</v>
      </c>
      <c r="V1721" s="5">
        <v>0.614016</v>
      </c>
      <c r="W1721" s="6">
        <v>8.6</v>
      </c>
      <c r="Z1721" s="4">
        <f>IFERROR(__xludf.DUMMYFUNCTION("""COMPUTED_VALUE"""),8.335)</f>
        <v>8.335</v>
      </c>
      <c r="AA1721" s="4">
        <v>0.691091</v>
      </c>
      <c r="AB1721" s="4" t="s">
        <v>13</v>
      </c>
      <c r="AC1721" s="1">
        <v>3.13945829970388</v>
      </c>
      <c r="AD1721" s="4">
        <v>-2.52544229970388</v>
      </c>
    </row>
    <row r="1722">
      <c r="G1722" s="5">
        <v>5.4573</v>
      </c>
      <c r="H1722" s="6">
        <v>8.605</v>
      </c>
      <c r="K1722" s="4">
        <f>IFERROR(__xludf.DUMMYFUNCTION("""COMPUTED_VALUE"""),8.34)</f>
        <v>8.34</v>
      </c>
      <c r="L1722" s="4">
        <v>5.344</v>
      </c>
      <c r="M1722" s="4" t="s">
        <v>13</v>
      </c>
      <c r="N1722" s="1">
        <v>4.077934732</v>
      </c>
      <c r="O1722" s="4">
        <v>1.379365268</v>
      </c>
      <c r="V1722" s="5">
        <v>0.616322</v>
      </c>
      <c r="W1722" s="6">
        <v>8.605</v>
      </c>
      <c r="Z1722" s="4">
        <f>IFERROR(__xludf.DUMMYFUNCTION("""COMPUTED_VALUE"""),8.34)</f>
        <v>8.34</v>
      </c>
      <c r="AA1722" s="4">
        <v>0.686416</v>
      </c>
      <c r="AB1722" s="4" t="s">
        <v>13</v>
      </c>
      <c r="AC1722" s="1">
        <v>3.138830104</v>
      </c>
      <c r="AD1722" s="4">
        <v>-2.522508104</v>
      </c>
    </row>
    <row r="1723">
      <c r="G1723" s="5">
        <v>5.46064</v>
      </c>
      <c r="H1723" s="6">
        <v>8.61</v>
      </c>
      <c r="K1723" s="4">
        <f>IFERROR(__xludf.DUMMYFUNCTION("""COMPUTED_VALUE"""),8.345)</f>
        <v>8.345</v>
      </c>
      <c r="L1723" s="4">
        <v>5.34402</v>
      </c>
      <c r="M1723" s="4" t="s">
        <v>13</v>
      </c>
      <c r="N1723" s="1">
        <v>4.077934732</v>
      </c>
      <c r="O1723" s="4">
        <v>1.3827052679999996</v>
      </c>
      <c r="V1723" s="5">
        <v>0.618598</v>
      </c>
      <c r="W1723" s="6">
        <v>8.61</v>
      </c>
      <c r="Z1723" s="4">
        <f>IFERROR(__xludf.DUMMYFUNCTION("""COMPUTED_VALUE"""),8.345)</f>
        <v>8.345</v>
      </c>
      <c r="AA1723" s="4">
        <v>0.68176</v>
      </c>
      <c r="AB1723" s="4" t="s">
        <v>13</v>
      </c>
      <c r="AC1723" s="1">
        <v>3.138830104</v>
      </c>
      <c r="AD1723" s="4">
        <v>-2.520232104</v>
      </c>
    </row>
    <row r="1724">
      <c r="G1724" s="5">
        <v>5.46397</v>
      </c>
      <c r="H1724" s="6">
        <v>8.615</v>
      </c>
      <c r="K1724" s="4">
        <f>IFERROR(__xludf.DUMMYFUNCTION("""COMPUTED_VALUE"""),8.35)</f>
        <v>8.35</v>
      </c>
      <c r="L1724" s="4">
        <v>5.34418</v>
      </c>
      <c r="M1724" s="4" t="s">
        <v>13</v>
      </c>
      <c r="N1724" s="1">
        <v>4.077934732</v>
      </c>
      <c r="O1724" s="4">
        <v>1.3860352679999997</v>
      </c>
      <c r="V1724" s="5">
        <v>0.620864</v>
      </c>
      <c r="W1724" s="6">
        <v>8.615</v>
      </c>
      <c r="Z1724" s="4">
        <f>IFERROR(__xludf.DUMMYFUNCTION("""COMPUTED_VALUE"""),8.35)</f>
        <v>8.35</v>
      </c>
      <c r="AA1724" s="4">
        <v>0.677215</v>
      </c>
      <c r="AB1724" s="4" t="s">
        <v>13</v>
      </c>
      <c r="AC1724" s="1">
        <v>3.138830104</v>
      </c>
      <c r="AD1724" s="4">
        <v>-2.517966104</v>
      </c>
    </row>
    <row r="1725">
      <c r="G1725" s="5">
        <v>5.46716</v>
      </c>
      <c r="H1725" s="6">
        <v>8.62</v>
      </c>
      <c r="K1725" s="4">
        <f>IFERROR(__xludf.DUMMYFUNCTION("""COMPUTED_VALUE"""),8.355)</f>
        <v>8.355</v>
      </c>
      <c r="L1725" s="4">
        <v>5.34441</v>
      </c>
      <c r="M1725" s="4" t="s">
        <v>13</v>
      </c>
      <c r="N1725" s="1">
        <v>4.077934732</v>
      </c>
      <c r="O1725" s="4">
        <v>1.3892252679999997</v>
      </c>
      <c r="V1725" s="5">
        <v>0.62297</v>
      </c>
      <c r="W1725" s="6">
        <v>8.62</v>
      </c>
      <c r="Z1725" s="4">
        <f>IFERROR(__xludf.DUMMYFUNCTION("""COMPUTED_VALUE"""),8.355)</f>
        <v>8.355</v>
      </c>
      <c r="AA1725" s="4">
        <v>0.672645</v>
      </c>
      <c r="AB1725" s="4" t="s">
        <v>13</v>
      </c>
      <c r="AC1725" s="1">
        <v>3.138830104</v>
      </c>
      <c r="AD1725" s="4">
        <v>-2.515860104</v>
      </c>
    </row>
    <row r="1726">
      <c r="G1726" s="5">
        <v>5.4703</v>
      </c>
      <c r="H1726" s="6">
        <v>8.625</v>
      </c>
      <c r="K1726" s="4">
        <f>IFERROR(__xludf.DUMMYFUNCTION("""COMPUTED_VALUE"""),8.36)</f>
        <v>8.36</v>
      </c>
      <c r="L1726" s="4">
        <v>5.34477</v>
      </c>
      <c r="M1726" s="4" t="s">
        <v>13</v>
      </c>
      <c r="N1726" s="1">
        <v>4.077934732</v>
      </c>
      <c r="O1726" s="4">
        <v>1.3923652679999998</v>
      </c>
      <c r="V1726" s="5">
        <v>0.625036</v>
      </c>
      <c r="W1726" s="6">
        <v>8.625</v>
      </c>
      <c r="Z1726" s="4">
        <f>IFERROR(__xludf.DUMMYFUNCTION("""COMPUTED_VALUE"""),8.36)</f>
        <v>8.36</v>
      </c>
      <c r="AA1726" s="4">
        <v>0.668205</v>
      </c>
      <c r="AB1726" s="4" t="s">
        <v>13</v>
      </c>
      <c r="AC1726" s="1">
        <v>3.138830104</v>
      </c>
      <c r="AD1726" s="4">
        <v>-2.513794104</v>
      </c>
    </row>
    <row r="1727">
      <c r="G1727" s="5">
        <v>5.47336</v>
      </c>
      <c r="H1727" s="6">
        <v>8.63</v>
      </c>
      <c r="K1727" s="4">
        <f>IFERROR(__xludf.DUMMYFUNCTION("""COMPUTED_VALUE"""),8.365)</f>
        <v>8.365</v>
      </c>
      <c r="L1727" s="4">
        <v>5.34525</v>
      </c>
      <c r="M1727" s="4" t="s">
        <v>13</v>
      </c>
      <c r="N1727" s="1">
        <v>4.077934732</v>
      </c>
      <c r="O1727" s="4">
        <v>1.3954252679999994</v>
      </c>
      <c r="V1727" s="5">
        <v>0.62706</v>
      </c>
      <c r="W1727" s="6">
        <v>8.63</v>
      </c>
      <c r="Z1727" s="4">
        <f>IFERROR(__xludf.DUMMYFUNCTION("""COMPUTED_VALUE"""),8.365)</f>
        <v>8.365</v>
      </c>
      <c r="AA1727" s="4">
        <v>0.663832</v>
      </c>
      <c r="AB1727" s="4" t="s">
        <v>13</v>
      </c>
      <c r="AC1727" s="1">
        <v>3.138830104</v>
      </c>
      <c r="AD1727" s="4">
        <v>-2.511770104</v>
      </c>
    </row>
    <row r="1728">
      <c r="G1728" s="5">
        <v>5.47633</v>
      </c>
      <c r="H1728" s="6">
        <v>8.635</v>
      </c>
      <c r="K1728" s="4">
        <f>IFERROR(__xludf.DUMMYFUNCTION("""COMPUTED_VALUE"""),8.37)</f>
        <v>8.37</v>
      </c>
      <c r="L1728" s="4">
        <v>5.3458</v>
      </c>
      <c r="M1728" s="4" t="s">
        <v>13</v>
      </c>
      <c r="N1728" s="1">
        <v>4.077934732</v>
      </c>
      <c r="O1728" s="4">
        <v>1.3983952679999998</v>
      </c>
      <c r="V1728" s="5">
        <v>0.628947</v>
      </c>
      <c r="W1728" s="6">
        <v>8.635</v>
      </c>
      <c r="Z1728" s="4">
        <f>IFERROR(__xludf.DUMMYFUNCTION("""COMPUTED_VALUE"""),8.37)</f>
        <v>8.37</v>
      </c>
      <c r="AA1728" s="4">
        <v>0.659495</v>
      </c>
      <c r="AB1728" s="4" t="s">
        <v>13</v>
      </c>
      <c r="AC1728" s="1">
        <v>3.138830104</v>
      </c>
      <c r="AD1728" s="4">
        <v>-2.509883104</v>
      </c>
    </row>
    <row r="1729">
      <c r="G1729" s="5">
        <v>5.47919</v>
      </c>
      <c r="H1729" s="6">
        <v>8.64</v>
      </c>
      <c r="K1729" s="4">
        <f>IFERROR(__xludf.DUMMYFUNCTION("""COMPUTED_VALUE"""),8.375)</f>
        <v>8.375</v>
      </c>
      <c r="L1729" s="4">
        <v>5.34645</v>
      </c>
      <c r="M1729" s="4" t="s">
        <v>13</v>
      </c>
      <c r="N1729" s="1">
        <v>4.077934732</v>
      </c>
      <c r="O1729" s="4">
        <v>1.4012552679999999</v>
      </c>
      <c r="V1729" s="5">
        <v>0.630732</v>
      </c>
      <c r="W1729" s="6">
        <v>8.64</v>
      </c>
      <c r="Z1729" s="4">
        <f>IFERROR(__xludf.DUMMYFUNCTION("""COMPUTED_VALUE"""),8.375)</f>
        <v>8.375</v>
      </c>
      <c r="AA1729" s="4">
        <v>0.655224</v>
      </c>
      <c r="AB1729" s="4" t="s">
        <v>13</v>
      </c>
      <c r="AC1729" s="1">
        <v>3.138830104</v>
      </c>
      <c r="AD1729" s="4">
        <v>-2.508098104</v>
      </c>
    </row>
    <row r="1730">
      <c r="G1730" s="5">
        <v>5.48198</v>
      </c>
      <c r="H1730" s="6">
        <v>8.645</v>
      </c>
      <c r="K1730" s="4">
        <f>IFERROR(__xludf.DUMMYFUNCTION("""COMPUTED_VALUE"""),8.38)</f>
        <v>8.38</v>
      </c>
      <c r="L1730" s="4">
        <v>5.34721</v>
      </c>
      <c r="M1730" s="4" t="s">
        <v>13</v>
      </c>
      <c r="N1730" s="1">
        <v>4.077934732</v>
      </c>
      <c r="O1730" s="4">
        <v>1.404045268</v>
      </c>
      <c r="V1730" s="5">
        <v>0.632466</v>
      </c>
      <c r="W1730" s="6">
        <v>8.645</v>
      </c>
      <c r="Z1730" s="4">
        <f>IFERROR(__xludf.DUMMYFUNCTION("""COMPUTED_VALUE"""),8.38)</f>
        <v>8.38</v>
      </c>
      <c r="AA1730" s="4">
        <v>0.651093</v>
      </c>
      <c r="AB1730" s="4" t="s">
        <v>13</v>
      </c>
      <c r="AC1730" s="1">
        <v>3.138830104</v>
      </c>
      <c r="AD1730" s="4">
        <v>-2.506364104</v>
      </c>
    </row>
    <row r="1731">
      <c r="G1731" s="5">
        <v>5.48465</v>
      </c>
      <c r="H1731" s="6">
        <v>8.65</v>
      </c>
      <c r="K1731" s="4">
        <f>IFERROR(__xludf.DUMMYFUNCTION("""COMPUTED_VALUE"""),8.385)</f>
        <v>8.385</v>
      </c>
      <c r="L1731" s="4">
        <v>5.34802</v>
      </c>
      <c r="M1731" s="4" t="s">
        <v>13</v>
      </c>
      <c r="N1731" s="1">
        <v>4.077934732</v>
      </c>
      <c r="O1731" s="4">
        <v>1.4067152680000001</v>
      </c>
      <c r="V1731" s="5">
        <v>0.634047</v>
      </c>
      <c r="W1731" s="6">
        <v>8.65</v>
      </c>
      <c r="Z1731" s="4">
        <f>IFERROR(__xludf.DUMMYFUNCTION("""COMPUTED_VALUE"""),8.385)</f>
        <v>8.385</v>
      </c>
      <c r="AA1731" s="4">
        <v>0.646957</v>
      </c>
      <c r="AB1731" s="4" t="s">
        <v>13</v>
      </c>
      <c r="AC1731" s="1">
        <v>3.138830104</v>
      </c>
      <c r="AD1731" s="4">
        <v>-2.5047831040000004</v>
      </c>
    </row>
    <row r="1732">
      <c r="G1732" s="5">
        <v>5.48731</v>
      </c>
      <c r="H1732" s="6">
        <v>8.655</v>
      </c>
      <c r="K1732" s="4">
        <f>IFERROR(__xludf.DUMMYFUNCTION("""COMPUTED_VALUE"""),8.39)</f>
        <v>8.39</v>
      </c>
      <c r="L1732" s="4">
        <v>5.34894</v>
      </c>
      <c r="M1732" s="4" t="s">
        <v>13</v>
      </c>
      <c r="N1732" s="1">
        <v>4.077934732</v>
      </c>
      <c r="O1732" s="4">
        <v>1.4093752679999998</v>
      </c>
      <c r="V1732" s="5">
        <v>0.635636</v>
      </c>
      <c r="W1732" s="6">
        <v>8.655</v>
      </c>
      <c r="Z1732" s="4">
        <f>IFERROR(__xludf.DUMMYFUNCTION("""COMPUTED_VALUE"""),8.39)</f>
        <v>8.39</v>
      </c>
      <c r="AA1732" s="4">
        <v>0.642925</v>
      </c>
      <c r="AB1732" s="4" t="s">
        <v>13</v>
      </c>
      <c r="AC1732" s="1">
        <v>3.138830104</v>
      </c>
      <c r="AD1732" s="4">
        <v>-2.5031941040000003</v>
      </c>
    </row>
    <row r="1733">
      <c r="G1733" s="5">
        <v>5.48981</v>
      </c>
      <c r="H1733" s="6">
        <v>8.66</v>
      </c>
      <c r="K1733" s="4">
        <f>IFERROR(__xludf.DUMMYFUNCTION("""COMPUTED_VALUE"""),8.395)</f>
        <v>8.395</v>
      </c>
      <c r="L1733" s="4">
        <v>5.34991</v>
      </c>
      <c r="M1733" s="4" t="s">
        <v>13</v>
      </c>
      <c r="N1733" s="1">
        <v>4.077934732</v>
      </c>
      <c r="O1733" s="4">
        <v>1.4118752680000002</v>
      </c>
      <c r="V1733" s="5">
        <v>0.637012</v>
      </c>
      <c r="W1733" s="6">
        <v>8.66</v>
      </c>
      <c r="Z1733" s="4">
        <f>IFERROR(__xludf.DUMMYFUNCTION("""COMPUTED_VALUE"""),8.395)</f>
        <v>8.395</v>
      </c>
      <c r="AA1733" s="4">
        <v>0.63896</v>
      </c>
      <c r="AB1733" s="4" t="s">
        <v>13</v>
      </c>
      <c r="AC1733" s="1">
        <v>3.138830104</v>
      </c>
      <c r="AD1733" s="4">
        <v>-2.5018181040000003</v>
      </c>
    </row>
    <row r="1734">
      <c r="G1734" s="5">
        <v>5.49226</v>
      </c>
      <c r="H1734" s="6">
        <v>8.665</v>
      </c>
      <c r="K1734" s="4">
        <f>IFERROR(__xludf.DUMMYFUNCTION("""COMPUTED_VALUE"""),8.4)</f>
        <v>8.4</v>
      </c>
      <c r="L1734" s="4">
        <v>5.351</v>
      </c>
      <c r="M1734" s="4" t="s">
        <v>13</v>
      </c>
      <c r="N1734" s="1">
        <v>4.077934732</v>
      </c>
      <c r="O1734" s="4">
        <v>1.4143252679999998</v>
      </c>
      <c r="V1734" s="5">
        <v>0.638358</v>
      </c>
      <c r="W1734" s="6">
        <v>8.665</v>
      </c>
      <c r="Z1734" s="4">
        <f>IFERROR(__xludf.DUMMYFUNCTION("""COMPUTED_VALUE"""),8.4)</f>
        <v>8.4</v>
      </c>
      <c r="AA1734" s="4">
        <v>0.635137</v>
      </c>
      <c r="AB1734" s="4" t="s">
        <v>13</v>
      </c>
      <c r="AC1734" s="1">
        <v>3.138830104</v>
      </c>
      <c r="AD1734" s="4">
        <v>-2.500472104</v>
      </c>
    </row>
    <row r="1735">
      <c r="G1735" s="5">
        <v>5.4946</v>
      </c>
      <c r="H1735" s="6">
        <v>8.67</v>
      </c>
      <c r="K1735" s="4">
        <f>IFERROR(__xludf.DUMMYFUNCTION("""COMPUTED_VALUE"""),8.405)</f>
        <v>8.405</v>
      </c>
      <c r="L1735" s="4">
        <v>5.35209</v>
      </c>
      <c r="M1735" s="4" t="s">
        <v>13</v>
      </c>
      <c r="N1735" s="1">
        <v>4.077934732</v>
      </c>
      <c r="O1735" s="4">
        <v>1.416665268</v>
      </c>
      <c r="V1735" s="5">
        <v>0.639571</v>
      </c>
      <c r="W1735" s="6">
        <v>8.67</v>
      </c>
      <c r="Z1735" s="4">
        <f>IFERROR(__xludf.DUMMYFUNCTION("""COMPUTED_VALUE"""),8.405)</f>
        <v>8.405</v>
      </c>
      <c r="AA1735" s="4">
        <v>0.631305</v>
      </c>
      <c r="AB1735" s="4" t="s">
        <v>13</v>
      </c>
      <c r="AC1735" s="1">
        <v>3.138830104</v>
      </c>
      <c r="AD1735" s="4">
        <v>-2.499259104</v>
      </c>
    </row>
    <row r="1736">
      <c r="G1736" s="5">
        <v>5.4969</v>
      </c>
      <c r="H1736" s="6">
        <v>8.675</v>
      </c>
      <c r="K1736" s="4">
        <f>IFERROR(__xludf.DUMMYFUNCTION("""COMPUTED_VALUE"""),8.41)</f>
        <v>8.41</v>
      </c>
      <c r="L1736" s="4">
        <v>5.35327</v>
      </c>
      <c r="M1736" s="4" t="s">
        <v>13</v>
      </c>
      <c r="N1736" s="1">
        <v>4.077934732</v>
      </c>
      <c r="O1736" s="4">
        <v>1.418965268</v>
      </c>
      <c r="V1736" s="5">
        <v>0.640769</v>
      </c>
      <c r="W1736" s="6">
        <v>8.675</v>
      </c>
      <c r="Z1736" s="4">
        <f>IFERROR(__xludf.DUMMYFUNCTION("""COMPUTED_VALUE"""),8.41)</f>
        <v>8.41</v>
      </c>
      <c r="AA1736" s="4">
        <v>0.627578</v>
      </c>
      <c r="AB1736" s="4" t="s">
        <v>13</v>
      </c>
      <c r="AC1736" s="1">
        <v>3.138830104</v>
      </c>
      <c r="AD1736" s="4">
        <v>-2.498061104</v>
      </c>
    </row>
    <row r="1737">
      <c r="G1737" s="5">
        <v>5.49911</v>
      </c>
      <c r="H1737" s="6">
        <v>8.68</v>
      </c>
      <c r="K1737" s="4">
        <f>IFERROR(__xludf.DUMMYFUNCTION("""COMPUTED_VALUE"""),8.415)</f>
        <v>8.415</v>
      </c>
      <c r="L1737" s="4">
        <v>5.35453</v>
      </c>
      <c r="M1737" s="4" t="s">
        <v>13</v>
      </c>
      <c r="N1737" s="1">
        <v>4.077934732</v>
      </c>
      <c r="O1737" s="4">
        <v>1.4211752679999998</v>
      </c>
      <c r="V1737" s="5">
        <v>0.641841</v>
      </c>
      <c r="W1737" s="6">
        <v>8.68</v>
      </c>
      <c r="Z1737" s="4">
        <f>IFERROR(__xludf.DUMMYFUNCTION("""COMPUTED_VALUE"""),8.415)</f>
        <v>8.415</v>
      </c>
      <c r="AA1737" s="4">
        <v>0.623984</v>
      </c>
      <c r="AB1737" s="4" t="s">
        <v>13</v>
      </c>
      <c r="AC1737" s="1">
        <v>3.138830104</v>
      </c>
      <c r="AD1737" s="4">
        <v>-2.4969891040000003</v>
      </c>
    </row>
    <row r="1738">
      <c r="G1738" s="5">
        <v>5.50121</v>
      </c>
      <c r="H1738" s="6">
        <v>8.685</v>
      </c>
      <c r="K1738" s="4">
        <f>IFERROR(__xludf.DUMMYFUNCTION("""COMPUTED_VALUE"""),8.419284823)</f>
        <v>8.419284823</v>
      </c>
      <c r="L1738" s="4" t="s">
        <v>13</v>
      </c>
      <c r="M1738" s="4">
        <v>4.22244913045503</v>
      </c>
      <c r="N1738" s="1">
        <v>4.077934732</v>
      </c>
      <c r="O1738" s="4">
        <v>1.4232752680000003</v>
      </c>
      <c r="V1738" s="5">
        <v>0.642781</v>
      </c>
      <c r="W1738" s="6">
        <v>8.685</v>
      </c>
      <c r="Z1738" s="4">
        <f>IFERROR(__xludf.DUMMYFUNCTION("""COMPUTED_VALUE"""),8.419284823)</f>
        <v>8.419284823</v>
      </c>
      <c r="AA1738" s="4" t="s">
        <v>13</v>
      </c>
      <c r="AB1738" s="4">
        <v>3.30814429124677</v>
      </c>
      <c r="AC1738" s="1">
        <v>3.138830104</v>
      </c>
      <c r="AD1738" s="4">
        <v>-2.496049104</v>
      </c>
    </row>
    <row r="1739">
      <c r="G1739" s="5">
        <v>5.50327</v>
      </c>
      <c r="H1739" s="6">
        <v>8.69</v>
      </c>
      <c r="K1739" s="4">
        <f>IFERROR(__xludf.DUMMYFUNCTION("""COMPUTED_VALUE"""),8.42)</f>
        <v>8.42</v>
      </c>
      <c r="L1739" s="4">
        <v>5.35582</v>
      </c>
      <c r="M1739" s="4" t="s">
        <v>13</v>
      </c>
      <c r="N1739" s="1">
        <v>4.077934732</v>
      </c>
      <c r="O1739" s="4">
        <v>1.4253352679999995</v>
      </c>
      <c r="V1739" s="5">
        <v>0.643699</v>
      </c>
      <c r="W1739" s="6">
        <v>8.69</v>
      </c>
      <c r="Z1739" s="4">
        <f>IFERROR(__xludf.DUMMYFUNCTION("""COMPUTED_VALUE"""),8.42)</f>
        <v>8.42</v>
      </c>
      <c r="AA1739" s="4">
        <v>0.620398</v>
      </c>
      <c r="AB1739" s="4" t="s">
        <v>13</v>
      </c>
      <c r="AC1739" s="1">
        <v>3.138830104</v>
      </c>
      <c r="AD1739" s="4">
        <v>-2.4951311040000004</v>
      </c>
    </row>
    <row r="1740">
      <c r="G1740" s="5">
        <v>5.50521</v>
      </c>
      <c r="H1740" s="6">
        <v>8.695</v>
      </c>
      <c r="K1740" s="4">
        <f>IFERROR(__xludf.DUMMYFUNCTION("""COMPUTED_VALUE"""),8.425)</f>
        <v>8.425</v>
      </c>
      <c r="L1740" s="4">
        <v>5.35717</v>
      </c>
      <c r="M1740" s="4" t="s">
        <v>13</v>
      </c>
      <c r="N1740" s="1">
        <v>4.077934732</v>
      </c>
      <c r="O1740" s="4">
        <v>1.4272752679999998</v>
      </c>
      <c r="V1740" s="5">
        <v>0.64445</v>
      </c>
      <c r="W1740" s="6">
        <v>8.695</v>
      </c>
      <c r="Z1740" s="4">
        <f>IFERROR(__xludf.DUMMYFUNCTION("""COMPUTED_VALUE"""),8.425)</f>
        <v>8.425</v>
      </c>
      <c r="AA1740" s="4">
        <v>0.616973</v>
      </c>
      <c r="AB1740" s="4" t="s">
        <v>13</v>
      </c>
      <c r="AC1740" s="1">
        <v>3.138830104</v>
      </c>
      <c r="AD1740" s="4">
        <v>-2.494380104</v>
      </c>
    </row>
    <row r="1741">
      <c r="G1741" s="5">
        <v>5.5071</v>
      </c>
      <c r="H1741" s="6">
        <v>8.7</v>
      </c>
      <c r="K1741" s="4">
        <f>IFERROR(__xludf.DUMMYFUNCTION("""COMPUTED_VALUE"""),8.43)</f>
        <v>8.43</v>
      </c>
      <c r="L1741" s="4">
        <v>5.3586</v>
      </c>
      <c r="M1741" s="4" t="s">
        <v>13</v>
      </c>
      <c r="N1741" s="1">
        <v>4.077934732</v>
      </c>
      <c r="O1741" s="4">
        <v>1.4291652680000002</v>
      </c>
      <c r="V1741" s="5">
        <v>0.64514</v>
      </c>
      <c r="W1741" s="6">
        <v>8.7</v>
      </c>
      <c r="Z1741" s="4">
        <f>IFERROR(__xludf.DUMMYFUNCTION("""COMPUTED_VALUE"""),8.43)</f>
        <v>8.43</v>
      </c>
      <c r="AA1741" s="4">
        <v>0.613647</v>
      </c>
      <c r="AB1741" s="4" t="s">
        <v>13</v>
      </c>
      <c r="AC1741" s="1">
        <v>3.138830104</v>
      </c>
      <c r="AD1741" s="4">
        <v>-2.493690104</v>
      </c>
    </row>
    <row r="1742">
      <c r="G1742" s="5">
        <v>5.50889</v>
      </c>
      <c r="H1742" s="6">
        <v>8.705</v>
      </c>
      <c r="K1742" s="4">
        <f>IFERROR(__xludf.DUMMYFUNCTION("""COMPUTED_VALUE"""),8.435)</f>
        <v>8.435</v>
      </c>
      <c r="L1742" s="4">
        <v>5.36007</v>
      </c>
      <c r="M1742" s="4" t="s">
        <v>13</v>
      </c>
      <c r="N1742" s="1">
        <v>4.07867318581606</v>
      </c>
      <c r="O1742" s="4">
        <v>1.4302168141839404</v>
      </c>
      <c r="V1742" s="5">
        <v>0.645719</v>
      </c>
      <c r="W1742" s="6">
        <v>8.705</v>
      </c>
      <c r="Z1742" s="4">
        <f>IFERROR(__xludf.DUMMYFUNCTION("""COMPUTED_VALUE"""),8.435)</f>
        <v>8.435</v>
      </c>
      <c r="AA1742" s="4">
        <v>0.610464</v>
      </c>
      <c r="AB1742" s="4" t="s">
        <v>13</v>
      </c>
      <c r="AC1742" s="1">
        <v>3.13739819914001</v>
      </c>
      <c r="AD1742" s="4">
        <v>-2.49167919914001</v>
      </c>
    </row>
    <row r="1743">
      <c r="G1743" s="5">
        <v>5.51067</v>
      </c>
      <c r="H1743" s="6">
        <v>8.71</v>
      </c>
      <c r="K1743" s="4">
        <f>IFERROR(__xludf.DUMMYFUNCTION("""COMPUTED_VALUE"""),8.44)</f>
        <v>8.44</v>
      </c>
      <c r="L1743" s="4">
        <v>5.3616</v>
      </c>
      <c r="M1743" s="4" t="s">
        <v>13</v>
      </c>
      <c r="N1743" s="1">
        <v>4.08507736467242</v>
      </c>
      <c r="O1743" s="4">
        <v>1.4255926353275798</v>
      </c>
      <c r="V1743" s="5">
        <v>0.646299</v>
      </c>
      <c r="W1743" s="6">
        <v>8.71</v>
      </c>
      <c r="Z1743" s="4">
        <f>IFERROR(__xludf.DUMMYFUNCTION("""COMPUTED_VALUE"""),8.44)</f>
        <v>8.44</v>
      </c>
      <c r="AA1743" s="4">
        <v>0.607338</v>
      </c>
      <c r="AB1743" s="4" t="s">
        <v>13</v>
      </c>
      <c r="AC1743" s="1">
        <v>3.12498012419859</v>
      </c>
      <c r="AD1743" s="4">
        <v>-2.47868112419859</v>
      </c>
    </row>
    <row r="1744">
      <c r="G1744" s="5">
        <v>5.51233</v>
      </c>
      <c r="H1744" s="6">
        <v>8.715</v>
      </c>
      <c r="K1744" s="4">
        <f>IFERROR(__xludf.DUMMYFUNCTION("""COMPUTED_VALUE"""),8.445)</f>
        <v>8.445</v>
      </c>
      <c r="L1744" s="4">
        <v>5.3632</v>
      </c>
      <c r="M1744" s="4" t="s">
        <v>13</v>
      </c>
      <c r="N1744" s="1">
        <v>4.097354894802</v>
      </c>
      <c r="O1744" s="4">
        <v>1.4149751051980006</v>
      </c>
      <c r="V1744" s="5">
        <v>0.64671</v>
      </c>
      <c r="W1744" s="6">
        <v>8.715</v>
      </c>
      <c r="Z1744" s="4">
        <f>IFERROR(__xludf.DUMMYFUNCTION("""COMPUTED_VALUE"""),8.445)</f>
        <v>8.445</v>
      </c>
      <c r="AA1744" s="4">
        <v>0.604386</v>
      </c>
      <c r="AB1744" s="4" t="s">
        <v>13</v>
      </c>
      <c r="AC1744" s="1">
        <v>3.10117327984521</v>
      </c>
      <c r="AD1744" s="4">
        <v>-2.4544632798452097</v>
      </c>
    </row>
    <row r="1745">
      <c r="G1745" s="5">
        <v>5.51394</v>
      </c>
      <c r="H1745" s="6">
        <v>8.72</v>
      </c>
      <c r="K1745" s="4">
        <f>IFERROR(__xludf.DUMMYFUNCTION("""COMPUTED_VALUE"""),8.45)</f>
        <v>8.45</v>
      </c>
      <c r="L1745" s="4">
        <v>5.36483</v>
      </c>
      <c r="M1745" s="4" t="s">
        <v>13</v>
      </c>
      <c r="N1745" s="1">
        <v>4.11465161848655</v>
      </c>
      <c r="O1745" s="4">
        <v>1.3992883815134496</v>
      </c>
      <c r="V1745" s="5">
        <v>0.647038</v>
      </c>
      <c r="W1745" s="6">
        <v>8.72</v>
      </c>
      <c r="Z1745" s="4">
        <f>IFERROR(__xludf.DUMMYFUNCTION("""COMPUTED_VALUE"""),8.45)</f>
        <v>8.45</v>
      </c>
      <c r="AA1745" s="4">
        <v>0.601527</v>
      </c>
      <c r="AB1745" s="4" t="s">
        <v>13</v>
      </c>
      <c r="AC1745" s="1">
        <v>3.06763392752959</v>
      </c>
      <c r="AD1745" s="4">
        <v>-2.4205959275295896</v>
      </c>
    </row>
    <row r="1746">
      <c r="G1746" s="5">
        <v>5.51548</v>
      </c>
      <c r="H1746" s="6">
        <v>8.725</v>
      </c>
      <c r="K1746" s="4">
        <f>IFERROR(__xludf.DUMMYFUNCTION("""COMPUTED_VALUE"""),8.455)</f>
        <v>8.455</v>
      </c>
      <c r="L1746" s="4">
        <v>5.36661</v>
      </c>
      <c r="M1746" s="4" t="s">
        <v>13</v>
      </c>
      <c r="N1746" s="1">
        <v>4.1361133780078</v>
      </c>
      <c r="O1746" s="4">
        <v>1.3793666219922</v>
      </c>
      <c r="V1746" s="5">
        <v>0.647286</v>
      </c>
      <c r="W1746" s="6">
        <v>8.725</v>
      </c>
      <c r="Z1746" s="4">
        <f>IFERROR(__xludf.DUMMYFUNCTION("""COMPUTED_VALUE"""),8.455)</f>
        <v>8.455</v>
      </c>
      <c r="AA1746" s="4">
        <v>0.598956</v>
      </c>
      <c r="AB1746" s="4" t="s">
        <v>13</v>
      </c>
      <c r="AC1746" s="1">
        <v>3.02601832870153</v>
      </c>
      <c r="AD1746" s="4">
        <v>-2.3787323287015303</v>
      </c>
    </row>
    <row r="1747">
      <c r="G1747" s="5">
        <v>5.51699</v>
      </c>
      <c r="H1747" s="6">
        <v>8.73</v>
      </c>
      <c r="K1747" s="4">
        <f>IFERROR(__xludf.DUMMYFUNCTION("""COMPUTED_VALUE"""),8.46)</f>
        <v>8.46</v>
      </c>
      <c r="L1747" s="4">
        <v>5.36838</v>
      </c>
      <c r="M1747" s="4" t="s">
        <v>13</v>
      </c>
      <c r="N1747" s="1">
        <v>4.16088601564749</v>
      </c>
      <c r="O1747" s="4">
        <v>1.3561039843525098</v>
      </c>
      <c r="V1747" s="5">
        <v>0.647473</v>
      </c>
      <c r="W1747" s="6">
        <v>8.73</v>
      </c>
      <c r="Z1747" s="4">
        <f>IFERROR(__xludf.DUMMYFUNCTION("""COMPUTED_VALUE"""),8.46)</f>
        <v>8.46</v>
      </c>
      <c r="AA1747" s="4">
        <v>0.596392</v>
      </c>
      <c r="AB1747" s="4" t="s">
        <v>13</v>
      </c>
      <c r="AC1747" s="1">
        <v>2.97798274481076</v>
      </c>
      <c r="AD1747" s="4">
        <v>-2.33050974481076</v>
      </c>
    </row>
    <row r="1748">
      <c r="G1748" s="5">
        <v>5.51843</v>
      </c>
      <c r="H1748" s="6">
        <v>8.735</v>
      </c>
      <c r="K1748" s="4">
        <f>IFERROR(__xludf.DUMMYFUNCTION("""COMPUTED_VALUE"""),8.465)</f>
        <v>8.465</v>
      </c>
      <c r="L1748" s="4">
        <v>5.37027</v>
      </c>
      <c r="M1748" s="4" t="s">
        <v>13</v>
      </c>
      <c r="N1748" s="1">
        <v>4.18811537368736</v>
      </c>
      <c r="O1748" s="4">
        <v>1.3303146263126404</v>
      </c>
      <c r="V1748" s="5">
        <v>0.647592</v>
      </c>
      <c r="W1748" s="6">
        <v>8.735</v>
      </c>
      <c r="Z1748" s="4">
        <f>IFERROR(__xludf.DUMMYFUNCTION("""COMPUTED_VALUE"""),8.465)</f>
        <v>8.465</v>
      </c>
      <c r="AA1748" s="4">
        <v>0.594145</v>
      </c>
      <c r="AB1748" s="4" t="s">
        <v>13</v>
      </c>
      <c r="AC1748" s="1">
        <v>2.92518343730706</v>
      </c>
      <c r="AD1748" s="4">
        <v>-2.27759143730706</v>
      </c>
    </row>
    <row r="1749">
      <c r="G1749" s="5">
        <v>5.51986</v>
      </c>
      <c r="H1749" s="6">
        <v>8.74</v>
      </c>
      <c r="K1749" s="4">
        <f>IFERROR(__xludf.DUMMYFUNCTION("""COMPUTED_VALUE"""),8.47)</f>
        <v>8.47</v>
      </c>
      <c r="L1749" s="4">
        <v>5.37227</v>
      </c>
      <c r="M1749" s="4" t="s">
        <v>13</v>
      </c>
      <c r="N1749" s="1">
        <v>4.21694729440915</v>
      </c>
      <c r="O1749" s="4">
        <v>1.3029127055908507</v>
      </c>
      <c r="V1749" s="5">
        <v>0.647655</v>
      </c>
      <c r="W1749" s="6">
        <v>8.74</v>
      </c>
      <c r="Z1749" s="4">
        <f>IFERROR(__xludf.DUMMYFUNCTION("""COMPUTED_VALUE"""),8.47)</f>
        <v>8.47</v>
      </c>
      <c r="AA1749" s="4">
        <v>0.592056</v>
      </c>
      <c r="AB1749" s="4" t="s">
        <v>13</v>
      </c>
      <c r="AC1749" s="1">
        <v>2.86927666764016</v>
      </c>
      <c r="AD1749" s="4">
        <v>-2.2216216676401603</v>
      </c>
    </row>
    <row r="1750">
      <c r="G1750" s="5">
        <v>5.52122</v>
      </c>
      <c r="H1750" s="6">
        <v>8.745</v>
      </c>
      <c r="K1750" s="4">
        <f>IFERROR(__xludf.DUMMYFUNCTION("""COMPUTED_VALUE"""),8.475)</f>
        <v>8.475</v>
      </c>
      <c r="L1750" s="4">
        <v>5.37433</v>
      </c>
      <c r="M1750" s="4" t="s">
        <v>13</v>
      </c>
      <c r="N1750" s="1">
        <v>4.24652762009459</v>
      </c>
      <c r="O1750" s="4">
        <v>1.2746923799054093</v>
      </c>
      <c r="V1750" s="5">
        <v>0.647609</v>
      </c>
      <c r="W1750" s="6">
        <v>8.745</v>
      </c>
      <c r="Z1750" s="4">
        <f>IFERROR(__xludf.DUMMYFUNCTION("""COMPUTED_VALUE"""),8.475)</f>
        <v>8.475</v>
      </c>
      <c r="AA1750" s="4">
        <v>0.590198</v>
      </c>
      <c r="AB1750" s="4" t="s">
        <v>13</v>
      </c>
      <c r="AC1750" s="1">
        <v>2.81191869725986</v>
      </c>
      <c r="AD1750" s="4">
        <v>-2.16430969725986</v>
      </c>
    </row>
    <row r="1751">
      <c r="G1751" s="5">
        <v>5.52252</v>
      </c>
      <c r="H1751" s="6">
        <v>8.75</v>
      </c>
      <c r="K1751" s="4">
        <f>IFERROR(__xludf.DUMMYFUNCTION("""COMPUTED_VALUE"""),8.48)</f>
        <v>8.48</v>
      </c>
      <c r="L1751" s="4">
        <v>5.3765</v>
      </c>
      <c r="M1751" s="4" t="s">
        <v>13</v>
      </c>
      <c r="N1751" s="1">
        <v>4.27600219302544</v>
      </c>
      <c r="O1751" s="4">
        <v>1.24651780697456</v>
      </c>
      <c r="V1751" s="5">
        <v>0.647453</v>
      </c>
      <c r="W1751" s="6">
        <v>8.75</v>
      </c>
      <c r="Z1751" s="4">
        <f>IFERROR(__xludf.DUMMYFUNCTION("""COMPUTED_VALUE"""),8.48)</f>
        <v>8.48</v>
      </c>
      <c r="AA1751" s="4">
        <v>0.588552</v>
      </c>
      <c r="AB1751" s="4" t="s">
        <v>13</v>
      </c>
      <c r="AC1751" s="1">
        <v>2.75476578761588</v>
      </c>
      <c r="AD1751" s="4">
        <v>-2.10731278761588</v>
      </c>
    </row>
    <row r="1752">
      <c r="G1752" s="5">
        <v>5.52379</v>
      </c>
      <c r="H1752" s="6">
        <v>8.755</v>
      </c>
      <c r="K1752" s="4">
        <f>IFERROR(__xludf.DUMMYFUNCTION("""COMPUTED_VALUE"""),8.485)</f>
        <v>8.485</v>
      </c>
      <c r="L1752" s="4">
        <v>5.37878</v>
      </c>
      <c r="M1752" s="4" t="s">
        <v>13</v>
      </c>
      <c r="N1752" s="1">
        <v>4.30451685548342</v>
      </c>
      <c r="O1752" s="4">
        <v>1.2192731445165803</v>
      </c>
      <c r="V1752" s="5">
        <v>0.647259</v>
      </c>
      <c r="W1752" s="6">
        <v>8.755</v>
      </c>
      <c r="Z1752" s="4">
        <f>IFERROR(__xludf.DUMMYFUNCTION("""COMPUTED_VALUE"""),8.485)</f>
        <v>8.485</v>
      </c>
      <c r="AA1752" s="4">
        <v>0.587178</v>
      </c>
      <c r="AB1752" s="4" t="s">
        <v>13</v>
      </c>
      <c r="AC1752" s="1">
        <v>2.69947420015799</v>
      </c>
      <c r="AD1752" s="4">
        <v>-2.05221520015799</v>
      </c>
    </row>
    <row r="1753">
      <c r="G1753" s="5">
        <v>5.52504</v>
      </c>
      <c r="H1753" s="6">
        <v>8.76</v>
      </c>
      <c r="K1753" s="4">
        <f>IFERROR(__xludf.DUMMYFUNCTION("""COMPUTED_VALUE"""),8.49)</f>
        <v>8.49</v>
      </c>
      <c r="L1753" s="4">
        <v>5.38116</v>
      </c>
      <c r="M1753" s="4" t="s">
        <v>13</v>
      </c>
      <c r="N1753" s="1">
        <v>4.33121744975027</v>
      </c>
      <c r="O1753" s="4">
        <v>1.1938225502497302</v>
      </c>
      <c r="V1753" s="5">
        <v>0.647019</v>
      </c>
      <c r="W1753" s="6">
        <v>8.76</v>
      </c>
      <c r="Z1753" s="4">
        <f>IFERROR(__xludf.DUMMYFUNCTION("""COMPUTED_VALUE"""),8.49)</f>
        <v>8.49</v>
      </c>
      <c r="AA1753" s="4">
        <v>0.586004</v>
      </c>
      <c r="AB1753" s="4" t="s">
        <v>13</v>
      </c>
      <c r="AC1753" s="1">
        <v>2.64770019633598</v>
      </c>
      <c r="AD1753" s="4">
        <v>-2.0006811963359796</v>
      </c>
    </row>
    <row r="1754">
      <c r="G1754" s="5">
        <v>5.52625</v>
      </c>
      <c r="H1754" s="6">
        <v>8.765</v>
      </c>
      <c r="K1754" s="4">
        <f>IFERROR(__xludf.DUMMYFUNCTION("""COMPUTED_VALUE"""),8.495)</f>
        <v>8.495</v>
      </c>
      <c r="L1754" s="4">
        <v>5.38368</v>
      </c>
      <c r="M1754" s="4" t="s">
        <v>13</v>
      </c>
      <c r="N1754" s="1">
        <v>4.35524981810774</v>
      </c>
      <c r="O1754" s="4">
        <v>1.1710001818922597</v>
      </c>
      <c r="V1754" s="5">
        <v>0.646655</v>
      </c>
      <c r="W1754" s="6">
        <v>8.765</v>
      </c>
      <c r="Z1754" s="4">
        <f>IFERROR(__xludf.DUMMYFUNCTION("""COMPUTED_VALUE"""),8.495)</f>
        <v>8.495</v>
      </c>
      <c r="AA1754" s="4">
        <v>0.58515</v>
      </c>
      <c r="AB1754" s="4" t="s">
        <v>13</v>
      </c>
      <c r="AC1754" s="1">
        <v>2.60110003759957</v>
      </c>
      <c r="AD1754" s="4">
        <v>-1.95444503759957</v>
      </c>
    </row>
    <row r="1755">
      <c r="G1755" s="5">
        <v>5.52747</v>
      </c>
      <c r="H1755" s="6">
        <v>8.77</v>
      </c>
      <c r="K1755" s="4">
        <f>IFERROR(__xludf.DUMMYFUNCTION("""COMPUTED_VALUE"""),8.5)</f>
        <v>8.5</v>
      </c>
      <c r="L1755" s="4">
        <v>5.38629</v>
      </c>
      <c r="M1755" s="4" t="s">
        <v>13</v>
      </c>
      <c r="N1755" s="1">
        <v>4.37575980283756</v>
      </c>
      <c r="O1755" s="4">
        <v>1.1517101971624397</v>
      </c>
      <c r="V1755" s="5">
        <v>0.646274</v>
      </c>
      <c r="W1755" s="6">
        <v>8.77</v>
      </c>
      <c r="Z1755" s="4">
        <f>IFERROR(__xludf.DUMMYFUNCTION("""COMPUTED_VALUE"""),8.5)</f>
        <v>8.5</v>
      </c>
      <c r="AA1755" s="4">
        <v>0.584537</v>
      </c>
      <c r="AB1755" s="4" t="s">
        <v>13</v>
      </c>
      <c r="AC1755" s="1">
        <v>2.56132998539855</v>
      </c>
      <c r="AD1755" s="4">
        <v>-1.91505598539855</v>
      </c>
    </row>
    <row r="1756">
      <c r="G1756" s="5">
        <v>5.52864</v>
      </c>
      <c r="H1756" s="6">
        <v>8.775</v>
      </c>
      <c r="K1756" s="4">
        <f>IFERROR(__xludf.DUMMYFUNCTION("""COMPUTED_VALUE"""),8.505)</f>
        <v>8.505</v>
      </c>
      <c r="L1756" s="4">
        <v>5.38902</v>
      </c>
      <c r="M1756" s="4" t="s">
        <v>13</v>
      </c>
      <c r="N1756" s="1">
        <v>4.39189324622148</v>
      </c>
      <c r="O1756" s="4">
        <v>1.13674675377852</v>
      </c>
      <c r="V1756" s="5">
        <v>0.645818</v>
      </c>
      <c r="W1756" s="6">
        <v>8.775</v>
      </c>
      <c r="Z1756" s="4">
        <f>IFERROR(__xludf.DUMMYFUNCTION("""COMPUTED_VALUE"""),8.505)</f>
        <v>8.505</v>
      </c>
      <c r="AA1756" s="4">
        <v>0.584174</v>
      </c>
      <c r="AB1756" s="4" t="s">
        <v>13</v>
      </c>
      <c r="AC1756" s="1">
        <v>2.53004630118265</v>
      </c>
      <c r="AD1756" s="4">
        <v>-1.88422830118265</v>
      </c>
    </row>
    <row r="1757">
      <c r="G1757" s="5">
        <v>5.52984</v>
      </c>
      <c r="H1757" s="6">
        <v>8.78</v>
      </c>
      <c r="K1757" s="4">
        <f>IFERROR(__xludf.DUMMYFUNCTION("""COMPUTED_VALUE"""),8.51)</f>
        <v>8.51</v>
      </c>
      <c r="L1757" s="4">
        <v>5.39186</v>
      </c>
      <c r="M1757" s="4" t="s">
        <v>13</v>
      </c>
      <c r="N1757" s="1">
        <v>4.40279599054122</v>
      </c>
      <c r="O1757" s="4">
        <v>1.1270440094587801</v>
      </c>
      <c r="V1757" s="5">
        <v>0.645342</v>
      </c>
      <c r="W1757" s="6">
        <v>8.78</v>
      </c>
      <c r="Z1757" s="4">
        <f>IFERROR(__xludf.DUMMYFUNCTION("""COMPUTED_VALUE"""),8.51)</f>
        <v>8.51</v>
      </c>
      <c r="AA1757" s="4">
        <v>0.584083</v>
      </c>
      <c r="AB1757" s="4" t="s">
        <v>13</v>
      </c>
      <c r="AC1757" s="1">
        <v>2.50890524640166</v>
      </c>
      <c r="AD1757" s="4">
        <v>-1.86356324640166</v>
      </c>
    </row>
    <row r="1758">
      <c r="G1758" s="5">
        <v>5.53103</v>
      </c>
      <c r="H1758" s="6">
        <v>8.785</v>
      </c>
      <c r="K1758" s="4">
        <f>IFERROR(__xludf.DUMMYFUNCTION("""COMPUTED_VALUE"""),8.515)</f>
        <v>8.515</v>
      </c>
      <c r="L1758" s="4">
        <v>5.39478</v>
      </c>
      <c r="M1758" s="4" t="s">
        <v>13</v>
      </c>
      <c r="N1758" s="1">
        <v>4.40761387807853</v>
      </c>
      <c r="O1758" s="4">
        <v>1.12341612192147</v>
      </c>
      <c r="V1758" s="5">
        <v>0.644778</v>
      </c>
      <c r="W1758" s="6">
        <v>8.785</v>
      </c>
      <c r="Z1758" s="4">
        <f>IFERROR(__xludf.DUMMYFUNCTION("""COMPUTED_VALUE"""),8.515)</f>
        <v>8.515</v>
      </c>
      <c r="AA1758" s="4">
        <v>0.584217</v>
      </c>
      <c r="AB1758" s="4" t="s">
        <v>13</v>
      </c>
      <c r="AC1758" s="1">
        <v>2.49956308250531</v>
      </c>
      <c r="AD1758" s="4">
        <v>-1.8547850825053098</v>
      </c>
    </row>
    <row r="1759">
      <c r="G1759" s="5">
        <v>5.53224</v>
      </c>
      <c r="H1759" s="6">
        <v>8.79</v>
      </c>
      <c r="K1759" s="4">
        <f>IFERROR(__xludf.DUMMYFUNCTION("""COMPUTED_VALUE"""),8.51932144299999)</f>
        <v>8.519321443</v>
      </c>
      <c r="L1759" s="4" t="s">
        <v>13</v>
      </c>
      <c r="M1759" s="4">
        <v>4.58364793147171</v>
      </c>
      <c r="N1759" s="1">
        <v>4.40775966121168</v>
      </c>
      <c r="O1759" s="4">
        <v>1.1244803387883202</v>
      </c>
      <c r="V1759" s="5">
        <v>0.644224</v>
      </c>
      <c r="W1759" s="6">
        <v>8.79</v>
      </c>
      <c r="Z1759" s="4">
        <f>IFERROR(__xludf.DUMMYFUNCTION("""COMPUTED_VALUE"""),8.51932144299999)</f>
        <v>8.519321443</v>
      </c>
      <c r="AA1759" s="4" t="s">
        <v>13</v>
      </c>
      <c r="AB1759" s="4">
        <v>3.3469538741759</v>
      </c>
      <c r="AC1759" s="1">
        <v>2.49972122902672</v>
      </c>
      <c r="AD1759" s="4">
        <v>-1.85549722902672</v>
      </c>
    </row>
    <row r="1760">
      <c r="G1760" s="5">
        <v>5.53343</v>
      </c>
      <c r="H1760" s="6">
        <v>8.795</v>
      </c>
      <c r="K1760" s="4">
        <f>IFERROR(__xludf.DUMMYFUNCTION("""COMPUTED_VALUE"""),8.52)</f>
        <v>8.52</v>
      </c>
      <c r="L1760" s="4">
        <v>5.39786</v>
      </c>
      <c r="M1760" s="4" t="s">
        <v>13</v>
      </c>
      <c r="N1760" s="1">
        <v>4.4077073836362</v>
      </c>
      <c r="O1760" s="4">
        <v>1.1257226163637997</v>
      </c>
      <c r="V1760" s="5">
        <v>0.643581</v>
      </c>
      <c r="W1760" s="6">
        <v>8.795</v>
      </c>
      <c r="Z1760" s="4">
        <f>IFERROR(__xludf.DUMMYFUNCTION("""COMPUTED_VALUE"""),8.52)</f>
        <v>8.52</v>
      </c>
      <c r="AA1760" s="4">
        <v>0.584682</v>
      </c>
      <c r="AB1760" s="4" t="s">
        <v>13</v>
      </c>
      <c r="AC1760" s="1">
        <v>2.50160027653494</v>
      </c>
      <c r="AD1760" s="4">
        <v>-1.8580192765349401</v>
      </c>
    </row>
    <row r="1761">
      <c r="G1761" s="5">
        <v>5.53468</v>
      </c>
      <c r="H1761" s="6">
        <v>8.8</v>
      </c>
      <c r="K1761" s="4">
        <f>IFERROR(__xludf.DUMMYFUNCTION("""COMPUTED_VALUE"""),8.525)</f>
        <v>8.525</v>
      </c>
      <c r="L1761" s="4">
        <v>5.40102</v>
      </c>
      <c r="M1761" s="4" t="s">
        <v>13</v>
      </c>
      <c r="N1761" s="1">
        <v>4.40761766482399</v>
      </c>
      <c r="O1761" s="4">
        <v>1.12706233517601</v>
      </c>
      <c r="V1761" s="5">
        <v>0.642915</v>
      </c>
      <c r="W1761" s="6">
        <v>8.8</v>
      </c>
      <c r="Z1761" s="4">
        <f>IFERROR(__xludf.DUMMYFUNCTION("""COMPUTED_VALUE"""),8.525)</f>
        <v>8.525</v>
      </c>
      <c r="AA1761" s="4">
        <v>0.585347</v>
      </c>
      <c r="AB1761" s="4" t="s">
        <v>13</v>
      </c>
      <c r="AC1761" s="1">
        <v>2.50482509920502</v>
      </c>
      <c r="AD1761" s="4">
        <v>-1.8619100992050202</v>
      </c>
    </row>
    <row r="1762">
      <c r="G1762" s="5">
        <v>5.53594</v>
      </c>
      <c r="H1762" s="6">
        <v>8.805</v>
      </c>
      <c r="K1762" s="4">
        <f>IFERROR(__xludf.DUMMYFUNCTION("""COMPUTED_VALUE"""),8.53)</f>
        <v>8.53</v>
      </c>
      <c r="L1762" s="4">
        <v>5.40424</v>
      </c>
      <c r="M1762" s="4" t="s">
        <v>13</v>
      </c>
      <c r="N1762" s="1">
        <v>4.40749333762764</v>
      </c>
      <c r="O1762" s="4">
        <v>1.12844666237236</v>
      </c>
      <c r="V1762" s="5">
        <v>0.642262</v>
      </c>
      <c r="W1762" s="6">
        <v>8.805</v>
      </c>
      <c r="Z1762" s="4">
        <f>IFERROR(__xludf.DUMMYFUNCTION("""COMPUTED_VALUE"""),8.53)</f>
        <v>8.53</v>
      </c>
      <c r="AA1762" s="4">
        <v>0.586223</v>
      </c>
      <c r="AB1762" s="4" t="s">
        <v>13</v>
      </c>
      <c r="AC1762" s="1">
        <v>2.50929387394</v>
      </c>
      <c r="AD1762" s="4">
        <v>-1.8670318739399998</v>
      </c>
    </row>
    <row r="1763">
      <c r="G1763" s="5">
        <v>5.53721</v>
      </c>
      <c r="H1763" s="6">
        <v>8.81</v>
      </c>
      <c r="K1763" s="4">
        <f>IFERROR(__xludf.DUMMYFUNCTION("""COMPUTED_VALUE"""),8.535)</f>
        <v>8.535</v>
      </c>
      <c r="L1763" s="4">
        <v>5.40757</v>
      </c>
      <c r="M1763" s="4" t="s">
        <v>13</v>
      </c>
      <c r="N1763" s="1">
        <v>4.40733723489978</v>
      </c>
      <c r="O1763" s="4">
        <v>1.1298727651002203</v>
      </c>
      <c r="V1763" s="5">
        <v>0.641525</v>
      </c>
      <c r="W1763" s="6">
        <v>8.81</v>
      </c>
      <c r="Z1763" s="4">
        <f>IFERROR(__xludf.DUMMYFUNCTION("""COMPUTED_VALUE"""),8.535)</f>
        <v>8.535</v>
      </c>
      <c r="AA1763" s="4">
        <v>0.587346</v>
      </c>
      <c r="AB1763" s="4" t="s">
        <v>13</v>
      </c>
      <c r="AC1763" s="1">
        <v>2.51490477764291</v>
      </c>
      <c r="AD1763" s="4">
        <v>-1.87337977764291</v>
      </c>
    </row>
    <row r="1764">
      <c r="G1764" s="5">
        <v>5.53854</v>
      </c>
      <c r="H1764" s="6">
        <v>8.815</v>
      </c>
      <c r="K1764" s="4">
        <f>IFERROR(__xludf.DUMMYFUNCTION("""COMPUTED_VALUE"""),8.54)</f>
        <v>8.54</v>
      </c>
      <c r="L1764" s="4">
        <v>5.41099</v>
      </c>
      <c r="M1764" s="4" t="s">
        <v>13</v>
      </c>
      <c r="N1764" s="1">
        <v>4.407152189493</v>
      </c>
      <c r="O1764" s="4">
        <v>1.1313878105070003</v>
      </c>
      <c r="V1764" s="5">
        <v>0.640804</v>
      </c>
      <c r="W1764" s="6">
        <v>8.815</v>
      </c>
      <c r="Z1764" s="4">
        <f>IFERROR(__xludf.DUMMYFUNCTION("""COMPUTED_VALUE"""),8.54)</f>
        <v>8.54</v>
      </c>
      <c r="AA1764" s="4">
        <v>0.588706</v>
      </c>
      <c r="AB1764" s="4" t="s">
        <v>13</v>
      </c>
      <c r="AC1764" s="1">
        <v>2.52155598721677</v>
      </c>
      <c r="AD1764" s="4">
        <v>-1.8807519872167697</v>
      </c>
    </row>
    <row r="1765">
      <c r="G1765" s="5">
        <v>5.5399</v>
      </c>
      <c r="H1765" s="6">
        <v>8.82</v>
      </c>
      <c r="K1765" s="4">
        <f>IFERROR(__xludf.DUMMYFUNCTION("""COMPUTED_VALUE"""),8.545)</f>
        <v>8.545</v>
      </c>
      <c r="L1765" s="4">
        <v>5.41447</v>
      </c>
      <c r="M1765" s="4" t="s">
        <v>13</v>
      </c>
      <c r="N1765" s="1">
        <v>4.40694103425993</v>
      </c>
      <c r="O1765" s="4">
        <v>1.1329589657400705</v>
      </c>
      <c r="V1765" s="5">
        <v>0.640051</v>
      </c>
      <c r="W1765" s="6">
        <v>8.82</v>
      </c>
      <c r="Z1765" s="4">
        <f>IFERROR(__xludf.DUMMYFUNCTION("""COMPUTED_VALUE"""),8.545)</f>
        <v>8.545</v>
      </c>
      <c r="AA1765" s="4">
        <v>0.590218</v>
      </c>
      <c r="AB1765" s="4" t="s">
        <v>13</v>
      </c>
      <c r="AC1765" s="1">
        <v>2.52914567956461</v>
      </c>
      <c r="AD1765" s="4">
        <v>-1.88909467956461</v>
      </c>
    </row>
    <row r="1766">
      <c r="G1766" s="5">
        <v>5.54136</v>
      </c>
      <c r="H1766" s="6">
        <v>8.825</v>
      </c>
      <c r="K1766" s="4">
        <f>IFERROR(__xludf.DUMMYFUNCTION("""COMPUTED_VALUE"""),8.55)</f>
        <v>8.55</v>
      </c>
      <c r="L1766" s="4">
        <v>5.41799</v>
      </c>
      <c r="M1766" s="4" t="s">
        <v>13</v>
      </c>
      <c r="N1766" s="1">
        <v>4.40670660205316</v>
      </c>
      <c r="O1766" s="4">
        <v>1.13465339794684</v>
      </c>
      <c r="V1766" s="5">
        <v>0.639377</v>
      </c>
      <c r="W1766" s="6">
        <v>8.825</v>
      </c>
      <c r="Z1766" s="4">
        <f>IFERROR(__xludf.DUMMYFUNCTION("""COMPUTED_VALUE"""),8.55)</f>
        <v>8.55</v>
      </c>
      <c r="AA1766" s="4">
        <v>0.591912</v>
      </c>
      <c r="AB1766" s="4" t="s">
        <v>13</v>
      </c>
      <c r="AC1766" s="1">
        <v>2.53757203158946</v>
      </c>
      <c r="AD1766" s="4">
        <v>-1.8981950315894598</v>
      </c>
    </row>
    <row r="1767">
      <c r="G1767" s="5">
        <v>5.54282</v>
      </c>
      <c r="H1767" s="6">
        <v>8.83</v>
      </c>
      <c r="K1767" s="4">
        <f>IFERROR(__xludf.DUMMYFUNCTION("""COMPUTED_VALUE"""),8.555)</f>
        <v>8.555</v>
      </c>
      <c r="L1767" s="4">
        <v>5.42156</v>
      </c>
      <c r="M1767" s="4" t="s">
        <v>13</v>
      </c>
      <c r="N1767" s="1">
        <v>4.40645172572531</v>
      </c>
      <c r="O1767" s="4">
        <v>1.1363682742746901</v>
      </c>
      <c r="V1767" s="5">
        <v>0.638604</v>
      </c>
      <c r="W1767" s="6">
        <v>8.83</v>
      </c>
      <c r="Z1767" s="4">
        <f>IFERROR(__xludf.DUMMYFUNCTION("""COMPUTED_VALUE"""),8.555)</f>
        <v>8.555</v>
      </c>
      <c r="AA1767" s="4">
        <v>0.593753</v>
      </c>
      <c r="AB1767" s="4" t="s">
        <v>13</v>
      </c>
      <c r="AC1767" s="1">
        <v>2.54673322019434</v>
      </c>
      <c r="AD1767" s="4">
        <v>-1.9081292201943398</v>
      </c>
    </row>
    <row r="1768">
      <c r="G1768" s="5">
        <v>5.54433</v>
      </c>
      <c r="H1768" s="6">
        <v>8.835</v>
      </c>
      <c r="K1768" s="4">
        <f>IFERROR(__xludf.DUMMYFUNCTION("""COMPUTED_VALUE"""),8.56)</f>
        <v>8.56</v>
      </c>
      <c r="L1768" s="4">
        <v>5.42516</v>
      </c>
      <c r="M1768" s="4" t="s">
        <v>13</v>
      </c>
      <c r="N1768" s="1">
        <v>4.40617923812899</v>
      </c>
      <c r="O1768" s="4">
        <v>1.1381507618710103</v>
      </c>
      <c r="V1768" s="5">
        <v>0.63783</v>
      </c>
      <c r="W1768" s="6">
        <v>8.835</v>
      </c>
      <c r="Z1768" s="4">
        <f>IFERROR(__xludf.DUMMYFUNCTION("""COMPUTED_VALUE"""),8.56)</f>
        <v>8.56</v>
      </c>
      <c r="AA1768" s="4">
        <v>0.59575</v>
      </c>
      <c r="AB1768" s="4" t="s">
        <v>13</v>
      </c>
      <c r="AC1768" s="1">
        <v>2.55652742228228</v>
      </c>
      <c r="AD1768" s="4">
        <v>-1.9186974222822797</v>
      </c>
    </row>
    <row r="1769">
      <c r="G1769" s="5">
        <v>5.54596</v>
      </c>
      <c r="H1769" s="6">
        <v>8.84</v>
      </c>
      <c r="K1769" s="4">
        <f>IFERROR(__xludf.DUMMYFUNCTION("""COMPUTED_VALUE"""),8.565)</f>
        <v>8.565</v>
      </c>
      <c r="L1769" s="4">
        <v>5.42881</v>
      </c>
      <c r="M1769" s="4" t="s">
        <v>13</v>
      </c>
      <c r="N1769" s="1">
        <v>4.40589197211681</v>
      </c>
      <c r="O1769" s="4">
        <v>1.1400680278831903</v>
      </c>
      <c r="V1769" s="5">
        <v>0.637125</v>
      </c>
      <c r="W1769" s="6">
        <v>8.84</v>
      </c>
      <c r="Z1769" s="4">
        <f>IFERROR(__xludf.DUMMYFUNCTION("""COMPUTED_VALUE"""),8.565)</f>
        <v>8.565</v>
      </c>
      <c r="AA1769" s="4">
        <v>0.597866</v>
      </c>
      <c r="AB1769" s="4" t="s">
        <v>13</v>
      </c>
      <c r="AC1769" s="1">
        <v>2.56685281475631</v>
      </c>
      <c r="AD1769" s="4">
        <v>-1.9297278147563097</v>
      </c>
    </row>
    <row r="1770">
      <c r="G1770" s="5">
        <v>5.54763</v>
      </c>
      <c r="H1770" s="6">
        <v>8.845</v>
      </c>
      <c r="K1770" s="4">
        <f>IFERROR(__xludf.DUMMYFUNCTION("""COMPUTED_VALUE"""),8.57)</f>
        <v>8.57</v>
      </c>
      <c r="L1770" s="4">
        <v>5.43242</v>
      </c>
      <c r="M1770" s="4" t="s">
        <v>13</v>
      </c>
      <c r="N1770" s="1">
        <v>4.40559276054137</v>
      </c>
      <c r="O1770" s="4">
        <v>1.14203723945863</v>
      </c>
      <c r="V1770" s="5">
        <v>0.636381</v>
      </c>
      <c r="W1770" s="6">
        <v>8.845</v>
      </c>
      <c r="Z1770" s="4">
        <f>IFERROR(__xludf.DUMMYFUNCTION("""COMPUTED_VALUE"""),8.57)</f>
        <v>8.57</v>
      </c>
      <c r="AA1770" s="4">
        <v>0.600026</v>
      </c>
      <c r="AB1770" s="4" t="s">
        <v>13</v>
      </c>
      <c r="AC1770" s="1">
        <v>2.57760757451946</v>
      </c>
      <c r="AD1770" s="4">
        <v>-1.94122657451946</v>
      </c>
    </row>
    <row r="1771">
      <c r="G1771" s="5">
        <v>5.54936</v>
      </c>
      <c r="H1771" s="6">
        <v>8.85</v>
      </c>
      <c r="K1771" s="4">
        <f>IFERROR(__xludf.DUMMYFUNCTION("""COMPUTED_VALUE"""),8.575)</f>
        <v>8.575</v>
      </c>
      <c r="L1771" s="4">
        <v>5.43609</v>
      </c>
      <c r="M1771" s="4" t="s">
        <v>13</v>
      </c>
      <c r="N1771" s="1">
        <v>4.40528443625529</v>
      </c>
      <c r="O1771" s="4">
        <v>1.1440755637447104</v>
      </c>
      <c r="V1771" s="5">
        <v>0.635676</v>
      </c>
      <c r="W1771" s="6">
        <v>8.85</v>
      </c>
      <c r="Z1771" s="4">
        <f>IFERROR(__xludf.DUMMYFUNCTION("""COMPUTED_VALUE"""),8.575)</f>
        <v>8.575</v>
      </c>
      <c r="AA1771" s="4">
        <v>0.602314</v>
      </c>
      <c r="AB1771" s="4" t="s">
        <v>13</v>
      </c>
      <c r="AC1771" s="1">
        <v>2.58868987847474</v>
      </c>
      <c r="AD1771" s="4">
        <v>-1.95301387847474</v>
      </c>
    </row>
    <row r="1772">
      <c r="G1772" s="5">
        <v>5.55119</v>
      </c>
      <c r="H1772" s="6">
        <v>8.855</v>
      </c>
      <c r="K1772" s="4">
        <f>IFERROR(__xludf.DUMMYFUNCTION("""COMPUTED_VALUE"""),8.58)</f>
        <v>8.58</v>
      </c>
      <c r="L1772" s="4">
        <v>5.43968</v>
      </c>
      <c r="M1772" s="4" t="s">
        <v>13</v>
      </c>
      <c r="N1772" s="1">
        <v>4.40496983211118</v>
      </c>
      <c r="O1772" s="4">
        <v>1.1462201678888198</v>
      </c>
      <c r="V1772" s="5">
        <v>0.634953</v>
      </c>
      <c r="W1772" s="6">
        <v>8.855</v>
      </c>
      <c r="Z1772" s="4">
        <f>IFERROR(__xludf.DUMMYFUNCTION("""COMPUTED_VALUE"""),8.58)</f>
        <v>8.58</v>
      </c>
      <c r="AA1772" s="4">
        <v>0.604601</v>
      </c>
      <c r="AB1772" s="4" t="s">
        <v>13</v>
      </c>
      <c r="AC1772" s="1">
        <v>2.5999979035252</v>
      </c>
      <c r="AD1772" s="4">
        <v>-1.9650449035252002</v>
      </c>
    </row>
    <row r="1773">
      <c r="G1773" s="5">
        <v>5.55307</v>
      </c>
      <c r="H1773" s="6">
        <v>8.86</v>
      </c>
      <c r="K1773" s="4">
        <f>IFERROR(__xludf.DUMMYFUNCTION("""COMPUTED_VALUE"""),8.585)</f>
        <v>8.585</v>
      </c>
      <c r="L1773" s="4">
        <v>5.44329</v>
      </c>
      <c r="M1773" s="4" t="s">
        <v>13</v>
      </c>
      <c r="N1773" s="1">
        <v>4.40465178096165</v>
      </c>
      <c r="O1773" s="4">
        <v>1.1484182190383496</v>
      </c>
      <c r="V1773" s="5">
        <v>0.634298</v>
      </c>
      <c r="W1773" s="6">
        <v>8.86</v>
      </c>
      <c r="Z1773" s="4">
        <f>IFERROR(__xludf.DUMMYFUNCTION("""COMPUTED_VALUE"""),8.585)</f>
        <v>8.585</v>
      </c>
      <c r="AA1773" s="4">
        <v>0.606953</v>
      </c>
      <c r="AB1773" s="4" t="s">
        <v>13</v>
      </c>
      <c r="AC1773" s="1">
        <v>2.61142982657386</v>
      </c>
      <c r="AD1773" s="4">
        <v>-1.9771318265738598</v>
      </c>
    </row>
    <row r="1774">
      <c r="G1774" s="5">
        <v>5.55502</v>
      </c>
      <c r="H1774" s="6">
        <v>8.865</v>
      </c>
      <c r="K1774" s="4">
        <f>IFERROR(__xludf.DUMMYFUNCTION("""COMPUTED_VALUE"""),8.59)</f>
        <v>8.59</v>
      </c>
      <c r="L1774" s="4">
        <v>5.44686</v>
      </c>
      <c r="M1774" s="4" t="s">
        <v>13</v>
      </c>
      <c r="N1774" s="1">
        <v>4.4043331156593</v>
      </c>
      <c r="O1774" s="4">
        <v>1.1506868843406997</v>
      </c>
      <c r="V1774" s="5">
        <v>0.633606</v>
      </c>
      <c r="W1774" s="6">
        <v>8.865</v>
      </c>
      <c r="Z1774" s="4">
        <f>IFERROR(__xludf.DUMMYFUNCTION("""COMPUTED_VALUE"""),8.59)</f>
        <v>8.59</v>
      </c>
      <c r="AA1774" s="4">
        <v>0.60931</v>
      </c>
      <c r="AB1774" s="4" t="s">
        <v>13</v>
      </c>
      <c r="AC1774" s="1">
        <v>2.62288382452374</v>
      </c>
      <c r="AD1774" s="4">
        <v>-1.98927782452374</v>
      </c>
    </row>
    <row r="1775">
      <c r="G1775" s="5">
        <v>5.55706</v>
      </c>
      <c r="H1775" s="6">
        <v>8.87</v>
      </c>
      <c r="K1775" s="4">
        <f>IFERROR(__xludf.DUMMYFUNCTION("""COMPUTED_VALUE"""),8.595)</f>
        <v>8.595</v>
      </c>
      <c r="L1775" s="4">
        <v>5.45039</v>
      </c>
      <c r="M1775" s="4" t="s">
        <v>13</v>
      </c>
      <c r="N1775" s="1">
        <v>4.40401666905675</v>
      </c>
      <c r="O1775" s="4">
        <v>1.15304333094325</v>
      </c>
      <c r="V1775" s="5">
        <v>0.632929</v>
      </c>
      <c r="W1775" s="6">
        <v>8.87</v>
      </c>
      <c r="Z1775" s="4">
        <f>IFERROR(__xludf.DUMMYFUNCTION("""COMPUTED_VALUE"""),8.595)</f>
        <v>8.595</v>
      </c>
      <c r="AA1775" s="4">
        <v>0.61168</v>
      </c>
      <c r="AB1775" s="4" t="s">
        <v>13</v>
      </c>
      <c r="AC1775" s="1">
        <v>2.63425807427788</v>
      </c>
      <c r="AD1775" s="4">
        <v>-2.00132907427788</v>
      </c>
    </row>
    <row r="1776">
      <c r="G1776" s="5">
        <v>5.55916</v>
      </c>
      <c r="H1776" s="6">
        <v>8.875</v>
      </c>
      <c r="K1776" s="4">
        <f>IFERROR(__xludf.DUMMYFUNCTION("""COMPUTED_VALUE"""),8.6)</f>
        <v>8.6</v>
      </c>
      <c r="L1776" s="4">
        <v>5.45388</v>
      </c>
      <c r="M1776" s="4" t="s">
        <v>13</v>
      </c>
      <c r="N1776" s="1">
        <v>4.4037052740066</v>
      </c>
      <c r="O1776" s="4">
        <v>1.1554547259934003</v>
      </c>
      <c r="V1776" s="5">
        <v>0.632276</v>
      </c>
      <c r="W1776" s="6">
        <v>8.875</v>
      </c>
      <c r="Z1776" s="4">
        <f>IFERROR(__xludf.DUMMYFUNCTION("""COMPUTED_VALUE"""),8.6)</f>
        <v>8.6</v>
      </c>
      <c r="AA1776" s="4">
        <v>0.614016</v>
      </c>
      <c r="AB1776" s="4" t="s">
        <v>13</v>
      </c>
      <c r="AC1776" s="1">
        <v>2.64545075273929</v>
      </c>
      <c r="AD1776" s="4">
        <v>-2.01317475273929</v>
      </c>
    </row>
    <row r="1777">
      <c r="G1777" s="5">
        <v>5.56136</v>
      </c>
      <c r="H1777" s="6">
        <v>8.88</v>
      </c>
      <c r="K1777" s="4">
        <f>IFERROR(__xludf.DUMMYFUNCTION("""COMPUTED_VALUE"""),8.602672573)</f>
        <v>8.602672573</v>
      </c>
      <c r="L1777" s="4" t="s">
        <v>13</v>
      </c>
      <c r="M1777" s="4">
        <v>4.07793473150152</v>
      </c>
      <c r="N1777" s="1">
        <v>4.40340176336146</v>
      </c>
      <c r="O1777" s="4">
        <v>1.1579582366385397</v>
      </c>
      <c r="V1777" s="5">
        <v>0.631619</v>
      </c>
      <c r="W1777" s="6">
        <v>8.88</v>
      </c>
      <c r="Z1777" s="4">
        <f>IFERROR(__xludf.DUMMYFUNCTION("""COMPUTED_VALUE"""),8.602672573)</f>
        <v>8.602672573</v>
      </c>
      <c r="AA1777" s="4" t="s">
        <v>13</v>
      </c>
      <c r="AB1777" s="4">
        <v>3.13883010438837</v>
      </c>
      <c r="AC1777" s="1">
        <v>2.65636003681102</v>
      </c>
      <c r="AD1777" s="4">
        <v>-2.0247410368110197</v>
      </c>
    </row>
    <row r="1778">
      <c r="G1778" s="5">
        <v>5.56357</v>
      </c>
      <c r="H1778" s="6">
        <v>8.885</v>
      </c>
      <c r="K1778" s="4">
        <f>IFERROR(__xludf.DUMMYFUNCTION("""COMPUTED_VALUE"""),8.605)</f>
        <v>8.605</v>
      </c>
      <c r="L1778" s="4">
        <v>5.4573</v>
      </c>
      <c r="M1778" s="4" t="s">
        <v>13</v>
      </c>
      <c r="N1778" s="1">
        <v>4.40310896997395</v>
      </c>
      <c r="O1778" s="4">
        <v>1.1604610300260507</v>
      </c>
      <c r="V1778" s="5">
        <v>0.630966</v>
      </c>
      <c r="W1778" s="6">
        <v>8.885</v>
      </c>
      <c r="Z1778" s="4">
        <f>IFERROR(__xludf.DUMMYFUNCTION("""COMPUTED_VALUE"""),8.605)</f>
        <v>8.605</v>
      </c>
      <c r="AA1778" s="4">
        <v>0.616322</v>
      </c>
      <c r="AB1778" s="4" t="s">
        <v>13</v>
      </c>
      <c r="AC1778" s="1">
        <v>2.66688410339607</v>
      </c>
      <c r="AD1778" s="4">
        <v>-2.03591810339607</v>
      </c>
    </row>
    <row r="1779">
      <c r="G1779" s="5">
        <v>5.56592</v>
      </c>
      <c r="H1779" s="6">
        <v>8.89</v>
      </c>
      <c r="K1779" s="4">
        <f>IFERROR(__xludf.DUMMYFUNCTION("""COMPUTED_VALUE"""),8.61)</f>
        <v>8.61</v>
      </c>
      <c r="L1779" s="4">
        <v>5.46064</v>
      </c>
      <c r="M1779" s="4" t="s">
        <v>13</v>
      </c>
      <c r="N1779" s="1">
        <v>4.40282972669668</v>
      </c>
      <c r="O1779" s="4">
        <v>1.16309027330332</v>
      </c>
      <c r="V1779" s="5">
        <v>0.630397</v>
      </c>
      <c r="W1779" s="6">
        <v>8.89</v>
      </c>
      <c r="Z1779" s="4">
        <f>IFERROR(__xludf.DUMMYFUNCTION("""COMPUTED_VALUE"""),8.61)</f>
        <v>8.61</v>
      </c>
      <c r="AA1779" s="4">
        <v>0.618598</v>
      </c>
      <c r="AB1779" s="4" t="s">
        <v>13</v>
      </c>
      <c r="AC1779" s="1">
        <v>2.67692112939749</v>
      </c>
      <c r="AD1779" s="4">
        <v>-2.0465241293974903</v>
      </c>
    </row>
    <row r="1780">
      <c r="G1780" s="5">
        <v>5.56827</v>
      </c>
      <c r="H1780" s="6">
        <v>8.895</v>
      </c>
      <c r="K1780" s="4">
        <f>IFERROR(__xludf.DUMMYFUNCTION("""COMPUTED_VALUE"""),8.615)</f>
        <v>8.615</v>
      </c>
      <c r="L1780" s="4">
        <v>5.46397</v>
      </c>
      <c r="M1780" s="4" t="s">
        <v>13</v>
      </c>
      <c r="N1780" s="1">
        <v>4.40256686638225</v>
      </c>
      <c r="O1780" s="4">
        <v>1.1657031336177504</v>
      </c>
      <c r="V1780" s="5">
        <v>0.629742</v>
      </c>
      <c r="W1780" s="6">
        <v>8.895</v>
      </c>
      <c r="Z1780" s="4">
        <f>IFERROR(__xludf.DUMMYFUNCTION("""COMPUTED_VALUE"""),8.615)</f>
        <v>8.615</v>
      </c>
      <c r="AA1780" s="4">
        <v>0.620864</v>
      </c>
      <c r="AB1780" s="4" t="s">
        <v>13</v>
      </c>
      <c r="AC1780" s="1">
        <v>2.6863692917183</v>
      </c>
      <c r="AD1780" s="4">
        <v>-2.0566272917183</v>
      </c>
    </row>
    <row r="1781">
      <c r="G1781" s="5">
        <v>5.57073</v>
      </c>
      <c r="H1781" s="6">
        <v>8.9</v>
      </c>
      <c r="K1781" s="4">
        <f>IFERROR(__xludf.DUMMYFUNCTION("""COMPUTED_VALUE"""),8.62)</f>
        <v>8.62</v>
      </c>
      <c r="L1781" s="4">
        <v>5.46716</v>
      </c>
      <c r="M1781" s="4" t="s">
        <v>13</v>
      </c>
      <c r="N1781" s="1">
        <v>4.40232322188327</v>
      </c>
      <c r="O1781" s="4">
        <v>1.1684067781167302</v>
      </c>
      <c r="V1781" s="5">
        <v>0.629106</v>
      </c>
      <c r="W1781" s="6">
        <v>8.9</v>
      </c>
      <c r="Z1781" s="4">
        <f>IFERROR(__xludf.DUMMYFUNCTION("""COMPUTED_VALUE"""),8.62)</f>
        <v>8.62</v>
      </c>
      <c r="AA1781" s="4">
        <v>0.62297</v>
      </c>
      <c r="AB1781" s="4" t="s">
        <v>13</v>
      </c>
      <c r="AC1781" s="1">
        <v>2.69512676726152</v>
      </c>
      <c r="AD1781" s="4">
        <v>-2.0660207672615196</v>
      </c>
    </row>
    <row r="1782">
      <c r="G1782" s="5">
        <v>5.57326</v>
      </c>
      <c r="H1782" s="6">
        <v>8.905</v>
      </c>
      <c r="K1782" s="4">
        <f>IFERROR(__xludf.DUMMYFUNCTION("""COMPUTED_VALUE"""),8.625)</f>
        <v>8.625</v>
      </c>
      <c r="L1782" s="4">
        <v>5.4703</v>
      </c>
      <c r="M1782" s="4" t="s">
        <v>13</v>
      </c>
      <c r="N1782" s="1">
        <v>4.40210162605236</v>
      </c>
      <c r="O1782" s="4">
        <v>1.17115837394764</v>
      </c>
      <c r="V1782" s="5">
        <v>0.628494</v>
      </c>
      <c r="W1782" s="6">
        <v>8.905</v>
      </c>
      <c r="Z1782" s="4">
        <f>IFERROR(__xludf.DUMMYFUNCTION("""COMPUTED_VALUE"""),8.625)</f>
        <v>8.625</v>
      </c>
      <c r="AA1782" s="4">
        <v>0.625036</v>
      </c>
      <c r="AB1782" s="4" t="s">
        <v>13</v>
      </c>
      <c r="AC1782" s="1">
        <v>2.70309173293019</v>
      </c>
      <c r="AD1782" s="4">
        <v>-2.07459773293019</v>
      </c>
    </row>
    <row r="1783">
      <c r="G1783" s="5">
        <v>5.57583</v>
      </c>
      <c r="H1783" s="6">
        <v>8.91</v>
      </c>
      <c r="K1783" s="4">
        <f>IFERROR(__xludf.DUMMYFUNCTION("""COMPUTED_VALUE"""),8.63)</f>
        <v>8.63</v>
      </c>
      <c r="L1783" s="4">
        <v>5.47336</v>
      </c>
      <c r="M1783" s="4" t="s">
        <v>13</v>
      </c>
      <c r="N1783" s="1">
        <v>4.40190491174211</v>
      </c>
      <c r="O1783" s="4">
        <v>1.1739250882578895</v>
      </c>
      <c r="V1783" s="5">
        <v>0.627873</v>
      </c>
      <c r="W1783" s="6">
        <v>8.91</v>
      </c>
      <c r="Z1783" s="4">
        <f>IFERROR(__xludf.DUMMYFUNCTION("""COMPUTED_VALUE"""),8.63)</f>
        <v>8.63</v>
      </c>
      <c r="AA1783" s="4">
        <v>0.62706</v>
      </c>
      <c r="AB1783" s="4" t="s">
        <v>13</v>
      </c>
      <c r="AC1783" s="1">
        <v>2.71016236562732</v>
      </c>
      <c r="AD1783" s="4">
        <v>-2.08228936562732</v>
      </c>
    </row>
    <row r="1784">
      <c r="G1784" s="5">
        <v>5.57846</v>
      </c>
      <c r="H1784" s="6">
        <v>8.915</v>
      </c>
      <c r="K1784" s="4">
        <f>IFERROR(__xludf.DUMMYFUNCTION("""COMPUTED_VALUE"""),8.635)</f>
        <v>8.635</v>
      </c>
      <c r="L1784" s="4">
        <v>5.47633</v>
      </c>
      <c r="M1784" s="4" t="s">
        <v>13</v>
      </c>
      <c r="N1784" s="1">
        <v>4.40173591180515</v>
      </c>
      <c r="O1784" s="4">
        <v>1.1767240881948497</v>
      </c>
      <c r="V1784" s="5">
        <v>0.627227</v>
      </c>
      <c r="W1784" s="6">
        <v>8.915</v>
      </c>
      <c r="Z1784" s="4">
        <f>IFERROR(__xludf.DUMMYFUNCTION("""COMPUTED_VALUE"""),8.635)</f>
        <v>8.635</v>
      </c>
      <c r="AA1784" s="4">
        <v>0.628947</v>
      </c>
      <c r="AB1784" s="4" t="s">
        <v>13</v>
      </c>
      <c r="AC1784" s="1">
        <v>2.71623684225596</v>
      </c>
      <c r="AD1784" s="4">
        <v>-2.08900984225596</v>
      </c>
    </row>
    <row r="1785">
      <c r="G1785" s="5">
        <v>5.58118</v>
      </c>
      <c r="H1785" s="6">
        <v>8.92</v>
      </c>
      <c r="K1785" s="4">
        <f>IFERROR(__xludf.DUMMYFUNCTION("""COMPUTED_VALUE"""),8.64)</f>
        <v>8.64</v>
      </c>
      <c r="L1785" s="4">
        <v>5.47919</v>
      </c>
      <c r="M1785" s="4" t="s">
        <v>13</v>
      </c>
      <c r="N1785" s="1">
        <v>4.40159745909408</v>
      </c>
      <c r="O1785" s="4">
        <v>1.17958254090592</v>
      </c>
      <c r="V1785" s="5">
        <v>0.626668</v>
      </c>
      <c r="W1785" s="6">
        <v>8.92</v>
      </c>
      <c r="Z1785" s="4">
        <f>IFERROR(__xludf.DUMMYFUNCTION("""COMPUTED_VALUE"""),8.64)</f>
        <v>8.64</v>
      </c>
      <c r="AA1785" s="4">
        <v>0.630732</v>
      </c>
      <c r="AB1785" s="4" t="s">
        <v>13</v>
      </c>
      <c r="AC1785" s="1">
        <v>2.72121333971912</v>
      </c>
      <c r="AD1785" s="4">
        <v>-2.09454533971912</v>
      </c>
    </row>
    <row r="1786">
      <c r="G1786" s="5">
        <v>5.5839</v>
      </c>
      <c r="H1786" s="6">
        <v>8.925</v>
      </c>
      <c r="K1786" s="4">
        <f>IFERROR(__xludf.DUMMYFUNCTION("""COMPUTED_VALUE"""),8.645)</f>
        <v>8.645</v>
      </c>
      <c r="L1786" s="4">
        <v>5.48198</v>
      </c>
      <c r="M1786" s="4" t="s">
        <v>13</v>
      </c>
      <c r="N1786" s="1">
        <v>4.40149238646152</v>
      </c>
      <c r="O1786" s="4">
        <v>1.18240761353848</v>
      </c>
      <c r="V1786" s="5">
        <v>0.625998</v>
      </c>
      <c r="W1786" s="6">
        <v>8.925</v>
      </c>
      <c r="Z1786" s="4">
        <f>IFERROR(__xludf.DUMMYFUNCTION("""COMPUTED_VALUE"""),8.645)</f>
        <v>8.645</v>
      </c>
      <c r="AA1786" s="4">
        <v>0.632466</v>
      </c>
      <c r="AB1786" s="4" t="s">
        <v>13</v>
      </c>
      <c r="AC1786" s="1">
        <v>2.72499003491984</v>
      </c>
      <c r="AD1786" s="4">
        <v>-2.09899203491984</v>
      </c>
    </row>
    <row r="1787">
      <c r="G1787" s="5">
        <v>5.58666</v>
      </c>
      <c r="H1787" s="6">
        <v>8.93</v>
      </c>
      <c r="K1787" s="4">
        <f>IFERROR(__xludf.DUMMYFUNCTION("""COMPUTED_VALUE"""),8.65)</f>
        <v>8.65</v>
      </c>
      <c r="L1787" s="4">
        <v>5.48465</v>
      </c>
      <c r="M1787" s="4" t="s">
        <v>13</v>
      </c>
      <c r="N1787" s="1">
        <v>4.40142352676006</v>
      </c>
      <c r="O1787" s="4">
        <v>1.1852364732399403</v>
      </c>
      <c r="V1787" s="5">
        <v>0.625318</v>
      </c>
      <c r="W1787" s="6">
        <v>8.93</v>
      </c>
      <c r="Z1787" s="4">
        <f>IFERROR(__xludf.DUMMYFUNCTION("""COMPUTED_VALUE"""),8.65)</f>
        <v>8.65</v>
      </c>
      <c r="AA1787" s="4">
        <v>0.634047</v>
      </c>
      <c r="AB1787" s="4" t="s">
        <v>13</v>
      </c>
      <c r="AC1787" s="1">
        <v>2.72746510476113</v>
      </c>
      <c r="AD1787" s="4">
        <v>-2.10214710476113</v>
      </c>
    </row>
    <row r="1788">
      <c r="G1788" s="5">
        <v>5.58952</v>
      </c>
      <c r="H1788" s="6">
        <v>8.935</v>
      </c>
      <c r="K1788" s="4">
        <f>IFERROR(__xludf.DUMMYFUNCTION("""COMPUTED_VALUE"""),8.655)</f>
        <v>8.655</v>
      </c>
      <c r="L1788" s="4">
        <v>5.48731</v>
      </c>
      <c r="M1788" s="4" t="s">
        <v>13</v>
      </c>
      <c r="N1788" s="1">
        <v>4.40139371284232</v>
      </c>
      <c r="O1788" s="4">
        <v>1.1881262871576803</v>
      </c>
      <c r="V1788" s="5">
        <v>0.624705</v>
      </c>
      <c r="W1788" s="6">
        <v>8.935</v>
      </c>
      <c r="Z1788" s="4">
        <f>IFERROR(__xludf.DUMMYFUNCTION("""COMPUTED_VALUE"""),8.655)</f>
        <v>8.655</v>
      </c>
      <c r="AA1788" s="4">
        <v>0.635636</v>
      </c>
      <c r="AB1788" s="4" t="s">
        <v>13</v>
      </c>
      <c r="AC1788" s="1">
        <v>2.72853672614603</v>
      </c>
      <c r="AD1788" s="4">
        <v>-2.10383172614603</v>
      </c>
    </row>
    <row r="1789">
      <c r="G1789" s="5">
        <v>5.59239</v>
      </c>
      <c r="H1789" s="6">
        <v>8.94</v>
      </c>
      <c r="K1789" s="4">
        <f>IFERROR(__xludf.DUMMYFUNCTION("""COMPUTED_VALUE"""),8.66)</f>
        <v>8.66</v>
      </c>
      <c r="L1789" s="4">
        <v>5.48981</v>
      </c>
      <c r="M1789" s="4" t="s">
        <v>13</v>
      </c>
      <c r="N1789" s="1">
        <v>4.40237840753024</v>
      </c>
      <c r="O1789" s="4">
        <v>1.1900115924697596</v>
      </c>
      <c r="V1789" s="5">
        <v>0.624024</v>
      </c>
      <c r="W1789" s="6">
        <v>8.94</v>
      </c>
      <c r="Z1789" s="4">
        <f>IFERROR(__xludf.DUMMYFUNCTION("""COMPUTED_VALUE"""),8.66)</f>
        <v>8.66</v>
      </c>
      <c r="AA1789" s="4">
        <v>0.637012</v>
      </c>
      <c r="AB1789" s="4" t="s">
        <v>13</v>
      </c>
      <c r="AC1789" s="1">
        <v>2.72851380614444</v>
      </c>
      <c r="AD1789" s="4">
        <v>-2.10448980614444</v>
      </c>
    </row>
    <row r="1790">
      <c r="G1790" s="5">
        <v>5.59528</v>
      </c>
      <c r="H1790" s="6">
        <v>8.945</v>
      </c>
      <c r="K1790" s="4">
        <f>IFERROR(__xludf.DUMMYFUNCTION("""COMPUTED_VALUE"""),8.665)</f>
        <v>8.665</v>
      </c>
      <c r="L1790" s="4">
        <v>5.49226</v>
      </c>
      <c r="M1790" s="4" t="s">
        <v>13</v>
      </c>
      <c r="N1790" s="1">
        <v>4.40635977046815</v>
      </c>
      <c r="O1790" s="4">
        <v>1.18892022953185</v>
      </c>
      <c r="V1790" s="5">
        <v>0.623317</v>
      </c>
      <c r="W1790" s="6">
        <v>8.945</v>
      </c>
      <c r="Z1790" s="4">
        <f>IFERROR(__xludf.DUMMYFUNCTION("""COMPUTED_VALUE"""),8.665)</f>
        <v>8.665</v>
      </c>
      <c r="AA1790" s="4">
        <v>0.638358</v>
      </c>
      <c r="AB1790" s="4" t="s">
        <v>13</v>
      </c>
      <c r="AC1790" s="1">
        <v>2.72827268020921</v>
      </c>
      <c r="AD1790" s="4">
        <v>-2.1049556802092098</v>
      </c>
    </row>
    <row r="1791">
      <c r="G1791" s="5">
        <v>5.59824</v>
      </c>
      <c r="H1791" s="6">
        <v>8.95</v>
      </c>
      <c r="K1791" s="4">
        <f>IFERROR(__xludf.DUMMYFUNCTION("""COMPUTED_VALUE"""),8.67)</f>
        <v>8.67</v>
      </c>
      <c r="L1791" s="4">
        <v>5.4946</v>
      </c>
      <c r="M1791" s="4" t="s">
        <v>13</v>
      </c>
      <c r="N1791" s="1">
        <v>4.41308229533077</v>
      </c>
      <c r="O1791" s="4">
        <v>1.1851577046692299</v>
      </c>
      <c r="V1791" s="5">
        <v>0.622618</v>
      </c>
      <c r="W1791" s="6">
        <v>8.95</v>
      </c>
      <c r="Z1791" s="4">
        <f>IFERROR(__xludf.DUMMYFUNCTION("""COMPUTED_VALUE"""),8.67)</f>
        <v>8.67</v>
      </c>
      <c r="AA1791" s="4">
        <v>0.639571</v>
      </c>
      <c r="AB1791" s="4" t="s">
        <v>13</v>
      </c>
      <c r="AC1791" s="1">
        <v>2.72787018313996</v>
      </c>
      <c r="AD1791" s="4">
        <v>-2.1052521831399598</v>
      </c>
    </row>
    <row r="1792">
      <c r="G1792" s="5">
        <v>5.60127</v>
      </c>
      <c r="H1792" s="6">
        <v>8.955</v>
      </c>
      <c r="K1792" s="4">
        <f>IFERROR(__xludf.DUMMYFUNCTION("""COMPUTED_VALUE"""),8.675)</f>
        <v>8.675</v>
      </c>
      <c r="L1792" s="4">
        <v>5.4969</v>
      </c>
      <c r="M1792" s="4" t="s">
        <v>13</v>
      </c>
      <c r="N1792" s="1">
        <v>4.42220893479586</v>
      </c>
      <c r="O1792" s="4">
        <v>1.1790610652041407</v>
      </c>
      <c r="V1792" s="5">
        <v>0.621935</v>
      </c>
      <c r="W1792" s="6">
        <v>8.955</v>
      </c>
      <c r="Z1792" s="4">
        <f>IFERROR(__xludf.DUMMYFUNCTION("""COMPUTED_VALUE"""),8.675)</f>
        <v>8.675</v>
      </c>
      <c r="AA1792" s="4">
        <v>0.640769</v>
      </c>
      <c r="AB1792" s="4" t="s">
        <v>13</v>
      </c>
      <c r="AC1792" s="1">
        <v>2.72733092393498</v>
      </c>
      <c r="AD1792" s="4">
        <v>-2.1053959239349798</v>
      </c>
    </row>
    <row r="1793">
      <c r="G1793" s="5">
        <v>5.60427</v>
      </c>
      <c r="H1793" s="6">
        <v>8.96</v>
      </c>
      <c r="K1793" s="4">
        <f>IFERROR(__xludf.DUMMYFUNCTION("""COMPUTED_VALUE"""),8.68)</f>
        <v>8.68</v>
      </c>
      <c r="L1793" s="4">
        <v>5.49911</v>
      </c>
      <c r="M1793" s="4" t="s">
        <v>13</v>
      </c>
      <c r="N1793" s="1">
        <v>4.43340264154119</v>
      </c>
      <c r="O1793" s="4">
        <v>1.1708673584588096</v>
      </c>
      <c r="V1793" s="5">
        <v>0.621225</v>
      </c>
      <c r="W1793" s="6">
        <v>8.96</v>
      </c>
      <c r="Z1793" s="4">
        <f>IFERROR(__xludf.DUMMYFUNCTION("""COMPUTED_VALUE"""),8.68)</f>
        <v>8.68</v>
      </c>
      <c r="AA1793" s="4">
        <v>0.641841</v>
      </c>
      <c r="AB1793" s="4" t="s">
        <v>13</v>
      </c>
      <c r="AC1793" s="1">
        <v>2.72667951159258</v>
      </c>
      <c r="AD1793" s="4">
        <v>-2.1054545115925802</v>
      </c>
    </row>
    <row r="1794">
      <c r="G1794" s="5">
        <v>5.60736</v>
      </c>
      <c r="H1794" s="6">
        <v>8.965</v>
      </c>
      <c r="K1794" s="4">
        <f>IFERROR(__xludf.DUMMYFUNCTION("""COMPUTED_VALUE"""),8.685)</f>
        <v>8.685</v>
      </c>
      <c r="L1794" s="4">
        <v>5.50121</v>
      </c>
      <c r="M1794" s="4" t="s">
        <v>13</v>
      </c>
      <c r="N1794" s="1">
        <v>4.4463263682445</v>
      </c>
      <c r="O1794" s="4">
        <v>1.1610336317555001</v>
      </c>
      <c r="V1794" s="5">
        <v>0.62055</v>
      </c>
      <c r="W1794" s="6">
        <v>8.965</v>
      </c>
      <c r="Z1794" s="4">
        <f>IFERROR(__xludf.DUMMYFUNCTION("""COMPUTED_VALUE"""),8.685)</f>
        <v>8.685</v>
      </c>
      <c r="AA1794" s="4">
        <v>0.642781</v>
      </c>
      <c r="AB1794" s="4" t="s">
        <v>13</v>
      </c>
      <c r="AC1794" s="1">
        <v>2.72594055511104</v>
      </c>
      <c r="AD1794" s="4">
        <v>-2.1053905551110397</v>
      </c>
    </row>
    <row r="1795">
      <c r="G1795" s="5">
        <v>5.61048</v>
      </c>
      <c r="H1795" s="6">
        <v>8.97</v>
      </c>
      <c r="K1795" s="4">
        <f>IFERROR(__xludf.DUMMYFUNCTION("""COMPUTED_VALUE"""),8.69)</f>
        <v>8.69</v>
      </c>
      <c r="L1795" s="4">
        <v>5.50327</v>
      </c>
      <c r="M1795" s="4" t="s">
        <v>13</v>
      </c>
      <c r="N1795" s="1">
        <v>4.46064306758356</v>
      </c>
      <c r="O1795" s="4">
        <v>1.1498369324164397</v>
      </c>
      <c r="V1795" s="5">
        <v>0.619848</v>
      </c>
      <c r="W1795" s="6">
        <v>8.97</v>
      </c>
      <c r="Z1795" s="4">
        <f>IFERROR(__xludf.DUMMYFUNCTION("""COMPUTED_VALUE"""),8.69)</f>
        <v>8.69</v>
      </c>
      <c r="AA1795" s="4">
        <v>0.643699</v>
      </c>
      <c r="AB1795" s="4" t="s">
        <v>13</v>
      </c>
      <c r="AC1795" s="1">
        <v>2.72513866348866</v>
      </c>
      <c r="AD1795" s="4">
        <v>-2.1052906634886597</v>
      </c>
    </row>
    <row r="1796">
      <c r="G1796" s="5">
        <v>5.6136</v>
      </c>
      <c r="H1796" s="6">
        <v>8.975</v>
      </c>
      <c r="K1796" s="4">
        <f>IFERROR(__xludf.DUMMYFUNCTION("""COMPUTED_VALUE"""),8.695)</f>
        <v>8.695</v>
      </c>
      <c r="L1796" s="4">
        <v>5.50521</v>
      </c>
      <c r="M1796" s="4" t="s">
        <v>13</v>
      </c>
      <c r="N1796" s="1">
        <v>4.47601569223612</v>
      </c>
      <c r="O1796" s="4">
        <v>1.1375843077638796</v>
      </c>
      <c r="V1796" s="5">
        <v>0.619096</v>
      </c>
      <c r="W1796" s="6">
        <v>8.975</v>
      </c>
      <c r="Z1796" s="4">
        <f>IFERROR(__xludf.DUMMYFUNCTION("""COMPUTED_VALUE"""),8.695)</f>
        <v>8.695</v>
      </c>
      <c r="AA1796" s="4">
        <v>0.64445</v>
      </c>
      <c r="AB1796" s="4" t="s">
        <v>13</v>
      </c>
      <c r="AC1796" s="1">
        <v>2.72429844572374</v>
      </c>
      <c r="AD1796" s="4">
        <v>-2.10520244572374</v>
      </c>
    </row>
    <row r="1797">
      <c r="G1797" s="5">
        <v>5.61681</v>
      </c>
      <c r="H1797" s="6">
        <v>8.98</v>
      </c>
      <c r="K1797" s="4">
        <f>IFERROR(__xludf.DUMMYFUNCTION("""COMPUTED_VALUE"""),8.7)</f>
        <v>8.7</v>
      </c>
      <c r="L1797" s="4">
        <v>5.5071</v>
      </c>
      <c r="M1797" s="4" t="s">
        <v>13</v>
      </c>
      <c r="N1797" s="1">
        <v>4.49210719487995</v>
      </c>
      <c r="O1797" s="4">
        <v>1.1247028051200498</v>
      </c>
      <c r="V1797" s="5">
        <v>0.618464</v>
      </c>
      <c r="W1797" s="6">
        <v>8.98</v>
      </c>
      <c r="Z1797" s="4">
        <f>IFERROR(__xludf.DUMMYFUNCTION("""COMPUTED_VALUE"""),8.7)</f>
        <v>8.7</v>
      </c>
      <c r="AA1797" s="4">
        <v>0.64514</v>
      </c>
      <c r="AB1797" s="4" t="s">
        <v>13</v>
      </c>
      <c r="AC1797" s="1">
        <v>2.72344451081458</v>
      </c>
      <c r="AD1797" s="4">
        <v>-2.1049805108145803</v>
      </c>
    </row>
    <row r="1798">
      <c r="G1798" s="5">
        <v>5.62004</v>
      </c>
      <c r="H1798" s="6">
        <v>8.985</v>
      </c>
      <c r="K1798" s="4">
        <f>IFERROR(__xludf.DUMMYFUNCTION("""COMPUTED_VALUE"""),8.70270157299999)</f>
        <v>8.702701573</v>
      </c>
      <c r="L1798" s="4" t="s">
        <v>13</v>
      </c>
      <c r="M1798" s="4">
        <v>4.07793473150152</v>
      </c>
      <c r="N1798" s="1">
        <v>4.50858052819279</v>
      </c>
      <c r="O1798" s="4">
        <v>1.1114594718072102</v>
      </c>
      <c r="V1798" s="5">
        <v>0.617775</v>
      </c>
      <c r="W1798" s="6">
        <v>8.985</v>
      </c>
      <c r="Z1798" s="4">
        <f>IFERROR(__xludf.DUMMYFUNCTION("""COMPUTED_VALUE"""),8.70270157299999)</f>
        <v>8.702701573</v>
      </c>
      <c r="AA1798" s="4" t="s">
        <v>13</v>
      </c>
      <c r="AB1798" s="4">
        <v>3.13883010438837</v>
      </c>
      <c r="AC1798" s="1">
        <v>2.72260146775947</v>
      </c>
      <c r="AD1798" s="4">
        <v>-2.10482646775947</v>
      </c>
    </row>
    <row r="1799">
      <c r="G1799" s="5">
        <v>5.62329</v>
      </c>
      <c r="H1799" s="6">
        <v>8.99</v>
      </c>
      <c r="K1799" s="4">
        <f>IFERROR(__xludf.DUMMYFUNCTION("""COMPUTED_VALUE"""),8.705)</f>
        <v>8.705</v>
      </c>
      <c r="L1799" s="4">
        <v>5.50889</v>
      </c>
      <c r="M1799" s="4" t="s">
        <v>13</v>
      </c>
      <c r="N1799" s="1">
        <v>4.52509864485241</v>
      </c>
      <c r="O1799" s="4">
        <v>1.0981913551475895</v>
      </c>
      <c r="V1799" s="5">
        <v>0.617124</v>
      </c>
      <c r="W1799" s="6">
        <v>8.99</v>
      </c>
      <c r="Z1799" s="4">
        <f>IFERROR(__xludf.DUMMYFUNCTION("""COMPUTED_VALUE"""),8.705)</f>
        <v>8.705</v>
      </c>
      <c r="AA1799" s="4">
        <v>0.645719</v>
      </c>
      <c r="AB1799" s="4" t="s">
        <v>13</v>
      </c>
      <c r="AC1799" s="1">
        <v>2.72179392555671</v>
      </c>
      <c r="AD1799" s="4">
        <v>-2.10466992555671</v>
      </c>
    </row>
    <row r="1800">
      <c r="G1800" s="5">
        <v>5.62662</v>
      </c>
      <c r="H1800" s="6">
        <v>8.995</v>
      </c>
      <c r="K1800" s="4">
        <f>IFERROR(__xludf.DUMMYFUNCTION("""COMPUTED_VALUE"""),8.71)</f>
        <v>8.71</v>
      </c>
      <c r="L1800" s="4">
        <v>5.51067</v>
      </c>
      <c r="M1800" s="4" t="s">
        <v>13</v>
      </c>
      <c r="N1800" s="1">
        <v>4.54132449753657</v>
      </c>
      <c r="O1800" s="4">
        <v>1.0852955024634303</v>
      </c>
      <c r="V1800" s="5">
        <v>0.616552</v>
      </c>
      <c r="W1800" s="6">
        <v>8.995</v>
      </c>
      <c r="Z1800" s="4">
        <f>IFERROR(__xludf.DUMMYFUNCTION("""COMPUTED_VALUE"""),8.71)</f>
        <v>8.71</v>
      </c>
      <c r="AA1800" s="4">
        <v>0.646299</v>
      </c>
      <c r="AB1800" s="4" t="s">
        <v>13</v>
      </c>
      <c r="AC1800" s="1">
        <v>2.72104649320461</v>
      </c>
      <c r="AD1800" s="4">
        <v>-2.10449449320461</v>
      </c>
    </row>
    <row r="1801">
      <c r="G1801" s="5">
        <v>5.62994</v>
      </c>
      <c r="H1801" s="6">
        <v>9.0</v>
      </c>
      <c r="K1801" s="4">
        <f>IFERROR(__xludf.DUMMYFUNCTION("""COMPUTED_VALUE"""),8.715)</f>
        <v>8.715</v>
      </c>
      <c r="L1801" s="4">
        <v>5.51233</v>
      </c>
      <c r="M1801" s="4" t="s">
        <v>13</v>
      </c>
      <c r="N1801" s="1">
        <v>4.55692103892302</v>
      </c>
      <c r="O1801" s="4">
        <v>1.07301896107698</v>
      </c>
      <c r="V1801" s="5">
        <v>0.615903</v>
      </c>
      <c r="W1801" s="6">
        <v>9.0</v>
      </c>
      <c r="Z1801" s="4">
        <f>IFERROR(__xludf.DUMMYFUNCTION("""COMPUTED_VALUE"""),8.715)</f>
        <v>8.715</v>
      </c>
      <c r="AA1801" s="4">
        <v>0.64671</v>
      </c>
      <c r="AB1801" s="4" t="s">
        <v>13</v>
      </c>
      <c r="AC1801" s="1">
        <v>2.72038377970144</v>
      </c>
      <c r="AD1801" s="4">
        <v>-2.10448077970144</v>
      </c>
    </row>
    <row r="1802">
      <c r="G1802" s="5">
        <v>5.63335</v>
      </c>
      <c r="H1802" s="6">
        <v>9.005</v>
      </c>
      <c r="K1802" s="4">
        <f>IFERROR(__xludf.DUMMYFUNCTION("""COMPUTED_VALUE"""),8.72)</f>
        <v>8.72</v>
      </c>
      <c r="L1802" s="4">
        <v>5.51394</v>
      </c>
      <c r="M1802" s="4" t="s">
        <v>13</v>
      </c>
      <c r="N1802" s="1">
        <v>4.57155122168953</v>
      </c>
      <c r="O1802" s="4">
        <v>1.0617987783104699</v>
      </c>
      <c r="V1802" s="5">
        <v>0.615394</v>
      </c>
      <c r="W1802" s="6">
        <v>9.005</v>
      </c>
      <c r="Z1802" s="4">
        <f>IFERROR(__xludf.DUMMYFUNCTION("""COMPUTED_VALUE"""),8.72)</f>
        <v>8.72</v>
      </c>
      <c r="AA1802" s="4">
        <v>0.647038</v>
      </c>
      <c r="AB1802" s="4" t="s">
        <v>13</v>
      </c>
      <c r="AC1802" s="1">
        <v>2.71983039404552</v>
      </c>
      <c r="AD1802" s="4">
        <v>-2.1044363940455204</v>
      </c>
    </row>
    <row r="1803">
      <c r="G1803" s="5">
        <v>5.63675</v>
      </c>
      <c r="H1803" s="6">
        <v>9.01</v>
      </c>
      <c r="K1803" s="4">
        <f>IFERROR(__xludf.DUMMYFUNCTION("""COMPUTED_VALUE"""),8.725)</f>
        <v>8.725</v>
      </c>
      <c r="L1803" s="4">
        <v>5.51548</v>
      </c>
      <c r="M1803" s="4" t="s">
        <v>13</v>
      </c>
      <c r="N1803" s="1">
        <v>4.58487799851384</v>
      </c>
      <c r="O1803" s="4">
        <v>1.05187200148616</v>
      </c>
      <c r="V1803" s="5">
        <v>0.614805</v>
      </c>
      <c r="W1803" s="6">
        <v>9.01</v>
      </c>
      <c r="Z1803" s="4">
        <f>IFERROR(__xludf.DUMMYFUNCTION("""COMPUTED_VALUE"""),8.725)</f>
        <v>8.725</v>
      </c>
      <c r="AA1803" s="4">
        <v>0.647286</v>
      </c>
      <c r="AB1803" s="4" t="s">
        <v>13</v>
      </c>
      <c r="AC1803" s="1">
        <v>2.71941094523513</v>
      </c>
      <c r="AD1803" s="4">
        <v>-2.10460594523513</v>
      </c>
    </row>
    <row r="1804">
      <c r="G1804" s="5">
        <v>5.64025</v>
      </c>
      <c r="H1804" s="6">
        <v>9.015</v>
      </c>
      <c r="K1804" s="4">
        <f>IFERROR(__xludf.DUMMYFUNCTION("""COMPUTED_VALUE"""),8.73)</f>
        <v>8.73</v>
      </c>
      <c r="L1804" s="4">
        <v>5.51699</v>
      </c>
      <c r="M1804" s="4" t="s">
        <v>13</v>
      </c>
      <c r="N1804" s="1">
        <v>4.59656432207372</v>
      </c>
      <c r="O1804" s="4">
        <v>1.0436856779262804</v>
      </c>
      <c r="V1804" s="5">
        <v>0.614359</v>
      </c>
      <c r="W1804" s="6">
        <v>9.015</v>
      </c>
      <c r="Z1804" s="4">
        <f>IFERROR(__xludf.DUMMYFUNCTION("""COMPUTED_VALUE"""),8.73)</f>
        <v>8.73</v>
      </c>
      <c r="AA1804" s="4">
        <v>0.647473</v>
      </c>
      <c r="AB1804" s="4" t="s">
        <v>13</v>
      </c>
      <c r="AC1804" s="1">
        <v>2.71915004226858</v>
      </c>
      <c r="AD1804" s="4">
        <v>-2.1047910422685803</v>
      </c>
    </row>
    <row r="1805">
      <c r="G1805" s="5">
        <v>5.64373</v>
      </c>
      <c r="H1805" s="6">
        <v>9.02</v>
      </c>
      <c r="K1805" s="4">
        <f>IFERROR(__xludf.DUMMYFUNCTION("""COMPUTED_VALUE"""),8.735)</f>
        <v>8.735</v>
      </c>
      <c r="L1805" s="4">
        <v>5.51843</v>
      </c>
      <c r="M1805" s="4" t="s">
        <v>13</v>
      </c>
      <c r="N1805" s="1">
        <v>4.60628433157162</v>
      </c>
      <c r="O1805" s="4">
        <v>1.0374456684283793</v>
      </c>
      <c r="V1805" s="5">
        <v>0.613847</v>
      </c>
      <c r="W1805" s="6">
        <v>9.02</v>
      </c>
      <c r="Z1805" s="4">
        <f>IFERROR(__xludf.DUMMYFUNCTION("""COMPUTED_VALUE"""),8.735)</f>
        <v>8.735</v>
      </c>
      <c r="AA1805" s="4">
        <v>0.647592</v>
      </c>
      <c r="AB1805" s="4" t="s">
        <v>13</v>
      </c>
      <c r="AC1805" s="1">
        <v>2.71908730640751</v>
      </c>
      <c r="AD1805" s="4">
        <v>-2.1052403064075103</v>
      </c>
    </row>
    <row r="1806">
      <c r="G1806" s="5">
        <v>5.64727</v>
      </c>
      <c r="H1806" s="6">
        <v>9.025</v>
      </c>
      <c r="K1806" s="4">
        <f>IFERROR(__xludf.DUMMYFUNCTION("""COMPUTED_VALUE"""),8.74)</f>
        <v>8.74</v>
      </c>
      <c r="L1806" s="4">
        <v>5.51986</v>
      </c>
      <c r="M1806" s="4" t="s">
        <v>13</v>
      </c>
      <c r="N1806" s="1">
        <v>4.61494312886779</v>
      </c>
      <c r="O1806" s="4">
        <v>1.0323268711322102</v>
      </c>
      <c r="V1806" s="5">
        <v>0.613424</v>
      </c>
      <c r="W1806" s="6">
        <v>9.025</v>
      </c>
      <c r="Z1806" s="4">
        <f>IFERROR(__xludf.DUMMYFUNCTION("""COMPUTED_VALUE"""),8.74)</f>
        <v>8.74</v>
      </c>
      <c r="AA1806" s="4">
        <v>0.647655</v>
      </c>
      <c r="AB1806" s="4" t="s">
        <v>13</v>
      </c>
      <c r="AC1806" s="1">
        <v>2.72076129324104</v>
      </c>
      <c r="AD1806" s="4">
        <v>-2.1073372932410397</v>
      </c>
    </row>
    <row r="1807">
      <c r="G1807" s="5">
        <v>5.65083</v>
      </c>
      <c r="H1807" s="6">
        <v>9.03</v>
      </c>
      <c r="K1807" s="4">
        <f>IFERROR(__xludf.DUMMYFUNCTION("""COMPUTED_VALUE"""),8.745)</f>
        <v>8.745</v>
      </c>
      <c r="L1807" s="4">
        <v>5.52122</v>
      </c>
      <c r="M1807" s="4" t="s">
        <v>13</v>
      </c>
      <c r="N1807" s="1">
        <v>4.62329602496725</v>
      </c>
      <c r="O1807" s="4">
        <v>1.0275339750327497</v>
      </c>
      <c r="V1807" s="5">
        <v>0.612985</v>
      </c>
      <c r="W1807" s="6">
        <v>9.03</v>
      </c>
      <c r="Z1807" s="4">
        <f>IFERROR(__xludf.DUMMYFUNCTION("""COMPUTED_VALUE"""),8.745)</f>
        <v>8.745</v>
      </c>
      <c r="AA1807" s="4">
        <v>0.647609</v>
      </c>
      <c r="AB1807" s="4" t="s">
        <v>13</v>
      </c>
      <c r="AC1807" s="1">
        <v>2.72501268485566</v>
      </c>
      <c r="AD1807" s="4">
        <v>-2.11202768485566</v>
      </c>
    </row>
    <row r="1808">
      <c r="G1808" s="5">
        <v>5.65447</v>
      </c>
      <c r="H1808" s="6">
        <v>9.035</v>
      </c>
      <c r="K1808" s="4">
        <f>IFERROR(__xludf.DUMMYFUNCTION("""COMPUTED_VALUE"""),8.75)</f>
        <v>8.75</v>
      </c>
      <c r="L1808" s="4">
        <v>5.52252</v>
      </c>
      <c r="M1808" s="4" t="s">
        <v>13</v>
      </c>
      <c r="N1808" s="1">
        <v>4.63136190485203</v>
      </c>
      <c r="O1808" s="4">
        <v>1.02310809514797</v>
      </c>
      <c r="V1808" s="5">
        <v>0.612647</v>
      </c>
      <c r="W1808" s="6">
        <v>9.035</v>
      </c>
      <c r="Z1808" s="4">
        <f>IFERROR(__xludf.DUMMYFUNCTION("""COMPUTED_VALUE"""),8.75)</f>
        <v>8.75</v>
      </c>
      <c r="AA1808" s="4">
        <v>0.647453</v>
      </c>
      <c r="AB1808" s="4" t="s">
        <v>13</v>
      </c>
      <c r="AC1808" s="1">
        <v>2.73159419907168</v>
      </c>
      <c r="AD1808" s="4">
        <v>-2.11894719907168</v>
      </c>
    </row>
    <row r="1809">
      <c r="G1809" s="5">
        <v>5.65811</v>
      </c>
      <c r="H1809" s="6">
        <v>9.04</v>
      </c>
      <c r="K1809" s="4">
        <f>IFERROR(__xludf.DUMMYFUNCTION("""COMPUTED_VALUE"""),8.755)</f>
        <v>8.755</v>
      </c>
      <c r="L1809" s="4">
        <v>5.52379</v>
      </c>
      <c r="M1809" s="4" t="s">
        <v>13</v>
      </c>
      <c r="N1809" s="1">
        <v>4.63915965350417</v>
      </c>
      <c r="O1809" s="4">
        <v>1.0189503464958296</v>
      </c>
      <c r="V1809" s="5">
        <v>0.612323</v>
      </c>
      <c r="W1809" s="6">
        <v>9.04</v>
      </c>
      <c r="Z1809" s="4">
        <f>IFERROR(__xludf.DUMMYFUNCTION("""COMPUTED_VALUE"""),8.755)</f>
        <v>8.755</v>
      </c>
      <c r="AA1809" s="4">
        <v>0.647259</v>
      </c>
      <c r="AB1809" s="4" t="s">
        <v>13</v>
      </c>
      <c r="AC1809" s="1">
        <v>2.7402585537094</v>
      </c>
      <c r="AD1809" s="4">
        <v>-2.1279355537094</v>
      </c>
    </row>
    <row r="1810">
      <c r="G1810" s="5">
        <v>5.66182</v>
      </c>
      <c r="H1810" s="6">
        <v>9.045</v>
      </c>
      <c r="K1810" s="4">
        <f>IFERROR(__xludf.DUMMYFUNCTION("""COMPUTED_VALUE"""),8.76)</f>
        <v>8.76</v>
      </c>
      <c r="L1810" s="4">
        <v>5.52504</v>
      </c>
      <c r="M1810" s="4" t="s">
        <v>13</v>
      </c>
      <c r="N1810" s="1">
        <v>4.6467081559057</v>
      </c>
      <c r="O1810" s="4">
        <v>1.0151118440942994</v>
      </c>
      <c r="V1810" s="5">
        <v>0.612045</v>
      </c>
      <c r="W1810" s="6">
        <v>9.045</v>
      </c>
      <c r="Z1810" s="4">
        <f>IFERROR(__xludf.DUMMYFUNCTION("""COMPUTED_VALUE"""),8.76)</f>
        <v>8.76</v>
      </c>
      <c r="AA1810" s="4">
        <v>0.647019</v>
      </c>
      <c r="AB1810" s="4" t="s">
        <v>13</v>
      </c>
      <c r="AC1810" s="1">
        <v>2.75075846658914</v>
      </c>
      <c r="AD1810" s="4">
        <v>-2.13871346658914</v>
      </c>
    </row>
    <row r="1811">
      <c r="G1811" s="5">
        <v>5.66554</v>
      </c>
      <c r="H1811" s="6">
        <v>9.05</v>
      </c>
      <c r="K1811" s="4">
        <f>IFERROR(__xludf.DUMMYFUNCTION("""COMPUTED_VALUE"""),8.765)</f>
        <v>8.765</v>
      </c>
      <c r="L1811" s="4">
        <v>5.52625</v>
      </c>
      <c r="M1811" s="4" t="s">
        <v>13</v>
      </c>
      <c r="N1811" s="1">
        <v>4.65402629703865</v>
      </c>
      <c r="O1811" s="4">
        <v>1.0115137029613503</v>
      </c>
      <c r="V1811" s="5">
        <v>0.611773</v>
      </c>
      <c r="W1811" s="6">
        <v>9.05</v>
      </c>
      <c r="Z1811" s="4">
        <f>IFERROR(__xludf.DUMMYFUNCTION("""COMPUTED_VALUE"""),8.765)</f>
        <v>8.765</v>
      </c>
      <c r="AA1811" s="4">
        <v>0.646655</v>
      </c>
      <c r="AB1811" s="4" t="s">
        <v>13</v>
      </c>
      <c r="AC1811" s="1">
        <v>2.7628466555312</v>
      </c>
      <c r="AD1811" s="4">
        <v>-2.1510736555312002</v>
      </c>
    </row>
    <row r="1812">
      <c r="G1812" s="5">
        <v>5.66934</v>
      </c>
      <c r="H1812" s="6">
        <v>9.055</v>
      </c>
      <c r="K1812" s="4">
        <f>IFERROR(__xludf.DUMMYFUNCTION("""COMPUTED_VALUE"""),8.77)</f>
        <v>8.77</v>
      </c>
      <c r="L1812" s="4">
        <v>5.52747</v>
      </c>
      <c r="M1812" s="4" t="s">
        <v>13</v>
      </c>
      <c r="N1812" s="1">
        <v>4.66113296188506</v>
      </c>
      <c r="O1812" s="4">
        <v>1.0082070381149402</v>
      </c>
      <c r="V1812" s="5">
        <v>0.611585</v>
      </c>
      <c r="W1812" s="6">
        <v>9.055</v>
      </c>
      <c r="Z1812" s="4">
        <f>IFERROR(__xludf.DUMMYFUNCTION("""COMPUTED_VALUE"""),8.77)</f>
        <v>8.77</v>
      </c>
      <c r="AA1812" s="4">
        <v>0.646274</v>
      </c>
      <c r="AB1812" s="4" t="s">
        <v>13</v>
      </c>
      <c r="AC1812" s="1">
        <v>2.77627583835591</v>
      </c>
      <c r="AD1812" s="4">
        <v>-2.1646908383559103</v>
      </c>
    </row>
    <row r="1813">
      <c r="G1813" s="5">
        <v>5.67314</v>
      </c>
      <c r="H1813" s="6">
        <v>9.06</v>
      </c>
      <c r="K1813" s="4">
        <f>IFERROR(__xludf.DUMMYFUNCTION("""COMPUTED_VALUE"""),8.775)</f>
        <v>8.775</v>
      </c>
      <c r="L1813" s="4">
        <v>5.52864</v>
      </c>
      <c r="M1813" s="4" t="s">
        <v>13</v>
      </c>
      <c r="N1813" s="1">
        <v>4.66804703542697</v>
      </c>
      <c r="O1813" s="4">
        <v>1.0050929645730298</v>
      </c>
      <c r="V1813" s="5">
        <v>0.611404</v>
      </c>
      <c r="W1813" s="6">
        <v>9.06</v>
      </c>
      <c r="Z1813" s="4">
        <f>IFERROR(__xludf.DUMMYFUNCTION("""COMPUTED_VALUE"""),8.775)</f>
        <v>8.775</v>
      </c>
      <c r="AA1813" s="4">
        <v>0.645818</v>
      </c>
      <c r="AB1813" s="4" t="s">
        <v>13</v>
      </c>
      <c r="AC1813" s="1">
        <v>2.79079873288357</v>
      </c>
      <c r="AD1813" s="4">
        <v>-2.17939473288357</v>
      </c>
    </row>
    <row r="1814">
      <c r="G1814" s="5">
        <v>5.677</v>
      </c>
      <c r="H1814" s="6">
        <v>9.065</v>
      </c>
      <c r="K1814" s="4">
        <f>IFERROR(__xludf.DUMMYFUNCTION("""COMPUTED_VALUE"""),8.78)</f>
        <v>8.78</v>
      </c>
      <c r="L1814" s="4">
        <v>5.52984</v>
      </c>
      <c r="M1814" s="4" t="s">
        <v>13</v>
      </c>
      <c r="N1814" s="1">
        <v>4.6747874026464</v>
      </c>
      <c r="O1814" s="4">
        <v>1.0022125973535996</v>
      </c>
      <c r="V1814" s="5">
        <v>0.611262</v>
      </c>
      <c r="W1814" s="6">
        <v>9.065</v>
      </c>
      <c r="Z1814" s="4">
        <f>IFERROR(__xludf.DUMMYFUNCTION("""COMPUTED_VALUE"""),8.78)</f>
        <v>8.78</v>
      </c>
      <c r="AA1814" s="4">
        <v>0.645342</v>
      </c>
      <c r="AB1814" s="4" t="s">
        <v>13</v>
      </c>
      <c r="AC1814" s="1">
        <v>2.80616805693449</v>
      </c>
      <c r="AD1814" s="4">
        <v>-2.19490605693449</v>
      </c>
    </row>
    <row r="1815">
      <c r="G1815" s="5">
        <v>5.6809</v>
      </c>
      <c r="H1815" s="6">
        <v>9.07</v>
      </c>
      <c r="K1815" s="4">
        <f>IFERROR(__xludf.DUMMYFUNCTION("""COMPUTED_VALUE"""),8.785)</f>
        <v>8.785</v>
      </c>
      <c r="L1815" s="4">
        <v>5.53103</v>
      </c>
      <c r="M1815" s="4" t="s">
        <v>13</v>
      </c>
      <c r="N1815" s="1">
        <v>4.68137294852539</v>
      </c>
      <c r="O1815" s="4">
        <v>0.99952705147461</v>
      </c>
      <c r="V1815" s="5">
        <v>0.611137</v>
      </c>
      <c r="W1815" s="6">
        <v>9.07</v>
      </c>
      <c r="Z1815" s="4">
        <f>IFERROR(__xludf.DUMMYFUNCTION("""COMPUTED_VALUE"""),8.785)</f>
        <v>8.785</v>
      </c>
      <c r="AA1815" s="4">
        <v>0.644778</v>
      </c>
      <c r="AB1815" s="4" t="s">
        <v>13</v>
      </c>
      <c r="AC1815" s="1">
        <v>2.82213652832898</v>
      </c>
      <c r="AD1815" s="4">
        <v>-2.21099952832898</v>
      </c>
    </row>
    <row r="1816">
      <c r="G1816" s="5">
        <v>5.68483</v>
      </c>
      <c r="H1816" s="6">
        <v>9.075</v>
      </c>
      <c r="K1816" s="4">
        <f>IFERROR(__xludf.DUMMYFUNCTION("""COMPUTED_VALUE"""),8.786060333)</f>
        <v>8.786060333</v>
      </c>
      <c r="L1816" s="4" t="s">
        <v>13</v>
      </c>
      <c r="M1816" s="4">
        <v>4.40777262453931</v>
      </c>
      <c r="N1816" s="1">
        <v>4.68782255804598</v>
      </c>
      <c r="O1816" s="4">
        <v>0.99700744195402</v>
      </c>
      <c r="V1816" s="5">
        <v>0.611073</v>
      </c>
      <c r="W1816" s="6">
        <v>9.075</v>
      </c>
      <c r="Z1816" s="4">
        <f>IFERROR(__xludf.DUMMYFUNCTION("""COMPUTED_VALUE"""),8.786060333)</f>
        <v>8.786060333</v>
      </c>
      <c r="AA1816" s="4" t="s">
        <v>13</v>
      </c>
      <c r="AB1816" s="4">
        <v>2.49925526295902</v>
      </c>
      <c r="AC1816" s="1">
        <v>2.83845686488735</v>
      </c>
      <c r="AD1816" s="4">
        <v>-2.22738386488735</v>
      </c>
    </row>
    <row r="1817">
      <c r="G1817" s="5">
        <v>5.68882</v>
      </c>
      <c r="H1817" s="6">
        <v>9.08</v>
      </c>
      <c r="K1817" s="4">
        <f>IFERROR(__xludf.DUMMYFUNCTION("""COMPUTED_VALUE"""),8.79)</f>
        <v>8.79</v>
      </c>
      <c r="L1817" s="4">
        <v>5.53224</v>
      </c>
      <c r="M1817" s="4" t="s">
        <v>13</v>
      </c>
      <c r="N1817" s="1">
        <v>4.6941551161902</v>
      </c>
      <c r="O1817" s="4">
        <v>0.9946648838097998</v>
      </c>
      <c r="V1817" s="5">
        <v>0.611012</v>
      </c>
      <c r="W1817" s="6">
        <v>9.08</v>
      </c>
      <c r="Z1817" s="4">
        <f>IFERROR(__xludf.DUMMYFUNCTION("""COMPUTED_VALUE"""),8.79)</f>
        <v>8.79</v>
      </c>
      <c r="AA1817" s="4">
        <v>0.644224</v>
      </c>
      <c r="AB1817" s="4" t="s">
        <v>13</v>
      </c>
      <c r="AC1817" s="1">
        <v>2.85488178442993</v>
      </c>
      <c r="AD1817" s="4">
        <v>-2.24386978442993</v>
      </c>
    </row>
    <row r="1818">
      <c r="G1818" s="5">
        <v>5.69286</v>
      </c>
      <c r="H1818" s="6">
        <v>9.085</v>
      </c>
      <c r="K1818" s="4">
        <f>IFERROR(__xludf.DUMMYFUNCTION("""COMPUTED_VALUE"""),8.795)</f>
        <v>8.795</v>
      </c>
      <c r="L1818" s="4">
        <v>5.53343</v>
      </c>
      <c r="M1818" s="4" t="s">
        <v>13</v>
      </c>
      <c r="N1818" s="1">
        <v>4.70038950794008</v>
      </c>
      <c r="O1818" s="4">
        <v>0.9924704920599199</v>
      </c>
      <c r="V1818" s="5">
        <v>0.611042</v>
      </c>
      <c r="W1818" s="6">
        <v>9.085</v>
      </c>
      <c r="Z1818" s="4">
        <f>IFERROR(__xludf.DUMMYFUNCTION("""COMPUTED_VALUE"""),8.795)</f>
        <v>8.795</v>
      </c>
      <c r="AA1818" s="4">
        <v>0.643581</v>
      </c>
      <c r="AB1818" s="4" t="s">
        <v>13</v>
      </c>
      <c r="AC1818" s="1">
        <v>2.87116400477701</v>
      </c>
      <c r="AD1818" s="4">
        <v>-2.2601220047770103</v>
      </c>
    </row>
    <row r="1819">
      <c r="G1819" s="5">
        <v>5.69693</v>
      </c>
      <c r="H1819" s="6">
        <v>9.09</v>
      </c>
      <c r="K1819" s="4">
        <f>IFERROR(__xludf.DUMMYFUNCTION("""COMPUTED_VALUE"""),8.8)</f>
        <v>8.8</v>
      </c>
      <c r="L1819" s="4">
        <v>5.53468</v>
      </c>
      <c r="M1819" s="4" t="s">
        <v>13</v>
      </c>
      <c r="N1819" s="1">
        <v>4.70654461827765</v>
      </c>
      <c r="O1819" s="4">
        <v>0.9903853817223505</v>
      </c>
      <c r="V1819" s="5">
        <v>0.611067</v>
      </c>
      <c r="W1819" s="6">
        <v>9.09</v>
      </c>
      <c r="Z1819" s="4">
        <f>IFERROR(__xludf.DUMMYFUNCTION("""COMPUTED_VALUE"""),8.8)</f>
        <v>8.8</v>
      </c>
      <c r="AA1819" s="4">
        <v>0.642915</v>
      </c>
      <c r="AB1819" s="4" t="s">
        <v>13</v>
      </c>
      <c r="AC1819" s="1">
        <v>2.88705624374891</v>
      </c>
      <c r="AD1819" s="4">
        <v>-2.27598924374891</v>
      </c>
    </row>
    <row r="1820">
      <c r="G1820" s="5">
        <v>5.70107</v>
      </c>
      <c r="H1820" s="6">
        <v>9.095</v>
      </c>
      <c r="K1820" s="4">
        <f>IFERROR(__xludf.DUMMYFUNCTION("""COMPUTED_VALUE"""),8.805)</f>
        <v>8.805</v>
      </c>
      <c r="L1820" s="4">
        <v>5.53594</v>
      </c>
      <c r="M1820" s="4" t="s">
        <v>13</v>
      </c>
      <c r="N1820" s="1">
        <v>4.71263933218496</v>
      </c>
      <c r="O1820" s="4">
        <v>0.9884306678150399</v>
      </c>
      <c r="V1820" s="5">
        <v>0.611154</v>
      </c>
      <c r="W1820" s="6">
        <v>9.095</v>
      </c>
      <c r="Z1820" s="4">
        <f>IFERROR(__xludf.DUMMYFUNCTION("""COMPUTED_VALUE"""),8.805)</f>
        <v>8.805</v>
      </c>
      <c r="AA1820" s="4">
        <v>0.642262</v>
      </c>
      <c r="AB1820" s="4" t="s">
        <v>13</v>
      </c>
      <c r="AC1820" s="1">
        <v>2.90231121916594</v>
      </c>
      <c r="AD1820" s="4">
        <v>-2.29115721916594</v>
      </c>
    </row>
    <row r="1821">
      <c r="G1821" s="5">
        <v>5.70525</v>
      </c>
      <c r="H1821" s="6">
        <v>9.1</v>
      </c>
      <c r="K1821" s="4">
        <f>IFERROR(__xludf.DUMMYFUNCTION("""COMPUTED_VALUE"""),8.81)</f>
        <v>8.81</v>
      </c>
      <c r="L1821" s="4">
        <v>5.53721</v>
      </c>
      <c r="M1821" s="4" t="s">
        <v>13</v>
      </c>
      <c r="N1821" s="1">
        <v>4.71869253464404</v>
      </c>
      <c r="O1821" s="4">
        <v>0.9865574653559603</v>
      </c>
      <c r="V1821" s="5">
        <v>0.611248</v>
      </c>
      <c r="W1821" s="6">
        <v>9.1</v>
      </c>
      <c r="Z1821" s="4">
        <f>IFERROR(__xludf.DUMMYFUNCTION("""COMPUTED_VALUE"""),8.81)</f>
        <v>8.81</v>
      </c>
      <c r="AA1821" s="4">
        <v>0.641525</v>
      </c>
      <c r="AB1821" s="4" t="s">
        <v>13</v>
      </c>
      <c r="AC1821" s="1">
        <v>2.9166816488484</v>
      </c>
      <c r="AD1821" s="4">
        <v>-2.3054336488483997</v>
      </c>
    </row>
    <row r="1822">
      <c r="G1822" s="5">
        <v>5.70945</v>
      </c>
      <c r="H1822" s="6">
        <v>9.105</v>
      </c>
      <c r="K1822" s="4">
        <f>IFERROR(__xludf.DUMMYFUNCTION("""COMPUTED_VALUE"""),8.815)</f>
        <v>8.815</v>
      </c>
      <c r="L1822" s="4">
        <v>5.53854</v>
      </c>
      <c r="M1822" s="4" t="s">
        <v>13</v>
      </c>
      <c r="N1822" s="1">
        <v>4.72472311063691</v>
      </c>
      <c r="O1822" s="4">
        <v>0.98472688936309</v>
      </c>
      <c r="V1822" s="5">
        <v>0.611347</v>
      </c>
      <c r="W1822" s="6">
        <v>9.105</v>
      </c>
      <c r="Z1822" s="4">
        <f>IFERROR(__xludf.DUMMYFUNCTION("""COMPUTED_VALUE"""),8.815)</f>
        <v>8.815</v>
      </c>
      <c r="AA1822" s="4">
        <v>0.640804</v>
      </c>
      <c r="AB1822" s="4" t="s">
        <v>13</v>
      </c>
      <c r="AC1822" s="1">
        <v>2.92992025061663</v>
      </c>
      <c r="AD1822" s="4">
        <v>-2.3185732506166303</v>
      </c>
    </row>
    <row r="1823">
      <c r="G1823" s="5">
        <v>5.71371</v>
      </c>
      <c r="H1823" s="6">
        <v>9.11</v>
      </c>
      <c r="K1823" s="4">
        <f>IFERROR(__xludf.DUMMYFUNCTION("""COMPUTED_VALUE"""),8.82)</f>
        <v>8.82</v>
      </c>
      <c r="L1823" s="4">
        <v>5.5399</v>
      </c>
      <c r="M1823" s="4" t="s">
        <v>13</v>
      </c>
      <c r="N1823" s="1">
        <v>4.73074994514562</v>
      </c>
      <c r="O1823" s="4">
        <v>0.98296005485438</v>
      </c>
      <c r="V1823" s="5">
        <v>0.611487</v>
      </c>
      <c r="W1823" s="6">
        <v>9.11</v>
      </c>
      <c r="Z1823" s="4">
        <f>IFERROR(__xludf.DUMMYFUNCTION("""COMPUTED_VALUE"""),8.82)</f>
        <v>8.82</v>
      </c>
      <c r="AA1823" s="4">
        <v>0.640051</v>
      </c>
      <c r="AB1823" s="4" t="s">
        <v>13</v>
      </c>
      <c r="AC1823" s="1">
        <v>2.94177974229091</v>
      </c>
      <c r="AD1823" s="4">
        <v>-2.33029274229091</v>
      </c>
    </row>
    <row r="1824">
      <c r="G1824" s="5">
        <v>5.71804</v>
      </c>
      <c r="H1824" s="6">
        <v>9.115</v>
      </c>
      <c r="K1824" s="4">
        <f>IFERROR(__xludf.DUMMYFUNCTION("""COMPUTED_VALUE"""),8.825)</f>
        <v>8.825</v>
      </c>
      <c r="L1824" s="4">
        <v>5.54136</v>
      </c>
      <c r="M1824" s="4" t="s">
        <v>13</v>
      </c>
      <c r="N1824" s="1">
        <v>4.7367919231522</v>
      </c>
      <c r="O1824" s="4">
        <v>0.9812480768478</v>
      </c>
      <c r="V1824" s="5">
        <v>0.611705</v>
      </c>
      <c r="W1824" s="6">
        <v>9.115</v>
      </c>
      <c r="Z1824" s="4">
        <f>IFERROR(__xludf.DUMMYFUNCTION("""COMPUTED_VALUE"""),8.825)</f>
        <v>8.825</v>
      </c>
      <c r="AA1824" s="4">
        <v>0.639377</v>
      </c>
      <c r="AB1824" s="4" t="s">
        <v>13</v>
      </c>
      <c r="AC1824" s="1">
        <v>2.95201284169157</v>
      </c>
      <c r="AD1824" s="4">
        <v>-2.34030784169157</v>
      </c>
    </row>
    <row r="1825">
      <c r="G1825" s="5">
        <v>5.72237</v>
      </c>
      <c r="H1825" s="6">
        <v>9.12</v>
      </c>
      <c r="K1825" s="4">
        <f>IFERROR(__xludf.DUMMYFUNCTION("""COMPUTED_VALUE"""),8.83)</f>
        <v>8.83</v>
      </c>
      <c r="L1825" s="4">
        <v>5.54282</v>
      </c>
      <c r="M1825" s="4" t="s">
        <v>13</v>
      </c>
      <c r="N1825" s="1">
        <v>4.74286728971623</v>
      </c>
      <c r="O1825" s="4">
        <v>0.9795027102837697</v>
      </c>
      <c r="V1825" s="5">
        <v>0.6119</v>
      </c>
      <c r="W1825" s="6">
        <v>9.12</v>
      </c>
      <c r="Z1825" s="4">
        <f>IFERROR(__xludf.DUMMYFUNCTION("""COMPUTED_VALUE"""),8.83)</f>
        <v>8.83</v>
      </c>
      <c r="AA1825" s="4">
        <v>0.638604</v>
      </c>
      <c r="AB1825" s="4" t="s">
        <v>13</v>
      </c>
      <c r="AC1825" s="1">
        <v>2.96038189629144</v>
      </c>
      <c r="AD1825" s="4">
        <v>-2.34848189629144</v>
      </c>
    </row>
    <row r="1826">
      <c r="G1826" s="5">
        <v>5.7268</v>
      </c>
      <c r="H1826" s="6">
        <v>9.125</v>
      </c>
      <c r="K1826" s="4">
        <f>IFERROR(__xludf.DUMMYFUNCTION("""COMPUTED_VALUE"""),8.835)</f>
        <v>8.835</v>
      </c>
      <c r="L1826" s="4">
        <v>5.54433</v>
      </c>
      <c r="M1826" s="4" t="s">
        <v>13</v>
      </c>
      <c r="N1826" s="1">
        <v>4.74891541040674</v>
      </c>
      <c r="O1826" s="4">
        <v>0.97788458959326</v>
      </c>
      <c r="V1826" s="5">
        <v>0.612189</v>
      </c>
      <c r="W1826" s="6">
        <v>9.125</v>
      </c>
      <c r="Z1826" s="4">
        <f>IFERROR(__xludf.DUMMYFUNCTION("""COMPUTED_VALUE"""),8.835)</f>
        <v>8.835</v>
      </c>
      <c r="AA1826" s="4">
        <v>0.63783</v>
      </c>
      <c r="AB1826" s="4" t="s">
        <v>13</v>
      </c>
      <c r="AC1826" s="1">
        <v>2.9678389648538</v>
      </c>
      <c r="AD1826" s="4">
        <v>-2.3556499648538</v>
      </c>
    </row>
    <row r="1827">
      <c r="G1827" s="5">
        <v>5.73122</v>
      </c>
      <c r="H1827" s="6">
        <v>9.13</v>
      </c>
      <c r="K1827" s="4">
        <f>IFERROR(__xludf.DUMMYFUNCTION("""COMPUTED_VALUE"""),8.84)</f>
        <v>8.84</v>
      </c>
      <c r="L1827" s="4">
        <v>5.54596</v>
      </c>
      <c r="M1827" s="4" t="s">
        <v>13</v>
      </c>
      <c r="N1827" s="1">
        <v>4.75488911094596</v>
      </c>
      <c r="O1827" s="4">
        <v>0.9763308890540401</v>
      </c>
      <c r="V1827" s="5">
        <v>0.612422</v>
      </c>
      <c r="W1827" s="6">
        <v>9.13</v>
      </c>
      <c r="Z1827" s="4">
        <f>IFERROR(__xludf.DUMMYFUNCTION("""COMPUTED_VALUE"""),8.84)</f>
        <v>8.84</v>
      </c>
      <c r="AA1827" s="4">
        <v>0.637125</v>
      </c>
      <c r="AB1827" s="4" t="s">
        <v>13</v>
      </c>
      <c r="AC1827" s="1">
        <v>2.97514251426142</v>
      </c>
      <c r="AD1827" s="4">
        <v>-2.36272051426142</v>
      </c>
    </row>
    <row r="1828">
      <c r="G1828" s="5">
        <v>5.73572</v>
      </c>
      <c r="H1828" s="6">
        <v>9.135</v>
      </c>
      <c r="K1828" s="4">
        <f>IFERROR(__xludf.DUMMYFUNCTION("""COMPUTED_VALUE"""),8.845)</f>
        <v>8.845</v>
      </c>
      <c r="L1828" s="4">
        <v>5.54763</v>
      </c>
      <c r="M1828" s="4" t="s">
        <v>13</v>
      </c>
      <c r="N1828" s="1">
        <v>4.76079164006119</v>
      </c>
      <c r="O1828" s="4">
        <v>0.9749283599388097</v>
      </c>
      <c r="V1828" s="5">
        <v>0.612728</v>
      </c>
      <c r="W1828" s="6">
        <v>9.135</v>
      </c>
      <c r="Z1828" s="4">
        <f>IFERROR(__xludf.DUMMYFUNCTION("""COMPUTED_VALUE"""),8.845)</f>
        <v>8.845</v>
      </c>
      <c r="AA1828" s="4">
        <v>0.636381</v>
      </c>
      <c r="AB1828" s="4" t="s">
        <v>13</v>
      </c>
      <c r="AC1828" s="1">
        <v>2.98229406374062</v>
      </c>
      <c r="AD1828" s="4">
        <v>-2.3695660637406197</v>
      </c>
    </row>
    <row r="1829">
      <c r="G1829" s="5">
        <v>5.74021</v>
      </c>
      <c r="H1829" s="6">
        <v>9.14</v>
      </c>
      <c r="K1829" s="4">
        <f>IFERROR(__xludf.DUMMYFUNCTION("""COMPUTED_VALUE"""),8.85)</f>
        <v>8.85</v>
      </c>
      <c r="L1829" s="4">
        <v>5.54936</v>
      </c>
      <c r="M1829" s="4" t="s">
        <v>13</v>
      </c>
      <c r="N1829" s="1">
        <v>4.76662624647971</v>
      </c>
      <c r="O1829" s="4">
        <v>0.9735837535202903</v>
      </c>
      <c r="V1829" s="5">
        <v>0.612996</v>
      </c>
      <c r="W1829" s="6">
        <v>9.14</v>
      </c>
      <c r="Z1829" s="4">
        <f>IFERROR(__xludf.DUMMYFUNCTION("""COMPUTED_VALUE"""),8.85)</f>
        <v>8.85</v>
      </c>
      <c r="AA1829" s="4">
        <v>0.635676</v>
      </c>
      <c r="AB1829" s="4" t="s">
        <v>13</v>
      </c>
      <c r="AC1829" s="1">
        <v>2.98929513251772</v>
      </c>
      <c r="AD1829" s="4">
        <v>-2.3762991325177203</v>
      </c>
    </row>
    <row r="1830">
      <c r="G1830" s="5">
        <v>5.7448</v>
      </c>
      <c r="H1830" s="6">
        <v>9.145</v>
      </c>
      <c r="K1830" s="4">
        <f>IFERROR(__xludf.DUMMYFUNCTION("""COMPUTED_VALUE"""),8.855)</f>
        <v>8.855</v>
      </c>
      <c r="L1830" s="4">
        <v>5.55119</v>
      </c>
      <c r="M1830" s="4" t="s">
        <v>13</v>
      </c>
      <c r="N1830" s="1">
        <v>4.77239617892879</v>
      </c>
      <c r="O1830" s="4">
        <v>0.97240382107121</v>
      </c>
      <c r="V1830" s="5">
        <v>0.613384</v>
      </c>
      <c r="W1830" s="6">
        <v>9.145</v>
      </c>
      <c r="Z1830" s="4">
        <f>IFERROR(__xludf.DUMMYFUNCTION("""COMPUTED_VALUE"""),8.855)</f>
        <v>8.855</v>
      </c>
      <c r="AA1830" s="4">
        <v>0.634953</v>
      </c>
      <c r="AB1830" s="4" t="s">
        <v>13</v>
      </c>
      <c r="AC1830" s="1">
        <v>2.99614723981902</v>
      </c>
      <c r="AD1830" s="4">
        <v>-2.38276323981902</v>
      </c>
    </row>
    <row r="1831">
      <c r="G1831" s="5">
        <v>5.74942</v>
      </c>
      <c r="H1831" s="6">
        <v>9.15</v>
      </c>
      <c r="K1831" s="4">
        <f>IFERROR(__xludf.DUMMYFUNCTION("""COMPUTED_VALUE"""),8.86)</f>
        <v>8.86</v>
      </c>
      <c r="L1831" s="4">
        <v>5.55307</v>
      </c>
      <c r="M1831" s="4" t="s">
        <v>13</v>
      </c>
      <c r="N1831" s="1">
        <v>4.77810468613573</v>
      </c>
      <c r="O1831" s="4">
        <v>0.9713153138642694</v>
      </c>
      <c r="V1831" s="5">
        <v>0.613746</v>
      </c>
      <c r="W1831" s="6">
        <v>9.15</v>
      </c>
      <c r="Z1831" s="4">
        <f>IFERROR(__xludf.DUMMYFUNCTION("""COMPUTED_VALUE"""),8.86)</f>
        <v>8.86</v>
      </c>
      <c r="AA1831" s="4">
        <v>0.634298</v>
      </c>
      <c r="AB1831" s="4" t="s">
        <v>13</v>
      </c>
      <c r="AC1831" s="1">
        <v>3.00285190487086</v>
      </c>
      <c r="AD1831" s="4">
        <v>-2.3891059048708603</v>
      </c>
    </row>
    <row r="1832">
      <c r="G1832" s="5">
        <v>5.75404</v>
      </c>
      <c r="H1832" s="6">
        <v>9.155</v>
      </c>
      <c r="K1832" s="4">
        <f>IFERROR(__xludf.DUMMYFUNCTION("""COMPUTED_VALUE"""),8.865)</f>
        <v>8.865</v>
      </c>
      <c r="L1832" s="4">
        <v>5.55502</v>
      </c>
      <c r="M1832" s="4" t="s">
        <v>13</v>
      </c>
      <c r="N1832" s="1">
        <v>4.78375501682781</v>
      </c>
      <c r="O1832" s="4">
        <v>0.9702849831721903</v>
      </c>
      <c r="V1832" s="5">
        <v>0.614104</v>
      </c>
      <c r="W1832" s="6">
        <v>9.155</v>
      </c>
      <c r="Z1832" s="4">
        <f>IFERROR(__xludf.DUMMYFUNCTION("""COMPUTED_VALUE"""),8.865)</f>
        <v>8.865</v>
      </c>
      <c r="AA1832" s="4">
        <v>0.633606</v>
      </c>
      <c r="AB1832" s="4" t="s">
        <v>13</v>
      </c>
      <c r="AC1832" s="1">
        <v>3.00941064689954</v>
      </c>
      <c r="AD1832" s="4">
        <v>-2.39530664689954</v>
      </c>
    </row>
    <row r="1833">
      <c r="G1833" s="5">
        <v>5.75872</v>
      </c>
      <c r="H1833" s="6">
        <v>9.16</v>
      </c>
      <c r="K1833" s="4">
        <f>IFERROR(__xludf.DUMMYFUNCTION("""COMPUTED_VALUE"""),8.87)</f>
        <v>8.87</v>
      </c>
      <c r="L1833" s="4">
        <v>5.55706</v>
      </c>
      <c r="M1833" s="4" t="s">
        <v>13</v>
      </c>
      <c r="N1833" s="1">
        <v>4.7893504197323</v>
      </c>
      <c r="O1833" s="4">
        <v>0.9693695802677</v>
      </c>
      <c r="V1833" s="5">
        <v>0.614527</v>
      </c>
      <c r="W1833" s="6">
        <v>9.16</v>
      </c>
      <c r="Z1833" s="4">
        <f>IFERROR(__xludf.DUMMYFUNCTION("""COMPUTED_VALUE"""),8.87)</f>
        <v>8.87</v>
      </c>
      <c r="AA1833" s="4">
        <v>0.632929</v>
      </c>
      <c r="AB1833" s="4" t="s">
        <v>13</v>
      </c>
      <c r="AC1833" s="1">
        <v>3.01582498513138</v>
      </c>
      <c r="AD1833" s="4">
        <v>-2.4012979851313796</v>
      </c>
    </row>
    <row r="1834">
      <c r="G1834" s="5">
        <v>5.76344</v>
      </c>
      <c r="H1834" s="6">
        <v>9.165</v>
      </c>
      <c r="K1834" s="4">
        <f>IFERROR(__xludf.DUMMYFUNCTION("""COMPUTED_VALUE"""),8.875)</f>
        <v>8.875</v>
      </c>
      <c r="L1834" s="4">
        <v>5.55916</v>
      </c>
      <c r="M1834" s="4" t="s">
        <v>13</v>
      </c>
      <c r="N1834" s="1">
        <v>4.7948941435765</v>
      </c>
      <c r="O1834" s="4">
        <v>0.9685458564234999</v>
      </c>
      <c r="V1834" s="5">
        <v>0.614962</v>
      </c>
      <c r="W1834" s="6">
        <v>9.165</v>
      </c>
      <c r="Z1834" s="4">
        <f>IFERROR(__xludf.DUMMYFUNCTION("""COMPUTED_VALUE"""),8.875)</f>
        <v>8.875</v>
      </c>
      <c r="AA1834" s="4">
        <v>0.632276</v>
      </c>
      <c r="AB1834" s="4" t="s">
        <v>13</v>
      </c>
      <c r="AC1834" s="1">
        <v>3.02209643879271</v>
      </c>
      <c r="AD1834" s="4">
        <v>-2.40713443879271</v>
      </c>
    </row>
    <row r="1835">
      <c r="G1835" s="5">
        <v>5.76816</v>
      </c>
      <c r="H1835" s="6">
        <v>9.17</v>
      </c>
      <c r="K1835" s="4">
        <f>IFERROR(__xludf.DUMMYFUNCTION("""COMPUTED_VALUE"""),8.88)</f>
        <v>8.88</v>
      </c>
      <c r="L1835" s="4">
        <v>5.56136</v>
      </c>
      <c r="M1835" s="4" t="s">
        <v>13</v>
      </c>
      <c r="N1835" s="1">
        <v>4.80038943708768</v>
      </c>
      <c r="O1835" s="4">
        <v>0.9677705629123201</v>
      </c>
      <c r="V1835" s="5">
        <v>0.615401</v>
      </c>
      <c r="W1835" s="6">
        <v>9.17</v>
      </c>
      <c r="Z1835" s="4">
        <f>IFERROR(__xludf.DUMMYFUNCTION("""COMPUTED_VALUE"""),8.88)</f>
        <v>8.88</v>
      </c>
      <c r="AA1835" s="4">
        <v>0.631619</v>
      </c>
      <c r="AB1835" s="4" t="s">
        <v>13</v>
      </c>
      <c r="AC1835" s="1">
        <v>3.02822652710983</v>
      </c>
      <c r="AD1835" s="4">
        <v>-2.4128255271098302</v>
      </c>
    </row>
    <row r="1836">
      <c r="G1836" s="5">
        <v>5.77292</v>
      </c>
      <c r="H1836" s="6">
        <v>9.175</v>
      </c>
      <c r="K1836" s="4">
        <f>IFERROR(__xludf.DUMMYFUNCTION("""COMPUTED_VALUE"""),8.885)</f>
        <v>8.885</v>
      </c>
      <c r="L1836" s="4">
        <v>5.56357</v>
      </c>
      <c r="M1836" s="4" t="s">
        <v>13</v>
      </c>
      <c r="N1836" s="1">
        <v>4.80583954899314</v>
      </c>
      <c r="O1836" s="4">
        <v>0.9670804510068605</v>
      </c>
      <c r="V1836" s="5">
        <v>0.615861</v>
      </c>
      <c r="W1836" s="6">
        <v>9.175</v>
      </c>
      <c r="Z1836" s="4">
        <f>IFERROR(__xludf.DUMMYFUNCTION("""COMPUTED_VALUE"""),8.885)</f>
        <v>8.885</v>
      </c>
      <c r="AA1836" s="4">
        <v>0.630966</v>
      </c>
      <c r="AB1836" s="4" t="s">
        <v>13</v>
      </c>
      <c r="AC1836" s="1">
        <v>3.03421676930907</v>
      </c>
      <c r="AD1836" s="4">
        <v>-2.41835576930907</v>
      </c>
    </row>
    <row r="1837">
      <c r="G1837" s="5">
        <v>5.77771</v>
      </c>
      <c r="H1837" s="6">
        <v>9.18</v>
      </c>
      <c r="K1837" s="4">
        <f>IFERROR(__xludf.DUMMYFUNCTION("""COMPUTED_VALUE"""),8.89)</f>
        <v>8.89</v>
      </c>
      <c r="L1837" s="4">
        <v>5.56592</v>
      </c>
      <c r="M1837" s="4" t="s">
        <v>13</v>
      </c>
      <c r="N1837" s="1">
        <v>4.81124772802014</v>
      </c>
      <c r="O1837" s="4">
        <v>0.9664622719798599</v>
      </c>
      <c r="V1837" s="5">
        <v>0.616309</v>
      </c>
      <c r="W1837" s="6">
        <v>9.18</v>
      </c>
      <c r="Z1837" s="4">
        <f>IFERROR(__xludf.DUMMYFUNCTION("""COMPUTED_VALUE"""),8.89)</f>
        <v>8.89</v>
      </c>
      <c r="AA1837" s="4">
        <v>0.630397</v>
      </c>
      <c r="AB1837" s="4" t="s">
        <v>13</v>
      </c>
      <c r="AC1837" s="1">
        <v>3.04006868461674</v>
      </c>
      <c r="AD1837" s="4">
        <v>-2.4237596846167397</v>
      </c>
    </row>
    <row r="1838">
      <c r="G1838" s="5">
        <v>5.78253</v>
      </c>
      <c r="H1838" s="6">
        <v>9.185</v>
      </c>
      <c r="K1838" s="4">
        <f>IFERROR(__xludf.DUMMYFUNCTION("""COMPUTED_VALUE"""),8.895)</f>
        <v>8.895</v>
      </c>
      <c r="L1838" s="4">
        <v>5.56827</v>
      </c>
      <c r="M1838" s="4" t="s">
        <v>13</v>
      </c>
      <c r="N1838" s="1">
        <v>4.81661722289598</v>
      </c>
      <c r="O1838" s="4">
        <v>0.9659127771040206</v>
      </c>
      <c r="V1838" s="5">
        <v>0.616834</v>
      </c>
      <c r="W1838" s="6">
        <v>9.185</v>
      </c>
      <c r="Z1838" s="4">
        <f>IFERROR(__xludf.DUMMYFUNCTION("""COMPUTED_VALUE"""),8.895)</f>
        <v>8.895</v>
      </c>
      <c r="AA1838" s="4">
        <v>0.629742</v>
      </c>
      <c r="AB1838" s="4" t="s">
        <v>13</v>
      </c>
      <c r="AC1838" s="1">
        <v>3.04578379225916</v>
      </c>
      <c r="AD1838" s="4">
        <v>-2.4289497922591603</v>
      </c>
    </row>
    <row r="1839">
      <c r="G1839" s="5">
        <v>5.78734</v>
      </c>
      <c r="H1839" s="6">
        <v>9.19</v>
      </c>
      <c r="K1839" s="4">
        <f>IFERROR(__xludf.DUMMYFUNCTION("""COMPUTED_VALUE"""),8.9)</f>
        <v>8.9</v>
      </c>
      <c r="L1839" s="4">
        <v>5.57073</v>
      </c>
      <c r="M1839" s="4" t="s">
        <v>13</v>
      </c>
      <c r="N1839" s="1">
        <v>4.82195128234794</v>
      </c>
      <c r="O1839" s="4">
        <v>0.9653887176520604</v>
      </c>
      <c r="V1839" s="5">
        <v>0.61731</v>
      </c>
      <c r="W1839" s="6">
        <v>9.19</v>
      </c>
      <c r="Z1839" s="4">
        <f>IFERROR(__xludf.DUMMYFUNCTION("""COMPUTED_VALUE"""),8.9)</f>
        <v>8.9</v>
      </c>
      <c r="AA1839" s="4">
        <v>0.629106</v>
      </c>
      <c r="AB1839" s="4" t="s">
        <v>13</v>
      </c>
      <c r="AC1839" s="1">
        <v>3.05136361146265</v>
      </c>
      <c r="AD1839" s="4">
        <v>-2.43405361146265</v>
      </c>
    </row>
    <row r="1840">
      <c r="G1840" s="5">
        <v>5.79216</v>
      </c>
      <c r="H1840" s="6">
        <v>9.195</v>
      </c>
      <c r="K1840" s="4">
        <f>IFERROR(__xludf.DUMMYFUNCTION("""COMPUTED_VALUE"""),8.905)</f>
        <v>8.905</v>
      </c>
      <c r="L1840" s="4">
        <v>5.57326</v>
      </c>
      <c r="M1840" s="4" t="s">
        <v>13</v>
      </c>
      <c r="N1840" s="1">
        <v>4.8272531551033</v>
      </c>
      <c r="O1840" s="4">
        <v>0.9649068448967002</v>
      </c>
      <c r="V1840" s="5">
        <v>0.617791</v>
      </c>
      <c r="W1840" s="6">
        <v>9.195</v>
      </c>
      <c r="Z1840" s="4">
        <f>IFERROR(__xludf.DUMMYFUNCTION("""COMPUTED_VALUE"""),8.905)</f>
        <v>8.905</v>
      </c>
      <c r="AA1840" s="4">
        <v>0.628494</v>
      </c>
      <c r="AB1840" s="4" t="s">
        <v>13</v>
      </c>
      <c r="AC1840" s="1">
        <v>3.05680966145352</v>
      </c>
      <c r="AD1840" s="4">
        <v>-2.43901866145352</v>
      </c>
    </row>
    <row r="1841">
      <c r="G1841" s="5">
        <v>5.79701</v>
      </c>
      <c r="H1841" s="6">
        <v>9.2</v>
      </c>
      <c r="K1841" s="4">
        <f>IFERROR(__xludf.DUMMYFUNCTION("""COMPUTED_VALUE"""),8.91)</f>
        <v>8.91</v>
      </c>
      <c r="L1841" s="4">
        <v>5.57583</v>
      </c>
      <c r="M1841" s="4" t="s">
        <v>13</v>
      </c>
      <c r="N1841" s="1">
        <v>4.83252608988934</v>
      </c>
      <c r="O1841" s="4">
        <v>0.9644839101106601</v>
      </c>
      <c r="V1841" s="5">
        <v>0.618295</v>
      </c>
      <c r="W1841" s="6">
        <v>9.2</v>
      </c>
      <c r="Z1841" s="4">
        <f>IFERROR(__xludf.DUMMYFUNCTION("""COMPUTED_VALUE"""),8.91)</f>
        <v>8.91</v>
      </c>
      <c r="AA1841" s="4">
        <v>0.627873</v>
      </c>
      <c r="AB1841" s="4" t="s">
        <v>13</v>
      </c>
      <c r="AC1841" s="1">
        <v>3.06212346145809</v>
      </c>
      <c r="AD1841" s="4">
        <v>-2.4438284614580903</v>
      </c>
    </row>
    <row r="1842">
      <c r="G1842" s="5">
        <v>5.80186</v>
      </c>
      <c r="H1842" s="6">
        <v>9.205</v>
      </c>
      <c r="K1842" s="4">
        <f>IFERROR(__xludf.DUMMYFUNCTION("""COMPUTED_VALUE"""),8.915)</f>
        <v>8.915</v>
      </c>
      <c r="L1842" s="4">
        <v>5.57846</v>
      </c>
      <c r="M1842" s="4" t="s">
        <v>13</v>
      </c>
      <c r="N1842" s="1">
        <v>4.83777333543336</v>
      </c>
      <c r="O1842" s="4">
        <v>0.9640866645666399</v>
      </c>
      <c r="V1842" s="5">
        <v>0.618829</v>
      </c>
      <c r="W1842" s="6">
        <v>9.205</v>
      </c>
      <c r="Z1842" s="4">
        <f>IFERROR(__xludf.DUMMYFUNCTION("""COMPUTED_VALUE"""),8.915)</f>
        <v>8.915</v>
      </c>
      <c r="AA1842" s="4">
        <v>0.627227</v>
      </c>
      <c r="AB1842" s="4" t="s">
        <v>13</v>
      </c>
      <c r="AC1842" s="1">
        <v>3.06730653070268</v>
      </c>
      <c r="AD1842" s="4">
        <v>-2.44847753070268</v>
      </c>
    </row>
    <row r="1843">
      <c r="G1843" s="5">
        <v>5.80671</v>
      </c>
      <c r="H1843" s="6">
        <v>9.21</v>
      </c>
      <c r="K1843" s="4">
        <f>IFERROR(__xludf.DUMMYFUNCTION("""COMPUTED_VALUE"""),8.92)</f>
        <v>8.92</v>
      </c>
      <c r="L1843" s="4">
        <v>5.58118</v>
      </c>
      <c r="M1843" s="4" t="s">
        <v>13</v>
      </c>
      <c r="N1843" s="1">
        <v>4.84299814046262</v>
      </c>
      <c r="O1843" s="4">
        <v>0.9637118595373799</v>
      </c>
      <c r="V1843" s="5">
        <v>0.619354</v>
      </c>
      <c r="W1843" s="6">
        <v>9.21</v>
      </c>
      <c r="Z1843" s="4">
        <f>IFERROR(__xludf.DUMMYFUNCTION("""COMPUTED_VALUE"""),8.92)</f>
        <v>8.92</v>
      </c>
      <c r="AA1843" s="4">
        <v>0.626668</v>
      </c>
      <c r="AB1843" s="4" t="s">
        <v>13</v>
      </c>
      <c r="AC1843" s="1">
        <v>3.07236038841361</v>
      </c>
      <c r="AD1843" s="4">
        <v>-2.45300638841361</v>
      </c>
    </row>
    <row r="1844">
      <c r="G1844" s="5">
        <v>5.81153</v>
      </c>
      <c r="H1844" s="6">
        <v>9.215</v>
      </c>
      <c r="K1844" s="4">
        <f>IFERROR(__xludf.DUMMYFUNCTION("""COMPUTED_VALUE"""),8.925)</f>
        <v>8.925</v>
      </c>
      <c r="L1844" s="4">
        <v>5.5839</v>
      </c>
      <c r="M1844" s="4" t="s">
        <v>13</v>
      </c>
      <c r="N1844" s="1">
        <v>4.84820375370441</v>
      </c>
      <c r="O1844" s="4">
        <v>0.9633262462955905</v>
      </c>
      <c r="V1844" s="5">
        <v>0.619848</v>
      </c>
      <c r="W1844" s="6">
        <v>9.215</v>
      </c>
      <c r="Z1844" s="4">
        <f>IFERROR(__xludf.DUMMYFUNCTION("""COMPUTED_VALUE"""),8.925)</f>
        <v>8.925</v>
      </c>
      <c r="AA1844" s="4">
        <v>0.625998</v>
      </c>
      <c r="AB1844" s="4" t="s">
        <v>13</v>
      </c>
      <c r="AC1844" s="1">
        <v>3.07728655381718</v>
      </c>
      <c r="AD1844" s="4">
        <v>-2.4574385538171803</v>
      </c>
    </row>
    <row r="1845">
      <c r="G1845" s="5">
        <v>5.81641</v>
      </c>
      <c r="H1845" s="6">
        <v>9.22</v>
      </c>
      <c r="K1845" s="4">
        <f>IFERROR(__xludf.DUMMYFUNCTION("""COMPUTED_VALUE"""),8.93)</f>
        <v>8.93</v>
      </c>
      <c r="L1845" s="4">
        <v>5.58666</v>
      </c>
      <c r="M1845" s="4" t="s">
        <v>13</v>
      </c>
      <c r="N1845" s="1">
        <v>4.85339342388603</v>
      </c>
      <c r="O1845" s="4">
        <v>0.9630165761139704</v>
      </c>
      <c r="V1845" s="5">
        <v>0.620374</v>
      </c>
      <c r="W1845" s="6">
        <v>9.22</v>
      </c>
      <c r="Z1845" s="4">
        <f>IFERROR(__xludf.DUMMYFUNCTION("""COMPUTED_VALUE"""),8.93)</f>
        <v>8.93</v>
      </c>
      <c r="AA1845" s="4">
        <v>0.625318</v>
      </c>
      <c r="AB1845" s="4" t="s">
        <v>13</v>
      </c>
      <c r="AC1845" s="1">
        <v>3.08208654613973</v>
      </c>
      <c r="AD1845" s="4">
        <v>-2.4617125461397302</v>
      </c>
    </row>
    <row r="1846">
      <c r="G1846" s="5">
        <v>5.8212</v>
      </c>
      <c r="H1846" s="6">
        <v>9.225</v>
      </c>
      <c r="K1846" s="4">
        <f>IFERROR(__xludf.DUMMYFUNCTION("""COMPUTED_VALUE"""),8.935)</f>
        <v>8.935</v>
      </c>
      <c r="L1846" s="4">
        <v>5.58952</v>
      </c>
      <c r="M1846" s="4" t="s">
        <v>13</v>
      </c>
      <c r="N1846" s="1">
        <v>4.85857039973474</v>
      </c>
      <c r="O1846" s="4">
        <v>0.9626296002652603</v>
      </c>
      <c r="V1846" s="5">
        <v>0.620823</v>
      </c>
      <c r="W1846" s="6">
        <v>9.225</v>
      </c>
      <c r="Z1846" s="4">
        <f>IFERROR(__xludf.DUMMYFUNCTION("""COMPUTED_VALUE"""),8.935)</f>
        <v>8.935</v>
      </c>
      <c r="AA1846" s="4">
        <v>0.624705</v>
      </c>
      <c r="AB1846" s="4" t="s">
        <v>13</v>
      </c>
      <c r="AC1846" s="1">
        <v>3.08676188460757</v>
      </c>
      <c r="AD1846" s="4">
        <v>-2.46593888460757</v>
      </c>
    </row>
    <row r="1847">
      <c r="G1847" s="5">
        <v>5.82602</v>
      </c>
      <c r="H1847" s="6">
        <v>9.23</v>
      </c>
      <c r="K1847" s="4">
        <f>IFERROR(__xludf.DUMMYFUNCTION("""COMPUTED_VALUE"""),8.93610763299999)</f>
        <v>8.936107633</v>
      </c>
      <c r="L1847" s="4" t="s">
        <v>13</v>
      </c>
      <c r="M1847" s="4">
        <v>4.40139267476399</v>
      </c>
      <c r="N1847" s="1">
        <v>4.86373792997783</v>
      </c>
      <c r="O1847" s="4">
        <v>0.9622820700221695</v>
      </c>
      <c r="V1847" s="5">
        <v>0.621338</v>
      </c>
      <c r="W1847" s="6">
        <v>9.23</v>
      </c>
      <c r="Z1847" s="4">
        <f>IFERROR(__xludf.DUMMYFUNCTION("""COMPUTED_VALUE"""),8.93610763299999)</f>
        <v>8.936107633</v>
      </c>
      <c r="AA1847" s="4" t="s">
        <v>13</v>
      </c>
      <c r="AB1847" s="4">
        <v>2.72857402951336</v>
      </c>
      <c r="AC1847" s="1">
        <v>3.09131408844701</v>
      </c>
      <c r="AD1847" s="4">
        <v>-2.4699760884470097</v>
      </c>
    </row>
    <row r="1848">
      <c r="G1848" s="5">
        <v>5.83078</v>
      </c>
      <c r="H1848" s="6">
        <v>9.235</v>
      </c>
      <c r="K1848" s="4">
        <f>IFERROR(__xludf.DUMMYFUNCTION("""COMPUTED_VALUE"""),8.94)</f>
        <v>8.94</v>
      </c>
      <c r="L1848" s="4">
        <v>5.59239</v>
      </c>
      <c r="M1848" s="4" t="s">
        <v>13</v>
      </c>
      <c r="N1848" s="1">
        <v>4.86889926334259</v>
      </c>
      <c r="O1848" s="4">
        <v>0.9618807366574096</v>
      </c>
      <c r="V1848" s="5">
        <v>0.621794</v>
      </c>
      <c r="W1848" s="6">
        <v>9.235</v>
      </c>
      <c r="Z1848" s="4">
        <f>IFERROR(__xludf.DUMMYFUNCTION("""COMPUTED_VALUE"""),8.94)</f>
        <v>8.94</v>
      </c>
      <c r="AA1848" s="4">
        <v>0.624024</v>
      </c>
      <c r="AB1848" s="4" t="s">
        <v>13</v>
      </c>
      <c r="AC1848" s="1">
        <v>3.09574467688437</v>
      </c>
      <c r="AD1848" s="4">
        <v>-2.47395067688437</v>
      </c>
    </row>
    <row r="1849">
      <c r="G1849" s="5">
        <v>5.83553</v>
      </c>
      <c r="H1849" s="6">
        <v>9.24</v>
      </c>
      <c r="K1849" s="4">
        <f>IFERROR(__xludf.DUMMYFUNCTION("""COMPUTED_VALUE"""),8.945)</f>
        <v>8.945</v>
      </c>
      <c r="L1849" s="4">
        <v>5.59528</v>
      </c>
      <c r="M1849" s="4" t="s">
        <v>13</v>
      </c>
      <c r="N1849" s="1">
        <v>4.87405764855631</v>
      </c>
      <c r="O1849" s="4">
        <v>0.9614723514436907</v>
      </c>
      <c r="V1849" s="5">
        <v>0.622248</v>
      </c>
      <c r="W1849" s="6">
        <v>9.24</v>
      </c>
      <c r="Z1849" s="4">
        <f>IFERROR(__xludf.DUMMYFUNCTION("""COMPUTED_VALUE"""),8.945)</f>
        <v>8.945</v>
      </c>
      <c r="AA1849" s="4">
        <v>0.623317</v>
      </c>
      <c r="AB1849" s="4" t="s">
        <v>13</v>
      </c>
      <c r="AC1849" s="1">
        <v>3.10005516914597</v>
      </c>
      <c r="AD1849" s="4">
        <v>-2.47780716914597</v>
      </c>
    </row>
    <row r="1850">
      <c r="G1850" s="5">
        <v>5.84024</v>
      </c>
      <c r="H1850" s="6">
        <v>9.245</v>
      </c>
      <c r="K1850" s="4">
        <f>IFERROR(__xludf.DUMMYFUNCTION("""COMPUTED_VALUE"""),8.95)</f>
        <v>8.95</v>
      </c>
      <c r="L1850" s="4">
        <v>5.59824</v>
      </c>
      <c r="M1850" s="4" t="s">
        <v>13</v>
      </c>
      <c r="N1850" s="1">
        <v>4.87921633434625</v>
      </c>
      <c r="O1850" s="4">
        <v>0.9610236656537499</v>
      </c>
      <c r="V1850" s="5">
        <v>0.622646</v>
      </c>
      <c r="W1850" s="6">
        <v>9.245</v>
      </c>
      <c r="Z1850" s="4">
        <f>IFERROR(__xludf.DUMMYFUNCTION("""COMPUTED_VALUE"""),8.95)</f>
        <v>8.95</v>
      </c>
      <c r="AA1850" s="4">
        <v>0.622618</v>
      </c>
      <c r="AB1850" s="4" t="s">
        <v>13</v>
      </c>
      <c r="AC1850" s="1">
        <v>3.10424708445813</v>
      </c>
      <c r="AD1850" s="4">
        <v>-2.4816010844581298</v>
      </c>
    </row>
    <row r="1851">
      <c r="G1851" s="5">
        <v>5.84488</v>
      </c>
      <c r="H1851" s="6">
        <v>9.25</v>
      </c>
      <c r="K1851" s="4">
        <f>IFERROR(__xludf.DUMMYFUNCTION("""COMPUTED_VALUE"""),8.955)</f>
        <v>8.955</v>
      </c>
      <c r="L1851" s="4">
        <v>5.60127</v>
      </c>
      <c r="M1851" s="4" t="s">
        <v>13</v>
      </c>
      <c r="N1851" s="1">
        <v>4.88437856943971</v>
      </c>
      <c r="O1851" s="4">
        <v>0.9605014305602895</v>
      </c>
      <c r="V1851" s="5">
        <v>0.623023</v>
      </c>
      <c r="W1851" s="6">
        <v>9.25</v>
      </c>
      <c r="Z1851" s="4">
        <f>IFERROR(__xludf.DUMMYFUNCTION("""COMPUTED_VALUE"""),8.955)</f>
        <v>8.955</v>
      </c>
      <c r="AA1851" s="4">
        <v>0.621935</v>
      </c>
      <c r="AB1851" s="4" t="s">
        <v>13</v>
      </c>
      <c r="AC1851" s="1">
        <v>3.10832194204716</v>
      </c>
      <c r="AD1851" s="4">
        <v>-2.48529894204716</v>
      </c>
    </row>
    <row r="1852">
      <c r="G1852" s="5">
        <v>5.84952</v>
      </c>
      <c r="H1852" s="6">
        <v>9.255</v>
      </c>
      <c r="K1852" s="4">
        <f>IFERROR(__xludf.DUMMYFUNCTION("""COMPUTED_VALUE"""),8.96)</f>
        <v>8.96</v>
      </c>
      <c r="L1852" s="4">
        <v>5.60427</v>
      </c>
      <c r="M1852" s="4" t="s">
        <v>13</v>
      </c>
      <c r="N1852" s="1">
        <v>4.88954760256396</v>
      </c>
      <c r="O1852" s="4">
        <v>0.9599723974360401</v>
      </c>
      <c r="V1852" s="5">
        <v>0.623413</v>
      </c>
      <c r="W1852" s="6">
        <v>9.255</v>
      </c>
      <c r="Z1852" s="4">
        <f>IFERROR(__xludf.DUMMYFUNCTION("""COMPUTED_VALUE"""),8.96)</f>
        <v>8.96</v>
      </c>
      <c r="AA1852" s="4">
        <v>0.621225</v>
      </c>
      <c r="AB1852" s="4" t="s">
        <v>13</v>
      </c>
      <c r="AC1852" s="1">
        <v>3.11228126113938</v>
      </c>
      <c r="AD1852" s="4">
        <v>-2.4888682611393804</v>
      </c>
    </row>
    <row r="1853">
      <c r="G1853" s="5">
        <v>5.85409</v>
      </c>
      <c r="H1853" s="6">
        <v>9.26</v>
      </c>
      <c r="K1853" s="4">
        <f>IFERROR(__xludf.DUMMYFUNCTION("""COMPUTED_VALUE"""),8.965)</f>
        <v>8.965</v>
      </c>
      <c r="L1853" s="4">
        <v>5.60736</v>
      </c>
      <c r="M1853" s="4" t="s">
        <v>13</v>
      </c>
      <c r="N1853" s="1">
        <v>4.8947266824463</v>
      </c>
      <c r="O1853" s="4">
        <v>0.9593633175537004</v>
      </c>
      <c r="V1853" s="5">
        <v>0.623758</v>
      </c>
      <c r="W1853" s="6">
        <v>9.26</v>
      </c>
      <c r="Z1853" s="4">
        <f>IFERROR(__xludf.DUMMYFUNCTION("""COMPUTED_VALUE"""),8.965)</f>
        <v>8.965</v>
      </c>
      <c r="AA1853" s="4">
        <v>0.62055</v>
      </c>
      <c r="AB1853" s="4" t="s">
        <v>13</v>
      </c>
      <c r="AC1853" s="1">
        <v>3.11612656096111</v>
      </c>
      <c r="AD1853" s="4">
        <v>-2.49236856096111</v>
      </c>
    </row>
    <row r="1854">
      <c r="G1854" s="5">
        <v>5.85857</v>
      </c>
      <c r="H1854" s="6">
        <v>9.265</v>
      </c>
      <c r="K1854" s="4">
        <f>IFERROR(__xludf.DUMMYFUNCTION("""COMPUTED_VALUE"""),8.97)</f>
        <v>8.97</v>
      </c>
      <c r="L1854" s="4">
        <v>5.61048</v>
      </c>
      <c r="M1854" s="4" t="s">
        <v>13</v>
      </c>
      <c r="N1854" s="1">
        <v>4.89991905781401</v>
      </c>
      <c r="O1854" s="4">
        <v>0.9586509421859901</v>
      </c>
      <c r="V1854" s="5">
        <v>0.62398</v>
      </c>
      <c r="W1854" s="6">
        <v>9.265</v>
      </c>
      <c r="Z1854" s="4">
        <f>IFERROR(__xludf.DUMMYFUNCTION("""COMPUTED_VALUE"""),8.97)</f>
        <v>8.97</v>
      </c>
      <c r="AA1854" s="4">
        <v>0.619848</v>
      </c>
      <c r="AB1854" s="4" t="s">
        <v>13</v>
      </c>
      <c r="AC1854" s="1">
        <v>3.11985936073867</v>
      </c>
      <c r="AD1854" s="4">
        <v>-2.49587936073867</v>
      </c>
    </row>
    <row r="1855">
      <c r="G1855" s="5">
        <v>5.86307</v>
      </c>
      <c r="H1855" s="6">
        <v>9.27</v>
      </c>
      <c r="K1855" s="4">
        <f>IFERROR(__xludf.DUMMYFUNCTION("""COMPUTED_VALUE"""),8.975)</f>
        <v>8.975</v>
      </c>
      <c r="L1855" s="4">
        <v>5.6136</v>
      </c>
      <c r="M1855" s="4" t="s">
        <v>13</v>
      </c>
      <c r="N1855" s="1">
        <v>4.90512797739435</v>
      </c>
      <c r="O1855" s="4">
        <v>0.9579420226056499</v>
      </c>
      <c r="V1855" s="5">
        <v>0.624279</v>
      </c>
      <c r="W1855" s="6">
        <v>9.27</v>
      </c>
      <c r="Z1855" s="4">
        <f>IFERROR(__xludf.DUMMYFUNCTION("""COMPUTED_VALUE"""),8.975)</f>
        <v>8.975</v>
      </c>
      <c r="AA1855" s="4">
        <v>0.619096</v>
      </c>
      <c r="AB1855" s="4" t="s">
        <v>13</v>
      </c>
      <c r="AC1855" s="1">
        <v>3.12348117969836</v>
      </c>
      <c r="AD1855" s="4">
        <v>-2.49920217969836</v>
      </c>
    </row>
    <row r="1856">
      <c r="G1856" s="5">
        <v>5.86747</v>
      </c>
      <c r="H1856" s="6">
        <v>9.275</v>
      </c>
      <c r="K1856" s="4">
        <f>IFERROR(__xludf.DUMMYFUNCTION("""COMPUTED_VALUE"""),8.98)</f>
        <v>8.98</v>
      </c>
      <c r="L1856" s="4">
        <v>5.61681</v>
      </c>
      <c r="M1856" s="4" t="s">
        <v>13</v>
      </c>
      <c r="N1856" s="1">
        <v>4.91035668991464</v>
      </c>
      <c r="O1856" s="4">
        <v>0.9571133100853597</v>
      </c>
      <c r="V1856" s="5">
        <v>0.624521</v>
      </c>
      <c r="W1856" s="6">
        <v>9.275</v>
      </c>
      <c r="Z1856" s="4">
        <f>IFERROR(__xludf.DUMMYFUNCTION("""COMPUTED_VALUE"""),8.98)</f>
        <v>8.98</v>
      </c>
      <c r="AA1856" s="4">
        <v>0.618464</v>
      </c>
      <c r="AB1856" s="4" t="s">
        <v>13</v>
      </c>
      <c r="AC1856" s="1">
        <v>3.12699353706652</v>
      </c>
      <c r="AD1856" s="4">
        <v>-2.5024725370665197</v>
      </c>
    </row>
    <row r="1857">
      <c r="G1857" s="5">
        <v>5.87177</v>
      </c>
      <c r="H1857" s="6">
        <v>9.28</v>
      </c>
      <c r="K1857" s="4">
        <f>IFERROR(__xludf.DUMMYFUNCTION("""COMPUTED_VALUE"""),8.985)</f>
        <v>8.985</v>
      </c>
      <c r="L1857" s="4">
        <v>5.62004</v>
      </c>
      <c r="M1857" s="4" t="s">
        <v>13</v>
      </c>
      <c r="N1857" s="1">
        <v>4.91560844410213</v>
      </c>
      <c r="O1857" s="4">
        <v>0.9561615558978698</v>
      </c>
      <c r="V1857" s="5">
        <v>0.624638</v>
      </c>
      <c r="W1857" s="6">
        <v>9.28</v>
      </c>
      <c r="Z1857" s="4">
        <f>IFERROR(__xludf.DUMMYFUNCTION("""COMPUTED_VALUE"""),8.985)</f>
        <v>8.985</v>
      </c>
      <c r="AA1857" s="4">
        <v>0.617775</v>
      </c>
      <c r="AB1857" s="4" t="s">
        <v>13</v>
      </c>
      <c r="AC1857" s="1">
        <v>3.13039795206945</v>
      </c>
      <c r="AD1857" s="4">
        <v>-2.50575995206945</v>
      </c>
    </row>
    <row r="1858">
      <c r="G1858" s="5">
        <v>5.87604</v>
      </c>
      <c r="H1858" s="6">
        <v>9.285</v>
      </c>
      <c r="K1858" s="4">
        <f>IFERROR(__xludf.DUMMYFUNCTION("""COMPUTED_VALUE"""),8.99)</f>
        <v>8.99</v>
      </c>
      <c r="L1858" s="4">
        <v>5.62329</v>
      </c>
      <c r="M1858" s="4" t="s">
        <v>13</v>
      </c>
      <c r="N1858" s="1">
        <v>4.92088648868413</v>
      </c>
      <c r="O1858" s="4">
        <v>0.9551535113158698</v>
      </c>
      <c r="V1858" s="5">
        <v>0.624786</v>
      </c>
      <c r="W1858" s="6">
        <v>9.285</v>
      </c>
      <c r="Z1858" s="4">
        <f>IFERROR(__xludf.DUMMYFUNCTION("""COMPUTED_VALUE"""),8.99)</f>
        <v>8.99</v>
      </c>
      <c r="AA1858" s="4">
        <v>0.617124</v>
      </c>
      <c r="AB1858" s="4" t="s">
        <v>13</v>
      </c>
      <c r="AC1858" s="1">
        <v>3.13369594393348</v>
      </c>
      <c r="AD1858" s="4">
        <v>-2.5089099439334803</v>
      </c>
    </row>
    <row r="1859">
      <c r="G1859" s="5">
        <v>5.8802</v>
      </c>
      <c r="H1859" s="6">
        <v>9.29</v>
      </c>
      <c r="K1859" s="4">
        <f>IFERROR(__xludf.DUMMYFUNCTION("""COMPUTED_VALUE"""),8.995)</f>
        <v>8.995</v>
      </c>
      <c r="L1859" s="4">
        <v>5.62662</v>
      </c>
      <c r="M1859" s="4" t="s">
        <v>13</v>
      </c>
      <c r="N1859" s="1">
        <v>4.92616016003091</v>
      </c>
      <c r="O1859" s="4">
        <v>0.9540398399690906</v>
      </c>
      <c r="V1859" s="5">
        <v>0.624853</v>
      </c>
      <c r="W1859" s="6">
        <v>9.29</v>
      </c>
      <c r="Z1859" s="4">
        <f>IFERROR(__xludf.DUMMYFUNCTION("""COMPUTED_VALUE"""),8.995)</f>
        <v>8.995</v>
      </c>
      <c r="AA1859" s="4">
        <v>0.616552</v>
      </c>
      <c r="AB1859" s="4" t="s">
        <v>13</v>
      </c>
      <c r="AC1859" s="1">
        <v>3.1368667744263</v>
      </c>
      <c r="AD1859" s="4">
        <v>-2.5120137744263</v>
      </c>
    </row>
    <row r="1860">
      <c r="G1860" s="5">
        <v>5.88435</v>
      </c>
      <c r="H1860" s="6">
        <v>9.295</v>
      </c>
      <c r="K1860" s="4">
        <f>IFERROR(__xludf.DUMMYFUNCTION("""COMPUTED_VALUE"""),9.0)</f>
        <v>9</v>
      </c>
      <c r="L1860" s="4">
        <v>5.62994</v>
      </c>
      <c r="M1860" s="4" t="s">
        <v>13</v>
      </c>
      <c r="N1860" s="1">
        <v>4.93135250225867</v>
      </c>
      <c r="O1860" s="4">
        <v>0.9529974977413307</v>
      </c>
      <c r="V1860" s="5">
        <v>0.624952</v>
      </c>
      <c r="W1860" s="6">
        <v>9.295</v>
      </c>
      <c r="Z1860" s="4">
        <f>IFERROR(__xludf.DUMMYFUNCTION("""COMPUTED_VALUE"""),9.0)</f>
        <v>9</v>
      </c>
      <c r="AA1860" s="4">
        <v>0.615903</v>
      </c>
      <c r="AB1860" s="4" t="s">
        <v>13</v>
      </c>
      <c r="AC1860" s="1">
        <v>3.13986297187262</v>
      </c>
      <c r="AD1860" s="4">
        <v>-2.51491097187262</v>
      </c>
    </row>
    <row r="1861">
      <c r="G1861" s="5">
        <v>5.8884</v>
      </c>
      <c r="H1861" s="6">
        <v>9.3</v>
      </c>
      <c r="K1861" s="4">
        <f>IFERROR(__xludf.DUMMYFUNCTION("""COMPUTED_VALUE"""),9.005)</f>
        <v>9.005</v>
      </c>
      <c r="L1861" s="4">
        <v>5.63335</v>
      </c>
      <c r="M1861" s="4" t="s">
        <v>13</v>
      </c>
      <c r="N1861" s="1">
        <v>4.93646677725122</v>
      </c>
      <c r="O1861" s="4">
        <v>0.9519332227487798</v>
      </c>
      <c r="V1861" s="5">
        <v>0.624961</v>
      </c>
      <c r="W1861" s="6">
        <v>9.3</v>
      </c>
      <c r="Z1861" s="4">
        <f>IFERROR(__xludf.DUMMYFUNCTION("""COMPUTED_VALUE"""),9.005)</f>
        <v>9.005</v>
      </c>
      <c r="AA1861" s="4">
        <v>0.615394</v>
      </c>
      <c r="AB1861" s="4" t="s">
        <v>13</v>
      </c>
      <c r="AC1861" s="1">
        <v>3.14269311795305</v>
      </c>
      <c r="AD1861" s="4">
        <v>-2.51773211795305</v>
      </c>
    </row>
    <row r="1862">
      <c r="G1862" s="5">
        <v>5.89236</v>
      </c>
      <c r="H1862" s="6">
        <v>9.305</v>
      </c>
      <c r="K1862" s="4">
        <f>IFERROR(__xludf.DUMMYFUNCTION("""COMPUTED_VALUE"""),9.01)</f>
        <v>9.01</v>
      </c>
      <c r="L1862" s="4">
        <v>5.63675</v>
      </c>
      <c r="M1862" s="4" t="s">
        <v>13</v>
      </c>
      <c r="N1862" s="1">
        <v>4.94150993991094</v>
      </c>
      <c r="O1862" s="4">
        <v>0.9508500600890599</v>
      </c>
      <c r="V1862" s="5">
        <v>0.624947</v>
      </c>
      <c r="W1862" s="6">
        <v>9.305</v>
      </c>
      <c r="Z1862" s="4">
        <f>IFERROR(__xludf.DUMMYFUNCTION("""COMPUTED_VALUE"""),9.01)</f>
        <v>9.01</v>
      </c>
      <c r="AA1862" s="4">
        <v>0.614805</v>
      </c>
      <c r="AB1862" s="4" t="s">
        <v>13</v>
      </c>
      <c r="AC1862" s="1">
        <v>3.14536829071869</v>
      </c>
      <c r="AD1862" s="4">
        <v>-2.52042129071869</v>
      </c>
    </row>
    <row r="1863">
      <c r="G1863" s="5">
        <v>5.89622</v>
      </c>
      <c r="H1863" s="6">
        <v>9.31</v>
      </c>
      <c r="K1863" s="4">
        <f>IFERROR(__xludf.DUMMYFUNCTION("""COMPUTED_VALUE"""),9.015)</f>
        <v>9.015</v>
      </c>
      <c r="L1863" s="4">
        <v>5.64025</v>
      </c>
      <c r="M1863" s="4" t="s">
        <v>13</v>
      </c>
      <c r="N1863" s="1">
        <v>4.9464889451402</v>
      </c>
      <c r="O1863" s="4">
        <v>0.9497310548597993</v>
      </c>
      <c r="V1863" s="5">
        <v>0.624884</v>
      </c>
      <c r="W1863" s="6">
        <v>9.31</v>
      </c>
      <c r="Z1863" s="4">
        <f>IFERROR(__xludf.DUMMYFUNCTION("""COMPUTED_VALUE"""),9.015)</f>
        <v>9.015</v>
      </c>
      <c r="AA1863" s="4">
        <v>0.614359</v>
      </c>
      <c r="AB1863" s="4" t="s">
        <v>13</v>
      </c>
      <c r="AC1863" s="1">
        <v>3.14789956822065</v>
      </c>
      <c r="AD1863" s="4">
        <v>-2.52301556822065</v>
      </c>
    </row>
    <row r="1864">
      <c r="G1864" s="5">
        <v>5.90004</v>
      </c>
      <c r="H1864" s="6">
        <v>9.315</v>
      </c>
      <c r="K1864" s="4">
        <f>IFERROR(__xludf.DUMMYFUNCTION("""COMPUTED_VALUE"""),9.019466403)</f>
        <v>9.019466403</v>
      </c>
      <c r="L1864" s="4" t="s">
        <v>13</v>
      </c>
      <c r="M1864" s="4">
        <v>4.60534142229451</v>
      </c>
      <c r="N1864" s="1">
        <v>4.95141074784135</v>
      </c>
      <c r="O1864" s="4">
        <v>0.9486292521586499</v>
      </c>
      <c r="V1864" s="5">
        <v>0.624807</v>
      </c>
      <c r="W1864" s="6">
        <v>9.315</v>
      </c>
      <c r="Z1864" s="4">
        <f>IFERROR(__xludf.DUMMYFUNCTION("""COMPUTED_VALUE"""),9.019466403)</f>
        <v>9.019466403</v>
      </c>
      <c r="AA1864" s="4" t="s">
        <v>13</v>
      </c>
      <c r="AB1864" s="4">
        <v>2.71907112055839</v>
      </c>
      <c r="AC1864" s="1">
        <v>3.15029802851003</v>
      </c>
      <c r="AD1864" s="4">
        <v>-2.52549102851003</v>
      </c>
    </row>
    <row r="1865">
      <c r="G1865" s="5">
        <v>5.90375</v>
      </c>
      <c r="H1865" s="6">
        <v>9.32</v>
      </c>
      <c r="K1865" s="4">
        <f>IFERROR(__xludf.DUMMYFUNCTION("""COMPUTED_VALUE"""),9.02)</f>
        <v>9.02</v>
      </c>
      <c r="L1865" s="4">
        <v>5.64373</v>
      </c>
      <c r="M1865" s="4" t="s">
        <v>13</v>
      </c>
      <c r="N1865" s="1">
        <v>4.95628230291677</v>
      </c>
      <c r="O1865" s="4">
        <v>0.9474676970832299</v>
      </c>
      <c r="V1865" s="5">
        <v>0.624633</v>
      </c>
      <c r="W1865" s="6">
        <v>9.32</v>
      </c>
      <c r="Z1865" s="4">
        <f>IFERROR(__xludf.DUMMYFUNCTION("""COMPUTED_VALUE"""),9.02)</f>
        <v>9.02</v>
      </c>
      <c r="AA1865" s="4">
        <v>0.613847</v>
      </c>
      <c r="AB1865" s="4" t="s">
        <v>13</v>
      </c>
      <c r="AC1865" s="1">
        <v>3.15257474963794</v>
      </c>
      <c r="AD1865" s="4">
        <v>-2.5279417496379404</v>
      </c>
    </row>
    <row r="1866">
      <c r="G1866" s="5">
        <v>5.90739</v>
      </c>
      <c r="H1866" s="6">
        <v>9.325</v>
      </c>
      <c r="K1866" s="4">
        <f>IFERROR(__xludf.DUMMYFUNCTION("""COMPUTED_VALUE"""),9.025)</f>
        <v>9.025</v>
      </c>
      <c r="L1866" s="4">
        <v>5.64727</v>
      </c>
      <c r="M1866" s="4" t="s">
        <v>13</v>
      </c>
      <c r="N1866" s="1">
        <v>4.96111056526882</v>
      </c>
      <c r="O1866" s="4">
        <v>0.9462794347311805</v>
      </c>
      <c r="V1866" s="5">
        <v>0.624489</v>
      </c>
      <c r="W1866" s="6">
        <v>9.325</v>
      </c>
      <c r="Z1866" s="4">
        <f>IFERROR(__xludf.DUMMYFUNCTION("""COMPUTED_VALUE"""),9.025)</f>
        <v>9.025</v>
      </c>
      <c r="AA1866" s="4">
        <v>0.613424</v>
      </c>
      <c r="AB1866" s="4" t="s">
        <v>13</v>
      </c>
      <c r="AC1866" s="1">
        <v>3.15474080965548</v>
      </c>
      <c r="AD1866" s="4">
        <v>-2.53025180965548</v>
      </c>
    </row>
    <row r="1867">
      <c r="G1867" s="5">
        <v>5.91098</v>
      </c>
      <c r="H1867" s="6">
        <v>9.33</v>
      </c>
      <c r="K1867" s="4">
        <f>IFERROR(__xludf.DUMMYFUNCTION("""COMPUTED_VALUE"""),9.03)</f>
        <v>9.03</v>
      </c>
      <c r="L1867" s="4">
        <v>5.65083</v>
      </c>
      <c r="M1867" s="4" t="s">
        <v>13</v>
      </c>
      <c r="N1867" s="1">
        <v>4.96590248979987</v>
      </c>
      <c r="O1867" s="4">
        <v>0.9450775102001305</v>
      </c>
      <c r="V1867" s="5">
        <v>0.624341</v>
      </c>
      <c r="W1867" s="6">
        <v>9.33</v>
      </c>
      <c r="Z1867" s="4">
        <f>IFERROR(__xludf.DUMMYFUNCTION("""COMPUTED_VALUE"""),9.03)</f>
        <v>9.03</v>
      </c>
      <c r="AA1867" s="4">
        <v>0.612985</v>
      </c>
      <c r="AB1867" s="4" t="s">
        <v>13</v>
      </c>
      <c r="AC1867" s="1">
        <v>3.15680728661375</v>
      </c>
      <c r="AD1867" s="4">
        <v>-2.53246628661375</v>
      </c>
    </row>
    <row r="1868">
      <c r="G1868" s="5">
        <v>5.91443</v>
      </c>
      <c r="H1868" s="6">
        <v>9.335</v>
      </c>
      <c r="K1868" s="4">
        <f>IFERROR(__xludf.DUMMYFUNCTION("""COMPUTED_VALUE"""),9.035)</f>
        <v>9.035</v>
      </c>
      <c r="L1868" s="4">
        <v>5.65447</v>
      </c>
      <c r="M1868" s="4" t="s">
        <v>13</v>
      </c>
      <c r="N1868" s="1">
        <v>4.97066503141229</v>
      </c>
      <c r="O1868" s="4">
        <v>0.9437649685877103</v>
      </c>
      <c r="V1868" s="5">
        <v>0.624102</v>
      </c>
      <c r="W1868" s="6">
        <v>9.335</v>
      </c>
      <c r="Z1868" s="4">
        <f>IFERROR(__xludf.DUMMYFUNCTION("""COMPUTED_VALUE"""),9.035)</f>
        <v>9.035</v>
      </c>
      <c r="AA1868" s="4">
        <v>0.612647</v>
      </c>
      <c r="AB1868" s="4" t="s">
        <v>13</v>
      </c>
      <c r="AC1868" s="1">
        <v>3.15878525856387</v>
      </c>
      <c r="AD1868" s="4">
        <v>-2.5346832585638697</v>
      </c>
    </row>
    <row r="1869">
      <c r="G1869" s="5">
        <v>5.91787</v>
      </c>
      <c r="H1869" s="6">
        <v>9.34</v>
      </c>
      <c r="K1869" s="4">
        <f>IFERROR(__xludf.DUMMYFUNCTION("""COMPUTED_VALUE"""),9.04)</f>
        <v>9.04</v>
      </c>
      <c r="L1869" s="4">
        <v>5.65811</v>
      </c>
      <c r="M1869" s="4" t="s">
        <v>13</v>
      </c>
      <c r="N1869" s="1">
        <v>4.97540514500843</v>
      </c>
      <c r="O1869" s="4">
        <v>0.9424648549915702</v>
      </c>
      <c r="V1869" s="5">
        <v>0.623955</v>
      </c>
      <c r="W1869" s="6">
        <v>9.34</v>
      </c>
      <c r="Z1869" s="4">
        <f>IFERROR(__xludf.DUMMYFUNCTION("""COMPUTED_VALUE"""),9.04)</f>
        <v>9.04</v>
      </c>
      <c r="AA1869" s="4">
        <v>0.612323</v>
      </c>
      <c r="AB1869" s="4" t="s">
        <v>13</v>
      </c>
      <c r="AC1869" s="1">
        <v>3.16068580355693</v>
      </c>
      <c r="AD1869" s="4">
        <v>-2.53673080355693</v>
      </c>
    </row>
    <row r="1870">
      <c r="G1870" s="5">
        <v>5.92122</v>
      </c>
      <c r="H1870" s="6">
        <v>9.345</v>
      </c>
      <c r="K1870" s="4">
        <f>IFERROR(__xludf.DUMMYFUNCTION("""COMPUTED_VALUE"""),9.045)</f>
        <v>9.045</v>
      </c>
      <c r="L1870" s="4">
        <v>5.66182</v>
      </c>
      <c r="M1870" s="4" t="s">
        <v>13</v>
      </c>
      <c r="N1870" s="1">
        <v>4.98012978549067</v>
      </c>
      <c r="O1870" s="4">
        <v>0.9410902145093303</v>
      </c>
      <c r="V1870" s="5">
        <v>0.623783</v>
      </c>
      <c r="W1870" s="6">
        <v>9.345</v>
      </c>
      <c r="Z1870" s="4">
        <f>IFERROR(__xludf.DUMMYFUNCTION("""COMPUTED_VALUE"""),9.045)</f>
        <v>9.045</v>
      </c>
      <c r="AA1870" s="4">
        <v>0.612045</v>
      </c>
      <c r="AB1870" s="4" t="s">
        <v>13</v>
      </c>
      <c r="AC1870" s="1">
        <v>3.16251999964404</v>
      </c>
      <c r="AD1870" s="4">
        <v>-2.53873699964404</v>
      </c>
    </row>
    <row r="1871">
      <c r="G1871" s="5">
        <v>5.92446</v>
      </c>
      <c r="H1871" s="6">
        <v>9.35</v>
      </c>
      <c r="K1871" s="4">
        <f>IFERROR(__xludf.DUMMYFUNCTION("""COMPUTED_VALUE"""),9.05)</f>
        <v>9.05</v>
      </c>
      <c r="L1871" s="4">
        <v>5.66554</v>
      </c>
      <c r="M1871" s="4" t="s">
        <v>13</v>
      </c>
      <c r="N1871" s="1">
        <v>4.98484590776137</v>
      </c>
      <c r="O1871" s="4">
        <v>0.9396140922386298</v>
      </c>
      <c r="V1871" s="5">
        <v>0.623544</v>
      </c>
      <c r="W1871" s="6">
        <v>9.35</v>
      </c>
      <c r="Z1871" s="4">
        <f>IFERROR(__xludf.DUMMYFUNCTION("""COMPUTED_VALUE"""),9.05)</f>
        <v>9.05</v>
      </c>
      <c r="AA1871" s="4">
        <v>0.611773</v>
      </c>
      <c r="AB1871" s="4" t="s">
        <v>13</v>
      </c>
      <c r="AC1871" s="1">
        <v>3.1642989248763</v>
      </c>
      <c r="AD1871" s="4">
        <v>-2.5407549248763</v>
      </c>
    </row>
    <row r="1872">
      <c r="G1872" s="5">
        <v>5.92766</v>
      </c>
      <c r="H1872" s="6">
        <v>9.355</v>
      </c>
      <c r="K1872" s="4">
        <f>IFERROR(__xludf.DUMMYFUNCTION("""COMPUTED_VALUE"""),9.055)</f>
        <v>9.055</v>
      </c>
      <c r="L1872" s="4">
        <v>5.66934</v>
      </c>
      <c r="M1872" s="4" t="s">
        <v>13</v>
      </c>
      <c r="N1872" s="1">
        <v>4.9895604667229</v>
      </c>
      <c r="O1872" s="4">
        <v>0.9380995332771</v>
      </c>
      <c r="V1872" s="5">
        <v>0.623345</v>
      </c>
      <c r="W1872" s="6">
        <v>9.355</v>
      </c>
      <c r="Z1872" s="4">
        <f>IFERROR(__xludf.DUMMYFUNCTION("""COMPUTED_VALUE"""),9.055)</f>
        <v>9.055</v>
      </c>
      <c r="AA1872" s="4">
        <v>0.611585</v>
      </c>
      <c r="AB1872" s="4" t="s">
        <v>13</v>
      </c>
      <c r="AC1872" s="1">
        <v>3.16603365730482</v>
      </c>
      <c r="AD1872" s="4">
        <v>-2.54268865730482</v>
      </c>
    </row>
    <row r="1873">
      <c r="G1873" s="5">
        <v>5.9308</v>
      </c>
      <c r="H1873" s="6">
        <v>9.36</v>
      </c>
      <c r="K1873" s="4">
        <f>IFERROR(__xludf.DUMMYFUNCTION("""COMPUTED_VALUE"""),9.06)</f>
        <v>9.06</v>
      </c>
      <c r="L1873" s="4">
        <v>5.67314</v>
      </c>
      <c r="M1873" s="4" t="s">
        <v>13</v>
      </c>
      <c r="N1873" s="1">
        <v>4.99428041727763</v>
      </c>
      <c r="O1873" s="4">
        <v>0.9365195827223696</v>
      </c>
      <c r="V1873" s="5">
        <v>0.623181</v>
      </c>
      <c r="W1873" s="6">
        <v>9.36</v>
      </c>
      <c r="Z1873" s="4">
        <f>IFERROR(__xludf.DUMMYFUNCTION("""COMPUTED_VALUE"""),9.06)</f>
        <v>9.06</v>
      </c>
      <c r="AA1873" s="4">
        <v>0.611404</v>
      </c>
      <c r="AB1873" s="4" t="s">
        <v>13</v>
      </c>
      <c r="AC1873" s="1">
        <v>3.16773527498071</v>
      </c>
      <c r="AD1873" s="4">
        <v>-2.54455427498071</v>
      </c>
    </row>
    <row r="1874">
      <c r="G1874" s="5">
        <v>5.93384</v>
      </c>
      <c r="H1874" s="6">
        <v>9.365</v>
      </c>
      <c r="K1874" s="4">
        <f>IFERROR(__xludf.DUMMYFUNCTION("""COMPUTED_VALUE"""),9.065)</f>
        <v>9.065</v>
      </c>
      <c r="L1874" s="4">
        <v>5.677</v>
      </c>
      <c r="M1874" s="4" t="s">
        <v>13</v>
      </c>
      <c r="N1874" s="1">
        <v>4.99901271432792</v>
      </c>
      <c r="O1874" s="4">
        <v>0.9348272856720801</v>
      </c>
      <c r="V1874" s="5">
        <v>0.622994</v>
      </c>
      <c r="W1874" s="6">
        <v>9.365</v>
      </c>
      <c r="Z1874" s="4">
        <f>IFERROR(__xludf.DUMMYFUNCTION("""COMPUTED_VALUE"""),9.065)</f>
        <v>9.065</v>
      </c>
      <c r="AA1874" s="4">
        <v>0.611262</v>
      </c>
      <c r="AB1874" s="4" t="s">
        <v>13</v>
      </c>
      <c r="AC1874" s="1">
        <v>3.16941485595506</v>
      </c>
      <c r="AD1874" s="4">
        <v>-2.54642085595506</v>
      </c>
    </row>
    <row r="1875">
      <c r="G1875" s="5">
        <v>5.93683</v>
      </c>
      <c r="H1875" s="6">
        <v>9.37</v>
      </c>
      <c r="K1875" s="4">
        <f>IFERROR(__xludf.DUMMYFUNCTION("""COMPUTED_VALUE"""),9.07)</f>
        <v>9.07</v>
      </c>
      <c r="L1875" s="4">
        <v>5.6809</v>
      </c>
      <c r="M1875" s="4" t="s">
        <v>13</v>
      </c>
      <c r="N1875" s="1">
        <v>5.00376431277613</v>
      </c>
      <c r="O1875" s="4">
        <v>0.9330656872238698</v>
      </c>
      <c r="V1875" s="5">
        <v>0.622829</v>
      </c>
      <c r="W1875" s="6">
        <v>9.37</v>
      </c>
      <c r="Z1875" s="4">
        <f>IFERROR(__xludf.DUMMYFUNCTION("""COMPUTED_VALUE"""),9.07)</f>
        <v>9.07</v>
      </c>
      <c r="AA1875" s="4">
        <v>0.611137</v>
      </c>
      <c r="AB1875" s="4" t="s">
        <v>13</v>
      </c>
      <c r="AC1875" s="1">
        <v>3.17108347827899</v>
      </c>
      <c r="AD1875" s="4">
        <v>-2.54825447827899</v>
      </c>
    </row>
    <row r="1876">
      <c r="G1876" s="5">
        <v>5.93975</v>
      </c>
      <c r="H1876" s="6">
        <v>9.375</v>
      </c>
      <c r="K1876" s="4">
        <f>IFERROR(__xludf.DUMMYFUNCTION("""COMPUTED_VALUE"""),9.075)</f>
        <v>9.075</v>
      </c>
      <c r="L1876" s="4">
        <v>5.68483</v>
      </c>
      <c r="M1876" s="4" t="s">
        <v>13</v>
      </c>
      <c r="N1876" s="1">
        <v>5.00854216752465</v>
      </c>
      <c r="O1876" s="4">
        <v>0.9312078324753497</v>
      </c>
      <c r="V1876" s="5">
        <v>0.622667</v>
      </c>
      <c r="W1876" s="6">
        <v>9.375</v>
      </c>
      <c r="Z1876" s="4">
        <f>IFERROR(__xludf.DUMMYFUNCTION("""COMPUTED_VALUE"""),9.075)</f>
        <v>9.075</v>
      </c>
      <c r="AA1876" s="4">
        <v>0.611073</v>
      </c>
      <c r="AB1876" s="4" t="s">
        <v>13</v>
      </c>
      <c r="AC1876" s="1">
        <v>3.17275222000359</v>
      </c>
      <c r="AD1876" s="4">
        <v>-2.55008522000359</v>
      </c>
    </row>
    <row r="1877">
      <c r="G1877" s="5">
        <v>5.9426</v>
      </c>
      <c r="H1877" s="6">
        <v>9.38</v>
      </c>
      <c r="K1877" s="4">
        <f>IFERROR(__xludf.DUMMYFUNCTION("""COMPUTED_VALUE"""),9.08)</f>
        <v>9.08</v>
      </c>
      <c r="L1877" s="4">
        <v>5.68882</v>
      </c>
      <c r="M1877" s="4" t="s">
        <v>13</v>
      </c>
      <c r="N1877" s="1">
        <v>5.01335323347582</v>
      </c>
      <c r="O1877" s="4">
        <v>0.9292467665241793</v>
      </c>
      <c r="V1877" s="5">
        <v>0.622557</v>
      </c>
      <c r="W1877" s="6">
        <v>9.38</v>
      </c>
      <c r="Z1877" s="4">
        <f>IFERROR(__xludf.DUMMYFUNCTION("""COMPUTED_VALUE"""),9.08)</f>
        <v>9.08</v>
      </c>
      <c r="AA1877" s="4">
        <v>0.611012</v>
      </c>
      <c r="AB1877" s="4" t="s">
        <v>13</v>
      </c>
      <c r="AC1877" s="1">
        <v>3.17443215917998</v>
      </c>
      <c r="AD1877" s="4">
        <v>-2.5518751591799798</v>
      </c>
    </row>
    <row r="1878">
      <c r="G1878" s="5">
        <v>5.94542</v>
      </c>
      <c r="H1878" s="6">
        <v>9.385</v>
      </c>
      <c r="K1878" s="4">
        <f>IFERROR(__xludf.DUMMYFUNCTION("""COMPUTED_VALUE"""),9.085)</f>
        <v>9.085</v>
      </c>
      <c r="L1878" s="4">
        <v>5.69286</v>
      </c>
      <c r="M1878" s="4" t="s">
        <v>13</v>
      </c>
      <c r="N1878" s="1">
        <v>5.01820446553201</v>
      </c>
      <c r="O1878" s="4">
        <v>0.9272155344679902</v>
      </c>
      <c r="V1878" s="5">
        <v>0.622483</v>
      </c>
      <c r="W1878" s="6">
        <v>9.385</v>
      </c>
      <c r="Z1878" s="4">
        <f>IFERROR(__xludf.DUMMYFUNCTION("""COMPUTED_VALUE"""),9.085)</f>
        <v>9.085</v>
      </c>
      <c r="AA1878" s="4">
        <v>0.611042</v>
      </c>
      <c r="AB1878" s="4" t="s">
        <v>13</v>
      </c>
      <c r="AC1878" s="1">
        <v>3.17613437385925</v>
      </c>
      <c r="AD1878" s="4">
        <v>-2.55365137385925</v>
      </c>
    </row>
    <row r="1879">
      <c r="G1879" s="5">
        <v>5.94814</v>
      </c>
      <c r="H1879" s="6">
        <v>9.39</v>
      </c>
      <c r="K1879" s="4">
        <f>IFERROR(__xludf.DUMMYFUNCTION("""COMPUTED_VALUE"""),9.09)</f>
        <v>9.09</v>
      </c>
      <c r="L1879" s="4">
        <v>5.69693</v>
      </c>
      <c r="M1879" s="4" t="s">
        <v>13</v>
      </c>
      <c r="N1879" s="1">
        <v>5.0231028185956</v>
      </c>
      <c r="O1879" s="4">
        <v>0.9250371814044005</v>
      </c>
      <c r="V1879" s="5">
        <v>0.622409</v>
      </c>
      <c r="W1879" s="6">
        <v>9.39</v>
      </c>
      <c r="Z1879" s="4">
        <f>IFERROR(__xludf.DUMMYFUNCTION("""COMPUTED_VALUE"""),9.09)</f>
        <v>9.09</v>
      </c>
      <c r="AA1879" s="4">
        <v>0.611067</v>
      </c>
      <c r="AB1879" s="4" t="s">
        <v>13</v>
      </c>
      <c r="AC1879" s="1">
        <v>3.17786994209252</v>
      </c>
      <c r="AD1879" s="4">
        <v>-2.5554609420925196</v>
      </c>
    </row>
    <row r="1880">
      <c r="G1880" s="5">
        <v>5.9508</v>
      </c>
      <c r="H1880" s="6">
        <v>9.395</v>
      </c>
      <c r="K1880" s="4">
        <f>IFERROR(__xludf.DUMMYFUNCTION("""COMPUTED_VALUE"""),9.095)</f>
        <v>9.095</v>
      </c>
      <c r="L1880" s="4">
        <v>5.70107</v>
      </c>
      <c r="M1880" s="4" t="s">
        <v>13</v>
      </c>
      <c r="N1880" s="1">
        <v>5.02805524756895</v>
      </c>
      <c r="O1880" s="4">
        <v>0.9227447524310497</v>
      </c>
      <c r="V1880" s="5">
        <v>0.622352</v>
      </c>
      <c r="W1880" s="6">
        <v>9.395</v>
      </c>
      <c r="Z1880" s="4">
        <f>IFERROR(__xludf.DUMMYFUNCTION("""COMPUTED_VALUE"""),9.095)</f>
        <v>9.095</v>
      </c>
      <c r="AA1880" s="4">
        <v>0.611154</v>
      </c>
      <c r="AB1880" s="4" t="s">
        <v>13</v>
      </c>
      <c r="AC1880" s="1">
        <v>3.17964994193087</v>
      </c>
      <c r="AD1880" s="4">
        <v>-2.5572979419308703</v>
      </c>
    </row>
    <row r="1881">
      <c r="G1881" s="5">
        <v>5.9534</v>
      </c>
      <c r="H1881" s="6">
        <v>9.4</v>
      </c>
      <c r="K1881" s="4">
        <f>IFERROR(__xludf.DUMMYFUNCTION("""COMPUTED_VALUE"""),9.1)</f>
        <v>9.1</v>
      </c>
      <c r="L1881" s="4">
        <v>5.70525</v>
      </c>
      <c r="M1881" s="4" t="s">
        <v>13</v>
      </c>
      <c r="N1881" s="1">
        <v>5.03306870735443</v>
      </c>
      <c r="O1881" s="4">
        <v>0.92033129264557</v>
      </c>
      <c r="V1881" s="5">
        <v>0.622318</v>
      </c>
      <c r="W1881" s="6">
        <v>9.4</v>
      </c>
      <c r="Z1881" s="4">
        <f>IFERROR(__xludf.DUMMYFUNCTION("""COMPUTED_VALUE"""),9.1)</f>
        <v>9.1</v>
      </c>
      <c r="AA1881" s="4">
        <v>0.611248</v>
      </c>
      <c r="AB1881" s="4" t="s">
        <v>13</v>
      </c>
      <c r="AC1881" s="1">
        <v>3.18148545142543</v>
      </c>
      <c r="AD1881" s="4">
        <v>-2.55916745142543</v>
      </c>
    </row>
    <row r="1882">
      <c r="G1882" s="5">
        <v>5.95596</v>
      </c>
      <c r="H1882" s="6">
        <v>9.405</v>
      </c>
      <c r="K1882" s="4">
        <f>IFERROR(__xludf.DUMMYFUNCTION("""COMPUTED_VALUE"""),9.105)</f>
        <v>9.105</v>
      </c>
      <c r="L1882" s="4">
        <v>5.70945</v>
      </c>
      <c r="M1882" s="4" t="s">
        <v>13</v>
      </c>
      <c r="N1882" s="1">
        <v>5.03815015285439</v>
      </c>
      <c r="O1882" s="4">
        <v>0.9178098471456098</v>
      </c>
      <c r="V1882" s="5">
        <v>0.622343</v>
      </c>
      <c r="W1882" s="6">
        <v>9.405</v>
      </c>
      <c r="Z1882" s="4">
        <f>IFERROR(__xludf.DUMMYFUNCTION("""COMPUTED_VALUE"""),9.105)</f>
        <v>9.105</v>
      </c>
      <c r="AA1882" s="4">
        <v>0.611347</v>
      </c>
      <c r="AB1882" s="4" t="s">
        <v>13</v>
      </c>
      <c r="AC1882" s="1">
        <v>3.1833875486273</v>
      </c>
      <c r="AD1882" s="4">
        <v>-2.5610445486273</v>
      </c>
    </row>
    <row r="1883">
      <c r="G1883" s="5">
        <v>5.95841</v>
      </c>
      <c r="H1883" s="6">
        <v>9.41</v>
      </c>
      <c r="K1883" s="4">
        <f>IFERROR(__xludf.DUMMYFUNCTION("""COMPUTED_VALUE"""),9.11)</f>
        <v>9.11</v>
      </c>
      <c r="L1883" s="4">
        <v>5.71371</v>
      </c>
      <c r="M1883" s="4" t="s">
        <v>13</v>
      </c>
      <c r="N1883" s="1">
        <v>5.04330653897121</v>
      </c>
      <c r="O1883" s="4">
        <v>0.9151034610287896</v>
      </c>
      <c r="V1883" s="5">
        <v>0.62234</v>
      </c>
      <c r="W1883" s="6">
        <v>9.41</v>
      </c>
      <c r="Z1883" s="4">
        <f>IFERROR(__xludf.DUMMYFUNCTION("""COMPUTED_VALUE"""),9.11)</f>
        <v>9.11</v>
      </c>
      <c r="AA1883" s="4">
        <v>0.611487</v>
      </c>
      <c r="AB1883" s="4" t="s">
        <v>13</v>
      </c>
      <c r="AC1883" s="1">
        <v>3.18536731158757</v>
      </c>
      <c r="AD1883" s="4">
        <v>-2.56302731158757</v>
      </c>
    </row>
    <row r="1884">
      <c r="G1884" s="5">
        <v>5.96086</v>
      </c>
      <c r="H1884" s="6">
        <v>9.415</v>
      </c>
      <c r="K1884" s="4">
        <f>IFERROR(__xludf.DUMMYFUNCTION("""COMPUTED_VALUE"""),9.115)</f>
        <v>9.115</v>
      </c>
      <c r="L1884" s="4">
        <v>5.71804</v>
      </c>
      <c r="M1884" s="4" t="s">
        <v>13</v>
      </c>
      <c r="N1884" s="1">
        <v>5.04854482060726</v>
      </c>
      <c r="O1884" s="4">
        <v>0.9123151793927402</v>
      </c>
      <c r="V1884" s="5">
        <v>0.622419</v>
      </c>
      <c r="W1884" s="6">
        <v>9.415</v>
      </c>
      <c r="Z1884" s="4">
        <f>IFERROR(__xludf.DUMMYFUNCTION("""COMPUTED_VALUE"""),9.115)</f>
        <v>9.115</v>
      </c>
      <c r="AA1884" s="4">
        <v>0.611705</v>
      </c>
      <c r="AB1884" s="4" t="s">
        <v>13</v>
      </c>
      <c r="AC1884" s="1">
        <v>3.18743581835735</v>
      </c>
      <c r="AD1884" s="4">
        <v>-2.5650168183573503</v>
      </c>
    </row>
    <row r="1885">
      <c r="G1885" s="5">
        <v>5.9632</v>
      </c>
      <c r="H1885" s="6">
        <v>9.42</v>
      </c>
      <c r="K1885" s="4">
        <f>IFERROR(__xludf.DUMMYFUNCTION("""COMPUTED_VALUE"""),9.119503023)</f>
        <v>9.119503023</v>
      </c>
      <c r="L1885" s="4" t="s">
        <v>13</v>
      </c>
      <c r="M1885" s="4">
        <v>4.74226194432935</v>
      </c>
      <c r="N1885" s="1">
        <v>5.0538719526649</v>
      </c>
      <c r="O1885" s="4">
        <v>0.9093280473350998</v>
      </c>
      <c r="V1885" s="5">
        <v>0.622446</v>
      </c>
      <c r="W1885" s="6">
        <v>9.42</v>
      </c>
      <c r="Z1885" s="4">
        <f>IFERROR(__xludf.DUMMYFUNCTION("""COMPUTED_VALUE"""),9.119503023)</f>
        <v>9.119503023</v>
      </c>
      <c r="AA1885" s="4" t="s">
        <v>13</v>
      </c>
      <c r="AB1885" s="4">
        <v>2.95963225230769</v>
      </c>
      <c r="AC1885" s="1">
        <v>3.18960414698776</v>
      </c>
      <c r="AD1885" s="4">
        <v>-2.56715814698776</v>
      </c>
    </row>
    <row r="1886">
      <c r="G1886" s="5">
        <v>5.9655</v>
      </c>
      <c r="H1886" s="6">
        <v>9.425</v>
      </c>
      <c r="K1886" s="4">
        <f>IFERROR(__xludf.DUMMYFUNCTION("""COMPUTED_VALUE"""),9.12)</f>
        <v>9.12</v>
      </c>
      <c r="L1886" s="4">
        <v>5.72237</v>
      </c>
      <c r="M1886" s="4" t="s">
        <v>13</v>
      </c>
      <c r="N1886" s="1">
        <v>5.05929489004649</v>
      </c>
      <c r="O1886" s="4">
        <v>0.9062051099535093</v>
      </c>
      <c r="V1886" s="5">
        <v>0.622536</v>
      </c>
      <c r="W1886" s="6">
        <v>9.425</v>
      </c>
      <c r="Z1886" s="4">
        <f>IFERROR(__xludf.DUMMYFUNCTION("""COMPUTED_VALUE"""),9.12)</f>
        <v>9.12</v>
      </c>
      <c r="AA1886" s="4">
        <v>0.6119</v>
      </c>
      <c r="AB1886" s="4" t="s">
        <v>13</v>
      </c>
      <c r="AC1886" s="1">
        <v>3.19188337552989</v>
      </c>
      <c r="AD1886" s="4">
        <v>-2.5693473755298903</v>
      </c>
    </row>
    <row r="1887">
      <c r="G1887" s="5">
        <v>5.9677</v>
      </c>
      <c r="H1887" s="6">
        <v>9.43</v>
      </c>
      <c r="K1887" s="4">
        <f>IFERROR(__xludf.DUMMYFUNCTION("""COMPUTED_VALUE"""),9.125)</f>
        <v>9.125</v>
      </c>
      <c r="L1887" s="4">
        <v>5.7268</v>
      </c>
      <c r="M1887" s="4" t="s">
        <v>13</v>
      </c>
      <c r="N1887" s="1">
        <v>5.0648205876544</v>
      </c>
      <c r="O1887" s="4">
        <v>0.9028794123455999</v>
      </c>
      <c r="V1887" s="5">
        <v>0.622599</v>
      </c>
      <c r="W1887" s="6">
        <v>9.43</v>
      </c>
      <c r="Z1887" s="4">
        <f>IFERROR(__xludf.DUMMYFUNCTION("""COMPUTED_VALUE"""),9.125)</f>
        <v>9.125</v>
      </c>
      <c r="AA1887" s="4">
        <v>0.612189</v>
      </c>
      <c r="AB1887" s="4" t="s">
        <v>13</v>
      </c>
      <c r="AC1887" s="1">
        <v>3.19428458203484</v>
      </c>
      <c r="AD1887" s="4">
        <v>-2.57168558203484</v>
      </c>
    </row>
    <row r="1888">
      <c r="G1888" s="5">
        <v>5.96986</v>
      </c>
      <c r="H1888" s="6">
        <v>9.435</v>
      </c>
      <c r="K1888" s="4">
        <f>IFERROR(__xludf.DUMMYFUNCTION("""COMPUTED_VALUE"""),9.13)</f>
        <v>9.13</v>
      </c>
      <c r="L1888" s="4">
        <v>5.73122</v>
      </c>
      <c r="M1888" s="4" t="s">
        <v>13</v>
      </c>
      <c r="N1888" s="1">
        <v>5.07045600039101</v>
      </c>
      <c r="O1888" s="4">
        <v>0.8994039996089898</v>
      </c>
      <c r="V1888" s="5">
        <v>0.622681</v>
      </c>
      <c r="W1888" s="6">
        <v>9.435</v>
      </c>
      <c r="Z1888" s="4">
        <f>IFERROR(__xludf.DUMMYFUNCTION("""COMPUTED_VALUE"""),9.13)</f>
        <v>9.13</v>
      </c>
      <c r="AA1888" s="4">
        <v>0.612422</v>
      </c>
      <c r="AB1888" s="4" t="s">
        <v>13</v>
      </c>
      <c r="AC1888" s="1">
        <v>3.19681884455373</v>
      </c>
      <c r="AD1888" s="4">
        <v>-2.57413784455373</v>
      </c>
    </row>
    <row r="1889">
      <c r="G1889" s="5">
        <v>5.97195</v>
      </c>
      <c r="H1889" s="6">
        <v>9.44</v>
      </c>
      <c r="K1889" s="4">
        <f>IFERROR(__xludf.DUMMYFUNCTION("""COMPUTED_VALUE"""),9.135)</f>
        <v>9.135</v>
      </c>
      <c r="L1889" s="4">
        <v>5.73572</v>
      </c>
      <c r="M1889" s="4" t="s">
        <v>13</v>
      </c>
      <c r="N1889" s="1">
        <v>5.07620808315867</v>
      </c>
      <c r="O1889" s="4">
        <v>0.8957419168413301</v>
      </c>
      <c r="V1889" s="5">
        <v>0.622745</v>
      </c>
      <c r="W1889" s="6">
        <v>9.44</v>
      </c>
      <c r="Z1889" s="4">
        <f>IFERROR(__xludf.DUMMYFUNCTION("""COMPUTED_VALUE"""),9.135)</f>
        <v>9.135</v>
      </c>
      <c r="AA1889" s="4">
        <v>0.612728</v>
      </c>
      <c r="AB1889" s="4" t="s">
        <v>13</v>
      </c>
      <c r="AC1889" s="1">
        <v>3.19949724113765</v>
      </c>
      <c r="AD1889" s="4">
        <v>-2.57675224113765</v>
      </c>
    </row>
    <row r="1890">
      <c r="G1890" s="5">
        <v>5.97396</v>
      </c>
      <c r="H1890" s="6">
        <v>9.445</v>
      </c>
      <c r="K1890" s="4">
        <f>IFERROR(__xludf.DUMMYFUNCTION("""COMPUTED_VALUE"""),9.14)</f>
        <v>9.14</v>
      </c>
      <c r="L1890" s="4">
        <v>5.74021</v>
      </c>
      <c r="M1890" s="4" t="s">
        <v>13</v>
      </c>
      <c r="N1890" s="1">
        <v>5.08208379085975</v>
      </c>
      <c r="O1890" s="4">
        <v>0.8918762091402499</v>
      </c>
      <c r="V1890" s="5">
        <v>0.622792</v>
      </c>
      <c r="W1890" s="6">
        <v>9.445</v>
      </c>
      <c r="Z1890" s="4">
        <f>IFERROR(__xludf.DUMMYFUNCTION("""COMPUTED_VALUE"""),9.14)</f>
        <v>9.14</v>
      </c>
      <c r="AA1890" s="4">
        <v>0.612996</v>
      </c>
      <c r="AB1890" s="4" t="s">
        <v>13</v>
      </c>
      <c r="AC1890" s="1">
        <v>3.20233084983772</v>
      </c>
      <c r="AD1890" s="4">
        <v>-2.57953884983772</v>
      </c>
    </row>
    <row r="1891">
      <c r="G1891" s="5">
        <v>5.97589</v>
      </c>
      <c r="H1891" s="6">
        <v>9.45</v>
      </c>
      <c r="K1891" s="4">
        <f>IFERROR(__xludf.DUMMYFUNCTION("""COMPUTED_VALUE"""),9.145)</f>
        <v>9.145</v>
      </c>
      <c r="L1891" s="4">
        <v>5.7448</v>
      </c>
      <c r="M1891" s="4" t="s">
        <v>13</v>
      </c>
      <c r="N1891" s="1">
        <v>5.08809007839662</v>
      </c>
      <c r="O1891" s="4">
        <v>0.8877999216033796</v>
      </c>
      <c r="V1891" s="5">
        <v>0.622861</v>
      </c>
      <c r="W1891" s="6">
        <v>9.45</v>
      </c>
      <c r="Z1891" s="4">
        <f>IFERROR(__xludf.DUMMYFUNCTION("""COMPUTED_VALUE"""),9.145)</f>
        <v>9.145</v>
      </c>
      <c r="AA1891" s="4">
        <v>0.613384</v>
      </c>
      <c r="AB1891" s="4" t="s">
        <v>13</v>
      </c>
      <c r="AC1891" s="1">
        <v>3.20533074870503</v>
      </c>
      <c r="AD1891" s="4">
        <v>-2.58246974870503</v>
      </c>
    </row>
    <row r="1892">
      <c r="G1892" s="5">
        <v>5.97776</v>
      </c>
      <c r="H1892" s="6">
        <v>9.455</v>
      </c>
      <c r="K1892" s="4">
        <f>IFERROR(__xludf.DUMMYFUNCTION("""COMPUTED_VALUE"""),9.15)</f>
        <v>9.15</v>
      </c>
      <c r="L1892" s="4">
        <v>5.74942</v>
      </c>
      <c r="M1892" s="4" t="s">
        <v>13</v>
      </c>
      <c r="N1892" s="1">
        <v>5.09423390067164</v>
      </c>
      <c r="O1892" s="4">
        <v>0.8835260993283596</v>
      </c>
      <c r="V1892" s="5">
        <v>0.622865</v>
      </c>
      <c r="W1892" s="6">
        <v>9.455</v>
      </c>
      <c r="Z1892" s="4">
        <f>IFERROR(__xludf.DUMMYFUNCTION("""COMPUTED_VALUE"""),9.15)</f>
        <v>9.15</v>
      </c>
      <c r="AA1892" s="4">
        <v>0.613746</v>
      </c>
      <c r="AB1892" s="4" t="s">
        <v>13</v>
      </c>
      <c r="AC1892" s="1">
        <v>3.20850801579069</v>
      </c>
      <c r="AD1892" s="4">
        <v>-2.58564301579069</v>
      </c>
    </row>
    <row r="1893">
      <c r="G1893" s="5">
        <v>5.97954</v>
      </c>
      <c r="H1893" s="6">
        <v>9.46</v>
      </c>
      <c r="K1893" s="4">
        <f>IFERROR(__xludf.DUMMYFUNCTION("""COMPUTED_VALUE"""),9.155)</f>
        <v>9.155</v>
      </c>
      <c r="L1893" s="4">
        <v>5.75404</v>
      </c>
      <c r="M1893" s="4" t="s">
        <v>13</v>
      </c>
      <c r="N1893" s="1">
        <v>5.10052221258718</v>
      </c>
      <c r="O1893" s="4">
        <v>0.8790177874128204</v>
      </c>
      <c r="V1893" s="5">
        <v>0.622877</v>
      </c>
      <c r="W1893" s="6">
        <v>9.46</v>
      </c>
      <c r="Z1893" s="4">
        <f>IFERROR(__xludf.DUMMYFUNCTION("""COMPUTED_VALUE"""),9.155)</f>
        <v>9.155</v>
      </c>
      <c r="AA1893" s="4">
        <v>0.614104</v>
      </c>
      <c r="AB1893" s="4" t="s">
        <v>13</v>
      </c>
      <c r="AC1893" s="1">
        <v>3.21187372914581</v>
      </c>
      <c r="AD1893" s="4">
        <v>-2.5889967291458102</v>
      </c>
    </row>
    <row r="1894">
      <c r="G1894" s="5">
        <v>5.98128</v>
      </c>
      <c r="H1894" s="6">
        <v>9.465</v>
      </c>
      <c r="K1894" s="4">
        <f>IFERROR(__xludf.DUMMYFUNCTION("""COMPUTED_VALUE"""),9.16)</f>
        <v>9.16</v>
      </c>
      <c r="L1894" s="4">
        <v>5.75872</v>
      </c>
      <c r="M1894" s="4" t="s">
        <v>13</v>
      </c>
      <c r="N1894" s="1">
        <v>5.10696196904561</v>
      </c>
      <c r="O1894" s="4">
        <v>0.8743180309543899</v>
      </c>
      <c r="V1894" s="5">
        <v>0.622888</v>
      </c>
      <c r="W1894" s="6">
        <v>9.465</v>
      </c>
      <c r="Z1894" s="4">
        <f>IFERROR(__xludf.DUMMYFUNCTION("""COMPUTED_VALUE"""),9.16)</f>
        <v>9.16</v>
      </c>
      <c r="AA1894" s="4">
        <v>0.614527</v>
      </c>
      <c r="AB1894" s="4" t="s">
        <v>13</v>
      </c>
      <c r="AC1894" s="1">
        <v>3.21543896682148</v>
      </c>
      <c r="AD1894" s="4">
        <v>-2.59255096682148</v>
      </c>
    </row>
    <row r="1895">
      <c r="G1895" s="5">
        <v>5.9829</v>
      </c>
      <c r="H1895" s="6">
        <v>9.47</v>
      </c>
      <c r="K1895" s="4">
        <f>IFERROR(__xludf.DUMMYFUNCTION("""COMPUTED_VALUE"""),9.165)</f>
        <v>9.165</v>
      </c>
      <c r="L1895" s="4">
        <v>5.76344</v>
      </c>
      <c r="M1895" s="4" t="s">
        <v>13</v>
      </c>
      <c r="N1895" s="1">
        <v>5.11356093240459</v>
      </c>
      <c r="O1895" s="4">
        <v>0.8693390675954102</v>
      </c>
      <c r="V1895" s="5">
        <v>0.622805</v>
      </c>
      <c r="W1895" s="6">
        <v>9.47</v>
      </c>
      <c r="Z1895" s="4">
        <f>IFERROR(__xludf.DUMMYFUNCTION("""COMPUTED_VALUE"""),9.165)</f>
        <v>9.165</v>
      </c>
      <c r="AA1895" s="4">
        <v>0.614962</v>
      </c>
      <c r="AB1895" s="4" t="s">
        <v>13</v>
      </c>
      <c r="AC1895" s="1">
        <v>3.21921727035955</v>
      </c>
      <c r="AD1895" s="4">
        <v>-2.59641227035955</v>
      </c>
    </row>
    <row r="1896">
      <c r="G1896" s="5">
        <v>5.98447</v>
      </c>
      <c r="H1896" s="6">
        <v>9.475</v>
      </c>
      <c r="K1896" s="4">
        <f>IFERROR(__xludf.DUMMYFUNCTION("""COMPUTED_VALUE"""),9.17)</f>
        <v>9.17</v>
      </c>
      <c r="L1896" s="4">
        <v>5.76816</v>
      </c>
      <c r="M1896" s="4" t="s">
        <v>13</v>
      </c>
      <c r="N1896" s="1">
        <v>5.12049230445941</v>
      </c>
      <c r="O1896" s="4">
        <v>0.8639776955405898</v>
      </c>
      <c r="V1896" s="5">
        <v>0.622735</v>
      </c>
      <c r="W1896" s="6">
        <v>9.475</v>
      </c>
      <c r="Z1896" s="4">
        <f>IFERROR(__xludf.DUMMYFUNCTION("""COMPUTED_VALUE"""),9.17)</f>
        <v>9.17</v>
      </c>
      <c r="AA1896" s="4">
        <v>0.615401</v>
      </c>
      <c r="AB1896" s="4" t="s">
        <v>13</v>
      </c>
      <c r="AC1896" s="1">
        <v>3.22373352960154</v>
      </c>
      <c r="AD1896" s="4">
        <v>-2.60099852960154</v>
      </c>
    </row>
    <row r="1897">
      <c r="G1897" s="5">
        <v>5.986</v>
      </c>
      <c r="H1897" s="6">
        <v>9.48</v>
      </c>
      <c r="K1897" s="4">
        <f>IFERROR(__xludf.DUMMYFUNCTION("""COMPUTED_VALUE"""),9.175)</f>
        <v>9.175</v>
      </c>
      <c r="L1897" s="4">
        <v>5.77292</v>
      </c>
      <c r="M1897" s="4" t="s">
        <v>13</v>
      </c>
      <c r="N1897" s="1">
        <v>5.1278549328837</v>
      </c>
      <c r="O1897" s="4">
        <v>0.8581450671162996</v>
      </c>
      <c r="V1897" s="5">
        <v>0.622664</v>
      </c>
      <c r="W1897" s="6">
        <v>9.48</v>
      </c>
      <c r="Z1897" s="4">
        <f>IFERROR(__xludf.DUMMYFUNCTION("""COMPUTED_VALUE"""),9.175)</f>
        <v>9.175</v>
      </c>
      <c r="AA1897" s="4">
        <v>0.615861</v>
      </c>
      <c r="AB1897" s="4" t="s">
        <v>13</v>
      </c>
      <c r="AC1897" s="1">
        <v>3.22930870152539</v>
      </c>
      <c r="AD1897" s="4">
        <v>-2.60664470152539</v>
      </c>
    </row>
    <row r="1898">
      <c r="G1898" s="5">
        <v>5.98739</v>
      </c>
      <c r="H1898" s="6">
        <v>9.485</v>
      </c>
      <c r="K1898" s="4">
        <f>IFERROR(__xludf.DUMMYFUNCTION("""COMPUTED_VALUE"""),9.18)</f>
        <v>9.18</v>
      </c>
      <c r="L1898" s="4">
        <v>5.77771</v>
      </c>
      <c r="M1898" s="4" t="s">
        <v>13</v>
      </c>
      <c r="N1898" s="1">
        <v>5.13560755070359</v>
      </c>
      <c r="O1898" s="4">
        <v>0.8517824492964108</v>
      </c>
      <c r="V1898" s="5">
        <v>0.622482</v>
      </c>
      <c r="W1898" s="6">
        <v>9.485</v>
      </c>
      <c r="Z1898" s="4">
        <f>IFERROR(__xludf.DUMMYFUNCTION("""COMPUTED_VALUE"""),9.18)</f>
        <v>9.18</v>
      </c>
      <c r="AA1898" s="4">
        <v>0.616309</v>
      </c>
      <c r="AB1898" s="4" t="s">
        <v>13</v>
      </c>
      <c r="AC1898" s="1">
        <v>3.23584120715293</v>
      </c>
      <c r="AD1898" s="4">
        <v>-2.6133592071529304</v>
      </c>
    </row>
    <row r="1899">
      <c r="G1899" s="5">
        <v>5.98871</v>
      </c>
      <c r="H1899" s="6">
        <v>9.49</v>
      </c>
      <c r="K1899" s="4">
        <f>IFERROR(__xludf.DUMMYFUNCTION("""COMPUTED_VALUE"""),9.185)</f>
        <v>9.185</v>
      </c>
      <c r="L1899" s="4">
        <v>5.78253</v>
      </c>
      <c r="M1899" s="4" t="s">
        <v>13</v>
      </c>
      <c r="N1899" s="1">
        <v>5.1437088909452</v>
      </c>
      <c r="O1899" s="4">
        <v>0.8450011090548006</v>
      </c>
      <c r="V1899" s="5">
        <v>0.622234</v>
      </c>
      <c r="W1899" s="6">
        <v>9.49</v>
      </c>
      <c r="Z1899" s="4">
        <f>IFERROR(__xludf.DUMMYFUNCTION("""COMPUTED_VALUE"""),9.185)</f>
        <v>9.185</v>
      </c>
      <c r="AA1899" s="4">
        <v>0.616834</v>
      </c>
      <c r="AB1899" s="4" t="s">
        <v>13</v>
      </c>
      <c r="AC1899" s="1">
        <v>3.243229467506</v>
      </c>
      <c r="AD1899" s="4">
        <v>-2.620995467506</v>
      </c>
    </row>
    <row r="1900">
      <c r="G1900" s="5">
        <v>5.98996</v>
      </c>
      <c r="H1900" s="6">
        <v>9.495</v>
      </c>
      <c r="K1900" s="4">
        <f>IFERROR(__xludf.DUMMYFUNCTION("""COMPUTED_VALUE"""),9.19)</f>
        <v>9.19</v>
      </c>
      <c r="L1900" s="4">
        <v>5.78734</v>
      </c>
      <c r="M1900" s="4" t="s">
        <v>13</v>
      </c>
      <c r="N1900" s="1">
        <v>5.15211768663464</v>
      </c>
      <c r="O1900" s="4">
        <v>0.8378423133653596</v>
      </c>
      <c r="V1900" s="5">
        <v>0.621969</v>
      </c>
      <c r="W1900" s="6">
        <v>9.495</v>
      </c>
      <c r="Z1900" s="4">
        <f>IFERROR(__xludf.DUMMYFUNCTION("""COMPUTED_VALUE"""),9.19)</f>
        <v>9.19</v>
      </c>
      <c r="AA1900" s="4">
        <v>0.61731</v>
      </c>
      <c r="AB1900" s="4" t="s">
        <v>13</v>
      </c>
      <c r="AC1900" s="1">
        <v>3.25137190360642</v>
      </c>
      <c r="AD1900" s="4">
        <v>-2.62940290360642</v>
      </c>
    </row>
    <row r="1901">
      <c r="G1901" s="5">
        <v>5.99113</v>
      </c>
      <c r="H1901" s="6">
        <v>9.5</v>
      </c>
      <c r="K1901" s="4">
        <f>IFERROR(__xludf.DUMMYFUNCTION("""COMPUTED_VALUE"""),9.195)</f>
        <v>9.195</v>
      </c>
      <c r="L1901" s="4">
        <v>5.79216</v>
      </c>
      <c r="M1901" s="4" t="s">
        <v>13</v>
      </c>
      <c r="N1901" s="1">
        <v>5.16079267079803</v>
      </c>
      <c r="O1901" s="4">
        <v>0.8303373292019698</v>
      </c>
      <c r="V1901" s="5">
        <v>0.62166</v>
      </c>
      <c r="W1901" s="6">
        <v>9.5</v>
      </c>
      <c r="Z1901" s="4">
        <f>IFERROR(__xludf.DUMMYFUNCTION("""COMPUTED_VALUE"""),9.195)</f>
        <v>9.195</v>
      </c>
      <c r="AA1901" s="4">
        <v>0.617791</v>
      </c>
      <c r="AB1901" s="4" t="s">
        <v>13</v>
      </c>
      <c r="AC1901" s="1">
        <v>3.26016693647603</v>
      </c>
      <c r="AD1901" s="4">
        <v>-2.63850693647603</v>
      </c>
    </row>
    <row r="1902">
      <c r="G1902" s="5">
        <v>5.99224</v>
      </c>
      <c r="H1902" s="6">
        <v>9.505</v>
      </c>
      <c r="K1902" s="4">
        <f>IFERROR(__xludf.DUMMYFUNCTION("""COMPUTED_VALUE"""),9.2)</f>
        <v>9.2</v>
      </c>
      <c r="L1902" s="4">
        <v>5.79701</v>
      </c>
      <c r="M1902" s="4" t="s">
        <v>13</v>
      </c>
      <c r="N1902" s="1">
        <v>5.16969257646148</v>
      </c>
      <c r="O1902" s="4">
        <v>0.82254742353852</v>
      </c>
      <c r="V1902" s="5">
        <v>0.621307</v>
      </c>
      <c r="W1902" s="6">
        <v>9.505</v>
      </c>
      <c r="Z1902" s="4">
        <f>IFERROR(__xludf.DUMMYFUNCTION("""COMPUTED_VALUE"""),9.2)</f>
        <v>9.2</v>
      </c>
      <c r="AA1902" s="4">
        <v>0.618295</v>
      </c>
      <c r="AB1902" s="4" t="s">
        <v>13</v>
      </c>
      <c r="AC1902" s="1">
        <v>3.26951298713665</v>
      </c>
      <c r="AD1902" s="4">
        <v>-2.6482059871366497</v>
      </c>
    </row>
    <row r="1903">
      <c r="G1903" s="5">
        <v>5.99324</v>
      </c>
      <c r="H1903" s="6">
        <v>9.51</v>
      </c>
      <c r="K1903" s="4">
        <f>IFERROR(__xludf.DUMMYFUNCTION("""COMPUTED_VALUE"""),9.205)</f>
        <v>9.205</v>
      </c>
      <c r="L1903" s="4">
        <v>5.80186</v>
      </c>
      <c r="M1903" s="4" t="s">
        <v>13</v>
      </c>
      <c r="N1903" s="1">
        <v>5.17877613665112</v>
      </c>
      <c r="O1903" s="4">
        <v>0.8144638633488803</v>
      </c>
      <c r="V1903" s="5">
        <v>0.620838</v>
      </c>
      <c r="W1903" s="6">
        <v>9.51</v>
      </c>
      <c r="Z1903" s="4">
        <f>IFERROR(__xludf.DUMMYFUNCTION("""COMPUTED_VALUE"""),9.205)</f>
        <v>9.205</v>
      </c>
      <c r="AA1903" s="4">
        <v>0.618829</v>
      </c>
      <c r="AB1903" s="4" t="s">
        <v>13</v>
      </c>
      <c r="AC1903" s="1">
        <v>3.27930847661011</v>
      </c>
      <c r="AD1903" s="4">
        <v>-2.65847047661011</v>
      </c>
    </row>
    <row r="1904">
      <c r="G1904" s="5">
        <v>5.99419</v>
      </c>
      <c r="H1904" s="6">
        <v>9.515</v>
      </c>
      <c r="K1904" s="4">
        <f>IFERROR(__xludf.DUMMYFUNCTION("""COMPUTED_VALUE"""),9.21)</f>
        <v>9.21</v>
      </c>
      <c r="L1904" s="4">
        <v>5.80671</v>
      </c>
      <c r="M1904" s="4" t="s">
        <v>13</v>
      </c>
      <c r="N1904" s="1">
        <v>5.18800208439305</v>
      </c>
      <c r="O1904" s="4">
        <v>0.8061879156069498</v>
      </c>
      <c r="V1904" s="5">
        <v>0.620339</v>
      </c>
      <c r="W1904" s="6">
        <v>9.515</v>
      </c>
      <c r="Z1904" s="4">
        <f>IFERROR(__xludf.DUMMYFUNCTION("""COMPUTED_VALUE"""),9.21)</f>
        <v>9.21</v>
      </c>
      <c r="AA1904" s="4">
        <v>0.619354</v>
      </c>
      <c r="AB1904" s="4" t="s">
        <v>13</v>
      </c>
      <c r="AC1904" s="1">
        <v>3.28945182591826</v>
      </c>
      <c r="AD1904" s="4">
        <v>-2.66911282591826</v>
      </c>
    </row>
    <row r="1905">
      <c r="G1905" s="5">
        <v>5.99504</v>
      </c>
      <c r="H1905" s="6">
        <v>9.52</v>
      </c>
      <c r="K1905" s="4">
        <f>IFERROR(__xludf.DUMMYFUNCTION("""COMPUTED_VALUE"""),9.215)</f>
        <v>9.215</v>
      </c>
      <c r="L1905" s="4">
        <v>5.81153</v>
      </c>
      <c r="M1905" s="4" t="s">
        <v>13</v>
      </c>
      <c r="N1905" s="1">
        <v>5.1973291527134</v>
      </c>
      <c r="O1905" s="4">
        <v>0.7977108472866004</v>
      </c>
      <c r="V1905" s="5">
        <v>0.619808</v>
      </c>
      <c r="W1905" s="6">
        <v>9.52</v>
      </c>
      <c r="Z1905" s="4">
        <f>IFERROR(__xludf.DUMMYFUNCTION("""COMPUTED_VALUE"""),9.215)</f>
        <v>9.215</v>
      </c>
      <c r="AA1905" s="4">
        <v>0.619848</v>
      </c>
      <c r="AB1905" s="4" t="s">
        <v>13</v>
      </c>
      <c r="AC1905" s="1">
        <v>3.2998414560829</v>
      </c>
      <c r="AD1905" s="4">
        <v>-2.6800334560829002</v>
      </c>
    </row>
    <row r="1906">
      <c r="G1906" s="5">
        <v>5.99585</v>
      </c>
      <c r="H1906" s="6">
        <v>9.525</v>
      </c>
      <c r="K1906" s="4">
        <f>IFERROR(__xludf.DUMMYFUNCTION("""COMPUTED_VALUE"""),9.22)</f>
        <v>9.22</v>
      </c>
      <c r="L1906" s="4">
        <v>5.81641</v>
      </c>
      <c r="M1906" s="4" t="s">
        <v>13</v>
      </c>
      <c r="N1906" s="1">
        <v>5.20671607463828</v>
      </c>
      <c r="O1906" s="4">
        <v>0.7891339253617202</v>
      </c>
      <c r="V1906" s="5">
        <v>0.619203</v>
      </c>
      <c r="W1906" s="6">
        <v>9.525</v>
      </c>
      <c r="Z1906" s="4">
        <f>IFERROR(__xludf.DUMMYFUNCTION("""COMPUTED_VALUE"""),9.22)</f>
        <v>9.22</v>
      </c>
      <c r="AA1906" s="4">
        <v>0.620374</v>
      </c>
      <c r="AB1906" s="4" t="s">
        <v>13</v>
      </c>
      <c r="AC1906" s="1">
        <v>3.31037578812588</v>
      </c>
      <c r="AD1906" s="4">
        <v>-2.69117278812588</v>
      </c>
    </row>
    <row r="1907">
      <c r="G1907" s="5">
        <v>5.99656</v>
      </c>
      <c r="H1907" s="6">
        <v>9.53</v>
      </c>
      <c r="K1907" s="4">
        <f>IFERROR(__xludf.DUMMYFUNCTION("""COMPUTED_VALUE"""),9.225)</f>
        <v>9.225</v>
      </c>
      <c r="L1907" s="4">
        <v>5.8212</v>
      </c>
      <c r="M1907" s="4" t="s">
        <v>13</v>
      </c>
      <c r="N1907" s="1">
        <v>5.21612158319381</v>
      </c>
      <c r="O1907" s="4">
        <v>0.7804384168061897</v>
      </c>
      <c r="V1907" s="5">
        <v>0.618543</v>
      </c>
      <c r="W1907" s="6">
        <v>9.53</v>
      </c>
      <c r="Z1907" s="4">
        <f>IFERROR(__xludf.DUMMYFUNCTION("""COMPUTED_VALUE"""),9.225)</f>
        <v>9.225</v>
      </c>
      <c r="AA1907" s="4">
        <v>0.620823</v>
      </c>
      <c r="AB1907" s="4" t="s">
        <v>13</v>
      </c>
      <c r="AC1907" s="1">
        <v>3.32095324306902</v>
      </c>
      <c r="AD1907" s="4">
        <v>-2.70241024306902</v>
      </c>
    </row>
    <row r="1908">
      <c r="G1908" s="5">
        <v>5.9972</v>
      </c>
      <c r="H1908" s="6">
        <v>9.535</v>
      </c>
      <c r="K1908" s="4">
        <f>IFERROR(__xludf.DUMMYFUNCTION("""COMPUTED_VALUE"""),9.23)</f>
        <v>9.23</v>
      </c>
      <c r="L1908" s="4">
        <v>5.82602</v>
      </c>
      <c r="M1908" s="4" t="s">
        <v>13</v>
      </c>
      <c r="N1908" s="1">
        <v>5.2255044114061</v>
      </c>
      <c r="O1908" s="4">
        <v>0.7716955885939001</v>
      </c>
      <c r="V1908" s="5">
        <v>0.61782</v>
      </c>
      <c r="W1908" s="6">
        <v>9.535</v>
      </c>
      <c r="Z1908" s="4">
        <f>IFERROR(__xludf.DUMMYFUNCTION("""COMPUTED_VALUE"""),9.23)</f>
        <v>9.23</v>
      </c>
      <c r="AA1908" s="4">
        <v>0.621338</v>
      </c>
      <c r="AB1908" s="4" t="s">
        <v>13</v>
      </c>
      <c r="AC1908" s="1">
        <v>3.33147224193416</v>
      </c>
      <c r="AD1908" s="4">
        <v>-2.71365224193416</v>
      </c>
    </row>
    <row r="1909">
      <c r="G1909" s="5">
        <v>5.99778</v>
      </c>
      <c r="H1909" s="6">
        <v>9.54</v>
      </c>
      <c r="K1909" s="4">
        <f>IFERROR(__xludf.DUMMYFUNCTION("""COMPUTED_VALUE"""),9.235)</f>
        <v>9.235</v>
      </c>
      <c r="L1909" s="4">
        <v>5.83078</v>
      </c>
      <c r="M1909" s="4" t="s">
        <v>13</v>
      </c>
      <c r="N1909" s="1">
        <v>5.23482329230128</v>
      </c>
      <c r="O1909" s="4">
        <v>0.76295670769872</v>
      </c>
      <c r="V1909" s="5">
        <v>0.617057</v>
      </c>
      <c r="W1909" s="6">
        <v>9.54</v>
      </c>
      <c r="Z1909" s="4">
        <f>IFERROR(__xludf.DUMMYFUNCTION("""COMPUTED_VALUE"""),9.235)</f>
        <v>9.235</v>
      </c>
      <c r="AA1909" s="4">
        <v>0.621794</v>
      </c>
      <c r="AB1909" s="4" t="s">
        <v>13</v>
      </c>
      <c r="AC1909" s="1">
        <v>3.34183120574312</v>
      </c>
      <c r="AD1909" s="4">
        <v>-2.72477420574312</v>
      </c>
    </row>
    <row r="1910">
      <c r="G1910" s="5">
        <v>5.99828</v>
      </c>
      <c r="H1910" s="6">
        <v>9.545</v>
      </c>
      <c r="K1910" s="4">
        <f>IFERROR(__xludf.DUMMYFUNCTION("""COMPUTED_VALUE"""),9.24)</f>
        <v>9.24</v>
      </c>
      <c r="L1910" s="4">
        <v>5.83553</v>
      </c>
      <c r="M1910" s="4" t="s">
        <v>13</v>
      </c>
      <c r="N1910" s="1">
        <v>5.24403695890546</v>
      </c>
      <c r="O1910" s="4">
        <v>0.75424304109454</v>
      </c>
      <c r="V1910" s="5">
        <v>0.616231</v>
      </c>
      <c r="W1910" s="6">
        <v>9.545</v>
      </c>
      <c r="Z1910" s="4">
        <f>IFERROR(__xludf.DUMMYFUNCTION("""COMPUTED_VALUE"""),9.24)</f>
        <v>9.24</v>
      </c>
      <c r="AA1910" s="4">
        <v>0.622248</v>
      </c>
      <c r="AB1910" s="4" t="s">
        <v>13</v>
      </c>
      <c r="AC1910" s="1">
        <v>3.35192855551774</v>
      </c>
      <c r="AD1910" s="4">
        <v>-2.73569755551774</v>
      </c>
    </row>
    <row r="1911">
      <c r="G1911" s="5">
        <v>5.9987</v>
      </c>
      <c r="H1911" s="6">
        <v>9.55</v>
      </c>
      <c r="K1911" s="4">
        <f>IFERROR(__xludf.DUMMYFUNCTION("""COMPUTED_VALUE"""),9.245)</f>
        <v>9.245</v>
      </c>
      <c r="L1911" s="4">
        <v>5.84024</v>
      </c>
      <c r="M1911" s="4" t="s">
        <v>13</v>
      </c>
      <c r="N1911" s="1">
        <v>5.25310414424475</v>
      </c>
      <c r="O1911" s="4">
        <v>0.7455958557552504</v>
      </c>
      <c r="V1911" s="5">
        <v>0.61534</v>
      </c>
      <c r="W1911" s="6">
        <v>9.55</v>
      </c>
      <c r="Z1911" s="4">
        <f>IFERROR(__xludf.DUMMYFUNCTION("""COMPUTED_VALUE"""),9.245)</f>
        <v>9.245</v>
      </c>
      <c r="AA1911" s="4">
        <v>0.622646</v>
      </c>
      <c r="AB1911" s="4" t="s">
        <v>13</v>
      </c>
      <c r="AC1911" s="1">
        <v>3.36166271227984</v>
      </c>
      <c r="AD1911" s="4">
        <v>-2.7463227122798397</v>
      </c>
    </row>
    <row r="1912">
      <c r="G1912" s="5">
        <v>5.99906</v>
      </c>
      <c r="H1912" s="6">
        <v>9.555</v>
      </c>
      <c r="K1912" s="4">
        <f>IFERROR(__xludf.DUMMYFUNCTION("""COMPUTED_VALUE"""),9.25)</f>
        <v>9.25</v>
      </c>
      <c r="L1912" s="4">
        <v>5.84488</v>
      </c>
      <c r="M1912" s="4" t="s">
        <v>13</v>
      </c>
      <c r="N1912" s="1">
        <v>5.26198358134528</v>
      </c>
      <c r="O1912" s="4">
        <v>0.7370764186547198</v>
      </c>
      <c r="V1912" s="5">
        <v>0.614388</v>
      </c>
      <c r="W1912" s="6">
        <v>9.555</v>
      </c>
      <c r="Z1912" s="4">
        <f>IFERROR(__xludf.DUMMYFUNCTION("""COMPUTED_VALUE"""),9.25)</f>
        <v>9.25</v>
      </c>
      <c r="AA1912" s="4">
        <v>0.623023</v>
      </c>
      <c r="AB1912" s="4" t="s">
        <v>13</v>
      </c>
      <c r="AC1912" s="1">
        <v>3.37093209705125</v>
      </c>
      <c r="AD1912" s="4">
        <v>-2.75654409705125</v>
      </c>
    </row>
    <row r="1913">
      <c r="G1913" s="5">
        <v>5.99938</v>
      </c>
      <c r="H1913" s="6">
        <v>9.56</v>
      </c>
      <c r="K1913" s="4">
        <f>IFERROR(__xludf.DUMMYFUNCTION("""COMPUTED_VALUE"""),9.255)</f>
        <v>9.255</v>
      </c>
      <c r="L1913" s="4">
        <v>5.84952</v>
      </c>
      <c r="M1913" s="4" t="s">
        <v>13</v>
      </c>
      <c r="N1913" s="1">
        <v>5.27063400323315</v>
      </c>
      <c r="O1913" s="4">
        <v>0.7287459967668504</v>
      </c>
      <c r="V1913" s="5">
        <v>0.61345</v>
      </c>
      <c r="W1913" s="6">
        <v>9.56</v>
      </c>
      <c r="Z1913" s="4">
        <f>IFERROR(__xludf.DUMMYFUNCTION("""COMPUTED_VALUE"""),9.255)</f>
        <v>9.255</v>
      </c>
      <c r="AA1913" s="4">
        <v>0.623413</v>
      </c>
      <c r="AB1913" s="4" t="s">
        <v>13</v>
      </c>
      <c r="AC1913" s="1">
        <v>3.37963513085381</v>
      </c>
      <c r="AD1913" s="4">
        <v>-2.7661851308538097</v>
      </c>
    </row>
    <row r="1914">
      <c r="G1914" s="5">
        <v>5.99959</v>
      </c>
      <c r="H1914" s="6">
        <v>9.565</v>
      </c>
      <c r="K1914" s="4">
        <f>IFERROR(__xludf.DUMMYFUNCTION("""COMPUTED_VALUE"""),9.26)</f>
        <v>9.26</v>
      </c>
      <c r="L1914" s="4">
        <v>5.85409</v>
      </c>
      <c r="M1914" s="4" t="s">
        <v>13</v>
      </c>
      <c r="N1914" s="1">
        <v>5.2790141429345</v>
      </c>
      <c r="O1914" s="4">
        <v>0.7205758570655005</v>
      </c>
      <c r="V1914" s="5">
        <v>0.612402</v>
      </c>
      <c r="W1914" s="6">
        <v>9.565</v>
      </c>
      <c r="Z1914" s="4">
        <f>IFERROR(__xludf.DUMMYFUNCTION("""COMPUTED_VALUE"""),9.26)</f>
        <v>9.26</v>
      </c>
      <c r="AA1914" s="4">
        <v>0.623758</v>
      </c>
      <c r="AB1914" s="4" t="s">
        <v>13</v>
      </c>
      <c r="AC1914" s="1">
        <v>3.38767023470935</v>
      </c>
      <c r="AD1914" s="4">
        <v>-2.7752682347093502</v>
      </c>
    </row>
    <row r="1915">
      <c r="G1915" s="5">
        <v>5.99976</v>
      </c>
      <c r="H1915" s="6">
        <v>9.57</v>
      </c>
      <c r="K1915" s="4">
        <f>IFERROR(__xludf.DUMMYFUNCTION("""COMPUTED_VALUE"""),9.265)</f>
        <v>9.265</v>
      </c>
      <c r="L1915" s="4">
        <v>5.85857</v>
      </c>
      <c r="M1915" s="4" t="s">
        <v>13</v>
      </c>
      <c r="N1915" s="1">
        <v>5.28708454202095</v>
      </c>
      <c r="O1915" s="4">
        <v>0.7126754579790502</v>
      </c>
      <c r="V1915" s="5">
        <v>0.611355</v>
      </c>
      <c r="W1915" s="6">
        <v>9.57</v>
      </c>
      <c r="Z1915" s="4">
        <f>IFERROR(__xludf.DUMMYFUNCTION("""COMPUTED_VALUE"""),9.265)</f>
        <v>9.265</v>
      </c>
      <c r="AA1915" s="4">
        <v>0.62398</v>
      </c>
      <c r="AB1915" s="4" t="s">
        <v>13</v>
      </c>
      <c r="AC1915" s="1">
        <v>3.39493639283242</v>
      </c>
      <c r="AD1915" s="4">
        <v>-2.78358139283242</v>
      </c>
    </row>
    <row r="1916">
      <c r="G1916" s="5">
        <v>5.9999</v>
      </c>
      <c r="H1916" s="6">
        <v>9.575</v>
      </c>
      <c r="K1916" s="4">
        <f>IFERROR(__xludf.DUMMYFUNCTION("""COMPUTED_VALUE"""),9.27)</f>
        <v>9.27</v>
      </c>
      <c r="L1916" s="4">
        <v>5.86307</v>
      </c>
      <c r="M1916" s="4" t="s">
        <v>13</v>
      </c>
      <c r="N1916" s="1">
        <v>5.29527932622233</v>
      </c>
      <c r="O1916" s="4">
        <v>0.7046206737776703</v>
      </c>
      <c r="V1916" s="5">
        <v>0.610332</v>
      </c>
      <c r="W1916" s="6">
        <v>9.575</v>
      </c>
      <c r="Z1916" s="4">
        <f>IFERROR(__xludf.DUMMYFUNCTION("""COMPUTED_VALUE"""),9.27)</f>
        <v>9.27</v>
      </c>
      <c r="AA1916" s="4">
        <v>0.624279</v>
      </c>
      <c r="AB1916" s="4" t="s">
        <v>13</v>
      </c>
      <c r="AC1916" s="1">
        <v>3.40151307542744</v>
      </c>
      <c r="AD1916" s="4">
        <v>-2.7911810754274398</v>
      </c>
    </row>
    <row r="1917">
      <c r="G1917" s="5">
        <v>5.99992</v>
      </c>
      <c r="H1917" s="6">
        <v>9.58</v>
      </c>
      <c r="K1917" s="4">
        <f>IFERROR(__xludf.DUMMYFUNCTION("""COMPUTED_VALUE"""),9.275)</f>
        <v>9.275</v>
      </c>
      <c r="L1917" s="4">
        <v>5.86747</v>
      </c>
      <c r="M1917" s="4" t="s">
        <v>13</v>
      </c>
      <c r="N1917" s="1">
        <v>5.30390568819689</v>
      </c>
      <c r="O1917" s="4">
        <v>0.6960143118031104</v>
      </c>
      <c r="V1917" s="5">
        <v>0.609193</v>
      </c>
      <c r="W1917" s="6">
        <v>9.58</v>
      </c>
      <c r="Z1917" s="4">
        <f>IFERROR(__xludf.DUMMYFUNCTION("""COMPUTED_VALUE"""),9.275)</f>
        <v>9.275</v>
      </c>
      <c r="AA1917" s="4">
        <v>0.624521</v>
      </c>
      <c r="AB1917" s="4" t="s">
        <v>13</v>
      </c>
      <c r="AC1917" s="1">
        <v>3.40755640918239</v>
      </c>
      <c r="AD1917" s="4">
        <v>-2.79836340918239</v>
      </c>
    </row>
    <row r="1918">
      <c r="G1918" s="5">
        <v>5.99993</v>
      </c>
      <c r="H1918" s="6">
        <v>9.585</v>
      </c>
      <c r="K1918" s="4">
        <f>IFERROR(__xludf.DUMMYFUNCTION("""COMPUTED_VALUE"""),9.28)</f>
        <v>9.28</v>
      </c>
      <c r="L1918" s="4">
        <v>5.87177</v>
      </c>
      <c r="M1918" s="4" t="s">
        <v>13</v>
      </c>
      <c r="N1918" s="1">
        <v>5.31289092721559</v>
      </c>
      <c r="O1918" s="4">
        <v>0.68703907278441</v>
      </c>
      <c r="V1918" s="5">
        <v>0.608075</v>
      </c>
      <c r="W1918" s="6">
        <v>9.585</v>
      </c>
      <c r="Z1918" s="4">
        <f>IFERROR(__xludf.DUMMYFUNCTION("""COMPUTED_VALUE"""),9.28)</f>
        <v>9.28</v>
      </c>
      <c r="AA1918" s="4">
        <v>0.624638</v>
      </c>
      <c r="AB1918" s="4" t="s">
        <v>13</v>
      </c>
      <c r="AC1918" s="1">
        <v>3.41312967076566</v>
      </c>
      <c r="AD1918" s="4">
        <v>-2.80505467076566</v>
      </c>
    </row>
    <row r="1919">
      <c r="G1919" s="5">
        <v>5.99984</v>
      </c>
      <c r="H1919" s="6">
        <v>9.59</v>
      </c>
      <c r="K1919" s="4">
        <f>IFERROR(__xludf.DUMMYFUNCTION("""COMPUTED_VALUE"""),9.285)</f>
        <v>9.285</v>
      </c>
      <c r="L1919" s="4">
        <v>5.87604</v>
      </c>
      <c r="M1919" s="4" t="s">
        <v>13</v>
      </c>
      <c r="N1919" s="1">
        <v>5.3221623425494</v>
      </c>
      <c r="O1919" s="4">
        <v>0.6776776574505998</v>
      </c>
      <c r="V1919" s="5">
        <v>0.606887</v>
      </c>
      <c r="W1919" s="6">
        <v>9.59</v>
      </c>
      <c r="Z1919" s="4">
        <f>IFERROR(__xludf.DUMMYFUNCTION("""COMPUTED_VALUE"""),9.285)</f>
        <v>9.285</v>
      </c>
      <c r="AA1919" s="4">
        <v>0.624786</v>
      </c>
      <c r="AB1919" s="4" t="s">
        <v>13</v>
      </c>
      <c r="AC1919" s="1">
        <v>3.41829613684561</v>
      </c>
      <c r="AD1919" s="4">
        <v>-2.8114091368456102</v>
      </c>
    </row>
    <row r="1920">
      <c r="G1920" s="5">
        <v>5.99975</v>
      </c>
      <c r="H1920" s="6">
        <v>9.595</v>
      </c>
      <c r="K1920" s="4">
        <f>IFERROR(__xludf.DUMMYFUNCTION("""COMPUTED_VALUE"""),9.286235813)</f>
        <v>9.286235813</v>
      </c>
      <c r="L1920" s="4" t="s">
        <v>13</v>
      </c>
      <c r="M1920" s="4">
        <v>4.92219545136239</v>
      </c>
      <c r="N1920" s="1">
        <v>5.33164723346929</v>
      </c>
      <c r="O1920" s="4">
        <v>0.6681027665307093</v>
      </c>
      <c r="V1920" s="5">
        <v>0.605736</v>
      </c>
      <c r="W1920" s="6">
        <v>9.595</v>
      </c>
      <c r="Z1920" s="4">
        <f>IFERROR(__xludf.DUMMYFUNCTION("""COMPUTED_VALUE"""),9.286235813)</f>
        <v>9.286235813</v>
      </c>
      <c r="AA1920" s="4" t="s">
        <v>13</v>
      </c>
      <c r="AB1920" s="4">
        <v>3.13449485664776</v>
      </c>
      <c r="AC1920" s="1">
        <v>3.42311908409064</v>
      </c>
      <c r="AD1920" s="4">
        <v>-2.8173830840906398</v>
      </c>
    </row>
    <row r="1921">
      <c r="G1921" s="5">
        <v>5.99958</v>
      </c>
      <c r="H1921" s="6">
        <v>9.6</v>
      </c>
      <c r="K1921" s="4">
        <f>IFERROR(__xludf.DUMMYFUNCTION("""COMPUTED_VALUE"""),9.29)</f>
        <v>9.29</v>
      </c>
      <c r="L1921" s="4">
        <v>5.8802</v>
      </c>
      <c r="M1921" s="4" t="s">
        <v>13</v>
      </c>
      <c r="N1921" s="1">
        <v>5.34127289924622</v>
      </c>
      <c r="O1921" s="4">
        <v>0.6583071007537802</v>
      </c>
      <c r="V1921" s="5">
        <v>0.604535</v>
      </c>
      <c r="W1921" s="6">
        <v>9.6</v>
      </c>
      <c r="Z1921" s="4">
        <f>IFERROR(__xludf.DUMMYFUNCTION("""COMPUTED_VALUE"""),9.29)</f>
        <v>9.29</v>
      </c>
      <c r="AA1921" s="4">
        <v>0.624853</v>
      </c>
      <c r="AB1921" s="4" t="s">
        <v>13</v>
      </c>
      <c r="AC1921" s="1">
        <v>3.42766178916913</v>
      </c>
      <c r="AD1921" s="4">
        <v>-2.8231267891691303</v>
      </c>
    </row>
    <row r="1922">
      <c r="G1922" s="5">
        <v>5.99935</v>
      </c>
      <c r="H1922" s="6">
        <v>9.605</v>
      </c>
      <c r="K1922" s="4">
        <f>IFERROR(__xludf.DUMMYFUNCTION("""COMPUTED_VALUE"""),9.295)</f>
        <v>9.295</v>
      </c>
      <c r="L1922" s="4">
        <v>5.88435</v>
      </c>
      <c r="M1922" s="4" t="s">
        <v>13</v>
      </c>
      <c r="N1922" s="1">
        <v>5.35096663915115</v>
      </c>
      <c r="O1922" s="4">
        <v>0.6483833608488494</v>
      </c>
      <c r="V1922" s="5">
        <v>0.603343</v>
      </c>
      <c r="W1922" s="6">
        <v>9.605</v>
      </c>
      <c r="Z1922" s="4">
        <f>IFERROR(__xludf.DUMMYFUNCTION("""COMPUTED_VALUE"""),9.295)</f>
        <v>9.295</v>
      </c>
      <c r="AA1922" s="4">
        <v>0.624952</v>
      </c>
      <c r="AB1922" s="4" t="s">
        <v>13</v>
      </c>
      <c r="AC1922" s="1">
        <v>3.43198752874946</v>
      </c>
      <c r="AD1922" s="4">
        <v>-2.82864452874946</v>
      </c>
    </row>
    <row r="1923">
      <c r="G1923" s="5">
        <v>5.99908</v>
      </c>
      <c r="H1923" s="6">
        <v>9.61</v>
      </c>
      <c r="K1923" s="4">
        <f>IFERROR(__xludf.DUMMYFUNCTION("""COMPUTED_VALUE"""),9.3)</f>
        <v>9.3</v>
      </c>
      <c r="L1923" s="4">
        <v>5.8884</v>
      </c>
      <c r="M1923" s="4" t="s">
        <v>13</v>
      </c>
      <c r="N1923" s="1">
        <v>5.36065575245505</v>
      </c>
      <c r="O1923" s="4">
        <v>0.6384242475449504</v>
      </c>
      <c r="V1923" s="5">
        <v>0.602099</v>
      </c>
      <c r="W1923" s="6">
        <v>9.61</v>
      </c>
      <c r="Z1923" s="4">
        <f>IFERROR(__xludf.DUMMYFUNCTION("""COMPUTED_VALUE"""),9.3)</f>
        <v>9.3</v>
      </c>
      <c r="AA1923" s="4">
        <v>0.624961</v>
      </c>
      <c r="AB1923" s="4" t="s">
        <v>13</v>
      </c>
      <c r="AC1923" s="1">
        <v>3.43615957950001</v>
      </c>
      <c r="AD1923" s="4">
        <v>-2.8340605795000102</v>
      </c>
    </row>
    <row r="1924">
      <c r="G1924" s="5">
        <v>5.99876</v>
      </c>
      <c r="H1924" s="6">
        <v>9.615</v>
      </c>
      <c r="K1924" s="4">
        <f>IFERROR(__xludf.DUMMYFUNCTION("""COMPUTED_VALUE"""),9.305)</f>
        <v>9.305</v>
      </c>
      <c r="L1924" s="4">
        <v>5.89236</v>
      </c>
      <c r="M1924" s="4" t="s">
        <v>13</v>
      </c>
      <c r="N1924" s="1">
        <v>5.37026753842888</v>
      </c>
      <c r="O1924" s="4">
        <v>0.6284924615711196</v>
      </c>
      <c r="V1924" s="5">
        <v>0.600866</v>
      </c>
      <c r="W1924" s="6">
        <v>9.615</v>
      </c>
      <c r="Z1924" s="4">
        <f>IFERROR(__xludf.DUMMYFUNCTION("""COMPUTED_VALUE"""),9.305)</f>
        <v>9.305</v>
      </c>
      <c r="AA1924" s="4">
        <v>0.624947</v>
      </c>
      <c r="AB1924" s="4" t="s">
        <v>13</v>
      </c>
      <c r="AC1924" s="1">
        <v>3.44024121808918</v>
      </c>
      <c r="AD1924" s="4">
        <v>-2.83937521808918</v>
      </c>
    </row>
    <row r="1925">
      <c r="G1925" s="5">
        <v>5.99838</v>
      </c>
      <c r="H1925" s="6">
        <v>9.62</v>
      </c>
      <c r="K1925" s="4">
        <f>IFERROR(__xludf.DUMMYFUNCTION("""COMPUTED_VALUE"""),9.31)</f>
        <v>9.31</v>
      </c>
      <c r="L1925" s="4">
        <v>5.89622</v>
      </c>
      <c r="M1925" s="4" t="s">
        <v>13</v>
      </c>
      <c r="N1925" s="1">
        <v>5.37972929634362</v>
      </c>
      <c r="O1925" s="4">
        <v>0.61865070365638</v>
      </c>
      <c r="V1925" s="5">
        <v>0.599591</v>
      </c>
      <c r="W1925" s="6">
        <v>9.62</v>
      </c>
      <c r="Z1925" s="4">
        <f>IFERROR(__xludf.DUMMYFUNCTION("""COMPUTED_VALUE"""),9.31)</f>
        <v>9.31</v>
      </c>
      <c r="AA1925" s="4">
        <v>0.624884</v>
      </c>
      <c r="AB1925" s="4" t="s">
        <v>13</v>
      </c>
      <c r="AC1925" s="1">
        <v>3.44429572118532</v>
      </c>
      <c r="AD1925" s="4">
        <v>-2.8447047211853196</v>
      </c>
    </row>
    <row r="1926">
      <c r="G1926" s="5">
        <v>5.99797</v>
      </c>
      <c r="H1926" s="6">
        <v>9.625</v>
      </c>
      <c r="K1926" s="4">
        <f>IFERROR(__xludf.DUMMYFUNCTION("""COMPUTED_VALUE"""),9.315)</f>
        <v>9.315</v>
      </c>
      <c r="L1926" s="4">
        <v>5.90004</v>
      </c>
      <c r="M1926" s="4" t="s">
        <v>13</v>
      </c>
      <c r="N1926" s="1">
        <v>5.38896832547023</v>
      </c>
      <c r="O1926" s="4">
        <v>0.6090016745297699</v>
      </c>
      <c r="V1926" s="5">
        <v>0.598329</v>
      </c>
      <c r="W1926" s="6">
        <v>9.625</v>
      </c>
      <c r="Z1926" s="4">
        <f>IFERROR(__xludf.DUMMYFUNCTION("""COMPUTED_VALUE"""),9.315)</f>
        <v>9.315</v>
      </c>
      <c r="AA1926" s="4">
        <v>0.624807</v>
      </c>
      <c r="AB1926" s="4" t="s">
        <v>13</v>
      </c>
      <c r="AC1926" s="1">
        <v>3.44838636545685</v>
      </c>
      <c r="AD1926" s="4">
        <v>-2.8500573654568497</v>
      </c>
    </row>
    <row r="1927">
      <c r="G1927" s="5">
        <v>5.99749</v>
      </c>
      <c r="H1927" s="6">
        <v>9.63</v>
      </c>
      <c r="K1927" s="4">
        <f>IFERROR(__xludf.DUMMYFUNCTION("""COMPUTED_VALUE"""),9.32)</f>
        <v>9.32</v>
      </c>
      <c r="L1927" s="4">
        <v>5.90375</v>
      </c>
      <c r="M1927" s="4" t="s">
        <v>13</v>
      </c>
      <c r="N1927" s="1">
        <v>5.39791192507967</v>
      </c>
      <c r="O1927" s="4">
        <v>0.5995780749203297</v>
      </c>
      <c r="V1927" s="5">
        <v>0.597025</v>
      </c>
      <c r="W1927" s="6">
        <v>9.63</v>
      </c>
      <c r="Z1927" s="4">
        <f>IFERROR(__xludf.DUMMYFUNCTION("""COMPUTED_VALUE"""),9.32)</f>
        <v>9.32</v>
      </c>
      <c r="AA1927" s="4">
        <v>0.624633</v>
      </c>
      <c r="AB1927" s="4" t="s">
        <v>13</v>
      </c>
      <c r="AC1927" s="1">
        <v>3.45257642757213</v>
      </c>
      <c r="AD1927" s="4">
        <v>-2.85555142757213</v>
      </c>
    </row>
    <row r="1928">
      <c r="G1928" s="5">
        <v>5.99697</v>
      </c>
      <c r="H1928" s="6">
        <v>9.635</v>
      </c>
      <c r="K1928" s="4">
        <f>IFERROR(__xludf.DUMMYFUNCTION("""COMPUTED_VALUE"""),9.325)</f>
        <v>9.325</v>
      </c>
      <c r="L1928" s="4">
        <v>5.90739</v>
      </c>
      <c r="M1928" s="4" t="s">
        <v>13</v>
      </c>
      <c r="N1928" s="1">
        <v>5.40648739444291</v>
      </c>
      <c r="O1928" s="4">
        <v>0.5904826055570904</v>
      </c>
      <c r="V1928" s="5">
        <v>0.595682</v>
      </c>
      <c r="W1928" s="6">
        <v>9.635</v>
      </c>
      <c r="Z1928" s="4">
        <f>IFERROR(__xludf.DUMMYFUNCTION("""COMPUTED_VALUE"""),9.325)</f>
        <v>9.325</v>
      </c>
      <c r="AA1928" s="4">
        <v>0.624489</v>
      </c>
      <c r="AB1928" s="4" t="s">
        <v>13</v>
      </c>
      <c r="AC1928" s="1">
        <v>3.45692918419954</v>
      </c>
      <c r="AD1928" s="4">
        <v>-2.86124718419954</v>
      </c>
    </row>
    <row r="1929">
      <c r="G1929" s="5">
        <v>5.99645</v>
      </c>
      <c r="H1929" s="6">
        <v>9.64</v>
      </c>
      <c r="K1929" s="4">
        <f>IFERROR(__xludf.DUMMYFUNCTION("""COMPUTED_VALUE"""),9.33)</f>
        <v>9.33</v>
      </c>
      <c r="L1929" s="4">
        <v>5.91098</v>
      </c>
      <c r="M1929" s="4" t="s">
        <v>13</v>
      </c>
      <c r="N1929" s="1">
        <v>5.41462203283091</v>
      </c>
      <c r="O1929" s="4">
        <v>0.5818279671690902</v>
      </c>
      <c r="V1929" s="5">
        <v>0.59438</v>
      </c>
      <c r="W1929" s="6">
        <v>9.64</v>
      </c>
      <c r="Z1929" s="4">
        <f>IFERROR(__xludf.DUMMYFUNCTION("""COMPUTED_VALUE"""),9.33)</f>
        <v>9.33</v>
      </c>
      <c r="AA1929" s="4">
        <v>0.624341</v>
      </c>
      <c r="AB1929" s="4" t="s">
        <v>13</v>
      </c>
      <c r="AC1929" s="1">
        <v>3.46150791200748</v>
      </c>
      <c r="AD1929" s="4">
        <v>-2.8671279120074797</v>
      </c>
    </row>
    <row r="1930">
      <c r="G1930" s="5">
        <v>5.99587</v>
      </c>
      <c r="H1930" s="6">
        <v>9.645</v>
      </c>
      <c r="K1930" s="4">
        <f>IFERROR(__xludf.DUMMYFUNCTION("""COMPUTED_VALUE"""),9.335)</f>
        <v>9.335</v>
      </c>
      <c r="L1930" s="4">
        <v>5.91443</v>
      </c>
      <c r="M1930" s="4" t="s">
        <v>13</v>
      </c>
      <c r="N1930" s="1">
        <v>5.42224313951464</v>
      </c>
      <c r="O1930" s="4">
        <v>0.5736268604853603</v>
      </c>
      <c r="V1930" s="5">
        <v>0.593065</v>
      </c>
      <c r="W1930" s="6">
        <v>9.645</v>
      </c>
      <c r="Z1930" s="4">
        <f>IFERROR(__xludf.DUMMYFUNCTION("""COMPUTED_VALUE"""),9.335)</f>
        <v>9.335</v>
      </c>
      <c r="AA1930" s="4">
        <v>0.624102</v>
      </c>
      <c r="AB1930" s="4" t="s">
        <v>13</v>
      </c>
      <c r="AC1930" s="1">
        <v>3.46637588766432</v>
      </c>
      <c r="AD1930" s="4">
        <v>-2.87331088766432</v>
      </c>
    </row>
    <row r="1931">
      <c r="G1931" s="5">
        <v>5.99523</v>
      </c>
      <c r="H1931" s="6">
        <v>9.65</v>
      </c>
      <c r="K1931" s="4">
        <f>IFERROR(__xludf.DUMMYFUNCTION("""COMPUTED_VALUE"""),9.34)</f>
        <v>9.34</v>
      </c>
      <c r="L1931" s="4">
        <v>5.91787</v>
      </c>
      <c r="M1931" s="4" t="s">
        <v>13</v>
      </c>
      <c r="N1931" s="1">
        <v>5.42927801376507</v>
      </c>
      <c r="O1931" s="4">
        <v>0.5659519862349303</v>
      </c>
      <c r="V1931" s="5">
        <v>0.591679</v>
      </c>
      <c r="W1931" s="6">
        <v>9.65</v>
      </c>
      <c r="Z1931" s="4">
        <f>IFERROR(__xludf.DUMMYFUNCTION("""COMPUTED_VALUE"""),9.34)</f>
        <v>9.34</v>
      </c>
      <c r="AA1931" s="4">
        <v>0.623955</v>
      </c>
      <c r="AB1931" s="4" t="s">
        <v>13</v>
      </c>
      <c r="AC1931" s="1">
        <v>3.47159638783845</v>
      </c>
      <c r="AD1931" s="4">
        <v>-2.87991738783845</v>
      </c>
    </row>
    <row r="1932">
      <c r="G1932" s="5">
        <v>5.99456</v>
      </c>
      <c r="H1932" s="6">
        <v>9.655</v>
      </c>
      <c r="K1932" s="4">
        <f>IFERROR(__xludf.DUMMYFUNCTION("""COMPUTED_VALUE"""),9.345)</f>
        <v>9.345</v>
      </c>
      <c r="L1932" s="4">
        <v>5.92122</v>
      </c>
      <c r="M1932" s="4" t="s">
        <v>13</v>
      </c>
      <c r="N1932" s="1">
        <v>5.43565395485316</v>
      </c>
      <c r="O1932" s="4">
        <v>0.5589060451468395</v>
      </c>
      <c r="V1932" s="5">
        <v>0.590295</v>
      </c>
      <c r="W1932" s="6">
        <v>9.655</v>
      </c>
      <c r="Z1932" s="4">
        <f>IFERROR(__xludf.DUMMYFUNCTION("""COMPUTED_VALUE"""),9.345)</f>
        <v>9.345</v>
      </c>
      <c r="AA1932" s="4">
        <v>0.623783</v>
      </c>
      <c r="AB1932" s="4" t="s">
        <v>13</v>
      </c>
      <c r="AC1932" s="1">
        <v>3.47723268919825</v>
      </c>
      <c r="AD1932" s="4">
        <v>-2.88693768919825</v>
      </c>
    </row>
    <row r="1933">
      <c r="G1933" s="5">
        <v>5.99383</v>
      </c>
      <c r="H1933" s="6">
        <v>9.66</v>
      </c>
      <c r="K1933" s="4">
        <f>IFERROR(__xludf.DUMMYFUNCTION("""COMPUTED_VALUE"""),9.35)</f>
        <v>9.35</v>
      </c>
      <c r="L1933" s="4">
        <v>5.92446</v>
      </c>
      <c r="M1933" s="4" t="s">
        <v>13</v>
      </c>
      <c r="N1933" s="1">
        <v>5.44129826204987</v>
      </c>
      <c r="O1933" s="4">
        <v>0.5525317379501296</v>
      </c>
      <c r="V1933" s="5">
        <v>0.588852</v>
      </c>
      <c r="W1933" s="6">
        <v>9.66</v>
      </c>
      <c r="Z1933" s="4">
        <f>IFERROR(__xludf.DUMMYFUNCTION("""COMPUTED_VALUE"""),9.35)</f>
        <v>9.35</v>
      </c>
      <c r="AA1933" s="4">
        <v>0.623544</v>
      </c>
      <c r="AB1933" s="4" t="s">
        <v>13</v>
      </c>
      <c r="AC1933" s="1">
        <v>3.48334806841211</v>
      </c>
      <c r="AD1933" s="4">
        <v>-2.89449606841211</v>
      </c>
    </row>
    <row r="1934">
      <c r="G1934" s="5">
        <v>5.99306</v>
      </c>
      <c r="H1934" s="6">
        <v>9.665</v>
      </c>
      <c r="K1934" s="4">
        <f>IFERROR(__xludf.DUMMYFUNCTION("""COMPUTED_VALUE"""),9.355)</f>
        <v>9.355</v>
      </c>
      <c r="L1934" s="4">
        <v>5.92766</v>
      </c>
      <c r="M1934" s="4" t="s">
        <v>13</v>
      </c>
      <c r="N1934" s="1">
        <v>5.44613823462618</v>
      </c>
      <c r="O1934" s="4">
        <v>0.5469217653738196</v>
      </c>
      <c r="V1934" s="5">
        <v>0.587398</v>
      </c>
      <c r="W1934" s="6">
        <v>9.665</v>
      </c>
      <c r="Z1934" s="4">
        <f>IFERROR(__xludf.DUMMYFUNCTION("""COMPUTED_VALUE"""),9.355)</f>
        <v>9.355</v>
      </c>
      <c r="AA1934" s="4">
        <v>0.623345</v>
      </c>
      <c r="AB1934" s="4" t="s">
        <v>13</v>
      </c>
      <c r="AC1934" s="1">
        <v>3.49000580214839</v>
      </c>
      <c r="AD1934" s="4">
        <v>-2.90260780214839</v>
      </c>
    </row>
    <row r="1935">
      <c r="G1935" s="5">
        <v>5.99228</v>
      </c>
      <c r="H1935" s="6">
        <v>9.67</v>
      </c>
      <c r="K1935" s="4">
        <f>IFERROR(__xludf.DUMMYFUNCTION("""COMPUTED_VALUE"""),9.36)</f>
        <v>9.36</v>
      </c>
      <c r="L1935" s="4">
        <v>5.9308</v>
      </c>
      <c r="M1935" s="4" t="s">
        <v>13</v>
      </c>
      <c r="N1935" s="1">
        <v>5.45010117185304</v>
      </c>
      <c r="O1935" s="4">
        <v>0.5421788281469597</v>
      </c>
      <c r="V1935" s="5">
        <v>0.585917</v>
      </c>
      <c r="W1935" s="6">
        <v>9.67</v>
      </c>
      <c r="Z1935" s="4">
        <f>IFERROR(__xludf.DUMMYFUNCTION("""COMPUTED_VALUE"""),9.36)</f>
        <v>9.36</v>
      </c>
      <c r="AA1935" s="4">
        <v>0.623181</v>
      </c>
      <c r="AB1935" s="4" t="s">
        <v>13</v>
      </c>
      <c r="AC1935" s="1">
        <v>3.4972691670755</v>
      </c>
      <c r="AD1935" s="4">
        <v>-2.9113521670755</v>
      </c>
    </row>
    <row r="1936">
      <c r="G1936" s="5">
        <v>5.99146</v>
      </c>
      <c r="H1936" s="6">
        <v>9.675</v>
      </c>
      <c r="K1936" s="4">
        <f>IFERROR(__xludf.DUMMYFUNCTION("""COMPUTED_VALUE"""),9.365)</f>
        <v>9.365</v>
      </c>
      <c r="L1936" s="4">
        <v>5.93384</v>
      </c>
      <c r="M1936" s="4" t="s">
        <v>13</v>
      </c>
      <c r="N1936" s="1">
        <v>5.45311437300142</v>
      </c>
      <c r="O1936" s="4">
        <v>0.5383456269985798</v>
      </c>
      <c r="V1936" s="5">
        <v>0.584473</v>
      </c>
      <c r="W1936" s="6">
        <v>9.675</v>
      </c>
      <c r="Z1936" s="4">
        <f>IFERROR(__xludf.DUMMYFUNCTION("""COMPUTED_VALUE"""),9.365)</f>
        <v>9.365</v>
      </c>
      <c r="AA1936" s="4">
        <v>0.622994</v>
      </c>
      <c r="AB1936" s="4" t="s">
        <v>13</v>
      </c>
      <c r="AC1936" s="1">
        <v>3.50520143986181</v>
      </c>
      <c r="AD1936" s="4">
        <v>-2.92072843986181</v>
      </c>
    </row>
    <row r="1937">
      <c r="G1937" s="5">
        <v>5.99059</v>
      </c>
      <c r="H1937" s="6">
        <v>9.68</v>
      </c>
      <c r="K1937" s="4">
        <f>IFERROR(__xludf.DUMMYFUNCTION("""COMPUTED_VALUE"""),9.37)</f>
        <v>9.37</v>
      </c>
      <c r="L1937" s="4">
        <v>5.93683</v>
      </c>
      <c r="M1937" s="4" t="s">
        <v>13</v>
      </c>
      <c r="N1937" s="1">
        <v>5.4551051373423</v>
      </c>
      <c r="O1937" s="4">
        <v>0.5354848626577002</v>
      </c>
      <c r="V1937" s="5">
        <v>0.58297</v>
      </c>
      <c r="W1937" s="6">
        <v>9.68</v>
      </c>
      <c r="Z1937" s="4">
        <f>IFERROR(__xludf.DUMMYFUNCTION("""COMPUTED_VALUE"""),9.37)</f>
        <v>9.37</v>
      </c>
      <c r="AA1937" s="4">
        <v>0.622829</v>
      </c>
      <c r="AB1937" s="4" t="s">
        <v>13</v>
      </c>
      <c r="AC1937" s="1">
        <v>3.5138658971757</v>
      </c>
      <c r="AD1937" s="4">
        <v>-2.9308958971757</v>
      </c>
    </row>
    <row r="1938">
      <c r="G1938" s="5">
        <v>5.98968</v>
      </c>
      <c r="H1938" s="6">
        <v>9.685</v>
      </c>
      <c r="K1938" s="4">
        <f>IFERROR(__xludf.DUMMYFUNCTION("""COMPUTED_VALUE"""),9.375)</f>
        <v>9.375</v>
      </c>
      <c r="L1938" s="4">
        <v>5.93975</v>
      </c>
      <c r="M1938" s="4" t="s">
        <v>13</v>
      </c>
      <c r="N1938" s="1">
        <v>5.45600076414662</v>
      </c>
      <c r="O1938" s="4">
        <v>0.5336792358533797</v>
      </c>
      <c r="V1938" s="5">
        <v>0.581389</v>
      </c>
      <c r="W1938" s="6">
        <v>9.685</v>
      </c>
      <c r="Z1938" s="4">
        <f>IFERROR(__xludf.DUMMYFUNCTION("""COMPUTED_VALUE"""),9.375)</f>
        <v>9.375</v>
      </c>
      <c r="AA1938" s="4">
        <v>0.622667</v>
      </c>
      <c r="AB1938" s="4" t="s">
        <v>13</v>
      </c>
      <c r="AC1938" s="1">
        <v>3.52332581568556</v>
      </c>
      <c r="AD1938" s="4">
        <v>-2.9419368156855596</v>
      </c>
    </row>
    <row r="1939">
      <c r="G1939" s="5">
        <v>5.98877</v>
      </c>
      <c r="H1939" s="6">
        <v>9.69</v>
      </c>
      <c r="K1939" s="4">
        <f>IFERROR(__xludf.DUMMYFUNCTION("""COMPUTED_VALUE"""),9.38)</f>
        <v>9.38</v>
      </c>
      <c r="L1939" s="4">
        <v>5.9426</v>
      </c>
      <c r="M1939" s="4" t="s">
        <v>13</v>
      </c>
      <c r="N1939" s="1">
        <v>5.44901845565886</v>
      </c>
      <c r="O1939" s="4">
        <v>0.53975154434114</v>
      </c>
      <c r="V1939" s="5">
        <v>0.57985</v>
      </c>
      <c r="W1939" s="6">
        <v>9.69</v>
      </c>
      <c r="Z1939" s="4">
        <f>IFERROR(__xludf.DUMMYFUNCTION("""COMPUTED_VALUE"""),9.38)</f>
        <v>9.38</v>
      </c>
      <c r="AA1939" s="4">
        <v>0.622557</v>
      </c>
      <c r="AB1939" s="4" t="s">
        <v>13</v>
      </c>
      <c r="AC1939" s="1">
        <v>3.53606261685054</v>
      </c>
      <c r="AD1939" s="4">
        <v>-2.95621261685054</v>
      </c>
    </row>
    <row r="1940">
      <c r="G1940" s="5">
        <v>5.9878</v>
      </c>
      <c r="H1940" s="6">
        <v>9.695</v>
      </c>
      <c r="K1940" s="4">
        <f>IFERROR(__xludf.DUMMYFUNCTION("""COMPUTED_VALUE"""),9.385)</f>
        <v>9.385</v>
      </c>
      <c r="L1940" s="4">
        <v>5.94542</v>
      </c>
      <c r="M1940" s="4" t="s">
        <v>13</v>
      </c>
      <c r="N1940" s="1">
        <v>5.41760480132507</v>
      </c>
      <c r="O1940" s="4">
        <v>0.5701951986749298</v>
      </c>
      <c r="V1940" s="5">
        <v>0.578234</v>
      </c>
      <c r="W1940" s="6">
        <v>9.695</v>
      </c>
      <c r="Z1940" s="4">
        <f>IFERROR(__xludf.DUMMYFUNCTION("""COMPUTED_VALUE"""),9.385)</f>
        <v>9.385</v>
      </c>
      <c r="AA1940" s="4">
        <v>0.622483</v>
      </c>
      <c r="AB1940" s="4" t="s">
        <v>13</v>
      </c>
      <c r="AC1940" s="1">
        <v>3.55800335824735</v>
      </c>
      <c r="AD1940" s="4">
        <v>-2.9797693582473497</v>
      </c>
    </row>
    <row r="1941">
      <c r="G1941" s="5">
        <v>5.98683</v>
      </c>
      <c r="H1941" s="6">
        <v>9.7</v>
      </c>
      <c r="K1941" s="4">
        <f>IFERROR(__xludf.DUMMYFUNCTION("""COMPUTED_VALUE"""),9.39)</f>
        <v>9.39</v>
      </c>
      <c r="L1941" s="4">
        <v>5.94814</v>
      </c>
      <c r="M1941" s="4" t="s">
        <v>13</v>
      </c>
      <c r="N1941" s="1">
        <v>5.36345285363604</v>
      </c>
      <c r="O1941" s="4">
        <v>0.6233771463639606</v>
      </c>
      <c r="V1941" s="5">
        <v>0.576665</v>
      </c>
      <c r="W1941" s="6">
        <v>9.7</v>
      </c>
      <c r="Z1941" s="4">
        <f>IFERROR(__xludf.DUMMYFUNCTION("""COMPUTED_VALUE"""),9.39)</f>
        <v>9.39</v>
      </c>
      <c r="AA1941" s="4">
        <v>0.622409</v>
      </c>
      <c r="AB1941" s="4" t="s">
        <v>13</v>
      </c>
      <c r="AC1941" s="1">
        <v>3.58842479883208</v>
      </c>
      <c r="AD1941" s="4">
        <v>-3.01175979883208</v>
      </c>
    </row>
    <row r="1942">
      <c r="G1942" s="5">
        <v>5.98584</v>
      </c>
      <c r="H1942" s="6">
        <v>9.705</v>
      </c>
      <c r="K1942" s="4">
        <f>IFERROR(__xludf.DUMMYFUNCTION("""COMPUTED_VALUE"""),9.395)</f>
        <v>9.395</v>
      </c>
      <c r="L1942" s="4">
        <v>5.9508</v>
      </c>
      <c r="M1942" s="4" t="s">
        <v>13</v>
      </c>
      <c r="N1942" s="1">
        <v>5.28925527471453</v>
      </c>
      <c r="O1942" s="4">
        <v>0.6965847252854696</v>
      </c>
      <c r="V1942" s="5">
        <v>0.575065</v>
      </c>
      <c r="W1942" s="6">
        <v>9.705</v>
      </c>
      <c r="Z1942" s="4">
        <f>IFERROR(__xludf.DUMMYFUNCTION("""COMPUTED_VALUE"""),9.395)</f>
        <v>9.395</v>
      </c>
      <c r="AA1942" s="4">
        <v>0.622352</v>
      </c>
      <c r="AB1942" s="4" t="s">
        <v>13</v>
      </c>
      <c r="AC1942" s="1">
        <v>3.62624154801415</v>
      </c>
      <c r="AD1942" s="4">
        <v>-3.05117654801415</v>
      </c>
    </row>
    <row r="1943">
      <c r="G1943" s="5">
        <v>5.98485</v>
      </c>
      <c r="H1943" s="6">
        <v>9.71</v>
      </c>
      <c r="K1943" s="4">
        <f>IFERROR(__xludf.DUMMYFUNCTION("""COMPUTED_VALUE"""),9.4)</f>
        <v>9.4</v>
      </c>
      <c r="L1943" s="4">
        <v>5.9534</v>
      </c>
      <c r="M1943" s="4" t="s">
        <v>13</v>
      </c>
      <c r="N1943" s="1">
        <v>5.19770472668339</v>
      </c>
      <c r="O1943" s="4">
        <v>0.78714527331661</v>
      </c>
      <c r="V1943" s="5">
        <v>0.573459</v>
      </c>
      <c r="W1943" s="6">
        <v>9.71</v>
      </c>
      <c r="Z1943" s="4">
        <f>IFERROR(__xludf.DUMMYFUNCTION("""COMPUTED_VALUE"""),9.4)</f>
        <v>9.4</v>
      </c>
      <c r="AA1943" s="4">
        <v>0.622318</v>
      </c>
      <c r="AB1943" s="4" t="s">
        <v>13</v>
      </c>
      <c r="AC1943" s="1">
        <v>3.67036821520295</v>
      </c>
      <c r="AD1943" s="4">
        <v>-3.09690921520295</v>
      </c>
    </row>
    <row r="1944">
      <c r="G1944" s="5">
        <v>5.9838</v>
      </c>
      <c r="H1944" s="6">
        <v>9.715</v>
      </c>
      <c r="K1944" s="4">
        <f>IFERROR(__xludf.DUMMYFUNCTION("""COMPUTED_VALUE"""),9.405)</f>
        <v>9.405</v>
      </c>
      <c r="L1944" s="4">
        <v>5.95596</v>
      </c>
      <c r="M1944" s="4" t="s">
        <v>13</v>
      </c>
      <c r="N1944" s="1">
        <v>5.09149387166547</v>
      </c>
      <c r="O1944" s="4">
        <v>0.8923061283345293</v>
      </c>
      <c r="V1944" s="5">
        <v>0.571824</v>
      </c>
      <c r="W1944" s="6">
        <v>9.715</v>
      </c>
      <c r="Z1944" s="4">
        <f>IFERROR(__xludf.DUMMYFUNCTION("""COMPUTED_VALUE"""),9.405)</f>
        <v>9.405</v>
      </c>
      <c r="AA1944" s="4">
        <v>0.622343</v>
      </c>
      <c r="AB1944" s="4" t="s">
        <v>13</v>
      </c>
      <c r="AC1944" s="1">
        <v>3.71971940980784</v>
      </c>
      <c r="AD1944" s="4">
        <v>-3.14789540980784</v>
      </c>
    </row>
    <row r="1945">
      <c r="G1945" s="5">
        <v>5.98276</v>
      </c>
      <c r="H1945" s="6">
        <v>9.72</v>
      </c>
      <c r="K1945" s="4">
        <f>IFERROR(__xludf.DUMMYFUNCTION("""COMPUTED_VALUE"""),9.41)</f>
        <v>9.41</v>
      </c>
      <c r="L1945" s="4">
        <v>5.95841</v>
      </c>
      <c r="M1945" s="4" t="s">
        <v>13</v>
      </c>
      <c r="N1945" s="1">
        <v>4.97331537178351</v>
      </c>
      <c r="O1945" s="4">
        <v>1.0094446282164897</v>
      </c>
      <c r="V1945" s="5">
        <v>0.570184</v>
      </c>
      <c r="W1945" s="6">
        <v>9.72</v>
      </c>
      <c r="Z1945" s="4">
        <f>IFERROR(__xludf.DUMMYFUNCTION("""COMPUTED_VALUE"""),9.41)</f>
        <v>9.41</v>
      </c>
      <c r="AA1945" s="4">
        <v>0.62234</v>
      </c>
      <c r="AB1945" s="4" t="s">
        <v>13</v>
      </c>
      <c r="AC1945" s="1">
        <v>3.77320974123825</v>
      </c>
      <c r="AD1945" s="4">
        <v>-3.2030257412382497</v>
      </c>
    </row>
    <row r="1946">
      <c r="G1946" s="5">
        <v>5.98175</v>
      </c>
      <c r="H1946" s="6">
        <v>9.725</v>
      </c>
      <c r="K1946" s="4">
        <f>IFERROR(__xludf.DUMMYFUNCTION("""COMPUTED_VALUE"""),9.415)</f>
        <v>9.415</v>
      </c>
      <c r="L1946" s="4">
        <v>5.96086</v>
      </c>
      <c r="M1946" s="4" t="s">
        <v>13</v>
      </c>
      <c r="N1946" s="1">
        <v>4.84586188916042</v>
      </c>
      <c r="O1946" s="4">
        <v>1.1358881108395797</v>
      </c>
      <c r="V1946" s="5">
        <v>0.568622</v>
      </c>
      <c r="W1946" s="6">
        <v>9.725</v>
      </c>
      <c r="Z1946" s="4">
        <f>IFERROR(__xludf.DUMMYFUNCTION("""COMPUTED_VALUE"""),9.415)</f>
        <v>9.415</v>
      </c>
      <c r="AA1946" s="4">
        <v>0.622419</v>
      </c>
      <c r="AB1946" s="4" t="s">
        <v>13</v>
      </c>
      <c r="AC1946" s="1">
        <v>3.82975381890355</v>
      </c>
      <c r="AD1946" s="4">
        <v>-3.26113181890355</v>
      </c>
    </row>
    <row r="1947">
      <c r="G1947" s="5">
        <v>5.98068</v>
      </c>
      <c r="H1947" s="6">
        <v>9.73</v>
      </c>
      <c r="K1947" s="4">
        <f>IFERROR(__xludf.DUMMYFUNCTION("""COMPUTED_VALUE"""),9.42)</f>
        <v>9.42</v>
      </c>
      <c r="L1947" s="4">
        <v>5.9632</v>
      </c>
      <c r="M1947" s="4" t="s">
        <v>13</v>
      </c>
      <c r="N1947" s="1">
        <v>4.71182608591891</v>
      </c>
      <c r="O1947" s="4">
        <v>1.2688539140810908</v>
      </c>
      <c r="V1947" s="5">
        <v>0.566966</v>
      </c>
      <c r="W1947" s="6">
        <v>9.73</v>
      </c>
      <c r="Z1947" s="4">
        <f>IFERROR(__xludf.DUMMYFUNCTION("""COMPUTED_VALUE"""),9.42)</f>
        <v>9.42</v>
      </c>
      <c r="AA1947" s="4">
        <v>0.622446</v>
      </c>
      <c r="AB1947" s="4" t="s">
        <v>13</v>
      </c>
      <c r="AC1947" s="1">
        <v>3.88826625221316</v>
      </c>
      <c r="AD1947" s="4">
        <v>-3.32130025221316</v>
      </c>
    </row>
    <row r="1948">
      <c r="G1948" s="5">
        <v>5.97966</v>
      </c>
      <c r="H1948" s="6">
        <v>9.735</v>
      </c>
      <c r="K1948" s="4">
        <f>IFERROR(__xludf.DUMMYFUNCTION("""COMPUTED_VALUE"""),9.425)</f>
        <v>9.425</v>
      </c>
      <c r="L1948" s="4">
        <v>5.9655</v>
      </c>
      <c r="M1948" s="4" t="s">
        <v>13</v>
      </c>
      <c r="N1948" s="1">
        <v>4.57390062418191</v>
      </c>
      <c r="O1948" s="4">
        <v>1.4057593758180902</v>
      </c>
      <c r="V1948" s="5">
        <v>0.565396</v>
      </c>
      <c r="W1948" s="6">
        <v>9.735</v>
      </c>
      <c r="Z1948" s="4">
        <f>IFERROR(__xludf.DUMMYFUNCTION("""COMPUTED_VALUE"""),9.425)</f>
        <v>9.425</v>
      </c>
      <c r="AA1948" s="4">
        <v>0.622536</v>
      </c>
      <c r="AB1948" s="4" t="s">
        <v>13</v>
      </c>
      <c r="AC1948" s="1">
        <v>3.94766165057643</v>
      </c>
      <c r="AD1948" s="4">
        <v>-3.3822656505764304</v>
      </c>
    </row>
    <row r="1949">
      <c r="G1949" s="5">
        <v>5.97861</v>
      </c>
      <c r="H1949" s="6">
        <v>9.74</v>
      </c>
      <c r="K1949" s="4">
        <f>IFERROR(__xludf.DUMMYFUNCTION("""COMPUTED_VALUE"""),9.43)</f>
        <v>9.43</v>
      </c>
      <c r="L1949" s="4">
        <v>5.9677</v>
      </c>
      <c r="M1949" s="4" t="s">
        <v>13</v>
      </c>
      <c r="N1949" s="1">
        <v>4.43477816607213</v>
      </c>
      <c r="O1949" s="4">
        <v>1.5438318339278698</v>
      </c>
      <c r="V1949" s="5">
        <v>0.563785</v>
      </c>
      <c r="W1949" s="6">
        <v>9.74</v>
      </c>
      <c r="Z1949" s="4">
        <f>IFERROR(__xludf.DUMMYFUNCTION("""COMPUTED_VALUE"""),9.43)</f>
        <v>9.43</v>
      </c>
      <c r="AA1949" s="4">
        <v>0.622599</v>
      </c>
      <c r="AB1949" s="4" t="s">
        <v>13</v>
      </c>
      <c r="AC1949" s="1">
        <v>4.0068546234028</v>
      </c>
      <c r="AD1949" s="4">
        <v>-3.4430696234028</v>
      </c>
    </row>
    <row r="1950">
      <c r="G1950" s="5">
        <v>5.97759</v>
      </c>
      <c r="H1950" s="6">
        <v>9.745</v>
      </c>
      <c r="K1950" s="4">
        <f>IFERROR(__xludf.DUMMYFUNCTION("""COMPUTED_VALUE"""),9.435)</f>
        <v>9.435</v>
      </c>
      <c r="L1950" s="4">
        <v>5.96986</v>
      </c>
      <c r="M1950" s="4" t="s">
        <v>13</v>
      </c>
      <c r="N1950" s="1">
        <v>4.29715137371248</v>
      </c>
      <c r="O1950" s="4">
        <v>1.6804386262875202</v>
      </c>
      <c r="V1950" s="5">
        <v>0.562189</v>
      </c>
      <c r="W1950" s="6">
        <v>9.745</v>
      </c>
      <c r="Z1950" s="4">
        <f>IFERROR(__xludf.DUMMYFUNCTION("""COMPUTED_VALUE"""),9.435)</f>
        <v>9.435</v>
      </c>
      <c r="AA1950" s="4">
        <v>0.622681</v>
      </c>
      <c r="AB1950" s="4" t="s">
        <v>13</v>
      </c>
      <c r="AC1950" s="1">
        <v>4.06475978010161</v>
      </c>
      <c r="AD1950" s="4">
        <v>-3.5025707801016104</v>
      </c>
    </row>
    <row r="1951">
      <c r="G1951" s="5">
        <v>5.97659</v>
      </c>
      <c r="H1951" s="6">
        <v>9.75</v>
      </c>
      <c r="K1951" s="4">
        <f>IFERROR(__xludf.DUMMYFUNCTION("""COMPUTED_VALUE"""),9.44)</f>
        <v>9.44</v>
      </c>
      <c r="L1951" s="4">
        <v>5.97195</v>
      </c>
      <c r="M1951" s="4" t="s">
        <v>13</v>
      </c>
      <c r="N1951" s="1">
        <v>4.16371290922569</v>
      </c>
      <c r="O1951" s="4">
        <v>1.8128770907743101</v>
      </c>
      <c r="V1951" s="5">
        <v>0.560631</v>
      </c>
      <c r="W1951" s="6">
        <v>9.75</v>
      </c>
      <c r="Z1951" s="4">
        <f>IFERROR(__xludf.DUMMYFUNCTION("""COMPUTED_VALUE"""),9.44)</f>
        <v>9.44</v>
      </c>
      <c r="AA1951" s="4">
        <v>0.622745</v>
      </c>
      <c r="AB1951" s="4" t="s">
        <v>13</v>
      </c>
      <c r="AC1951" s="1">
        <v>4.12029173008231</v>
      </c>
      <c r="AD1951" s="4">
        <v>-3.55966073008231</v>
      </c>
    </row>
    <row r="1952">
      <c r="G1952" s="5">
        <v>5.97559</v>
      </c>
      <c r="H1952" s="6">
        <v>9.755</v>
      </c>
      <c r="K1952" s="4">
        <f>IFERROR(__xludf.DUMMYFUNCTION("""COMPUTED_VALUE"""),9.445)</f>
        <v>9.445</v>
      </c>
      <c r="L1952" s="4">
        <v>5.97396</v>
      </c>
      <c r="M1952" s="4" t="s">
        <v>13</v>
      </c>
      <c r="N1952" s="1">
        <v>4.03715543473462</v>
      </c>
      <c r="O1952" s="4">
        <v>1.9384345652653803</v>
      </c>
      <c r="V1952" s="5">
        <v>0.559075</v>
      </c>
      <c r="W1952" s="6">
        <v>9.755</v>
      </c>
      <c r="Z1952" s="4">
        <f>IFERROR(__xludf.DUMMYFUNCTION("""COMPUTED_VALUE"""),9.445)</f>
        <v>9.445</v>
      </c>
      <c r="AA1952" s="4">
        <v>0.622792</v>
      </c>
      <c r="AB1952" s="4" t="s">
        <v>13</v>
      </c>
      <c r="AC1952" s="1">
        <v>4.17236508275427</v>
      </c>
      <c r="AD1952" s="4">
        <v>-3.61329008275427</v>
      </c>
    </row>
    <row r="1953">
      <c r="G1953" s="5">
        <v>5.97462</v>
      </c>
      <c r="H1953" s="6">
        <v>9.76</v>
      </c>
      <c r="K1953" s="4">
        <f>IFERROR(__xludf.DUMMYFUNCTION("""COMPUTED_VALUE"""),9.45)</f>
        <v>9.45</v>
      </c>
      <c r="L1953" s="4">
        <v>5.97589</v>
      </c>
      <c r="M1953" s="4" t="s">
        <v>13</v>
      </c>
      <c r="N1953" s="1">
        <v>3.92017161236214</v>
      </c>
      <c r="O1953" s="4">
        <v>2.05444838763786</v>
      </c>
      <c r="V1953" s="5">
        <v>0.557529</v>
      </c>
      <c r="W1953" s="6">
        <v>9.76</v>
      </c>
      <c r="Z1953" s="4">
        <f>IFERROR(__xludf.DUMMYFUNCTION("""COMPUTED_VALUE"""),9.45)</f>
        <v>9.45</v>
      </c>
      <c r="AA1953" s="4">
        <v>0.622861</v>
      </c>
      <c r="AB1953" s="4" t="s">
        <v>13</v>
      </c>
      <c r="AC1953" s="1">
        <v>4.21989444752685</v>
      </c>
      <c r="AD1953" s="4">
        <v>-3.66236544752685</v>
      </c>
    </row>
    <row r="1954">
      <c r="G1954" s="5">
        <v>5.97366</v>
      </c>
      <c r="H1954" s="6">
        <v>9.765</v>
      </c>
      <c r="K1954" s="4">
        <f>IFERROR(__xludf.DUMMYFUNCTION("""COMPUTED_VALUE"""),9.455)</f>
        <v>9.455</v>
      </c>
      <c r="L1954" s="4">
        <v>5.97776</v>
      </c>
      <c r="M1954" s="4" t="s">
        <v>13</v>
      </c>
      <c r="N1954" s="1">
        <v>3.81545410423096</v>
      </c>
      <c r="O1954" s="4">
        <v>2.1582058957690395</v>
      </c>
      <c r="V1954" s="5">
        <v>0.555984</v>
      </c>
      <c r="W1954" s="6">
        <v>9.765</v>
      </c>
      <c r="Z1954" s="4">
        <f>IFERROR(__xludf.DUMMYFUNCTION("""COMPUTED_VALUE"""),9.455)</f>
        <v>9.455</v>
      </c>
      <c r="AA1954" s="4">
        <v>0.622865</v>
      </c>
      <c r="AB1954" s="4" t="s">
        <v>13</v>
      </c>
      <c r="AC1954" s="1">
        <v>4.26179443380949</v>
      </c>
      <c r="AD1954" s="4">
        <v>-3.7058104338094897</v>
      </c>
    </row>
    <row r="1955">
      <c r="G1955" s="5">
        <v>5.97279</v>
      </c>
      <c r="H1955" s="6">
        <v>9.77</v>
      </c>
      <c r="K1955" s="4">
        <f>IFERROR(__xludf.DUMMYFUNCTION("""COMPUTED_VALUE"""),9.46)</f>
        <v>9.46</v>
      </c>
      <c r="L1955" s="4">
        <v>5.97954</v>
      </c>
      <c r="M1955" s="4" t="s">
        <v>13</v>
      </c>
      <c r="N1955" s="1">
        <v>3.725695572464</v>
      </c>
      <c r="O1955" s="4">
        <v>2.2470944275359996</v>
      </c>
      <c r="V1955" s="5">
        <v>0.554551</v>
      </c>
      <c r="W1955" s="6">
        <v>9.77</v>
      </c>
      <c r="Z1955" s="4">
        <f>IFERROR(__xludf.DUMMYFUNCTION("""COMPUTED_VALUE"""),9.46)</f>
        <v>9.46</v>
      </c>
      <c r="AA1955" s="4">
        <v>0.622877</v>
      </c>
      <c r="AB1955" s="4" t="s">
        <v>13</v>
      </c>
      <c r="AC1955" s="1">
        <v>4.29697965101155</v>
      </c>
      <c r="AD1955" s="4">
        <v>-3.74242865101155</v>
      </c>
    </row>
    <row r="1956">
      <c r="G1956" s="5">
        <v>5.97187</v>
      </c>
      <c r="H1956" s="6">
        <v>9.775</v>
      </c>
      <c r="K1956" s="4">
        <f>IFERROR(__xludf.DUMMYFUNCTION("""COMPUTED_VALUE"""),9.465)</f>
        <v>9.465</v>
      </c>
      <c r="L1956" s="4">
        <v>5.98128</v>
      </c>
      <c r="M1956" s="4" t="s">
        <v>13</v>
      </c>
      <c r="N1956" s="1">
        <v>3.65358867918399</v>
      </c>
      <c r="O1956" s="4">
        <v>2.31828132081601</v>
      </c>
      <c r="V1956" s="5">
        <v>0.553038</v>
      </c>
      <c r="W1956" s="6">
        <v>9.775</v>
      </c>
      <c r="Z1956" s="4">
        <f>IFERROR(__xludf.DUMMYFUNCTION("""COMPUTED_VALUE"""),9.465)</f>
        <v>9.465</v>
      </c>
      <c r="AA1956" s="4">
        <v>0.622888</v>
      </c>
      <c r="AB1956" s="4" t="s">
        <v>13</v>
      </c>
      <c r="AC1956" s="1">
        <v>4.32436470854245</v>
      </c>
      <c r="AD1956" s="4">
        <v>-3.77132670854245</v>
      </c>
    </row>
    <row r="1957">
      <c r="G1957" s="5">
        <v>5.97109</v>
      </c>
      <c r="H1957" s="6">
        <v>9.78</v>
      </c>
      <c r="K1957" s="4">
        <f>IFERROR(__xludf.DUMMYFUNCTION("""COMPUTED_VALUE"""),9.469638823)</f>
        <v>9.469638823</v>
      </c>
      <c r="L1957" s="4" t="s">
        <v>13</v>
      </c>
      <c r="M1957" s="4">
        <v>5.11307804679185</v>
      </c>
      <c r="N1957" s="1">
        <v>3.60182608651381</v>
      </c>
      <c r="O1957" s="4">
        <v>2.3692639134861904</v>
      </c>
      <c r="V1957" s="5">
        <v>0.551638</v>
      </c>
      <c r="W1957" s="6">
        <v>9.78</v>
      </c>
      <c r="Z1957" s="4">
        <f>IFERROR(__xludf.DUMMYFUNCTION("""COMPUTED_VALUE"""),9.469638823)</f>
        <v>9.469638823</v>
      </c>
      <c r="AA1957" s="4" t="s">
        <v>13</v>
      </c>
      <c r="AB1957" s="4">
        <v>3.21893476174699</v>
      </c>
      <c r="AC1957" s="1">
        <v>4.34286421581155</v>
      </c>
      <c r="AD1957" s="4">
        <v>-3.7912262158115495</v>
      </c>
    </row>
    <row r="1958">
      <c r="G1958" s="5">
        <v>5.97025</v>
      </c>
      <c r="H1958" s="6">
        <v>9.785</v>
      </c>
      <c r="K1958" s="4">
        <f>IFERROR(__xludf.DUMMYFUNCTION("""COMPUTED_VALUE"""),9.47)</f>
        <v>9.47</v>
      </c>
      <c r="L1958" s="4">
        <v>5.9829</v>
      </c>
      <c r="M1958" s="4" t="s">
        <v>13</v>
      </c>
      <c r="N1958" s="1">
        <v>3.57310045657623</v>
      </c>
      <c r="O1958" s="4">
        <v>2.39714954342377</v>
      </c>
      <c r="V1958" s="5">
        <v>0.55015</v>
      </c>
      <c r="W1958" s="6">
        <v>9.785</v>
      </c>
      <c r="Z1958" s="4">
        <f>IFERROR(__xludf.DUMMYFUNCTION("""COMPUTED_VALUE"""),9.47)</f>
        <v>9.47</v>
      </c>
      <c r="AA1958" s="4">
        <v>0.622805</v>
      </c>
      <c r="AB1958" s="4" t="s">
        <v>13</v>
      </c>
      <c r="AC1958" s="1">
        <v>4.35139278222828</v>
      </c>
      <c r="AD1958" s="4">
        <v>-3.80124278222828</v>
      </c>
    </row>
    <row r="1959">
      <c r="G1959" s="5">
        <v>5.96953</v>
      </c>
      <c r="H1959" s="6">
        <v>9.79</v>
      </c>
      <c r="K1959" s="4">
        <f>IFERROR(__xludf.DUMMYFUNCTION("""COMPUTED_VALUE"""),9.475)</f>
        <v>9.475</v>
      </c>
      <c r="L1959" s="4">
        <v>5.98447</v>
      </c>
      <c r="M1959" s="4" t="s">
        <v>13</v>
      </c>
      <c r="N1959" s="1">
        <v>3.5632418946083</v>
      </c>
      <c r="O1959" s="4">
        <v>2.4062881053917</v>
      </c>
      <c r="V1959" s="5">
        <v>0.548751</v>
      </c>
      <c r="W1959" s="6">
        <v>9.79</v>
      </c>
      <c r="Z1959" s="4">
        <f>IFERROR(__xludf.DUMMYFUNCTION("""COMPUTED_VALUE"""),9.475)</f>
        <v>9.475</v>
      </c>
      <c r="AA1959" s="4">
        <v>0.622735</v>
      </c>
      <c r="AB1959" s="4" t="s">
        <v>13</v>
      </c>
      <c r="AC1959" s="1">
        <v>4.34978897802994</v>
      </c>
      <c r="AD1959" s="4">
        <v>-3.8010379780299397</v>
      </c>
    </row>
    <row r="1960">
      <c r="G1960" s="5">
        <v>5.96882</v>
      </c>
      <c r="H1960" s="6">
        <v>9.795</v>
      </c>
      <c r="K1960" s="4">
        <f>IFERROR(__xludf.DUMMYFUNCTION("""COMPUTED_VALUE"""),9.48)</f>
        <v>9.48</v>
      </c>
      <c r="L1960" s="4">
        <v>5.986</v>
      </c>
      <c r="M1960" s="4" t="s">
        <v>13</v>
      </c>
      <c r="N1960" s="1">
        <v>3.55480810377359</v>
      </c>
      <c r="O1960" s="4">
        <v>2.41401189622641</v>
      </c>
      <c r="V1960" s="5">
        <v>0.547322</v>
      </c>
      <c r="W1960" s="6">
        <v>9.795</v>
      </c>
      <c r="Z1960" s="4">
        <f>IFERROR(__xludf.DUMMYFUNCTION("""COMPUTED_VALUE"""),9.48)</f>
        <v>9.48</v>
      </c>
      <c r="AA1960" s="4">
        <v>0.622664</v>
      </c>
      <c r="AB1960" s="4" t="s">
        <v>13</v>
      </c>
      <c r="AC1960" s="1">
        <v>4.34032044818383</v>
      </c>
      <c r="AD1960" s="4">
        <v>-3.79299844818383</v>
      </c>
    </row>
    <row r="1961">
      <c r="G1961" s="5">
        <v>5.96819</v>
      </c>
      <c r="H1961" s="6">
        <v>9.8</v>
      </c>
      <c r="K1961" s="4">
        <f>IFERROR(__xludf.DUMMYFUNCTION("""COMPUTED_VALUE"""),9.485)</f>
        <v>9.485</v>
      </c>
      <c r="L1961" s="4">
        <v>5.98739</v>
      </c>
      <c r="M1961" s="4" t="s">
        <v>13</v>
      </c>
      <c r="N1961" s="1">
        <v>3.5467643712223</v>
      </c>
      <c r="O1961" s="4">
        <v>2.4214256287777</v>
      </c>
      <c r="V1961" s="5">
        <v>0.545964</v>
      </c>
      <c r="W1961" s="6">
        <v>9.8</v>
      </c>
      <c r="Z1961" s="4">
        <f>IFERROR(__xludf.DUMMYFUNCTION("""COMPUTED_VALUE"""),9.485)</f>
        <v>9.485</v>
      </c>
      <c r="AA1961" s="4">
        <v>0.622482</v>
      </c>
      <c r="AB1961" s="4" t="s">
        <v>13</v>
      </c>
      <c r="AC1961" s="1">
        <v>4.32369410751418</v>
      </c>
      <c r="AD1961" s="4">
        <v>-3.7777301075141803</v>
      </c>
    </row>
    <row r="1962">
      <c r="G1962" s="5">
        <v>5.96762</v>
      </c>
      <c r="H1962" s="6">
        <v>9.805</v>
      </c>
      <c r="K1962" s="4">
        <f>IFERROR(__xludf.DUMMYFUNCTION("""COMPUTED_VALUE"""),9.49)</f>
        <v>9.49</v>
      </c>
      <c r="L1962" s="4">
        <v>5.98871</v>
      </c>
      <c r="M1962" s="4" t="s">
        <v>13</v>
      </c>
      <c r="N1962" s="1">
        <v>3.53911730880677</v>
      </c>
      <c r="O1962" s="4">
        <v>2.42850269119323</v>
      </c>
      <c r="V1962" s="5">
        <v>0.54461</v>
      </c>
      <c r="W1962" s="6">
        <v>9.805</v>
      </c>
      <c r="Z1962" s="4">
        <f>IFERROR(__xludf.DUMMYFUNCTION("""COMPUTED_VALUE"""),9.49)</f>
        <v>9.49</v>
      </c>
      <c r="AA1962" s="4">
        <v>0.622234</v>
      </c>
      <c r="AB1962" s="4" t="s">
        <v>13</v>
      </c>
      <c r="AC1962" s="1">
        <v>4.30049422529265</v>
      </c>
      <c r="AD1962" s="4">
        <v>-3.75588422529265</v>
      </c>
    </row>
    <row r="1963">
      <c r="G1963" s="5">
        <v>5.96706</v>
      </c>
      <c r="H1963" s="6">
        <v>9.81</v>
      </c>
      <c r="K1963" s="4">
        <f>IFERROR(__xludf.DUMMYFUNCTION("""COMPUTED_VALUE"""),9.495)</f>
        <v>9.495</v>
      </c>
      <c r="L1963" s="4">
        <v>5.98996</v>
      </c>
      <c r="M1963" s="4" t="s">
        <v>13</v>
      </c>
      <c r="N1963" s="1">
        <v>3.53187352837929</v>
      </c>
      <c r="O1963" s="4">
        <v>2.43518647162071</v>
      </c>
      <c r="V1963" s="5">
        <v>0.543211</v>
      </c>
      <c r="W1963" s="6">
        <v>9.81</v>
      </c>
      <c r="Z1963" s="4">
        <f>IFERROR(__xludf.DUMMYFUNCTION("""COMPUTED_VALUE"""),9.495)</f>
        <v>9.495</v>
      </c>
      <c r="AA1963" s="4">
        <v>0.621969</v>
      </c>
      <c r="AB1963" s="4" t="s">
        <v>13</v>
      </c>
      <c r="AC1963" s="1">
        <v>4.27130507079084</v>
      </c>
      <c r="AD1963" s="4">
        <v>-3.72809407079084</v>
      </c>
    </row>
    <row r="1964">
      <c r="G1964" s="5">
        <v>5.96662</v>
      </c>
      <c r="H1964" s="6">
        <v>9.815</v>
      </c>
      <c r="K1964" s="4">
        <f>IFERROR(__xludf.DUMMYFUNCTION("""COMPUTED_VALUE"""),9.5)</f>
        <v>9.5</v>
      </c>
      <c r="L1964" s="4">
        <v>5.99113</v>
      </c>
      <c r="M1964" s="4" t="s">
        <v>13</v>
      </c>
      <c r="N1964" s="1">
        <v>3.52503964179219</v>
      </c>
      <c r="O1964" s="4">
        <v>2.4415803582078097</v>
      </c>
      <c r="V1964" s="5">
        <v>0.54189</v>
      </c>
      <c r="W1964" s="6">
        <v>9.815</v>
      </c>
      <c r="Z1964" s="4">
        <f>IFERROR(__xludf.DUMMYFUNCTION("""COMPUTED_VALUE"""),9.5)</f>
        <v>9.5</v>
      </c>
      <c r="AA1964" s="4">
        <v>0.62166</v>
      </c>
      <c r="AB1964" s="4" t="s">
        <v>13</v>
      </c>
      <c r="AC1964" s="1">
        <v>4.23671091328043</v>
      </c>
      <c r="AD1964" s="4">
        <v>-3.6948209132804304</v>
      </c>
    </row>
    <row r="1965">
      <c r="G1965" s="5">
        <v>5.96616</v>
      </c>
      <c r="H1965" s="6">
        <v>9.82</v>
      </c>
      <c r="K1965" s="4">
        <f>IFERROR(__xludf.DUMMYFUNCTION("""COMPUTED_VALUE"""),9.505)</f>
        <v>9.505</v>
      </c>
      <c r="L1965" s="4">
        <v>5.99224</v>
      </c>
      <c r="M1965" s="4" t="s">
        <v>13</v>
      </c>
      <c r="N1965" s="1">
        <v>3.51862226089779</v>
      </c>
      <c r="O1965" s="4">
        <v>2.44753773910221</v>
      </c>
      <c r="V1965" s="5">
        <v>0.54044</v>
      </c>
      <c r="W1965" s="6">
        <v>9.82</v>
      </c>
      <c r="Z1965" s="4">
        <f>IFERROR(__xludf.DUMMYFUNCTION("""COMPUTED_VALUE"""),9.505)</f>
        <v>9.505</v>
      </c>
      <c r="AA1965" s="4">
        <v>0.621307</v>
      </c>
      <c r="AB1965" s="4" t="s">
        <v>13</v>
      </c>
      <c r="AC1965" s="1">
        <v>4.19729602203303</v>
      </c>
      <c r="AD1965" s="4">
        <v>-3.65685602203303</v>
      </c>
    </row>
    <row r="1966">
      <c r="G1966" s="5">
        <v>5.96583</v>
      </c>
      <c r="H1966" s="6">
        <v>9.825</v>
      </c>
      <c r="K1966" s="4">
        <f>IFERROR(__xludf.DUMMYFUNCTION("""COMPUTED_VALUE"""),9.51)</f>
        <v>9.51</v>
      </c>
      <c r="L1966" s="4">
        <v>5.99324</v>
      </c>
      <c r="M1966" s="4" t="s">
        <v>13</v>
      </c>
      <c r="N1966" s="1">
        <v>3.5126279975484</v>
      </c>
      <c r="O1966" s="4">
        <v>2.4532020024516004</v>
      </c>
      <c r="V1966" s="5">
        <v>0.53913</v>
      </c>
      <c r="W1966" s="6">
        <v>9.825</v>
      </c>
      <c r="Z1966" s="4">
        <f>IFERROR(__xludf.DUMMYFUNCTION("""COMPUTED_VALUE"""),9.51)</f>
        <v>9.51</v>
      </c>
      <c r="AA1966" s="4">
        <v>0.620838</v>
      </c>
      <c r="AB1966" s="4" t="s">
        <v>13</v>
      </c>
      <c r="AC1966" s="1">
        <v>4.15364466632032</v>
      </c>
      <c r="AD1966" s="4">
        <v>-3.6145146663203196</v>
      </c>
    </row>
    <row r="1967">
      <c r="G1967" s="5">
        <v>5.96552</v>
      </c>
      <c r="H1967" s="6">
        <v>9.83</v>
      </c>
      <c r="K1967" s="4">
        <f>IFERROR(__xludf.DUMMYFUNCTION("""COMPUTED_VALUE"""),9.515)</f>
        <v>9.515</v>
      </c>
      <c r="L1967" s="4">
        <v>5.99419</v>
      </c>
      <c r="M1967" s="4" t="s">
        <v>13</v>
      </c>
      <c r="N1967" s="1">
        <v>3.50706346359633</v>
      </c>
      <c r="O1967" s="4">
        <v>2.45845653640367</v>
      </c>
      <c r="V1967" s="5">
        <v>0.537773</v>
      </c>
      <c r="W1967" s="6">
        <v>9.83</v>
      </c>
      <c r="Z1967" s="4">
        <f>IFERROR(__xludf.DUMMYFUNCTION("""COMPUTED_VALUE"""),9.515)</f>
        <v>9.515</v>
      </c>
      <c r="AA1967" s="4">
        <v>0.620339</v>
      </c>
      <c r="AB1967" s="4" t="s">
        <v>13</v>
      </c>
      <c r="AC1967" s="1">
        <v>4.1063411154139</v>
      </c>
      <c r="AD1967" s="4">
        <v>-3.5685681154139</v>
      </c>
    </row>
    <row r="1968">
      <c r="G1968" s="5">
        <v>5.96532</v>
      </c>
      <c r="H1968" s="6">
        <v>9.835</v>
      </c>
      <c r="K1968" s="4">
        <f>IFERROR(__xludf.DUMMYFUNCTION("""COMPUTED_VALUE"""),9.52)</f>
        <v>9.52</v>
      </c>
      <c r="L1968" s="4">
        <v>5.99504</v>
      </c>
      <c r="M1968" s="4" t="s">
        <v>13</v>
      </c>
      <c r="N1968" s="1">
        <v>3.50193527089391</v>
      </c>
      <c r="O1968" s="4">
        <v>2.46338472910609</v>
      </c>
      <c r="V1968" s="5">
        <v>0.536461</v>
      </c>
      <c r="W1968" s="6">
        <v>9.835</v>
      </c>
      <c r="Z1968" s="4">
        <f>IFERROR(__xludf.DUMMYFUNCTION("""COMPUTED_VALUE"""),9.52)</f>
        <v>9.52</v>
      </c>
      <c r="AA1968" s="4">
        <v>0.619808</v>
      </c>
      <c r="AB1968" s="4" t="s">
        <v>13</v>
      </c>
      <c r="AC1968" s="1">
        <v>4.05596963858544</v>
      </c>
      <c r="AD1968" s="4">
        <v>-3.5195086385854397</v>
      </c>
    </row>
    <row r="1969">
      <c r="G1969" s="5">
        <v>5.96515</v>
      </c>
      <c r="H1969" s="6">
        <v>9.84</v>
      </c>
      <c r="K1969" s="4">
        <f>IFERROR(__xludf.DUMMYFUNCTION("""COMPUTED_VALUE"""),9.525)</f>
        <v>9.525</v>
      </c>
      <c r="L1969" s="4">
        <v>5.99585</v>
      </c>
      <c r="M1969" s="4" t="s">
        <v>13</v>
      </c>
      <c r="N1969" s="1">
        <v>3.49725003129344</v>
      </c>
      <c r="O1969" s="4">
        <v>2.4678999687065604</v>
      </c>
      <c r="V1969" s="5">
        <v>0.535083</v>
      </c>
      <c r="W1969" s="6">
        <v>9.84</v>
      </c>
      <c r="Z1969" s="4">
        <f>IFERROR(__xludf.DUMMYFUNCTION("""COMPUTED_VALUE"""),9.525)</f>
        <v>9.525</v>
      </c>
      <c r="AA1969" s="4">
        <v>0.619203</v>
      </c>
      <c r="AB1969" s="4" t="s">
        <v>13</v>
      </c>
      <c r="AC1969" s="1">
        <v>4.00311450510658</v>
      </c>
      <c r="AD1969" s="4">
        <v>-3.4680315051065795</v>
      </c>
    </row>
    <row r="1970">
      <c r="G1970" s="5">
        <v>5.96506</v>
      </c>
      <c r="H1970" s="6">
        <v>9.845</v>
      </c>
      <c r="K1970" s="4">
        <f>IFERROR(__xludf.DUMMYFUNCTION("""COMPUTED_VALUE"""),9.53)</f>
        <v>9.53</v>
      </c>
      <c r="L1970" s="4">
        <v>5.99656</v>
      </c>
      <c r="M1970" s="4" t="s">
        <v>13</v>
      </c>
      <c r="N1970" s="1">
        <v>3.49301435664725</v>
      </c>
      <c r="O1970" s="4">
        <v>2.4720456433527502</v>
      </c>
      <c r="V1970" s="5">
        <v>0.533745</v>
      </c>
      <c r="W1970" s="6">
        <v>9.845</v>
      </c>
      <c r="Z1970" s="4">
        <f>IFERROR(__xludf.DUMMYFUNCTION("""COMPUTED_VALUE"""),9.53)</f>
        <v>9.53</v>
      </c>
      <c r="AA1970" s="4">
        <v>0.618543</v>
      </c>
      <c r="AB1970" s="4" t="s">
        <v>13</v>
      </c>
      <c r="AC1970" s="1">
        <v>3.94835998424895</v>
      </c>
      <c r="AD1970" s="4">
        <v>-3.4146149842489497</v>
      </c>
    </row>
    <row r="1971">
      <c r="G1971" s="5">
        <v>5.96502</v>
      </c>
      <c r="H1971" s="6">
        <v>9.85</v>
      </c>
      <c r="K1971" s="4">
        <f>IFERROR(__xludf.DUMMYFUNCTION("""COMPUTED_VALUE"""),9.535)</f>
        <v>9.535</v>
      </c>
      <c r="L1971" s="4">
        <v>5.9972</v>
      </c>
      <c r="M1971" s="4" t="s">
        <v>13</v>
      </c>
      <c r="N1971" s="1">
        <v>3.48923485880765</v>
      </c>
      <c r="O1971" s="4">
        <v>2.47578514119235</v>
      </c>
      <c r="V1971" s="5">
        <v>0.532391</v>
      </c>
      <c r="W1971" s="6">
        <v>9.85</v>
      </c>
      <c r="Z1971" s="4">
        <f>IFERROR(__xludf.DUMMYFUNCTION("""COMPUTED_VALUE"""),9.535)</f>
        <v>9.535</v>
      </c>
      <c r="AA1971" s="4">
        <v>0.61782</v>
      </c>
      <c r="AB1971" s="4" t="s">
        <v>13</v>
      </c>
      <c r="AC1971" s="1">
        <v>3.89229034528421</v>
      </c>
      <c r="AD1971" s="4">
        <v>-3.35989934528421</v>
      </c>
    </row>
    <row r="1972">
      <c r="G1972" s="5">
        <v>5.96504</v>
      </c>
      <c r="H1972" s="6">
        <v>9.855</v>
      </c>
      <c r="K1972" s="4">
        <f>IFERROR(__xludf.DUMMYFUNCTION("""COMPUTED_VALUE"""),9.54)</f>
        <v>9.54</v>
      </c>
      <c r="L1972" s="4">
        <v>5.99778</v>
      </c>
      <c r="M1972" s="4" t="s">
        <v>13</v>
      </c>
      <c r="N1972" s="1">
        <v>3.48591814962696</v>
      </c>
      <c r="O1972" s="4">
        <v>2.47912185037304</v>
      </c>
      <c r="V1972" s="5">
        <v>0.531014</v>
      </c>
      <c r="W1972" s="6">
        <v>9.855</v>
      </c>
      <c r="Z1972" s="4">
        <f>IFERROR(__xludf.DUMMYFUNCTION("""COMPUTED_VALUE"""),9.54)</f>
        <v>9.54</v>
      </c>
      <c r="AA1972" s="4">
        <v>0.617057</v>
      </c>
      <c r="AB1972" s="4" t="s">
        <v>13</v>
      </c>
      <c r="AC1972" s="1">
        <v>3.83548985748397</v>
      </c>
      <c r="AD1972" s="4">
        <v>-3.30447585748397</v>
      </c>
    </row>
    <row r="1973">
      <c r="G1973" s="5">
        <v>5.96512</v>
      </c>
      <c r="H1973" s="6">
        <v>9.86</v>
      </c>
      <c r="K1973" s="4">
        <f>IFERROR(__xludf.DUMMYFUNCTION("""COMPUTED_VALUE"""),9.545)</f>
        <v>9.545</v>
      </c>
      <c r="L1973" s="4">
        <v>5.99828</v>
      </c>
      <c r="M1973" s="4" t="s">
        <v>13</v>
      </c>
      <c r="N1973" s="1">
        <v>3.48307084095749</v>
      </c>
      <c r="O1973" s="4">
        <v>2.48204915904251</v>
      </c>
      <c r="V1973" s="5">
        <v>0.529643</v>
      </c>
      <c r="W1973" s="6">
        <v>9.86</v>
      </c>
      <c r="Z1973" s="4">
        <f>IFERROR(__xludf.DUMMYFUNCTION("""COMPUTED_VALUE"""),9.545)</f>
        <v>9.545</v>
      </c>
      <c r="AA1973" s="4">
        <v>0.616231</v>
      </c>
      <c r="AB1973" s="4" t="s">
        <v>13</v>
      </c>
      <c r="AC1973" s="1">
        <v>3.77854279011992</v>
      </c>
      <c r="AD1973" s="4">
        <v>-3.24889979011992</v>
      </c>
    </row>
    <row r="1974">
      <c r="G1974" s="5">
        <v>5.96529</v>
      </c>
      <c r="H1974" s="6">
        <v>9.865</v>
      </c>
      <c r="K1974" s="4">
        <f>IFERROR(__xludf.DUMMYFUNCTION("""COMPUTED_VALUE"""),9.55)</f>
        <v>9.55</v>
      </c>
      <c r="L1974" s="4">
        <v>5.9987</v>
      </c>
      <c r="M1974" s="4" t="s">
        <v>13</v>
      </c>
      <c r="N1974" s="1">
        <v>3.48069954465156</v>
      </c>
      <c r="O1974" s="4">
        <v>2.4845904553484406</v>
      </c>
      <c r="V1974" s="5">
        <v>0.528277</v>
      </c>
      <c r="W1974" s="6">
        <v>9.865</v>
      </c>
      <c r="Z1974" s="4">
        <f>IFERROR(__xludf.DUMMYFUNCTION("""COMPUTED_VALUE"""),9.55)</f>
        <v>9.55</v>
      </c>
      <c r="AA1974" s="4">
        <v>0.61534</v>
      </c>
      <c r="AB1974" s="4" t="s">
        <v>13</v>
      </c>
      <c r="AC1974" s="1">
        <v>3.72203341246365</v>
      </c>
      <c r="AD1974" s="4">
        <v>-3.19375641246365</v>
      </c>
    </row>
    <row r="1975">
      <c r="G1975" s="5">
        <v>5.96552</v>
      </c>
      <c r="H1975" s="6">
        <v>9.87</v>
      </c>
      <c r="K1975" s="4">
        <f>IFERROR(__xludf.DUMMYFUNCTION("""COMPUTED_VALUE"""),9.555)</f>
        <v>9.555</v>
      </c>
      <c r="L1975" s="4">
        <v>5.99906</v>
      </c>
      <c r="M1975" s="4" t="s">
        <v>13</v>
      </c>
      <c r="N1975" s="1">
        <v>3.47881087256148</v>
      </c>
      <c r="O1975" s="4">
        <v>2.4867091274385196</v>
      </c>
      <c r="V1975" s="5">
        <v>0.526964</v>
      </c>
      <c r="W1975" s="6">
        <v>9.87</v>
      </c>
      <c r="Z1975" s="4">
        <f>IFERROR(__xludf.DUMMYFUNCTION("""COMPUTED_VALUE"""),9.555)</f>
        <v>9.555</v>
      </c>
      <c r="AA1975" s="4">
        <v>0.614388</v>
      </c>
      <c r="AB1975" s="4" t="s">
        <v>13</v>
      </c>
      <c r="AC1975" s="1">
        <v>3.66654599378684</v>
      </c>
      <c r="AD1975" s="4">
        <v>-3.13958199378684</v>
      </c>
    </row>
    <row r="1976">
      <c r="G1976" s="5">
        <v>5.96583</v>
      </c>
      <c r="H1976" s="6">
        <v>9.875</v>
      </c>
      <c r="K1976" s="4">
        <f>IFERROR(__xludf.DUMMYFUNCTION("""COMPUTED_VALUE"""),9.56)</f>
        <v>9.56</v>
      </c>
      <c r="L1976" s="4">
        <v>5.99938</v>
      </c>
      <c r="M1976" s="4" t="s">
        <v>13</v>
      </c>
      <c r="N1976" s="1">
        <v>3.47741143653958</v>
      </c>
      <c r="O1976" s="4">
        <v>2.4884185634604203</v>
      </c>
      <c r="V1976" s="5">
        <v>0.525647</v>
      </c>
      <c r="W1976" s="6">
        <v>9.875</v>
      </c>
      <c r="Z1976" s="4">
        <f>IFERROR(__xludf.DUMMYFUNCTION("""COMPUTED_VALUE"""),9.56)</f>
        <v>9.56</v>
      </c>
      <c r="AA1976" s="4">
        <v>0.61345</v>
      </c>
      <c r="AB1976" s="4" t="s">
        <v>13</v>
      </c>
      <c r="AC1976" s="1">
        <v>3.6126648033611</v>
      </c>
      <c r="AD1976" s="4">
        <v>-3.0870178033610998</v>
      </c>
    </row>
    <row r="1977">
      <c r="G1977" s="5">
        <v>5.9662</v>
      </c>
      <c r="H1977" s="6">
        <v>9.88</v>
      </c>
      <c r="K1977" s="4">
        <f>IFERROR(__xludf.DUMMYFUNCTION("""COMPUTED_VALUE"""),9.565)</f>
        <v>9.565</v>
      </c>
      <c r="L1977" s="4">
        <v>5.99959</v>
      </c>
      <c r="M1977" s="4" t="s">
        <v>13</v>
      </c>
      <c r="N1977" s="1">
        <v>3.47650784843816</v>
      </c>
      <c r="O1977" s="4">
        <v>2.4896921515618398</v>
      </c>
      <c r="V1977" s="5">
        <v>0.52432</v>
      </c>
      <c r="W1977" s="6">
        <v>9.88</v>
      </c>
      <c r="Z1977" s="4">
        <f>IFERROR(__xludf.DUMMYFUNCTION("""COMPUTED_VALUE"""),9.565)</f>
        <v>9.565</v>
      </c>
      <c r="AA1977" s="4">
        <v>0.612402</v>
      </c>
      <c r="AB1977" s="4" t="s">
        <v>13</v>
      </c>
      <c r="AC1977" s="1">
        <v>3.5609741104581</v>
      </c>
      <c r="AD1977" s="4">
        <v>-3.0366541104581</v>
      </c>
    </row>
    <row r="1978">
      <c r="G1978" s="5">
        <v>5.96663</v>
      </c>
      <c r="H1978" s="6">
        <v>9.885</v>
      </c>
      <c r="K1978" s="4">
        <f>IFERROR(__xludf.DUMMYFUNCTION("""COMPUTED_VALUE"""),9.569675443)</f>
        <v>9.569675443</v>
      </c>
      <c r="L1978" s="4" t="s">
        <v>13</v>
      </c>
      <c r="M1978" s="4">
        <v>5.28656925288669</v>
      </c>
      <c r="N1978" s="1">
        <v>3.47610672010954</v>
      </c>
      <c r="O1978" s="4">
        <v>2.49052327989046</v>
      </c>
      <c r="V1978" s="5">
        <v>0.523017</v>
      </c>
      <c r="W1978" s="6">
        <v>9.885</v>
      </c>
      <c r="Z1978" s="4">
        <f>IFERROR(__xludf.DUMMYFUNCTION("""COMPUTED_VALUE"""),9.569675443)</f>
        <v>9.569675443</v>
      </c>
      <c r="AA1978" s="4" t="s">
        <v>13</v>
      </c>
      <c r="AB1978" s="4">
        <v>3.39448955150501</v>
      </c>
      <c r="AC1978" s="1">
        <v>3.51205818434948</v>
      </c>
      <c r="AD1978" s="4">
        <v>-2.98904118434948</v>
      </c>
    </row>
    <row r="1979">
      <c r="G1979" s="5">
        <v>5.96714</v>
      </c>
      <c r="H1979" s="6">
        <v>9.89</v>
      </c>
      <c r="K1979" s="4">
        <f>IFERROR(__xludf.DUMMYFUNCTION("""COMPUTED_VALUE"""),9.57)</f>
        <v>9.57</v>
      </c>
      <c r="L1979" s="4">
        <v>5.99976</v>
      </c>
      <c r="M1979" s="4" t="s">
        <v>13</v>
      </c>
      <c r="N1979" s="1">
        <v>3.47629752723784</v>
      </c>
      <c r="O1979" s="4">
        <v>2.49084247276216</v>
      </c>
      <c r="V1979" s="5">
        <v>0.521726</v>
      </c>
      <c r="W1979" s="6">
        <v>9.89</v>
      </c>
      <c r="Z1979" s="4">
        <f>IFERROR(__xludf.DUMMYFUNCTION("""COMPUTED_VALUE"""),9.57)</f>
        <v>9.57</v>
      </c>
      <c r="AA1979" s="4">
        <v>0.611355</v>
      </c>
      <c r="AB1979" s="4" t="s">
        <v>13</v>
      </c>
      <c r="AC1979" s="1">
        <v>3.46412499286649</v>
      </c>
      <c r="AD1979" s="4">
        <v>-2.9423989928664898</v>
      </c>
    </row>
    <row r="1980">
      <c r="G1980" s="5">
        <v>5.96771</v>
      </c>
      <c r="H1980" s="6">
        <v>9.895</v>
      </c>
      <c r="K1980" s="4">
        <f>IFERROR(__xludf.DUMMYFUNCTION("""COMPUTED_VALUE"""),9.575)</f>
        <v>9.575</v>
      </c>
      <c r="L1980" s="4">
        <v>5.9999</v>
      </c>
      <c r="M1980" s="4" t="s">
        <v>13</v>
      </c>
      <c r="N1980" s="1">
        <v>3.47729696221597</v>
      </c>
      <c r="O1980" s="4">
        <v>2.4904130377840303</v>
      </c>
      <c r="V1980" s="5">
        <v>0.520466</v>
      </c>
      <c r="W1980" s="6">
        <v>9.895</v>
      </c>
      <c r="Z1980" s="4">
        <f>IFERROR(__xludf.DUMMYFUNCTION("""COMPUTED_VALUE"""),9.575)</f>
        <v>9.575</v>
      </c>
      <c r="AA1980" s="4">
        <v>0.610332</v>
      </c>
      <c r="AB1980" s="4" t="s">
        <v>13</v>
      </c>
      <c r="AC1980" s="1">
        <v>3.41123109179721</v>
      </c>
      <c r="AD1980" s="4">
        <v>-2.8907650917972103</v>
      </c>
    </row>
    <row r="1981">
      <c r="G1981" s="5">
        <v>5.96836</v>
      </c>
      <c r="H1981" s="6">
        <v>9.9</v>
      </c>
      <c r="K1981" s="4">
        <f>IFERROR(__xludf.DUMMYFUNCTION("""COMPUTED_VALUE"""),9.58)</f>
        <v>9.58</v>
      </c>
      <c r="L1981" s="4">
        <v>5.99992</v>
      </c>
      <c r="M1981" s="4" t="s">
        <v>13</v>
      </c>
      <c r="N1981" s="1">
        <v>3.47908160531161</v>
      </c>
      <c r="O1981" s="4">
        <v>2.4892783946883896</v>
      </c>
      <c r="V1981" s="5">
        <v>0.519244</v>
      </c>
      <c r="W1981" s="6">
        <v>9.9</v>
      </c>
      <c r="Z1981" s="4">
        <f>IFERROR(__xludf.DUMMYFUNCTION("""COMPUTED_VALUE"""),9.58)</f>
        <v>9.58</v>
      </c>
      <c r="AA1981" s="4">
        <v>0.609193</v>
      </c>
      <c r="AB1981" s="4" t="s">
        <v>13</v>
      </c>
      <c r="AC1981" s="1">
        <v>3.35380438904402</v>
      </c>
      <c r="AD1981" s="4">
        <v>-2.83456038904402</v>
      </c>
    </row>
    <row r="1982">
      <c r="G1982" s="5">
        <v>5.9691</v>
      </c>
      <c r="H1982" s="6">
        <v>9.905</v>
      </c>
      <c r="K1982" s="4">
        <f>IFERROR(__xludf.DUMMYFUNCTION("""COMPUTED_VALUE"""),9.585)</f>
        <v>9.585</v>
      </c>
      <c r="L1982" s="4">
        <v>5.99993</v>
      </c>
      <c r="M1982" s="4" t="s">
        <v>13</v>
      </c>
      <c r="N1982" s="1">
        <v>3.4816136478548</v>
      </c>
      <c r="O1982" s="4">
        <v>2.4874863521452</v>
      </c>
      <c r="V1982" s="5">
        <v>0.518062</v>
      </c>
      <c r="W1982" s="6">
        <v>9.905</v>
      </c>
      <c r="Z1982" s="4">
        <f>IFERROR(__xludf.DUMMYFUNCTION("""COMPUTED_VALUE"""),9.585)</f>
        <v>9.585</v>
      </c>
      <c r="AA1982" s="4">
        <v>0.608075</v>
      </c>
      <c r="AB1982" s="4" t="s">
        <v>13</v>
      </c>
      <c r="AC1982" s="1">
        <v>3.29267100326043</v>
      </c>
      <c r="AD1982" s="4">
        <v>-2.77460900326043</v>
      </c>
    </row>
    <row r="1983">
      <c r="G1983" s="5">
        <v>5.96986</v>
      </c>
      <c r="H1983" s="6">
        <v>9.91</v>
      </c>
      <c r="K1983" s="4">
        <f>IFERROR(__xludf.DUMMYFUNCTION("""COMPUTED_VALUE"""),9.59)</f>
        <v>9.59</v>
      </c>
      <c r="L1983" s="4">
        <v>5.99984</v>
      </c>
      <c r="M1983" s="4" t="s">
        <v>13</v>
      </c>
      <c r="N1983" s="1">
        <v>3.48485528117555</v>
      </c>
      <c r="O1983" s="4">
        <v>2.4850047188244497</v>
      </c>
      <c r="V1983" s="5">
        <v>0.51683</v>
      </c>
      <c r="W1983" s="6">
        <v>9.91</v>
      </c>
      <c r="Z1983" s="4">
        <f>IFERROR(__xludf.DUMMYFUNCTION("""COMPUTED_VALUE"""),9.59)</f>
        <v>9.59</v>
      </c>
      <c r="AA1983" s="4">
        <v>0.606887</v>
      </c>
      <c r="AB1983" s="4" t="s">
        <v>13</v>
      </c>
      <c r="AC1983" s="1">
        <v>3.22865705309988</v>
      </c>
      <c r="AD1983" s="4">
        <v>-2.71182705309988</v>
      </c>
    </row>
    <row r="1984">
      <c r="G1984" s="5">
        <v>5.97072</v>
      </c>
      <c r="H1984" s="6">
        <v>9.915</v>
      </c>
      <c r="K1984" s="4">
        <f>IFERROR(__xludf.DUMMYFUNCTION("""COMPUTED_VALUE"""),9.595)</f>
        <v>9.595</v>
      </c>
      <c r="L1984" s="4">
        <v>5.99975</v>
      </c>
      <c r="M1984" s="4" t="s">
        <v>13</v>
      </c>
      <c r="N1984" s="1">
        <v>3.48876869660391</v>
      </c>
      <c r="O1984" s="4">
        <v>2.48195130339609</v>
      </c>
      <c r="V1984" s="5">
        <v>0.515695</v>
      </c>
      <c r="W1984" s="6">
        <v>9.915</v>
      </c>
      <c r="Z1984" s="4">
        <f>IFERROR(__xludf.DUMMYFUNCTION("""COMPUTED_VALUE"""),9.595)</f>
        <v>9.595</v>
      </c>
      <c r="AA1984" s="4">
        <v>0.605736</v>
      </c>
      <c r="AB1984" s="4" t="s">
        <v>13</v>
      </c>
      <c r="AC1984" s="1">
        <v>3.16258865721588</v>
      </c>
      <c r="AD1984" s="4">
        <v>-2.64689365721588</v>
      </c>
    </row>
    <row r="1985">
      <c r="G1985" s="5">
        <v>5.97165</v>
      </c>
      <c r="H1985" s="6">
        <v>9.92</v>
      </c>
      <c r="K1985" s="4">
        <f>IFERROR(__xludf.DUMMYFUNCTION("""COMPUTED_VALUE"""),9.6)</f>
        <v>9.6</v>
      </c>
      <c r="L1985" s="4">
        <v>5.99958</v>
      </c>
      <c r="M1985" s="4" t="s">
        <v>13</v>
      </c>
      <c r="N1985" s="1">
        <v>3.49331608546989</v>
      </c>
      <c r="O1985" s="4">
        <v>2.4783339145301104</v>
      </c>
      <c r="V1985" s="5">
        <v>0.514596</v>
      </c>
      <c r="W1985" s="6">
        <v>9.92</v>
      </c>
      <c r="Z1985" s="4">
        <f>IFERROR(__xludf.DUMMYFUNCTION("""COMPUTED_VALUE"""),9.6)</f>
        <v>9.6</v>
      </c>
      <c r="AA1985" s="4">
        <v>0.604535</v>
      </c>
      <c r="AB1985" s="4" t="s">
        <v>13</v>
      </c>
      <c r="AC1985" s="1">
        <v>3.09529193426185</v>
      </c>
      <c r="AD1985" s="4">
        <v>-2.58069593426185</v>
      </c>
    </row>
    <row r="1986">
      <c r="G1986" s="5">
        <v>5.97265</v>
      </c>
      <c r="H1986" s="6">
        <v>9.925</v>
      </c>
      <c r="K1986" s="4">
        <f>IFERROR(__xludf.DUMMYFUNCTION("""COMPUTED_VALUE"""),9.605)</f>
        <v>9.605</v>
      </c>
      <c r="L1986" s="4">
        <v>5.99935</v>
      </c>
      <c r="M1986" s="4" t="s">
        <v>13</v>
      </c>
      <c r="N1986" s="1">
        <v>3.49845963910353</v>
      </c>
      <c r="O1986" s="4">
        <v>2.4741903608964697</v>
      </c>
      <c r="V1986" s="5">
        <v>0.513519</v>
      </c>
      <c r="W1986" s="6">
        <v>9.925</v>
      </c>
      <c r="Z1986" s="4">
        <f>IFERROR(__xludf.DUMMYFUNCTION("""COMPUTED_VALUE"""),9.605)</f>
        <v>9.605</v>
      </c>
      <c r="AA1986" s="4">
        <v>0.603343</v>
      </c>
      <c r="AB1986" s="4" t="s">
        <v>13</v>
      </c>
      <c r="AC1986" s="1">
        <v>3.02759300289129</v>
      </c>
      <c r="AD1986" s="4">
        <v>-2.51407400289129</v>
      </c>
    </row>
    <row r="1987">
      <c r="G1987" s="5">
        <v>5.9737</v>
      </c>
      <c r="H1987" s="6">
        <v>9.93</v>
      </c>
      <c r="K1987" s="4">
        <f>IFERROR(__xludf.DUMMYFUNCTION("""COMPUTED_VALUE"""),9.61)</f>
        <v>9.61</v>
      </c>
      <c r="L1987" s="4">
        <v>5.99908</v>
      </c>
      <c r="M1987" s="4" t="s">
        <v>13</v>
      </c>
      <c r="N1987" s="1">
        <v>3.50416154883485</v>
      </c>
      <c r="O1987" s="4">
        <v>2.46953845116515</v>
      </c>
      <c r="V1987" s="5">
        <v>0.512415</v>
      </c>
      <c r="W1987" s="6">
        <v>9.93</v>
      </c>
      <c r="Z1987" s="4">
        <f>IFERROR(__xludf.DUMMYFUNCTION("""COMPUTED_VALUE"""),9.61)</f>
        <v>9.61</v>
      </c>
      <c r="AA1987" s="4">
        <v>0.602099</v>
      </c>
      <c r="AB1987" s="4" t="s">
        <v>13</v>
      </c>
      <c r="AC1987" s="1">
        <v>2.96031798175769</v>
      </c>
      <c r="AD1987" s="4">
        <v>-2.4479029817576903</v>
      </c>
    </row>
    <row r="1988">
      <c r="G1988" s="5">
        <v>5.97481</v>
      </c>
      <c r="H1988" s="6">
        <v>9.935</v>
      </c>
      <c r="K1988" s="4">
        <f>IFERROR(__xludf.DUMMYFUNCTION("""COMPUTED_VALUE"""),9.615)</f>
        <v>9.615</v>
      </c>
      <c r="L1988" s="4">
        <v>5.99876</v>
      </c>
      <c r="M1988" s="4" t="s">
        <v>13</v>
      </c>
      <c r="N1988" s="1">
        <v>3.5103840059939</v>
      </c>
      <c r="O1988" s="4">
        <v>2.4644259940060995</v>
      </c>
      <c r="V1988" s="5">
        <v>0.511398</v>
      </c>
      <c r="W1988" s="6">
        <v>9.935</v>
      </c>
      <c r="Z1988" s="4">
        <f>IFERROR(__xludf.DUMMYFUNCTION("""COMPUTED_VALUE"""),9.615)</f>
        <v>9.615</v>
      </c>
      <c r="AA1988" s="4">
        <v>0.600866</v>
      </c>
      <c r="AB1988" s="4" t="s">
        <v>13</v>
      </c>
      <c r="AC1988" s="1">
        <v>2.89429298951449</v>
      </c>
      <c r="AD1988" s="4">
        <v>-2.38289498951449</v>
      </c>
    </row>
    <row r="1989">
      <c r="G1989" s="5">
        <v>5.97599</v>
      </c>
      <c r="H1989" s="6">
        <v>9.94</v>
      </c>
      <c r="K1989" s="4">
        <f>IFERROR(__xludf.DUMMYFUNCTION("""COMPUTED_VALUE"""),9.62)</f>
        <v>9.62</v>
      </c>
      <c r="L1989" s="4">
        <v>5.99838</v>
      </c>
      <c r="M1989" s="4" t="s">
        <v>13</v>
      </c>
      <c r="N1989" s="1">
        <v>3.51708920191068</v>
      </c>
      <c r="O1989" s="4">
        <v>2.4589007980893203</v>
      </c>
      <c r="V1989" s="5">
        <v>0.510365</v>
      </c>
      <c r="W1989" s="6">
        <v>9.94</v>
      </c>
      <c r="Z1989" s="4">
        <f>IFERROR(__xludf.DUMMYFUNCTION("""COMPUTED_VALUE"""),9.62)</f>
        <v>9.62</v>
      </c>
      <c r="AA1989" s="4">
        <v>0.599591</v>
      </c>
      <c r="AB1989" s="4" t="s">
        <v>13</v>
      </c>
      <c r="AC1989" s="1">
        <v>2.83034414481519</v>
      </c>
      <c r="AD1989" s="4">
        <v>-2.31997914481519</v>
      </c>
    </row>
    <row r="1990">
      <c r="G1990" s="5">
        <v>5.97719</v>
      </c>
      <c r="H1990" s="6">
        <v>9.945</v>
      </c>
      <c r="K1990" s="4">
        <f>IFERROR(__xludf.DUMMYFUNCTION("""COMPUTED_VALUE"""),9.625)</f>
        <v>9.625</v>
      </c>
      <c r="L1990" s="4">
        <v>5.99797</v>
      </c>
      <c r="M1990" s="4" t="s">
        <v>13</v>
      </c>
      <c r="N1990" s="1">
        <v>3.52423932791524</v>
      </c>
      <c r="O1990" s="4">
        <v>2.4529506720847603</v>
      </c>
      <c r="V1990" s="5">
        <v>0.509313</v>
      </c>
      <c r="W1990" s="6">
        <v>9.945</v>
      </c>
      <c r="Z1990" s="4">
        <f>IFERROR(__xludf.DUMMYFUNCTION("""COMPUTED_VALUE"""),9.625)</f>
        <v>9.625</v>
      </c>
      <c r="AA1990" s="4">
        <v>0.598329</v>
      </c>
      <c r="AB1990" s="4" t="s">
        <v>13</v>
      </c>
      <c r="AC1990" s="1">
        <v>2.76929756631323</v>
      </c>
      <c r="AD1990" s="4">
        <v>-2.25998456631323</v>
      </c>
    </row>
    <row r="1991">
      <c r="G1991" s="5">
        <v>5.97848</v>
      </c>
      <c r="H1991" s="6">
        <v>9.95</v>
      </c>
      <c r="K1991" s="4">
        <f>IFERROR(__xludf.DUMMYFUNCTION("""COMPUTED_VALUE"""),9.63)</f>
        <v>9.63</v>
      </c>
      <c r="L1991" s="4">
        <v>5.99749</v>
      </c>
      <c r="M1991" s="4" t="s">
        <v>13</v>
      </c>
      <c r="N1991" s="1">
        <v>3.5317965753376</v>
      </c>
      <c r="O1991" s="4">
        <v>2.4466834246624</v>
      </c>
      <c r="V1991" s="5">
        <v>0.508346</v>
      </c>
      <c r="W1991" s="6">
        <v>9.95</v>
      </c>
      <c r="Z1991" s="4">
        <f>IFERROR(__xludf.DUMMYFUNCTION("""COMPUTED_VALUE"""),9.63)</f>
        <v>9.63</v>
      </c>
      <c r="AA1991" s="4">
        <v>0.597025</v>
      </c>
      <c r="AB1991" s="4" t="s">
        <v>13</v>
      </c>
      <c r="AC1991" s="1">
        <v>2.71197937266212</v>
      </c>
      <c r="AD1991" s="4">
        <v>-2.2036333726621202</v>
      </c>
    </row>
    <row r="1992">
      <c r="G1992" s="5">
        <v>5.97981</v>
      </c>
      <c r="H1992" s="6">
        <v>9.955</v>
      </c>
      <c r="K1992" s="4">
        <f>IFERROR(__xludf.DUMMYFUNCTION("""COMPUTED_VALUE"""),9.635)</f>
        <v>9.635</v>
      </c>
      <c r="L1992" s="4">
        <v>5.99697</v>
      </c>
      <c r="M1992" s="4" t="s">
        <v>13</v>
      </c>
      <c r="N1992" s="1">
        <v>3.53972313550779</v>
      </c>
      <c r="O1992" s="4">
        <v>2.44008686449221</v>
      </c>
      <c r="V1992" s="5">
        <v>0.507367</v>
      </c>
      <c r="W1992" s="6">
        <v>9.955</v>
      </c>
      <c r="Z1992" s="4">
        <f>IFERROR(__xludf.DUMMYFUNCTION("""COMPUTED_VALUE"""),9.635)</f>
        <v>9.635</v>
      </c>
      <c r="AA1992" s="4">
        <v>0.595682</v>
      </c>
      <c r="AB1992" s="4" t="s">
        <v>13</v>
      </c>
      <c r="AC1992" s="1">
        <v>2.65921568251529</v>
      </c>
      <c r="AD1992" s="4">
        <v>-2.1518486825152903</v>
      </c>
    </row>
    <row r="1993">
      <c r="G1993" s="5">
        <v>5.98115</v>
      </c>
      <c r="H1993" s="6">
        <v>9.96</v>
      </c>
      <c r="K1993" s="4">
        <f>IFERROR(__xludf.DUMMYFUNCTION("""COMPUTED_VALUE"""),9.64)</f>
        <v>9.64</v>
      </c>
      <c r="L1993" s="4">
        <v>5.99645</v>
      </c>
      <c r="M1993" s="4" t="s">
        <v>13</v>
      </c>
      <c r="N1993" s="1">
        <v>3.54798119975584</v>
      </c>
      <c r="O1993" s="4">
        <v>2.4331688002441605</v>
      </c>
      <c r="V1993" s="5">
        <v>0.506349</v>
      </c>
      <c r="W1993" s="6">
        <v>9.96</v>
      </c>
      <c r="Z1993" s="4">
        <f>IFERROR(__xludf.DUMMYFUNCTION("""COMPUTED_VALUE"""),9.64)</f>
        <v>9.64</v>
      </c>
      <c r="AA1993" s="4">
        <v>0.59438</v>
      </c>
      <c r="AB1993" s="4" t="s">
        <v>13</v>
      </c>
      <c r="AC1993" s="1">
        <v>2.61183261452624</v>
      </c>
      <c r="AD1993" s="4">
        <v>-2.1054836145262397</v>
      </c>
    </row>
    <row r="1994">
      <c r="G1994" s="5">
        <v>5.98262</v>
      </c>
      <c r="H1994" s="6">
        <v>9.965</v>
      </c>
      <c r="K1994" s="4">
        <f>IFERROR(__xludf.DUMMYFUNCTION("""COMPUTED_VALUE"""),9.645)</f>
        <v>9.645</v>
      </c>
      <c r="L1994" s="4">
        <v>5.99587</v>
      </c>
      <c r="M1994" s="4" t="s">
        <v>13</v>
      </c>
      <c r="N1994" s="1">
        <v>3.55653295941177</v>
      </c>
      <c r="O1994" s="4">
        <v>2.42608704058823</v>
      </c>
      <c r="V1994" s="5">
        <v>0.505464</v>
      </c>
      <c r="W1994" s="6">
        <v>9.965</v>
      </c>
      <c r="Z1994" s="4">
        <f>IFERROR(__xludf.DUMMYFUNCTION("""COMPUTED_VALUE"""),9.645)</f>
        <v>9.645</v>
      </c>
      <c r="AA1994" s="4">
        <v>0.593065</v>
      </c>
      <c r="AB1994" s="4" t="s">
        <v>13</v>
      </c>
      <c r="AC1994" s="1">
        <v>2.57065628734844</v>
      </c>
      <c r="AD1994" s="4">
        <v>-2.0651922873484403</v>
      </c>
    </row>
    <row r="1995">
      <c r="G1995" s="5">
        <v>5.9841</v>
      </c>
      <c r="H1995" s="6">
        <v>9.97</v>
      </c>
      <c r="K1995" s="4">
        <f>IFERROR(__xludf.DUMMYFUNCTION("""COMPUTED_VALUE"""),9.65)</f>
        <v>9.65</v>
      </c>
      <c r="L1995" s="4">
        <v>5.99523</v>
      </c>
      <c r="M1995" s="4" t="s">
        <v>13</v>
      </c>
      <c r="N1995" s="1">
        <v>3.56534060580563</v>
      </c>
      <c r="O1995" s="4">
        <v>2.4187593941943697</v>
      </c>
      <c r="V1995" s="5">
        <v>0.504541</v>
      </c>
      <c r="W1995" s="6">
        <v>9.97</v>
      </c>
      <c r="Z1995" s="4">
        <f>IFERROR(__xludf.DUMMYFUNCTION("""COMPUTED_VALUE"""),9.65)</f>
        <v>9.65</v>
      </c>
      <c r="AA1995" s="4">
        <v>0.591679</v>
      </c>
      <c r="AB1995" s="4" t="s">
        <v>13</v>
      </c>
      <c r="AC1995" s="1">
        <v>2.53651281963535</v>
      </c>
      <c r="AD1995" s="4">
        <v>-2.03197181963535</v>
      </c>
    </row>
    <row r="1996">
      <c r="G1996" s="5">
        <v>5.98556</v>
      </c>
      <c r="H1996" s="6">
        <v>9.975</v>
      </c>
      <c r="K1996" s="4">
        <f>IFERROR(__xludf.DUMMYFUNCTION("""COMPUTED_VALUE"""),9.655)</f>
        <v>9.655</v>
      </c>
      <c r="L1996" s="4">
        <v>5.99456</v>
      </c>
      <c r="M1996" s="4" t="s">
        <v>13</v>
      </c>
      <c r="N1996" s="1">
        <v>3.57436633026743</v>
      </c>
      <c r="O1996" s="4">
        <v>2.4111936697325707</v>
      </c>
      <c r="V1996" s="5">
        <v>0.503531</v>
      </c>
      <c r="W1996" s="6">
        <v>9.975</v>
      </c>
      <c r="Z1996" s="4">
        <f>IFERROR(__xludf.DUMMYFUNCTION("""COMPUTED_VALUE"""),9.655)</f>
        <v>9.655</v>
      </c>
      <c r="AA1996" s="4">
        <v>0.590295</v>
      </c>
      <c r="AB1996" s="4" t="s">
        <v>13</v>
      </c>
      <c r="AC1996" s="1">
        <v>2.51022833004046</v>
      </c>
      <c r="AD1996" s="4">
        <v>-2.00669733004046</v>
      </c>
    </row>
    <row r="1997">
      <c r="G1997" s="5">
        <v>5.98716</v>
      </c>
      <c r="H1997" s="6">
        <v>9.98</v>
      </c>
      <c r="K1997" s="4">
        <f>IFERROR(__xludf.DUMMYFUNCTION("""COMPUTED_VALUE"""),9.66)</f>
        <v>9.66</v>
      </c>
      <c r="L1997" s="4">
        <v>5.99383</v>
      </c>
      <c r="M1997" s="4" t="s">
        <v>13</v>
      </c>
      <c r="N1997" s="1">
        <v>3.58357232412721</v>
      </c>
      <c r="O1997" s="4">
        <v>2.40358767587279</v>
      </c>
      <c r="V1997" s="5">
        <v>0.502652</v>
      </c>
      <c r="W1997" s="6">
        <v>9.98</v>
      </c>
      <c r="Z1997" s="4">
        <f>IFERROR(__xludf.DUMMYFUNCTION("""COMPUTED_VALUE"""),9.66)</f>
        <v>9.66</v>
      </c>
      <c r="AA1997" s="4">
        <v>0.588852</v>
      </c>
      <c r="AB1997" s="4" t="s">
        <v>13</v>
      </c>
      <c r="AC1997" s="1">
        <v>2.49262893721723</v>
      </c>
      <c r="AD1997" s="4">
        <v>-1.98997693721723</v>
      </c>
    </row>
    <row r="1998">
      <c r="G1998" s="5">
        <v>5.98876</v>
      </c>
      <c r="H1998" s="6">
        <v>9.985</v>
      </c>
      <c r="K1998" s="4">
        <f>IFERROR(__xludf.DUMMYFUNCTION("""COMPUTED_VALUE"""),9.665)</f>
        <v>9.665</v>
      </c>
      <c r="L1998" s="4">
        <v>5.99306</v>
      </c>
      <c r="M1998" s="4" t="s">
        <v>13</v>
      </c>
      <c r="N1998" s="1">
        <v>3.59292077871499</v>
      </c>
      <c r="O1998" s="4">
        <v>2.39583922128501</v>
      </c>
      <c r="V1998" s="5">
        <v>0.501777</v>
      </c>
      <c r="W1998" s="6">
        <v>9.985</v>
      </c>
      <c r="Z1998" s="4">
        <f>IFERROR(__xludf.DUMMYFUNCTION("""COMPUTED_VALUE"""),9.665)</f>
        <v>9.665</v>
      </c>
      <c r="AA1998" s="4">
        <v>0.587398</v>
      </c>
      <c r="AB1998" s="4" t="s">
        <v>13</v>
      </c>
      <c r="AC1998" s="1">
        <v>2.48454075981913</v>
      </c>
      <c r="AD1998" s="4">
        <v>-1.9827637598191297</v>
      </c>
    </row>
    <row r="1999">
      <c r="G1999" s="5">
        <v>5.99042</v>
      </c>
      <c r="H1999" s="6">
        <v>9.99</v>
      </c>
      <c r="K1999" s="4">
        <f>IFERROR(__xludf.DUMMYFUNCTION("""COMPUTED_VALUE"""),9.67)</f>
        <v>9.67</v>
      </c>
      <c r="L1999" s="4">
        <v>5.99228</v>
      </c>
      <c r="M1999" s="4" t="s">
        <v>13</v>
      </c>
      <c r="N1999" s="1">
        <v>3.60347502709543</v>
      </c>
      <c r="O1999" s="4">
        <v>2.3869449729045704</v>
      </c>
      <c r="V1999" s="5">
        <v>0.500901</v>
      </c>
      <c r="W1999" s="6">
        <v>9.99</v>
      </c>
      <c r="Z1999" s="4">
        <f>IFERROR(__xludf.DUMMYFUNCTION("""COMPUTED_VALUE"""),9.67)</f>
        <v>9.67</v>
      </c>
      <c r="AA1999" s="4">
        <v>0.585917</v>
      </c>
      <c r="AB1999" s="4" t="s">
        <v>13</v>
      </c>
      <c r="AC1999" s="1">
        <v>2.48726869247864</v>
      </c>
      <c r="AD1999" s="4">
        <v>-1.98636769247864</v>
      </c>
    </row>
    <row r="2000">
      <c r="G2000" s="5">
        <v>5.99211</v>
      </c>
      <c r="H2000" s="6">
        <v>9.995</v>
      </c>
      <c r="K2000" s="4">
        <f>IFERROR(__xludf.DUMMYFUNCTION("""COMPUTED_VALUE"""),9.675)</f>
        <v>9.675</v>
      </c>
      <c r="L2000" s="4">
        <v>5.99146</v>
      </c>
      <c r="M2000" s="4" t="s">
        <v>13</v>
      </c>
      <c r="N2000" s="1">
        <v>3.61811639818415</v>
      </c>
      <c r="O2000" s="4">
        <v>2.37399360181585</v>
      </c>
      <c r="V2000" s="5">
        <v>0.500011</v>
      </c>
      <c r="W2000" s="6">
        <v>9.995</v>
      </c>
      <c r="Z2000" s="4">
        <f>IFERROR(__xludf.DUMMYFUNCTION("""COMPUTED_VALUE"""),9.675)</f>
        <v>9.675</v>
      </c>
      <c r="AA2000" s="4">
        <v>0.584473</v>
      </c>
      <c r="AB2000" s="4" t="s">
        <v>13</v>
      </c>
      <c r="AC2000" s="1">
        <v>2.50204961355324</v>
      </c>
      <c r="AD2000" s="4">
        <v>-2.00203861355324</v>
      </c>
    </row>
    <row r="2001">
      <c r="G2001" s="5">
        <v>5.99386</v>
      </c>
      <c r="H2001" s="6">
        <v>10.0</v>
      </c>
      <c r="K2001" s="4">
        <f>IFERROR(__xludf.DUMMYFUNCTION("""COMPUTED_VALUE"""),9.68)</f>
        <v>9.68</v>
      </c>
      <c r="L2001" s="4">
        <v>5.99059</v>
      </c>
      <c r="M2001" s="4" t="s">
        <v>13</v>
      </c>
      <c r="N2001" s="1">
        <v>3.63661091206702</v>
      </c>
      <c r="O2001" s="4">
        <v>2.35724908793298</v>
      </c>
      <c r="V2001" s="5">
        <v>0.499202</v>
      </c>
      <c r="W2001" s="6">
        <v>10.0</v>
      </c>
      <c r="Z2001" s="4">
        <f>IFERROR(__xludf.DUMMYFUNCTION("""COMPUTED_VALUE"""),9.68)</f>
        <v>9.68</v>
      </c>
      <c r="AA2001" s="4">
        <v>0.58297</v>
      </c>
      <c r="AB2001" s="4" t="s">
        <v>13</v>
      </c>
      <c r="AC2001" s="1">
        <v>2.52788316958495</v>
      </c>
      <c r="AD2001" s="4">
        <v>-2.0286811695849503</v>
      </c>
    </row>
    <row r="2002">
      <c r="G2002" s="5">
        <v>5.99567</v>
      </c>
      <c r="H2002" s="6">
        <v>10.005</v>
      </c>
      <c r="K2002" s="4">
        <f>IFERROR(__xludf.DUMMYFUNCTION("""COMPUTED_VALUE"""),9.685)</f>
        <v>9.685</v>
      </c>
      <c r="L2002" s="4">
        <v>5.98968</v>
      </c>
      <c r="M2002" s="4" t="s">
        <v>13</v>
      </c>
      <c r="N2002" s="1">
        <v>3.65853114145208</v>
      </c>
      <c r="O2002" s="4">
        <v>2.33713885854792</v>
      </c>
      <c r="V2002" s="5">
        <v>0.498387</v>
      </c>
      <c r="W2002" s="6">
        <v>10.005</v>
      </c>
      <c r="Z2002" s="4">
        <f>IFERROR(__xludf.DUMMYFUNCTION("""COMPUTED_VALUE"""),9.685)</f>
        <v>9.685</v>
      </c>
      <c r="AA2002" s="4">
        <v>0.581389</v>
      </c>
      <c r="AB2002" s="4" t="s">
        <v>13</v>
      </c>
      <c r="AC2002" s="1">
        <v>2.56365973896149</v>
      </c>
      <c r="AD2002" s="4">
        <v>-2.06527273896149</v>
      </c>
    </row>
    <row r="2003">
      <c r="G2003" s="5">
        <v>5.99748</v>
      </c>
      <c r="H2003" s="6">
        <v>10.01</v>
      </c>
      <c r="K2003" s="4">
        <f>IFERROR(__xludf.DUMMYFUNCTION("""COMPUTED_VALUE"""),9.68637466299999)</f>
        <v>9.686374663</v>
      </c>
      <c r="L2003" s="4" t="s">
        <v>13</v>
      </c>
      <c r="M2003" s="4">
        <v>5.45604540451159</v>
      </c>
      <c r="N2003" s="1">
        <v>3.68344965904736</v>
      </c>
      <c r="O2003" s="4">
        <v>2.31403034095264</v>
      </c>
      <c r="V2003" s="5">
        <v>0.497591</v>
      </c>
      <c r="W2003" s="6">
        <v>10.01</v>
      </c>
      <c r="Z2003" s="4">
        <f>IFERROR(__xludf.DUMMYFUNCTION("""COMPUTED_VALUE"""),9.68637466299999)</f>
        <v>9.686374663</v>
      </c>
      <c r="AA2003" s="4" t="s">
        <v>13</v>
      </c>
      <c r="AB2003" s="4">
        <v>3.52607447808574</v>
      </c>
      <c r="AC2003" s="1">
        <v>2.6082697000706</v>
      </c>
      <c r="AD2003" s="4">
        <v>-2.1106787000706</v>
      </c>
    </row>
    <row r="2004">
      <c r="G2004" s="5">
        <v>5.99936</v>
      </c>
      <c r="H2004" s="6">
        <v>10.015</v>
      </c>
      <c r="K2004" s="4">
        <f>IFERROR(__xludf.DUMMYFUNCTION("""COMPUTED_VALUE"""),9.69)</f>
        <v>9.69</v>
      </c>
      <c r="L2004" s="4">
        <v>5.98877</v>
      </c>
      <c r="M2004" s="4" t="s">
        <v>13</v>
      </c>
      <c r="N2004" s="1">
        <v>3.71093903756091</v>
      </c>
      <c r="O2004" s="4">
        <v>2.28842096243909</v>
      </c>
      <c r="V2004" s="5">
        <v>0.496845</v>
      </c>
      <c r="W2004" s="6">
        <v>10.015</v>
      </c>
      <c r="Z2004" s="4">
        <f>IFERROR(__xludf.DUMMYFUNCTION("""COMPUTED_VALUE"""),9.69)</f>
        <v>9.69</v>
      </c>
      <c r="AA2004" s="4">
        <v>0.57985</v>
      </c>
      <c r="AB2004" s="4" t="s">
        <v>13</v>
      </c>
      <c r="AC2004" s="1">
        <v>2.66060343130002</v>
      </c>
      <c r="AD2004" s="4">
        <v>-2.16375843130002</v>
      </c>
    </row>
    <row r="2005">
      <c r="G2005" s="5">
        <v>6.0013</v>
      </c>
      <c r="H2005" s="6">
        <v>10.02</v>
      </c>
      <c r="K2005" s="4">
        <f>IFERROR(__xludf.DUMMYFUNCTION("""COMPUTED_VALUE"""),9.695)</f>
        <v>9.695</v>
      </c>
      <c r="L2005" s="4">
        <v>5.9878</v>
      </c>
      <c r="M2005" s="4" t="s">
        <v>13</v>
      </c>
      <c r="N2005" s="1">
        <v>3.74057184970076</v>
      </c>
      <c r="O2005" s="4">
        <v>2.2607281502992396</v>
      </c>
      <c r="V2005" s="5">
        <v>0.496159</v>
      </c>
      <c r="W2005" s="6">
        <v>10.02</v>
      </c>
      <c r="Z2005" s="4">
        <f>IFERROR(__xludf.DUMMYFUNCTION("""COMPUTED_VALUE"""),9.695)</f>
        <v>9.695</v>
      </c>
      <c r="AA2005" s="4">
        <v>0.578234</v>
      </c>
      <c r="AB2005" s="4" t="s">
        <v>13</v>
      </c>
      <c r="AC2005" s="1">
        <v>2.71955131103746</v>
      </c>
      <c r="AD2005" s="4">
        <v>-2.22339231103746</v>
      </c>
    </row>
    <row r="2006">
      <c r="G2006" s="5">
        <v>6.00327</v>
      </c>
      <c r="H2006" s="6">
        <v>10.025</v>
      </c>
      <c r="K2006" s="4">
        <f>IFERROR(__xludf.DUMMYFUNCTION("""COMPUTED_VALUE"""),9.7)</f>
        <v>9.7</v>
      </c>
      <c r="L2006" s="4">
        <v>5.98683</v>
      </c>
      <c r="M2006" s="4" t="s">
        <v>13</v>
      </c>
      <c r="N2006" s="1">
        <v>3.77192066817496</v>
      </c>
      <c r="O2006" s="4">
        <v>2.2313493318250397</v>
      </c>
      <c r="V2006" s="5">
        <v>0.495468</v>
      </c>
      <c r="W2006" s="6">
        <v>10.025</v>
      </c>
      <c r="Z2006" s="4">
        <f>IFERROR(__xludf.DUMMYFUNCTION("""COMPUTED_VALUE"""),9.7)</f>
        <v>9.7</v>
      </c>
      <c r="AA2006" s="4">
        <v>0.576665</v>
      </c>
      <c r="AB2006" s="4" t="s">
        <v>13</v>
      </c>
      <c r="AC2006" s="1">
        <v>2.78400371767069</v>
      </c>
      <c r="AD2006" s="4">
        <v>-2.2885357176706904</v>
      </c>
    </row>
    <row r="2007">
      <c r="G2007" s="5">
        <v>6.00531</v>
      </c>
      <c r="H2007" s="6">
        <v>10.03</v>
      </c>
      <c r="K2007" s="4">
        <f>IFERROR(__xludf.DUMMYFUNCTION("""COMPUTED_VALUE"""),9.705)</f>
        <v>9.705</v>
      </c>
      <c r="L2007" s="4">
        <v>5.98584</v>
      </c>
      <c r="M2007" s="4" t="s">
        <v>13</v>
      </c>
      <c r="N2007" s="1">
        <v>3.80455806569153</v>
      </c>
      <c r="O2007" s="4">
        <v>2.2007519343084696</v>
      </c>
      <c r="V2007" s="5">
        <v>0.494913</v>
      </c>
      <c r="W2007" s="6">
        <v>10.03</v>
      </c>
      <c r="Z2007" s="4">
        <f>IFERROR(__xludf.DUMMYFUNCTION("""COMPUTED_VALUE"""),9.705)</f>
        <v>9.705</v>
      </c>
      <c r="AA2007" s="4">
        <v>0.575065</v>
      </c>
      <c r="AB2007" s="4" t="s">
        <v>13</v>
      </c>
      <c r="AC2007" s="1">
        <v>2.85285102958741</v>
      </c>
      <c r="AD2007" s="4">
        <v>-2.35793802958741</v>
      </c>
    </row>
    <row r="2008">
      <c r="G2008" s="5">
        <v>6.00735</v>
      </c>
      <c r="H2008" s="6">
        <v>10.035</v>
      </c>
      <c r="K2008" s="4">
        <f>IFERROR(__xludf.DUMMYFUNCTION("""COMPUTED_VALUE"""),9.71)</f>
        <v>9.71</v>
      </c>
      <c r="L2008" s="4">
        <v>5.98485</v>
      </c>
      <c r="M2008" s="4" t="s">
        <v>13</v>
      </c>
      <c r="N2008" s="1">
        <v>3.83805661495854</v>
      </c>
      <c r="O2008" s="4">
        <v>2.1692933850414597</v>
      </c>
      <c r="V2008" s="5">
        <v>0.494299</v>
      </c>
      <c r="W2008" s="6">
        <v>10.035</v>
      </c>
      <c r="Z2008" s="4">
        <f>IFERROR(__xludf.DUMMYFUNCTION("""COMPUTED_VALUE"""),9.71)</f>
        <v>9.71</v>
      </c>
      <c r="AA2008" s="4">
        <v>0.573459</v>
      </c>
      <c r="AB2008" s="4" t="s">
        <v>13</v>
      </c>
      <c r="AC2008" s="1">
        <v>2.92498362517539</v>
      </c>
      <c r="AD2008" s="4">
        <v>-2.43068462517539</v>
      </c>
    </row>
    <row r="2009">
      <c r="G2009" s="5">
        <v>6.00947</v>
      </c>
      <c r="H2009" s="6">
        <v>10.04</v>
      </c>
      <c r="K2009" s="4">
        <f>IFERROR(__xludf.DUMMYFUNCTION("""COMPUTED_VALUE"""),9.715)</f>
        <v>9.715</v>
      </c>
      <c r="L2009" s="4">
        <v>5.9838</v>
      </c>
      <c r="M2009" s="4" t="s">
        <v>13</v>
      </c>
      <c r="N2009" s="1">
        <v>3.871988888684</v>
      </c>
      <c r="O2009" s="4">
        <v>2.137481111316</v>
      </c>
      <c r="V2009" s="5">
        <v>0.493769</v>
      </c>
      <c r="W2009" s="6">
        <v>10.04</v>
      </c>
      <c r="Z2009" s="4">
        <f>IFERROR(__xludf.DUMMYFUNCTION("""COMPUTED_VALUE"""),9.715)</f>
        <v>9.715</v>
      </c>
      <c r="AA2009" s="4">
        <v>0.571824</v>
      </c>
      <c r="AB2009" s="4" t="s">
        <v>13</v>
      </c>
      <c r="AC2009" s="1">
        <v>2.99929188282232</v>
      </c>
      <c r="AD2009" s="4">
        <v>-2.50552288282232</v>
      </c>
    </row>
    <row r="2010">
      <c r="G2010" s="5">
        <v>6.01164</v>
      </c>
      <c r="H2010" s="6">
        <v>10.045</v>
      </c>
      <c r="K2010" s="4">
        <f>IFERROR(__xludf.DUMMYFUNCTION("""COMPUTED_VALUE"""),9.72)</f>
        <v>9.72</v>
      </c>
      <c r="L2010" s="4">
        <v>5.98276</v>
      </c>
      <c r="M2010" s="4" t="s">
        <v>13</v>
      </c>
      <c r="N2010" s="1">
        <v>3.90592745957597</v>
      </c>
      <c r="O2010" s="4">
        <v>2.10571254042403</v>
      </c>
      <c r="V2010" s="5">
        <v>0.493317</v>
      </c>
      <c r="W2010" s="6">
        <v>10.045</v>
      </c>
      <c r="Z2010" s="4">
        <f>IFERROR(__xludf.DUMMYFUNCTION("""COMPUTED_VALUE"""),9.72)</f>
        <v>9.72</v>
      </c>
      <c r="AA2010" s="4">
        <v>0.570184</v>
      </c>
      <c r="AB2010" s="4" t="s">
        <v>13</v>
      </c>
      <c r="AC2010" s="1">
        <v>3.07466618091599</v>
      </c>
      <c r="AD2010" s="4">
        <v>-2.58134918091599</v>
      </c>
    </row>
    <row r="2011">
      <c r="G2011" s="5">
        <v>6.01383</v>
      </c>
      <c r="H2011" s="6">
        <v>10.05</v>
      </c>
      <c r="K2011" s="4">
        <f>IFERROR(__xludf.DUMMYFUNCTION("""COMPUTED_VALUE"""),9.725)</f>
        <v>9.725</v>
      </c>
      <c r="L2011" s="4">
        <v>5.98175</v>
      </c>
      <c r="M2011" s="4" t="s">
        <v>13</v>
      </c>
      <c r="N2011" s="1">
        <v>3.93944490034247</v>
      </c>
      <c r="O2011" s="4">
        <v>2.0743850996575297</v>
      </c>
      <c r="V2011" s="5">
        <v>0.492893</v>
      </c>
      <c r="W2011" s="6">
        <v>10.05</v>
      </c>
      <c r="Z2011" s="4">
        <f>IFERROR(__xludf.DUMMYFUNCTION("""COMPUTED_VALUE"""),9.725)</f>
        <v>9.725</v>
      </c>
      <c r="AA2011" s="4">
        <v>0.568622</v>
      </c>
      <c r="AB2011" s="4" t="s">
        <v>13</v>
      </c>
      <c r="AC2011" s="1">
        <v>3.1499968978441</v>
      </c>
      <c r="AD2011" s="4">
        <v>-2.6571038978441</v>
      </c>
    </row>
    <row r="2012">
      <c r="G2012" s="5">
        <v>6.01608</v>
      </c>
      <c r="H2012" s="6">
        <v>10.055</v>
      </c>
      <c r="K2012" s="4">
        <f>IFERROR(__xludf.DUMMYFUNCTION("""COMPUTED_VALUE"""),9.73)</f>
        <v>9.73</v>
      </c>
      <c r="L2012" s="4">
        <v>5.98068</v>
      </c>
      <c r="M2012" s="4" t="s">
        <v>13</v>
      </c>
      <c r="N2012" s="1">
        <v>3.97211378369155</v>
      </c>
      <c r="O2012" s="4">
        <v>2.0439662163084495</v>
      </c>
      <c r="V2012" s="5">
        <v>0.492537</v>
      </c>
      <c r="W2012" s="6">
        <v>10.055</v>
      </c>
      <c r="Z2012" s="4">
        <f>IFERROR(__xludf.DUMMYFUNCTION("""COMPUTED_VALUE"""),9.73)</f>
        <v>9.73</v>
      </c>
      <c r="AA2012" s="4">
        <v>0.566966</v>
      </c>
      <c r="AB2012" s="4" t="s">
        <v>13</v>
      </c>
      <c r="AC2012" s="1">
        <v>3.22417441199436</v>
      </c>
      <c r="AD2012" s="4">
        <v>-2.73163741199436</v>
      </c>
    </row>
    <row r="2013">
      <c r="G2013" s="5">
        <v>6.01837</v>
      </c>
      <c r="H2013" s="6">
        <v>10.06</v>
      </c>
      <c r="K2013" s="4">
        <f>IFERROR(__xludf.DUMMYFUNCTION("""COMPUTED_VALUE"""),9.735)</f>
        <v>9.735</v>
      </c>
      <c r="L2013" s="4">
        <v>5.97966</v>
      </c>
      <c r="M2013" s="4" t="s">
        <v>13</v>
      </c>
      <c r="N2013" s="1">
        <v>4.00350668233125</v>
      </c>
      <c r="O2013" s="4">
        <v>2.01486331766875</v>
      </c>
      <c r="V2013" s="5">
        <v>0.492235</v>
      </c>
      <c r="W2013" s="6">
        <v>10.06</v>
      </c>
      <c r="Z2013" s="4">
        <f>IFERROR(__xludf.DUMMYFUNCTION("""COMPUTED_VALUE"""),9.735)</f>
        <v>9.735</v>
      </c>
      <c r="AA2013" s="4">
        <v>0.565396</v>
      </c>
      <c r="AB2013" s="4" t="s">
        <v>13</v>
      </c>
      <c r="AC2013" s="1">
        <v>3.29608910175455</v>
      </c>
      <c r="AD2013" s="4">
        <v>-2.80385410175455</v>
      </c>
    </row>
    <row r="2014">
      <c r="G2014" s="5">
        <v>6.02068</v>
      </c>
      <c r="H2014" s="6">
        <v>10.065</v>
      </c>
      <c r="K2014" s="4">
        <f>IFERROR(__xludf.DUMMYFUNCTION("""COMPUTED_VALUE"""),9.74)</f>
        <v>9.74</v>
      </c>
      <c r="L2014" s="4">
        <v>5.97861</v>
      </c>
      <c r="M2014" s="4" t="s">
        <v>13</v>
      </c>
      <c r="N2014" s="1">
        <v>4.0331961689696</v>
      </c>
      <c r="O2014" s="4">
        <v>1.9874838310303993</v>
      </c>
      <c r="V2014" s="5">
        <v>0.491978</v>
      </c>
      <c r="W2014" s="6">
        <v>10.065</v>
      </c>
      <c r="Z2014" s="4">
        <f>IFERROR(__xludf.DUMMYFUNCTION("""COMPUTED_VALUE"""),9.74)</f>
        <v>9.74</v>
      </c>
      <c r="AA2014" s="4">
        <v>0.563785</v>
      </c>
      <c r="AB2014" s="4" t="s">
        <v>13</v>
      </c>
      <c r="AC2014" s="1">
        <v>3.36463134551237</v>
      </c>
      <c r="AD2014" s="4">
        <v>-2.87265334551237</v>
      </c>
    </row>
    <row r="2015">
      <c r="G2015" s="5">
        <v>6.02306</v>
      </c>
      <c r="H2015" s="6">
        <v>10.07</v>
      </c>
      <c r="K2015" s="4">
        <f>IFERROR(__xludf.DUMMYFUNCTION("""COMPUTED_VALUE"""),9.745)</f>
        <v>9.745</v>
      </c>
      <c r="L2015" s="4">
        <v>5.97759</v>
      </c>
      <c r="M2015" s="4" t="s">
        <v>13</v>
      </c>
      <c r="N2015" s="1">
        <v>4.06075481631466</v>
      </c>
      <c r="O2015" s="4">
        <v>1.9623051836853405</v>
      </c>
      <c r="V2015" s="5">
        <v>0.491818</v>
      </c>
      <c r="W2015" s="6">
        <v>10.07</v>
      </c>
      <c r="Z2015" s="4">
        <f>IFERROR(__xludf.DUMMYFUNCTION("""COMPUTED_VALUE"""),9.745)</f>
        <v>9.745</v>
      </c>
      <c r="AA2015" s="4">
        <v>0.562189</v>
      </c>
      <c r="AB2015" s="4" t="s">
        <v>13</v>
      </c>
      <c r="AC2015" s="1">
        <v>3.42869152165559</v>
      </c>
      <c r="AD2015" s="4">
        <v>-2.93687352165559</v>
      </c>
    </row>
    <row r="2016">
      <c r="G2016" s="5">
        <v>6.02543</v>
      </c>
      <c r="H2016" s="6">
        <v>10.075</v>
      </c>
      <c r="K2016" s="4">
        <f>IFERROR(__xludf.DUMMYFUNCTION("""COMPUTED_VALUE"""),9.75)</f>
        <v>9.75</v>
      </c>
      <c r="L2016" s="4">
        <v>5.97659</v>
      </c>
      <c r="M2016" s="4" t="s">
        <v>13</v>
      </c>
      <c r="N2016" s="1">
        <v>4.08575519707444</v>
      </c>
      <c r="O2016" s="4">
        <v>1.93967480292556</v>
      </c>
      <c r="V2016" s="5">
        <v>0.491646</v>
      </c>
      <c r="W2016" s="6">
        <v>10.075</v>
      </c>
      <c r="Z2016" s="4">
        <f>IFERROR(__xludf.DUMMYFUNCTION("""COMPUTED_VALUE"""),9.75)</f>
        <v>9.75</v>
      </c>
      <c r="AA2016" s="4">
        <v>0.560631</v>
      </c>
      <c r="AB2016" s="4" t="s">
        <v>13</v>
      </c>
      <c r="AC2016" s="1">
        <v>3.48716000857191</v>
      </c>
      <c r="AD2016" s="4">
        <v>-2.9955140085719103</v>
      </c>
    </row>
    <row r="2017">
      <c r="G2017" s="5">
        <v>6.02787</v>
      </c>
      <c r="H2017" s="6">
        <v>10.08</v>
      </c>
      <c r="K2017" s="4">
        <f>IFERROR(__xludf.DUMMYFUNCTION("""COMPUTED_VALUE"""),9.755)</f>
        <v>9.755</v>
      </c>
      <c r="L2017" s="4">
        <v>5.97559</v>
      </c>
      <c r="M2017" s="4" t="s">
        <v>13</v>
      </c>
      <c r="N2017" s="1">
        <v>4.10776988395701</v>
      </c>
      <c r="O2017" s="4">
        <v>1.92010011604299</v>
      </c>
      <c r="V2017" s="5">
        <v>0.491593</v>
      </c>
      <c r="W2017" s="6">
        <v>10.08</v>
      </c>
      <c r="Z2017" s="4">
        <f>IFERROR(__xludf.DUMMYFUNCTION("""COMPUTED_VALUE"""),9.755)</f>
        <v>9.755</v>
      </c>
      <c r="AA2017" s="4">
        <v>0.559075</v>
      </c>
      <c r="AB2017" s="4" t="s">
        <v>13</v>
      </c>
      <c r="AC2017" s="1">
        <v>3.53892718464909</v>
      </c>
      <c r="AD2017" s="4">
        <v>-3.04733418464909</v>
      </c>
    </row>
    <row r="2018">
      <c r="G2018" s="5">
        <v>6.03029</v>
      </c>
      <c r="H2018" s="6">
        <v>10.085</v>
      </c>
      <c r="K2018" s="4">
        <f>IFERROR(__xludf.DUMMYFUNCTION("""COMPUTED_VALUE"""),9.76)</f>
        <v>9.76</v>
      </c>
      <c r="L2018" s="4">
        <v>5.97462</v>
      </c>
      <c r="M2018" s="4" t="s">
        <v>13</v>
      </c>
      <c r="N2018" s="1">
        <v>4.12637144967039</v>
      </c>
      <c r="O2018" s="4">
        <v>1.9039185503296103</v>
      </c>
      <c r="V2018" s="5">
        <v>0.491512</v>
      </c>
      <c r="W2018" s="6">
        <v>10.085</v>
      </c>
      <c r="Z2018" s="4">
        <f>IFERROR(__xludf.DUMMYFUNCTION("""COMPUTED_VALUE"""),9.76)</f>
        <v>9.76</v>
      </c>
      <c r="AA2018" s="4">
        <v>0.557529</v>
      </c>
      <c r="AB2018" s="4" t="s">
        <v>13</v>
      </c>
      <c r="AC2018" s="1">
        <v>3.58288342827486</v>
      </c>
      <c r="AD2018" s="4">
        <v>-3.0913714282748597</v>
      </c>
    </row>
    <row r="2019">
      <c r="G2019" s="5">
        <v>6.03276</v>
      </c>
      <c r="H2019" s="6">
        <v>10.09</v>
      </c>
      <c r="K2019" s="4">
        <f>IFERROR(__xludf.DUMMYFUNCTION("""COMPUTED_VALUE"""),9.765)</f>
        <v>9.765</v>
      </c>
      <c r="L2019" s="4">
        <v>5.97366</v>
      </c>
      <c r="M2019" s="4" t="s">
        <v>13</v>
      </c>
      <c r="N2019" s="1">
        <v>4.14113246692261</v>
      </c>
      <c r="O2019" s="4">
        <v>1.89162753307739</v>
      </c>
      <c r="V2019" s="5">
        <v>0.491497</v>
      </c>
      <c r="W2019" s="6">
        <v>10.09</v>
      </c>
      <c r="Z2019" s="4">
        <f>IFERROR(__xludf.DUMMYFUNCTION("""COMPUTED_VALUE"""),9.765)</f>
        <v>9.765</v>
      </c>
      <c r="AA2019" s="4">
        <v>0.555984</v>
      </c>
      <c r="AB2019" s="4" t="s">
        <v>13</v>
      </c>
      <c r="AC2019" s="1">
        <v>3.61791911783692</v>
      </c>
      <c r="AD2019" s="4">
        <v>-3.12642211783692</v>
      </c>
    </row>
    <row r="2020">
      <c r="G2020" s="5">
        <v>6.03528</v>
      </c>
      <c r="H2020" s="6">
        <v>10.095</v>
      </c>
      <c r="K2020" s="4">
        <f>IFERROR(__xludf.DUMMYFUNCTION("""COMPUTED_VALUE"""),9.77)</f>
        <v>9.77</v>
      </c>
      <c r="L2020" s="4">
        <v>5.97279</v>
      </c>
      <c r="M2020" s="4" t="s">
        <v>13</v>
      </c>
      <c r="N2020" s="1">
        <v>4.15162550842174</v>
      </c>
      <c r="O2020" s="4">
        <v>1.8836544915782598</v>
      </c>
      <c r="V2020" s="5">
        <v>0.49163</v>
      </c>
      <c r="W2020" s="6">
        <v>10.095</v>
      </c>
      <c r="Z2020" s="4">
        <f>IFERROR(__xludf.DUMMYFUNCTION("""COMPUTED_VALUE"""),9.77)</f>
        <v>9.77</v>
      </c>
      <c r="AA2020" s="4">
        <v>0.554551</v>
      </c>
      <c r="AB2020" s="4" t="s">
        <v>13</v>
      </c>
      <c r="AC2020" s="1">
        <v>3.64292463172305</v>
      </c>
      <c r="AD2020" s="4">
        <v>-3.15129463172305</v>
      </c>
    </row>
    <row r="2021">
      <c r="G2021" s="5">
        <v>6.03779</v>
      </c>
      <c r="H2021" s="6">
        <v>10.1</v>
      </c>
      <c r="K2021" s="4">
        <f>IFERROR(__xludf.DUMMYFUNCTION("""COMPUTED_VALUE"""),9.775)</f>
        <v>9.775</v>
      </c>
      <c r="L2021" s="4">
        <v>5.97187</v>
      </c>
      <c r="M2021" s="4" t="s">
        <v>13</v>
      </c>
      <c r="N2021" s="1">
        <v>4.15742314687579</v>
      </c>
      <c r="O2021" s="4">
        <v>1.88036685312421</v>
      </c>
      <c r="V2021" s="5">
        <v>0.49172</v>
      </c>
      <c r="W2021" s="6">
        <v>10.1</v>
      </c>
      <c r="Z2021" s="4">
        <f>IFERROR(__xludf.DUMMYFUNCTION("""COMPUTED_VALUE"""),9.775)</f>
        <v>9.775</v>
      </c>
      <c r="AA2021" s="4">
        <v>0.553038</v>
      </c>
      <c r="AB2021" s="4" t="s">
        <v>13</v>
      </c>
      <c r="AC2021" s="1">
        <v>3.65679034832096</v>
      </c>
      <c r="AD2021" s="4">
        <v>-3.16507034832096</v>
      </c>
    </row>
    <row r="2022">
      <c r="G2022" s="5">
        <v>6.04033</v>
      </c>
      <c r="H2022" s="6">
        <v>10.105</v>
      </c>
      <c r="K2022" s="4">
        <f>IFERROR(__xludf.DUMMYFUNCTION("""COMPUTED_VALUE"""),9.78)</f>
        <v>9.78</v>
      </c>
      <c r="L2022" s="4">
        <v>5.97109</v>
      </c>
      <c r="M2022" s="4" t="s">
        <v>13</v>
      </c>
      <c r="N2022" s="1">
        <v>4.15792316243127</v>
      </c>
      <c r="O2022" s="4">
        <v>1.8824068375687304</v>
      </c>
      <c r="V2022" s="5">
        <v>0.491886</v>
      </c>
      <c r="W2022" s="6">
        <v>10.105</v>
      </c>
      <c r="Z2022" s="4">
        <f>IFERROR(__xludf.DUMMYFUNCTION("""COMPUTED_VALUE"""),9.78)</f>
        <v>9.78</v>
      </c>
      <c r="AA2022" s="4">
        <v>0.551638</v>
      </c>
      <c r="AB2022" s="4" t="s">
        <v>13</v>
      </c>
      <c r="AC2022" s="1">
        <v>3.65928745592345</v>
      </c>
      <c r="AD2022" s="4">
        <v>-3.16740145592345</v>
      </c>
    </row>
    <row r="2023">
      <c r="G2023" s="5">
        <v>6.04289</v>
      </c>
      <c r="H2023" s="6">
        <v>10.11</v>
      </c>
      <c r="K2023" s="4">
        <f>IFERROR(__xludf.DUMMYFUNCTION("""COMPUTED_VALUE"""),9.785)</f>
        <v>9.785</v>
      </c>
      <c r="L2023" s="4">
        <v>5.97025</v>
      </c>
      <c r="M2023" s="4" t="s">
        <v>13</v>
      </c>
      <c r="N2023" s="1">
        <v>4.15103489884646</v>
      </c>
      <c r="O2023" s="4">
        <v>1.8918551011535403</v>
      </c>
      <c r="V2023" s="5">
        <v>0.492082</v>
      </c>
      <c r="W2023" s="6">
        <v>10.11</v>
      </c>
      <c r="Z2023" s="4">
        <f>IFERROR(__xludf.DUMMYFUNCTION("""COMPUTED_VALUE"""),9.785)</f>
        <v>9.785</v>
      </c>
      <c r="AA2023" s="4">
        <v>0.55015</v>
      </c>
      <c r="AB2023" s="4" t="s">
        <v>13</v>
      </c>
      <c r="AC2023" s="1">
        <v>3.65900012074523</v>
      </c>
      <c r="AD2023" s="4">
        <v>-3.16691812074523</v>
      </c>
    </row>
    <row r="2024">
      <c r="G2024" s="5">
        <v>6.04546</v>
      </c>
      <c r="H2024" s="6">
        <v>10.115</v>
      </c>
      <c r="K2024" s="4">
        <f>IFERROR(__xludf.DUMMYFUNCTION("""COMPUTED_VALUE"""),9.78641891299999)</f>
        <v>9.786418913</v>
      </c>
      <c r="L2024" s="4" t="s">
        <v>13</v>
      </c>
      <c r="M2024" s="4">
        <v>3.56951836982753</v>
      </c>
      <c r="N2024" s="1">
        <v>4.13642590350604</v>
      </c>
      <c r="O2024" s="4">
        <v>1.9090340964939605</v>
      </c>
      <c r="V2024" s="5">
        <v>0.492368</v>
      </c>
      <c r="W2024" s="6">
        <v>10.115</v>
      </c>
      <c r="Z2024" s="4">
        <f>IFERROR(__xludf.DUMMYFUNCTION("""COMPUTED_VALUE"""),9.78641891299999)</f>
        <v>9.786418913</v>
      </c>
      <c r="AA2024" s="4" t="s">
        <v>13</v>
      </c>
      <c r="AB2024" s="4">
        <v>4.35184624837032</v>
      </c>
      <c r="AC2024" s="1">
        <v>3.65825404190386</v>
      </c>
      <c r="AD2024" s="4">
        <v>-3.16588604190386</v>
      </c>
    </row>
    <row r="2025">
      <c r="G2025" s="5">
        <v>6.04805</v>
      </c>
      <c r="H2025" s="6">
        <v>10.12</v>
      </c>
      <c r="K2025" s="4">
        <f>IFERROR(__xludf.DUMMYFUNCTION("""COMPUTED_VALUE"""),9.79)</f>
        <v>9.79</v>
      </c>
      <c r="L2025" s="4">
        <v>5.96953</v>
      </c>
      <c r="M2025" s="4" t="s">
        <v>13</v>
      </c>
      <c r="N2025" s="1">
        <v>4.11430889954749</v>
      </c>
      <c r="O2025" s="4">
        <v>1.9337411004525098</v>
      </c>
      <c r="V2025" s="5">
        <v>0.492702</v>
      </c>
      <c r="W2025" s="6">
        <v>10.12</v>
      </c>
      <c r="Z2025" s="4">
        <f>IFERROR(__xludf.DUMMYFUNCTION("""COMPUTED_VALUE"""),9.79)</f>
        <v>9.79</v>
      </c>
      <c r="AA2025" s="4">
        <v>0.548751</v>
      </c>
      <c r="AB2025" s="4" t="s">
        <v>13</v>
      </c>
      <c r="AC2025" s="1">
        <v>3.65690410031406</v>
      </c>
      <c r="AD2025" s="4">
        <v>-3.16420210031406</v>
      </c>
    </row>
    <row r="2026">
      <c r="G2026" s="5">
        <v>6.05065</v>
      </c>
      <c r="H2026" s="6">
        <v>10.125</v>
      </c>
      <c r="K2026" s="4">
        <f>IFERROR(__xludf.DUMMYFUNCTION("""COMPUTED_VALUE"""),9.795)</f>
        <v>9.795</v>
      </c>
      <c r="L2026" s="4">
        <v>5.96882</v>
      </c>
      <c r="M2026" s="4" t="s">
        <v>13</v>
      </c>
      <c r="N2026" s="1">
        <v>4.08489661010828</v>
      </c>
      <c r="O2026" s="4">
        <v>1.96575338989172</v>
      </c>
      <c r="V2026" s="5">
        <v>0.493038</v>
      </c>
      <c r="W2026" s="6">
        <v>10.125</v>
      </c>
      <c r="Z2026" s="4">
        <f>IFERROR(__xludf.DUMMYFUNCTION("""COMPUTED_VALUE"""),9.795)</f>
        <v>9.795</v>
      </c>
      <c r="AA2026" s="4">
        <v>0.547322</v>
      </c>
      <c r="AB2026" s="4" t="s">
        <v>13</v>
      </c>
      <c r="AC2026" s="1">
        <v>3.65480517689054</v>
      </c>
      <c r="AD2026" s="4">
        <v>-3.16176717689054</v>
      </c>
    </row>
    <row r="2027">
      <c r="G2027" s="5">
        <v>6.05325</v>
      </c>
      <c r="H2027" s="6">
        <v>10.13</v>
      </c>
      <c r="K2027" s="4">
        <f>IFERROR(__xludf.DUMMYFUNCTION("""COMPUTED_VALUE"""),9.8)</f>
        <v>9.8</v>
      </c>
      <c r="L2027" s="4">
        <v>5.96819</v>
      </c>
      <c r="M2027" s="4" t="s">
        <v>13</v>
      </c>
      <c r="N2027" s="1">
        <v>4.04840175832589</v>
      </c>
      <c r="O2027" s="4">
        <v>2.00484824167411</v>
      </c>
      <c r="V2027" s="5">
        <v>0.493421</v>
      </c>
      <c r="W2027" s="6">
        <v>10.13</v>
      </c>
      <c r="Z2027" s="4">
        <f>IFERROR(__xludf.DUMMYFUNCTION("""COMPUTED_VALUE"""),9.8)</f>
        <v>9.8</v>
      </c>
      <c r="AA2027" s="4">
        <v>0.545964</v>
      </c>
      <c r="AB2027" s="4" t="s">
        <v>13</v>
      </c>
      <c r="AC2027" s="1">
        <v>3.65181215254802</v>
      </c>
      <c r="AD2027" s="4">
        <v>-3.15839115254802</v>
      </c>
    </row>
    <row r="2028">
      <c r="G2028" s="5">
        <v>6.05594</v>
      </c>
      <c r="H2028" s="6">
        <v>10.135</v>
      </c>
      <c r="K2028" s="4">
        <f>IFERROR(__xludf.DUMMYFUNCTION("""COMPUTED_VALUE"""),9.805)</f>
        <v>9.805</v>
      </c>
      <c r="L2028" s="4">
        <v>5.96762</v>
      </c>
      <c r="M2028" s="4" t="s">
        <v>13</v>
      </c>
      <c r="N2028" s="1">
        <v>4.0050370673378</v>
      </c>
      <c r="O2028" s="4">
        <v>2.0509029326621997</v>
      </c>
      <c r="V2028" s="5">
        <v>0.493964</v>
      </c>
      <c r="W2028" s="6">
        <v>10.135</v>
      </c>
      <c r="Z2028" s="4">
        <f>IFERROR(__xludf.DUMMYFUNCTION("""COMPUTED_VALUE"""),9.805)</f>
        <v>9.805</v>
      </c>
      <c r="AA2028" s="4">
        <v>0.54461</v>
      </c>
      <c r="AB2028" s="4" t="s">
        <v>13</v>
      </c>
      <c r="AC2028" s="1">
        <v>3.64777990820121</v>
      </c>
      <c r="AD2028" s="4">
        <v>-3.15381590820121</v>
      </c>
    </row>
    <row r="2029">
      <c r="G2029" s="5">
        <v>6.05857</v>
      </c>
      <c r="H2029" s="6">
        <v>10.14</v>
      </c>
      <c r="K2029" s="4">
        <f>IFERROR(__xludf.DUMMYFUNCTION("""COMPUTED_VALUE"""),9.81)</f>
        <v>9.81</v>
      </c>
      <c r="L2029" s="4">
        <v>5.96706</v>
      </c>
      <c r="M2029" s="4" t="s">
        <v>13</v>
      </c>
      <c r="N2029" s="1">
        <v>3.95501526028146</v>
      </c>
      <c r="O2029" s="4">
        <v>2.1035547397185397</v>
      </c>
      <c r="V2029" s="5">
        <v>0.494485</v>
      </c>
      <c r="W2029" s="6">
        <v>10.14</v>
      </c>
      <c r="Z2029" s="4">
        <f>IFERROR(__xludf.DUMMYFUNCTION("""COMPUTED_VALUE"""),9.81)</f>
        <v>9.81</v>
      </c>
      <c r="AA2029" s="4">
        <v>0.543211</v>
      </c>
      <c r="AB2029" s="4" t="s">
        <v>13</v>
      </c>
      <c r="AC2029" s="1">
        <v>3.64256332476482</v>
      </c>
      <c r="AD2029" s="4">
        <v>-3.14807832476482</v>
      </c>
    </row>
    <row r="2030">
      <c r="G2030" s="5">
        <v>6.06125</v>
      </c>
      <c r="H2030" s="6">
        <v>10.145</v>
      </c>
      <c r="K2030" s="4">
        <f>IFERROR(__xludf.DUMMYFUNCTION("""COMPUTED_VALUE"""),9.815)</f>
        <v>9.815</v>
      </c>
      <c r="L2030" s="4">
        <v>5.96662</v>
      </c>
      <c r="M2030" s="4" t="s">
        <v>13</v>
      </c>
      <c r="N2030" s="1">
        <v>3.89854906029437</v>
      </c>
      <c r="O2030" s="4">
        <v>2.1627009397056303</v>
      </c>
      <c r="V2030" s="5">
        <v>0.495096</v>
      </c>
      <c r="W2030" s="6">
        <v>10.145</v>
      </c>
      <c r="Z2030" s="4">
        <f>IFERROR(__xludf.DUMMYFUNCTION("""COMPUTED_VALUE"""),9.815)</f>
        <v>9.815</v>
      </c>
      <c r="AA2030" s="4">
        <v>0.54189</v>
      </c>
      <c r="AB2030" s="4" t="s">
        <v>13</v>
      </c>
      <c r="AC2030" s="1">
        <v>3.63601728315358</v>
      </c>
      <c r="AD2030" s="4">
        <v>-3.14092128315358</v>
      </c>
    </row>
    <row r="2031">
      <c r="G2031" s="5">
        <v>6.06392</v>
      </c>
      <c r="H2031" s="6">
        <v>10.15</v>
      </c>
      <c r="K2031" s="4">
        <f>IFERROR(__xludf.DUMMYFUNCTION("""COMPUTED_VALUE"""),9.82)</f>
        <v>9.82</v>
      </c>
      <c r="L2031" s="4">
        <v>5.96616</v>
      </c>
      <c r="M2031" s="4" t="s">
        <v>13</v>
      </c>
      <c r="N2031" s="1">
        <v>3.83585119051397</v>
      </c>
      <c r="O2031" s="4">
        <v>2.2280688094860306</v>
      </c>
      <c r="V2031" s="5">
        <v>0.495745</v>
      </c>
      <c r="W2031" s="6">
        <v>10.15</v>
      </c>
      <c r="Z2031" s="4">
        <f>IFERROR(__xludf.DUMMYFUNCTION("""COMPUTED_VALUE"""),9.82)</f>
        <v>9.82</v>
      </c>
      <c r="AA2031" s="4">
        <v>0.54044</v>
      </c>
      <c r="AB2031" s="4" t="s">
        <v>13</v>
      </c>
      <c r="AC2031" s="1">
        <v>3.62799666428218</v>
      </c>
      <c r="AD2031" s="4">
        <v>-3.13225166428218</v>
      </c>
    </row>
    <row r="2032">
      <c r="G2032" s="5">
        <v>6.06661</v>
      </c>
      <c r="H2032" s="6">
        <v>10.155</v>
      </c>
      <c r="K2032" s="4">
        <f>IFERROR(__xludf.DUMMYFUNCTION("""COMPUTED_VALUE"""),9.825)</f>
        <v>9.825</v>
      </c>
      <c r="L2032" s="4">
        <v>5.96583</v>
      </c>
      <c r="M2032" s="4" t="s">
        <v>13</v>
      </c>
      <c r="N2032" s="1">
        <v>3.76713437407778</v>
      </c>
      <c r="O2032" s="4">
        <v>2.29947562592222</v>
      </c>
      <c r="V2032" s="5">
        <v>0.496451</v>
      </c>
      <c r="W2032" s="6">
        <v>10.155</v>
      </c>
      <c r="Z2032" s="4">
        <f>IFERROR(__xludf.DUMMYFUNCTION("""COMPUTED_VALUE"""),9.825)</f>
        <v>9.825</v>
      </c>
      <c r="AA2032" s="4">
        <v>0.53913</v>
      </c>
      <c r="AB2032" s="4" t="s">
        <v>13</v>
      </c>
      <c r="AC2032" s="1">
        <v>3.61835634906535</v>
      </c>
      <c r="AD2032" s="4">
        <v>-3.12190534906535</v>
      </c>
    </row>
    <row r="2033">
      <c r="G2033" s="5">
        <v>6.0693</v>
      </c>
      <c r="H2033" s="6">
        <v>10.16</v>
      </c>
      <c r="K2033" s="4">
        <f>IFERROR(__xludf.DUMMYFUNCTION("""COMPUTED_VALUE"""),9.83)</f>
        <v>9.83</v>
      </c>
      <c r="L2033" s="4">
        <v>5.96552</v>
      </c>
      <c r="M2033" s="4" t="s">
        <v>13</v>
      </c>
      <c r="N2033" s="1">
        <v>3.69261133412322</v>
      </c>
      <c r="O2033" s="4">
        <v>2.37668866587678</v>
      </c>
      <c r="V2033" s="5">
        <v>0.497234</v>
      </c>
      <c r="W2033" s="6">
        <v>10.16</v>
      </c>
      <c r="Z2033" s="4">
        <f>IFERROR(__xludf.DUMMYFUNCTION("""COMPUTED_VALUE"""),9.83)</f>
        <v>9.83</v>
      </c>
      <c r="AA2033" s="4">
        <v>0.537773</v>
      </c>
      <c r="AB2033" s="4" t="s">
        <v>13</v>
      </c>
      <c r="AC2033" s="1">
        <v>3.6069512184178</v>
      </c>
      <c r="AD2033" s="4">
        <v>-3.1097172184177997</v>
      </c>
    </row>
    <row r="2034">
      <c r="G2034" s="5">
        <v>6.07203</v>
      </c>
      <c r="H2034" s="6">
        <v>10.165</v>
      </c>
      <c r="K2034" s="4">
        <f>IFERROR(__xludf.DUMMYFUNCTION("""COMPUTED_VALUE"""),9.835)</f>
        <v>9.835</v>
      </c>
      <c r="L2034" s="4">
        <v>5.96532</v>
      </c>
      <c r="M2034" s="4" t="s">
        <v>13</v>
      </c>
      <c r="N2034" s="1">
        <v>3.61249479378782</v>
      </c>
      <c r="O2034" s="4">
        <v>2.45953520621218</v>
      </c>
      <c r="V2034" s="5">
        <v>0.498068</v>
      </c>
      <c r="W2034" s="6">
        <v>10.165</v>
      </c>
      <c r="Z2034" s="4">
        <f>IFERROR(__xludf.DUMMYFUNCTION("""COMPUTED_VALUE"""),9.835)</f>
        <v>9.835</v>
      </c>
      <c r="AA2034" s="4">
        <v>0.536461</v>
      </c>
      <c r="AB2034" s="4" t="s">
        <v>13</v>
      </c>
      <c r="AC2034" s="1">
        <v>3.59363615325424</v>
      </c>
      <c r="AD2034" s="4">
        <v>-3.09556815325424</v>
      </c>
    </row>
    <row r="2035">
      <c r="G2035" s="5">
        <v>6.07475</v>
      </c>
      <c r="H2035" s="6">
        <v>10.17</v>
      </c>
      <c r="K2035" s="4">
        <f>IFERROR(__xludf.DUMMYFUNCTION("""COMPUTED_VALUE"""),9.84)</f>
        <v>9.84</v>
      </c>
      <c r="L2035" s="4">
        <v>5.96515</v>
      </c>
      <c r="M2035" s="4" t="s">
        <v>13</v>
      </c>
      <c r="N2035" s="1">
        <v>3.52699747620899</v>
      </c>
      <c r="O2035" s="4">
        <v>2.5477525237910097</v>
      </c>
      <c r="V2035" s="5">
        <v>0.498971</v>
      </c>
      <c r="W2035" s="6">
        <v>10.17</v>
      </c>
      <c r="Z2035" s="4">
        <f>IFERROR(__xludf.DUMMYFUNCTION("""COMPUTED_VALUE"""),9.84)</f>
        <v>9.84</v>
      </c>
      <c r="AA2035" s="4">
        <v>0.535083</v>
      </c>
      <c r="AB2035" s="4" t="s">
        <v>13</v>
      </c>
      <c r="AC2035" s="1">
        <v>3.57826603448939</v>
      </c>
      <c r="AD2035" s="4">
        <v>-3.07929503448939</v>
      </c>
    </row>
    <row r="2036">
      <c r="G2036" s="5">
        <v>6.07749</v>
      </c>
      <c r="H2036" s="6">
        <v>10.175</v>
      </c>
      <c r="K2036" s="4">
        <f>IFERROR(__xludf.DUMMYFUNCTION("""COMPUTED_VALUE"""),9.845)</f>
        <v>9.845</v>
      </c>
      <c r="L2036" s="4">
        <v>5.96506</v>
      </c>
      <c r="M2036" s="4" t="s">
        <v>13</v>
      </c>
      <c r="N2036" s="1">
        <v>3.43633210452424</v>
      </c>
      <c r="O2036" s="4">
        <v>2.64115789547576</v>
      </c>
      <c r="V2036" s="5">
        <v>0.499937</v>
      </c>
      <c r="W2036" s="6">
        <v>10.175</v>
      </c>
      <c r="Z2036" s="4">
        <f>IFERROR(__xludf.DUMMYFUNCTION("""COMPUTED_VALUE"""),9.845)</f>
        <v>9.845</v>
      </c>
      <c r="AA2036" s="4">
        <v>0.533745</v>
      </c>
      <c r="AB2036" s="4" t="s">
        <v>13</v>
      </c>
      <c r="AC2036" s="1">
        <v>3.56069574303795</v>
      </c>
      <c r="AD2036" s="4">
        <v>-3.0607587430379497</v>
      </c>
    </row>
    <row r="2037">
      <c r="G2037" s="5">
        <v>6.08022</v>
      </c>
      <c r="H2037" s="6">
        <v>10.18</v>
      </c>
      <c r="K2037" s="4">
        <f>IFERROR(__xludf.DUMMYFUNCTION("""COMPUTED_VALUE"""),9.85)</f>
        <v>9.85</v>
      </c>
      <c r="L2037" s="4">
        <v>5.96502</v>
      </c>
      <c r="M2037" s="4" t="s">
        <v>13</v>
      </c>
      <c r="N2037" s="1">
        <v>3.34071140187107</v>
      </c>
      <c r="O2037" s="4">
        <v>2.7395085981289298</v>
      </c>
      <c r="V2037" s="5">
        <v>0.500924</v>
      </c>
      <c r="W2037" s="6">
        <v>10.18</v>
      </c>
      <c r="Z2037" s="4">
        <f>IFERROR(__xludf.DUMMYFUNCTION("""COMPUTED_VALUE"""),9.85)</f>
        <v>9.85</v>
      </c>
      <c r="AA2037" s="4">
        <v>0.532391</v>
      </c>
      <c r="AB2037" s="4" t="s">
        <v>13</v>
      </c>
      <c r="AC2037" s="1">
        <v>3.54078015981465</v>
      </c>
      <c r="AD2037" s="4">
        <v>-3.0398561598146503</v>
      </c>
    </row>
    <row r="2038">
      <c r="G2038" s="5">
        <v>6.08298</v>
      </c>
      <c r="H2038" s="6">
        <v>10.185</v>
      </c>
      <c r="K2038" s="4">
        <f>IFERROR(__xludf.DUMMYFUNCTION("""COMPUTED_VALUE"""),9.855)</f>
        <v>9.855</v>
      </c>
      <c r="L2038" s="4">
        <v>5.96504</v>
      </c>
      <c r="M2038" s="4" t="s">
        <v>13</v>
      </c>
      <c r="N2038" s="1">
        <v>3.24034809138688</v>
      </c>
      <c r="O2038" s="4">
        <v>2.84263190861312</v>
      </c>
      <c r="V2038" s="5">
        <v>0.502028</v>
      </c>
      <c r="W2038" s="6">
        <v>10.185</v>
      </c>
      <c r="Z2038" s="4">
        <f>IFERROR(__xludf.DUMMYFUNCTION("""COMPUTED_VALUE"""),9.855)</f>
        <v>9.855</v>
      </c>
      <c r="AA2038" s="4">
        <v>0.531014</v>
      </c>
      <c r="AB2038" s="4" t="s">
        <v>13</v>
      </c>
      <c r="AC2038" s="1">
        <v>3.51837416573419</v>
      </c>
      <c r="AD2038" s="4">
        <v>-3.01634616573419</v>
      </c>
    </row>
    <row r="2039">
      <c r="G2039" s="5">
        <v>6.08575</v>
      </c>
      <c r="H2039" s="6">
        <v>10.19</v>
      </c>
      <c r="K2039" s="4">
        <f>IFERROR(__xludf.DUMMYFUNCTION("""COMPUTED_VALUE"""),9.86)</f>
        <v>9.86</v>
      </c>
      <c r="L2039" s="4">
        <v>5.96512</v>
      </c>
      <c r="M2039" s="4" t="s">
        <v>13</v>
      </c>
      <c r="N2039" s="1">
        <v>3.13545489620923</v>
      </c>
      <c r="O2039" s="4">
        <v>2.95029510379077</v>
      </c>
      <c r="V2039" s="5">
        <v>0.503194</v>
      </c>
      <c r="W2039" s="6">
        <v>10.19</v>
      </c>
      <c r="Z2039" s="4">
        <f>IFERROR(__xludf.DUMMYFUNCTION("""COMPUTED_VALUE"""),9.86)</f>
        <v>9.86</v>
      </c>
      <c r="AA2039" s="4">
        <v>0.529643</v>
      </c>
      <c r="AB2039" s="4" t="s">
        <v>13</v>
      </c>
      <c r="AC2039" s="1">
        <v>3.4933326417113</v>
      </c>
      <c r="AD2039" s="4">
        <v>-2.9901386417113</v>
      </c>
    </row>
    <row r="2040">
      <c r="G2040" s="5">
        <v>6.08851</v>
      </c>
      <c r="H2040" s="6">
        <v>10.195</v>
      </c>
      <c r="K2040" s="4">
        <f>IFERROR(__xludf.DUMMYFUNCTION("""COMPUTED_VALUE"""),9.865)</f>
        <v>9.865</v>
      </c>
      <c r="L2040" s="4">
        <v>5.96529</v>
      </c>
      <c r="M2040" s="4" t="s">
        <v>13</v>
      </c>
      <c r="N2040" s="1">
        <v>3.02624453947551</v>
      </c>
      <c r="O2040" s="4">
        <v>3.06226546052449</v>
      </c>
      <c r="V2040" s="5">
        <v>0.504389</v>
      </c>
      <c r="W2040" s="6">
        <v>10.195</v>
      </c>
      <c r="Z2040" s="4">
        <f>IFERROR(__xludf.DUMMYFUNCTION("""COMPUTED_VALUE"""),9.865)</f>
        <v>9.865</v>
      </c>
      <c r="AA2040" s="4">
        <v>0.528277</v>
      </c>
      <c r="AB2040" s="4" t="s">
        <v>13</v>
      </c>
      <c r="AC2040" s="1">
        <v>3.46551046866067</v>
      </c>
      <c r="AD2040" s="4">
        <v>-2.9611214686606697</v>
      </c>
    </row>
    <row r="2041">
      <c r="G2041" s="5">
        <v>6.09129</v>
      </c>
      <c r="H2041" s="6">
        <v>10.2</v>
      </c>
      <c r="K2041" s="4">
        <f>IFERROR(__xludf.DUMMYFUNCTION("""COMPUTED_VALUE"""),9.87)</f>
        <v>9.87</v>
      </c>
      <c r="L2041" s="4">
        <v>5.96552</v>
      </c>
      <c r="M2041" s="4" t="s">
        <v>13</v>
      </c>
      <c r="N2041" s="1">
        <v>2.91292974432328</v>
      </c>
      <c r="O2041" s="4">
        <v>3.17836025567672</v>
      </c>
      <c r="V2041" s="5">
        <v>0.505697</v>
      </c>
      <c r="W2041" s="6">
        <v>10.2</v>
      </c>
      <c r="Z2041" s="4">
        <f>IFERROR(__xludf.DUMMYFUNCTION("""COMPUTED_VALUE"""),9.87)</f>
        <v>9.87</v>
      </c>
      <c r="AA2041" s="4">
        <v>0.526964</v>
      </c>
      <c r="AB2041" s="4" t="s">
        <v>13</v>
      </c>
      <c r="AC2041" s="1">
        <v>3.43476252749704</v>
      </c>
      <c r="AD2041" s="4">
        <v>-2.92906552749704</v>
      </c>
    </row>
    <row r="2042">
      <c r="G2042" s="5">
        <v>6.09408</v>
      </c>
      <c r="H2042" s="6">
        <v>10.205</v>
      </c>
      <c r="K2042" s="4">
        <f>IFERROR(__xludf.DUMMYFUNCTION("""COMPUTED_VALUE"""),9.875)</f>
        <v>9.875</v>
      </c>
      <c r="L2042" s="4">
        <v>5.96583</v>
      </c>
      <c r="M2042" s="4" t="s">
        <v>13</v>
      </c>
      <c r="N2042" s="1">
        <v>2.79572323388991</v>
      </c>
      <c r="O2042" s="4">
        <v>3.29835676611009</v>
      </c>
      <c r="V2042" s="5">
        <v>0.507038</v>
      </c>
      <c r="W2042" s="6">
        <v>10.205</v>
      </c>
      <c r="Z2042" s="4">
        <f>IFERROR(__xludf.DUMMYFUNCTION("""COMPUTED_VALUE"""),9.875)</f>
        <v>9.875</v>
      </c>
      <c r="AA2042" s="4">
        <v>0.525647</v>
      </c>
      <c r="AB2042" s="4" t="s">
        <v>13</v>
      </c>
      <c r="AC2042" s="1">
        <v>3.4009436991351</v>
      </c>
      <c r="AD2042" s="4">
        <v>-2.8939056991350998</v>
      </c>
    </row>
    <row r="2043">
      <c r="G2043" s="5">
        <v>6.09686</v>
      </c>
      <c r="H2043" s="6">
        <v>10.21</v>
      </c>
      <c r="K2043" s="4">
        <f>IFERROR(__xludf.DUMMYFUNCTION("""COMPUTED_VALUE"""),9.88)</f>
        <v>9.88</v>
      </c>
      <c r="L2043" s="4">
        <v>5.9662</v>
      </c>
      <c r="M2043" s="4" t="s">
        <v>13</v>
      </c>
      <c r="N2043" s="1">
        <v>2.67483773131294</v>
      </c>
      <c r="O2043" s="4">
        <v>3.4220222686870603</v>
      </c>
      <c r="V2043" s="5">
        <v>0.508415</v>
      </c>
      <c r="W2043" s="6">
        <v>10.21</v>
      </c>
      <c r="Z2043" s="4">
        <f>IFERROR(__xludf.DUMMYFUNCTION("""COMPUTED_VALUE"""),9.88)</f>
        <v>9.88</v>
      </c>
      <c r="AA2043" s="4">
        <v>0.52432</v>
      </c>
      <c r="AB2043" s="4" t="s">
        <v>13</v>
      </c>
      <c r="AC2043" s="1">
        <v>3.36390886448957</v>
      </c>
      <c r="AD2043" s="4">
        <v>-2.85549386448957</v>
      </c>
    </row>
    <row r="2044">
      <c r="G2044" s="5">
        <v>6.09969</v>
      </c>
      <c r="H2044" s="6">
        <v>10.215</v>
      </c>
      <c r="K2044" s="4">
        <f>IFERROR(__xludf.DUMMYFUNCTION("""COMPUTED_VALUE"""),9.885)</f>
        <v>9.885</v>
      </c>
      <c r="L2044" s="4">
        <v>5.96663</v>
      </c>
      <c r="M2044" s="4" t="s">
        <v>13</v>
      </c>
      <c r="N2044" s="1">
        <v>2.55048595972987</v>
      </c>
      <c r="O2044" s="4">
        <v>3.54920404027013</v>
      </c>
      <c r="V2044" s="5">
        <v>0.50993</v>
      </c>
      <c r="W2044" s="6">
        <v>10.215</v>
      </c>
      <c r="Z2044" s="4">
        <f>IFERROR(__xludf.DUMMYFUNCTION("""COMPUTED_VALUE"""),9.885)</f>
        <v>9.885</v>
      </c>
      <c r="AA2044" s="4">
        <v>0.523017</v>
      </c>
      <c r="AB2044" s="4" t="s">
        <v>13</v>
      </c>
      <c r="AC2044" s="1">
        <v>3.32351290447519</v>
      </c>
      <c r="AD2044" s="4">
        <v>-2.81358290447519</v>
      </c>
    </row>
    <row r="2045">
      <c r="G2045" s="5">
        <v>6.1025</v>
      </c>
      <c r="H2045" s="6">
        <v>10.22</v>
      </c>
      <c r="K2045" s="4">
        <f>IFERROR(__xludf.DUMMYFUNCTION("""COMPUTED_VALUE"""),9.886447903)</f>
        <v>9.886447903</v>
      </c>
      <c r="L2045" s="4" t="s">
        <v>13</v>
      </c>
      <c r="M2045" s="4">
        <v>3.47608532226041</v>
      </c>
      <c r="N2045" s="1">
        <v>2.42288064227809</v>
      </c>
      <c r="O2045" s="4">
        <v>3.67961935772191</v>
      </c>
      <c r="V2045" s="5">
        <v>0.51147</v>
      </c>
      <c r="W2045" s="6">
        <v>10.22</v>
      </c>
      <c r="Z2045" s="4">
        <f>IFERROR(__xludf.DUMMYFUNCTION("""COMPUTED_VALUE"""),9.886447903)</f>
        <v>9.886447903</v>
      </c>
      <c r="AA2045" s="4" t="s">
        <v>13</v>
      </c>
      <c r="AB2045" s="4">
        <v>3.49849444220834</v>
      </c>
      <c r="AC2045" s="1">
        <v>3.27961070000663</v>
      </c>
      <c r="AD2045" s="4">
        <v>-2.76814070000663</v>
      </c>
    </row>
    <row r="2046">
      <c r="G2046" s="5">
        <v>6.10533</v>
      </c>
      <c r="H2046" s="6">
        <v>10.225</v>
      </c>
      <c r="K2046" s="4">
        <f>IFERROR(__xludf.DUMMYFUNCTION("""COMPUTED_VALUE"""),9.89)</f>
        <v>9.89</v>
      </c>
      <c r="L2046" s="4">
        <v>5.96714</v>
      </c>
      <c r="M2046" s="4" t="s">
        <v>13</v>
      </c>
      <c r="N2046" s="1">
        <v>2.29223450209516</v>
      </c>
      <c r="O2046" s="4">
        <v>3.81309549790484</v>
      </c>
      <c r="V2046" s="5">
        <v>0.513063</v>
      </c>
      <c r="W2046" s="6">
        <v>10.225</v>
      </c>
      <c r="Z2046" s="4">
        <f>IFERROR(__xludf.DUMMYFUNCTION("""COMPUTED_VALUE"""),9.89)</f>
        <v>9.89</v>
      </c>
      <c r="AA2046" s="4">
        <v>0.521726</v>
      </c>
      <c r="AB2046" s="4" t="s">
        <v>13</v>
      </c>
      <c r="AC2046" s="1">
        <v>3.23205713199864</v>
      </c>
      <c r="AD2046" s="4">
        <v>-2.71899413199864</v>
      </c>
    </row>
    <row r="2047">
      <c r="G2047" s="5">
        <v>6.10815</v>
      </c>
      <c r="H2047" s="6">
        <v>10.23</v>
      </c>
      <c r="K2047" s="4">
        <f>IFERROR(__xludf.DUMMYFUNCTION("""COMPUTED_VALUE"""),9.895)</f>
        <v>9.895</v>
      </c>
      <c r="L2047" s="4">
        <v>5.96771</v>
      </c>
      <c r="M2047" s="4" t="s">
        <v>13</v>
      </c>
      <c r="N2047" s="1">
        <v>2.15876026231848</v>
      </c>
      <c r="O2047" s="4">
        <v>3.9493897376815204</v>
      </c>
      <c r="V2047" s="5">
        <v>0.514749</v>
      </c>
      <c r="W2047" s="6">
        <v>10.23</v>
      </c>
      <c r="Z2047" s="4">
        <f>IFERROR(__xludf.DUMMYFUNCTION("""COMPUTED_VALUE"""),9.895)</f>
        <v>9.895</v>
      </c>
      <c r="AA2047" s="4">
        <v>0.520466</v>
      </c>
      <c r="AB2047" s="4" t="s">
        <v>13</v>
      </c>
      <c r="AC2047" s="1">
        <v>3.1807070813659</v>
      </c>
      <c r="AD2047" s="4">
        <v>-2.6659580813659</v>
      </c>
    </row>
    <row r="2048">
      <c r="K2048" s="4">
        <f>IFERROR(__xludf.DUMMYFUNCTION("""COMPUTED_VALUE"""),9.9)</f>
        <v>9.9</v>
      </c>
      <c r="L2048" s="4">
        <v>5.96836</v>
      </c>
      <c r="M2048" s="4" t="s">
        <v>13</v>
      </c>
      <c r="O2048" s="4">
        <v>0.0</v>
      </c>
      <c r="Z2048" s="4">
        <f>IFERROR(__xludf.DUMMYFUNCTION("""COMPUTED_VALUE"""),9.9)</f>
        <v>9.9</v>
      </c>
      <c r="AA2048" s="4">
        <v>0.519244</v>
      </c>
      <c r="AB2048" s="4" t="s">
        <v>13</v>
      </c>
      <c r="AD2048" s="4">
        <v>0.0</v>
      </c>
    </row>
    <row r="2049">
      <c r="K2049" s="4">
        <f>IFERROR(__xludf.DUMMYFUNCTION("""COMPUTED_VALUE"""),9.905)</f>
        <v>9.905</v>
      </c>
      <c r="L2049" s="4">
        <v>5.9691</v>
      </c>
      <c r="M2049" s="4" t="s">
        <v>13</v>
      </c>
      <c r="O2049" s="4">
        <v>0.0</v>
      </c>
      <c r="Z2049" s="4">
        <f>IFERROR(__xludf.DUMMYFUNCTION("""COMPUTED_VALUE"""),9.905)</f>
        <v>9.905</v>
      </c>
      <c r="AA2049" s="4">
        <v>0.518062</v>
      </c>
      <c r="AB2049" s="4" t="s">
        <v>13</v>
      </c>
      <c r="AD2049" s="4">
        <v>0.0</v>
      </c>
    </row>
    <row r="2050">
      <c r="K2050" s="4">
        <f>IFERROR(__xludf.DUMMYFUNCTION("""COMPUTED_VALUE"""),9.91)</f>
        <v>9.91</v>
      </c>
      <c r="L2050" s="4">
        <v>5.96986</v>
      </c>
      <c r="M2050" s="4" t="s">
        <v>13</v>
      </c>
      <c r="O2050" s="4">
        <v>0.0</v>
      </c>
      <c r="Z2050" s="4">
        <f>IFERROR(__xludf.DUMMYFUNCTION("""COMPUTED_VALUE"""),9.91)</f>
        <v>9.91</v>
      </c>
      <c r="AA2050" s="4">
        <v>0.51683</v>
      </c>
      <c r="AB2050" s="4" t="s">
        <v>13</v>
      </c>
      <c r="AD2050" s="4">
        <v>0.0</v>
      </c>
    </row>
    <row r="2051">
      <c r="K2051" s="4">
        <f>IFERROR(__xludf.DUMMYFUNCTION("""COMPUTED_VALUE"""),9.915)</f>
        <v>9.915</v>
      </c>
      <c r="L2051" s="4">
        <v>5.97072</v>
      </c>
      <c r="M2051" s="4" t="s">
        <v>13</v>
      </c>
      <c r="O2051" s="4">
        <v>0.0</v>
      </c>
      <c r="Z2051" s="4">
        <f>IFERROR(__xludf.DUMMYFUNCTION("""COMPUTED_VALUE"""),9.915)</f>
        <v>9.915</v>
      </c>
      <c r="AA2051" s="4">
        <v>0.515695</v>
      </c>
      <c r="AB2051" s="4" t="s">
        <v>13</v>
      </c>
      <c r="AD2051" s="4">
        <v>0.0</v>
      </c>
    </row>
    <row r="2052">
      <c r="K2052" s="4">
        <f>IFERROR(__xludf.DUMMYFUNCTION("""COMPUTED_VALUE"""),9.92)</f>
        <v>9.92</v>
      </c>
      <c r="L2052" s="4">
        <v>5.97165</v>
      </c>
      <c r="M2052" s="4" t="s">
        <v>13</v>
      </c>
      <c r="O2052" s="4">
        <v>0.0</v>
      </c>
      <c r="Z2052" s="4">
        <f>IFERROR(__xludf.DUMMYFUNCTION("""COMPUTED_VALUE"""),9.92)</f>
        <v>9.92</v>
      </c>
      <c r="AA2052" s="4">
        <v>0.514596</v>
      </c>
      <c r="AB2052" s="4" t="s">
        <v>13</v>
      </c>
      <c r="AD2052" s="4">
        <v>0.0</v>
      </c>
    </row>
    <row r="2053">
      <c r="K2053" s="4">
        <f>IFERROR(__xludf.DUMMYFUNCTION("""COMPUTED_VALUE"""),9.925)</f>
        <v>9.925</v>
      </c>
      <c r="L2053" s="4">
        <v>5.97265</v>
      </c>
      <c r="M2053" s="4" t="s">
        <v>13</v>
      </c>
      <c r="O2053" s="4">
        <v>0.0</v>
      </c>
      <c r="Z2053" s="4">
        <f>IFERROR(__xludf.DUMMYFUNCTION("""COMPUTED_VALUE"""),9.925)</f>
        <v>9.925</v>
      </c>
      <c r="AA2053" s="4">
        <v>0.513519</v>
      </c>
      <c r="AB2053" s="4" t="s">
        <v>13</v>
      </c>
      <c r="AD2053" s="4">
        <v>0.0</v>
      </c>
    </row>
    <row r="2054">
      <c r="K2054" s="4">
        <f>IFERROR(__xludf.DUMMYFUNCTION("""COMPUTED_VALUE"""),9.93)</f>
        <v>9.93</v>
      </c>
      <c r="L2054" s="4">
        <v>5.9737</v>
      </c>
      <c r="M2054" s="4" t="s">
        <v>13</v>
      </c>
      <c r="O2054" s="4">
        <v>0.0</v>
      </c>
      <c r="Z2054" s="4">
        <f>IFERROR(__xludf.DUMMYFUNCTION("""COMPUTED_VALUE"""),9.93)</f>
        <v>9.93</v>
      </c>
      <c r="AA2054" s="4">
        <v>0.512415</v>
      </c>
      <c r="AB2054" s="4" t="s">
        <v>13</v>
      </c>
      <c r="AD2054" s="4">
        <v>0.0</v>
      </c>
    </row>
    <row r="2055">
      <c r="K2055" s="4">
        <f>IFERROR(__xludf.DUMMYFUNCTION("""COMPUTED_VALUE"""),9.935)</f>
        <v>9.935</v>
      </c>
      <c r="L2055" s="4">
        <v>5.97481</v>
      </c>
      <c r="M2055" s="4" t="s">
        <v>13</v>
      </c>
      <c r="O2055" s="4">
        <v>0.0</v>
      </c>
      <c r="Z2055" s="4">
        <f>IFERROR(__xludf.DUMMYFUNCTION("""COMPUTED_VALUE"""),9.935)</f>
        <v>9.935</v>
      </c>
      <c r="AA2055" s="4">
        <v>0.511398</v>
      </c>
      <c r="AB2055" s="4" t="s">
        <v>13</v>
      </c>
      <c r="AD2055" s="4">
        <v>0.0</v>
      </c>
    </row>
    <row r="2056">
      <c r="K2056" s="4">
        <f>IFERROR(__xludf.DUMMYFUNCTION("""COMPUTED_VALUE"""),9.94)</f>
        <v>9.94</v>
      </c>
      <c r="L2056" s="4">
        <v>5.97599</v>
      </c>
      <c r="M2056" s="4" t="s">
        <v>13</v>
      </c>
      <c r="O2056" s="4">
        <v>0.0</v>
      </c>
      <c r="Z2056" s="4">
        <f>IFERROR(__xludf.DUMMYFUNCTION("""COMPUTED_VALUE"""),9.94)</f>
        <v>9.94</v>
      </c>
      <c r="AA2056" s="4">
        <v>0.510365</v>
      </c>
      <c r="AB2056" s="4" t="s">
        <v>13</v>
      </c>
      <c r="AD2056" s="4">
        <v>0.0</v>
      </c>
    </row>
    <row r="2057">
      <c r="K2057" s="4">
        <f>IFERROR(__xludf.DUMMYFUNCTION("""COMPUTED_VALUE"""),9.945)</f>
        <v>9.945</v>
      </c>
      <c r="L2057" s="4">
        <v>5.97719</v>
      </c>
      <c r="M2057" s="4" t="s">
        <v>13</v>
      </c>
      <c r="O2057" s="4">
        <v>0.0</v>
      </c>
      <c r="Z2057" s="4">
        <f>IFERROR(__xludf.DUMMYFUNCTION("""COMPUTED_VALUE"""),9.945)</f>
        <v>9.945</v>
      </c>
      <c r="AA2057" s="4">
        <v>0.509313</v>
      </c>
      <c r="AB2057" s="4" t="s">
        <v>13</v>
      </c>
      <c r="AD2057" s="4">
        <v>0.0</v>
      </c>
    </row>
    <row r="2058">
      <c r="K2058" s="4">
        <f>IFERROR(__xludf.DUMMYFUNCTION("""COMPUTED_VALUE"""),9.95)</f>
        <v>9.95</v>
      </c>
      <c r="L2058" s="4">
        <v>5.97848</v>
      </c>
      <c r="M2058" s="4" t="s">
        <v>13</v>
      </c>
      <c r="O2058" s="4">
        <v>0.0</v>
      </c>
      <c r="Z2058" s="4">
        <f>IFERROR(__xludf.DUMMYFUNCTION("""COMPUTED_VALUE"""),9.95)</f>
        <v>9.95</v>
      </c>
      <c r="AA2058" s="4">
        <v>0.508346</v>
      </c>
      <c r="AB2058" s="4" t="s">
        <v>13</v>
      </c>
      <c r="AD2058" s="4">
        <v>0.0</v>
      </c>
    </row>
    <row r="2059">
      <c r="K2059" s="4">
        <f>IFERROR(__xludf.DUMMYFUNCTION("""COMPUTED_VALUE"""),9.955)</f>
        <v>9.955</v>
      </c>
      <c r="L2059" s="4">
        <v>5.97981</v>
      </c>
      <c r="M2059" s="4" t="s">
        <v>13</v>
      </c>
      <c r="O2059" s="4">
        <v>0.0</v>
      </c>
      <c r="Z2059" s="4">
        <f>IFERROR(__xludf.DUMMYFUNCTION("""COMPUTED_VALUE"""),9.955)</f>
        <v>9.955</v>
      </c>
      <c r="AA2059" s="4">
        <v>0.507367</v>
      </c>
      <c r="AB2059" s="4" t="s">
        <v>13</v>
      </c>
      <c r="AD2059" s="4">
        <v>0.0</v>
      </c>
    </row>
    <row r="2060">
      <c r="K2060" s="4">
        <f>IFERROR(__xludf.DUMMYFUNCTION("""COMPUTED_VALUE"""),9.96)</f>
        <v>9.96</v>
      </c>
      <c r="L2060" s="4">
        <v>5.98115</v>
      </c>
      <c r="M2060" s="4" t="s">
        <v>13</v>
      </c>
      <c r="O2060" s="4">
        <v>0.0</v>
      </c>
      <c r="Z2060" s="4">
        <f>IFERROR(__xludf.DUMMYFUNCTION("""COMPUTED_VALUE"""),9.96)</f>
        <v>9.96</v>
      </c>
      <c r="AA2060" s="4">
        <v>0.506349</v>
      </c>
      <c r="AB2060" s="4" t="s">
        <v>13</v>
      </c>
      <c r="AD2060" s="4">
        <v>0.0</v>
      </c>
    </row>
    <row r="2061">
      <c r="K2061" s="4">
        <f>IFERROR(__xludf.DUMMYFUNCTION("""COMPUTED_VALUE"""),9.965)</f>
        <v>9.965</v>
      </c>
      <c r="L2061" s="4">
        <v>5.98262</v>
      </c>
      <c r="M2061" s="4" t="s">
        <v>13</v>
      </c>
      <c r="O2061" s="4">
        <v>0.0</v>
      </c>
      <c r="Z2061" s="4">
        <f>IFERROR(__xludf.DUMMYFUNCTION("""COMPUTED_VALUE"""),9.965)</f>
        <v>9.965</v>
      </c>
      <c r="AA2061" s="4">
        <v>0.505464</v>
      </c>
      <c r="AB2061" s="4" t="s">
        <v>13</v>
      </c>
      <c r="AD2061" s="4">
        <v>0.0</v>
      </c>
    </row>
    <row r="2062">
      <c r="K2062" s="4">
        <f>IFERROR(__xludf.DUMMYFUNCTION("""COMPUTED_VALUE"""),9.97)</f>
        <v>9.97</v>
      </c>
      <c r="L2062" s="4">
        <v>5.9841</v>
      </c>
      <c r="M2062" s="4" t="s">
        <v>13</v>
      </c>
      <c r="O2062" s="4">
        <v>0.0</v>
      </c>
      <c r="Z2062" s="4">
        <f>IFERROR(__xludf.DUMMYFUNCTION("""COMPUTED_VALUE"""),9.97)</f>
        <v>9.97</v>
      </c>
      <c r="AA2062" s="4">
        <v>0.504541</v>
      </c>
      <c r="AB2062" s="4" t="s">
        <v>13</v>
      </c>
      <c r="AD2062" s="4">
        <v>0.0</v>
      </c>
    </row>
    <row r="2063">
      <c r="K2063" s="4">
        <f>IFERROR(__xludf.DUMMYFUNCTION("""COMPUTED_VALUE"""),9.975)</f>
        <v>9.975</v>
      </c>
      <c r="L2063" s="4">
        <v>5.98556</v>
      </c>
      <c r="M2063" s="4" t="s">
        <v>13</v>
      </c>
      <c r="O2063" s="4">
        <v>0.0</v>
      </c>
      <c r="Z2063" s="4">
        <f>IFERROR(__xludf.DUMMYFUNCTION("""COMPUTED_VALUE"""),9.975)</f>
        <v>9.975</v>
      </c>
      <c r="AA2063" s="4">
        <v>0.503531</v>
      </c>
      <c r="AB2063" s="4" t="s">
        <v>13</v>
      </c>
      <c r="AD2063" s="4">
        <v>0.0</v>
      </c>
    </row>
    <row r="2064">
      <c r="K2064" s="4">
        <f>IFERROR(__xludf.DUMMYFUNCTION("""COMPUTED_VALUE"""),9.98)</f>
        <v>9.98</v>
      </c>
      <c r="L2064" s="4">
        <v>5.98716</v>
      </c>
      <c r="M2064" s="4" t="s">
        <v>13</v>
      </c>
      <c r="O2064" s="4">
        <v>0.0</v>
      </c>
      <c r="Z2064" s="4">
        <f>IFERROR(__xludf.DUMMYFUNCTION("""COMPUTED_VALUE"""),9.98)</f>
        <v>9.98</v>
      </c>
      <c r="AA2064" s="4">
        <v>0.502652</v>
      </c>
      <c r="AB2064" s="4" t="s">
        <v>13</v>
      </c>
      <c r="AD2064" s="4">
        <v>0.0</v>
      </c>
    </row>
    <row r="2065">
      <c r="K2065" s="4">
        <f>IFERROR(__xludf.DUMMYFUNCTION("""COMPUTED_VALUE"""),9.985)</f>
        <v>9.985</v>
      </c>
      <c r="L2065" s="4">
        <v>5.98876</v>
      </c>
      <c r="M2065" s="4" t="s">
        <v>13</v>
      </c>
      <c r="O2065" s="4">
        <v>0.0</v>
      </c>
      <c r="Z2065" s="4">
        <f>IFERROR(__xludf.DUMMYFUNCTION("""COMPUTED_VALUE"""),9.985)</f>
        <v>9.985</v>
      </c>
      <c r="AA2065" s="4">
        <v>0.501777</v>
      </c>
      <c r="AB2065" s="4" t="s">
        <v>13</v>
      </c>
      <c r="AD2065" s="4">
        <v>0.0</v>
      </c>
    </row>
    <row r="2066">
      <c r="K2066" s="4">
        <f>IFERROR(__xludf.DUMMYFUNCTION("""COMPUTED_VALUE"""),9.98646164299999)</f>
        <v>9.986461643</v>
      </c>
      <c r="L2066" s="4" t="s">
        <v>13</v>
      </c>
      <c r="M2066" s="4">
        <v>3.59567505241011</v>
      </c>
      <c r="O2066" s="4">
        <v>0.0</v>
      </c>
      <c r="Z2066" s="4">
        <f>IFERROR(__xludf.DUMMYFUNCTION("""COMPUTED_VALUE"""),9.98646164299999)</f>
        <v>9.986461643</v>
      </c>
      <c r="AA2066" s="4" t="s">
        <v>13</v>
      </c>
      <c r="AB2066" s="4">
        <v>2.48409218746485</v>
      </c>
      <c r="AD2066" s="4">
        <v>0.0</v>
      </c>
    </row>
    <row r="2067">
      <c r="K2067" s="4">
        <f>IFERROR(__xludf.DUMMYFUNCTION("""COMPUTED_VALUE"""),9.99)</f>
        <v>9.99</v>
      </c>
      <c r="L2067" s="4">
        <v>5.99042</v>
      </c>
      <c r="M2067" s="4" t="s">
        <v>13</v>
      </c>
      <c r="O2067" s="4">
        <v>0.0</v>
      </c>
      <c r="Z2067" s="4">
        <f>IFERROR(__xludf.DUMMYFUNCTION("""COMPUTED_VALUE"""),9.99)</f>
        <v>9.99</v>
      </c>
      <c r="AA2067" s="4">
        <v>0.500901</v>
      </c>
      <c r="AB2067" s="4" t="s">
        <v>13</v>
      </c>
      <c r="AD2067" s="4">
        <v>0.0</v>
      </c>
    </row>
    <row r="2068">
      <c r="K2068" s="4">
        <f>IFERROR(__xludf.DUMMYFUNCTION("""COMPUTED_VALUE"""),9.995)</f>
        <v>9.995</v>
      </c>
      <c r="L2068" s="4">
        <v>5.99211</v>
      </c>
      <c r="M2068" s="4" t="s">
        <v>13</v>
      </c>
      <c r="O2068" s="4">
        <v>0.0</v>
      </c>
      <c r="Z2068" s="4">
        <f>IFERROR(__xludf.DUMMYFUNCTION("""COMPUTED_VALUE"""),9.995)</f>
        <v>9.995</v>
      </c>
      <c r="AA2068" s="4">
        <v>0.500011</v>
      </c>
      <c r="AB2068" s="4" t="s">
        <v>13</v>
      </c>
      <c r="AD2068" s="4">
        <v>0.0</v>
      </c>
    </row>
    <row r="2069">
      <c r="K2069" s="4">
        <f>IFERROR(__xludf.DUMMYFUNCTION("""COMPUTED_VALUE"""),10.0)</f>
        <v>10</v>
      </c>
      <c r="L2069" s="4">
        <v>5.99386</v>
      </c>
      <c r="M2069" s="4" t="s">
        <v>13</v>
      </c>
      <c r="O2069" s="4">
        <v>0.0</v>
      </c>
      <c r="Z2069" s="4">
        <f>IFERROR(__xludf.DUMMYFUNCTION("""COMPUTED_VALUE"""),10.0)</f>
        <v>10</v>
      </c>
      <c r="AA2069" s="4">
        <v>0.499202</v>
      </c>
      <c r="AB2069" s="4" t="s">
        <v>13</v>
      </c>
      <c r="AD2069" s="4">
        <v>0.0</v>
      </c>
    </row>
    <row r="2070">
      <c r="K2070" s="4">
        <f>IFERROR(__xludf.DUMMYFUNCTION("""COMPUTED_VALUE"""),10.005)</f>
        <v>10.005</v>
      </c>
      <c r="L2070" s="4">
        <v>5.99567</v>
      </c>
      <c r="M2070" s="4" t="s">
        <v>13</v>
      </c>
      <c r="O2070" s="4">
        <v>0.0</v>
      </c>
      <c r="Z2070" s="4">
        <f>IFERROR(__xludf.DUMMYFUNCTION("""COMPUTED_VALUE"""),10.005)</f>
        <v>10.005</v>
      </c>
      <c r="AA2070" s="4">
        <v>0.498387</v>
      </c>
      <c r="AB2070" s="4" t="s">
        <v>13</v>
      </c>
      <c r="AD2070" s="4">
        <v>0.0</v>
      </c>
    </row>
    <row r="2071">
      <c r="K2071" s="4">
        <f>IFERROR(__xludf.DUMMYFUNCTION("""COMPUTED_VALUE"""),10.01)</f>
        <v>10.01</v>
      </c>
      <c r="L2071" s="4">
        <v>5.99748</v>
      </c>
      <c r="M2071" s="4" t="s">
        <v>13</v>
      </c>
      <c r="O2071" s="4">
        <v>0.0</v>
      </c>
      <c r="Z2071" s="4">
        <f>IFERROR(__xludf.DUMMYFUNCTION("""COMPUTED_VALUE"""),10.01)</f>
        <v>10.01</v>
      </c>
      <c r="AA2071" s="4">
        <v>0.497591</v>
      </c>
      <c r="AB2071" s="4" t="s">
        <v>13</v>
      </c>
      <c r="AD2071" s="4">
        <v>0.0</v>
      </c>
    </row>
    <row r="2072">
      <c r="K2072" s="4">
        <f>IFERROR(__xludf.DUMMYFUNCTION("""COMPUTED_VALUE"""),10.015)</f>
        <v>10.015</v>
      </c>
      <c r="L2072" s="4">
        <v>5.99936</v>
      </c>
      <c r="M2072" s="4" t="s">
        <v>13</v>
      </c>
      <c r="O2072" s="4">
        <v>0.0</v>
      </c>
      <c r="Z2072" s="4">
        <f>IFERROR(__xludf.DUMMYFUNCTION("""COMPUTED_VALUE"""),10.015)</f>
        <v>10.015</v>
      </c>
      <c r="AA2072" s="4">
        <v>0.496845</v>
      </c>
      <c r="AB2072" s="4" t="s">
        <v>13</v>
      </c>
      <c r="AD2072" s="4">
        <v>0.0</v>
      </c>
    </row>
    <row r="2073">
      <c r="K2073" s="4">
        <f>IFERROR(__xludf.DUMMYFUNCTION("""COMPUTED_VALUE"""),10.02)</f>
        <v>10.02</v>
      </c>
      <c r="L2073" s="4">
        <v>6.0013</v>
      </c>
      <c r="M2073" s="4" t="s">
        <v>13</v>
      </c>
      <c r="O2073" s="4">
        <v>0.0</v>
      </c>
      <c r="Z2073" s="4">
        <f>IFERROR(__xludf.DUMMYFUNCTION("""COMPUTED_VALUE"""),10.02)</f>
        <v>10.02</v>
      </c>
      <c r="AA2073" s="4">
        <v>0.496159</v>
      </c>
      <c r="AB2073" s="4" t="s">
        <v>13</v>
      </c>
      <c r="AD2073" s="4">
        <v>0.0</v>
      </c>
    </row>
    <row r="2074">
      <c r="K2074" s="4">
        <f>IFERROR(__xludf.DUMMYFUNCTION("""COMPUTED_VALUE"""),10.025)</f>
        <v>10.025</v>
      </c>
      <c r="L2074" s="4">
        <v>6.00327</v>
      </c>
      <c r="M2074" s="4" t="s">
        <v>13</v>
      </c>
      <c r="O2074" s="4">
        <v>0.0</v>
      </c>
      <c r="Z2074" s="4">
        <f>IFERROR(__xludf.DUMMYFUNCTION("""COMPUTED_VALUE"""),10.025)</f>
        <v>10.025</v>
      </c>
      <c r="AA2074" s="4">
        <v>0.495468</v>
      </c>
      <c r="AB2074" s="4" t="s">
        <v>13</v>
      </c>
      <c r="AD2074" s="4">
        <v>0.0</v>
      </c>
    </row>
    <row r="2075">
      <c r="K2075" s="4">
        <f>IFERROR(__xludf.DUMMYFUNCTION("""COMPUTED_VALUE"""),10.03)</f>
        <v>10.03</v>
      </c>
      <c r="L2075" s="4">
        <v>6.00531</v>
      </c>
      <c r="M2075" s="4" t="s">
        <v>13</v>
      </c>
      <c r="O2075" s="4">
        <v>0.0</v>
      </c>
      <c r="Z2075" s="4">
        <f>IFERROR(__xludf.DUMMYFUNCTION("""COMPUTED_VALUE"""),10.03)</f>
        <v>10.03</v>
      </c>
      <c r="AA2075" s="4">
        <v>0.494913</v>
      </c>
      <c r="AB2075" s="4" t="s">
        <v>13</v>
      </c>
      <c r="AD2075" s="4">
        <v>0.0</v>
      </c>
    </row>
    <row r="2076">
      <c r="K2076" s="4">
        <f>IFERROR(__xludf.DUMMYFUNCTION("""COMPUTED_VALUE"""),10.035)</f>
        <v>10.035</v>
      </c>
      <c r="L2076" s="4">
        <v>6.00735</v>
      </c>
      <c r="M2076" s="4" t="s">
        <v>13</v>
      </c>
      <c r="O2076" s="4">
        <v>0.0</v>
      </c>
      <c r="Z2076" s="4">
        <f>IFERROR(__xludf.DUMMYFUNCTION("""COMPUTED_VALUE"""),10.035)</f>
        <v>10.035</v>
      </c>
      <c r="AA2076" s="4">
        <v>0.494299</v>
      </c>
      <c r="AB2076" s="4" t="s">
        <v>13</v>
      </c>
      <c r="AD2076" s="4">
        <v>0.0</v>
      </c>
    </row>
    <row r="2077">
      <c r="K2077" s="4">
        <f>IFERROR(__xludf.DUMMYFUNCTION("""COMPUTED_VALUE"""),10.04)</f>
        <v>10.04</v>
      </c>
      <c r="L2077" s="4">
        <v>6.00947</v>
      </c>
      <c r="M2077" s="4" t="s">
        <v>13</v>
      </c>
      <c r="O2077" s="4">
        <v>0.0</v>
      </c>
      <c r="Z2077" s="4">
        <f>IFERROR(__xludf.DUMMYFUNCTION("""COMPUTED_VALUE"""),10.04)</f>
        <v>10.04</v>
      </c>
      <c r="AA2077" s="4">
        <v>0.493769</v>
      </c>
      <c r="AB2077" s="4" t="s">
        <v>13</v>
      </c>
      <c r="AD2077" s="4">
        <v>0.0</v>
      </c>
    </row>
    <row r="2078">
      <c r="K2078" s="4">
        <f>IFERROR(__xludf.DUMMYFUNCTION("""COMPUTED_VALUE"""),10.045)</f>
        <v>10.045</v>
      </c>
      <c r="L2078" s="4">
        <v>6.01164</v>
      </c>
      <c r="M2078" s="4" t="s">
        <v>13</v>
      </c>
      <c r="O2078" s="4">
        <v>0.0</v>
      </c>
      <c r="Z2078" s="4">
        <f>IFERROR(__xludf.DUMMYFUNCTION("""COMPUTED_VALUE"""),10.045)</f>
        <v>10.045</v>
      </c>
      <c r="AA2078" s="4">
        <v>0.493317</v>
      </c>
      <c r="AB2078" s="4" t="s">
        <v>13</v>
      </c>
      <c r="AD2078" s="4">
        <v>0.0</v>
      </c>
    </row>
    <row r="2079">
      <c r="K2079" s="4">
        <f>IFERROR(__xludf.DUMMYFUNCTION("""COMPUTED_VALUE"""),10.05)</f>
        <v>10.05</v>
      </c>
      <c r="L2079" s="4">
        <v>6.01383</v>
      </c>
      <c r="M2079" s="4" t="s">
        <v>13</v>
      </c>
      <c r="O2079" s="4">
        <v>0.0</v>
      </c>
      <c r="Z2079" s="4">
        <f>IFERROR(__xludf.DUMMYFUNCTION("""COMPUTED_VALUE"""),10.05)</f>
        <v>10.05</v>
      </c>
      <c r="AA2079" s="4">
        <v>0.492893</v>
      </c>
      <c r="AB2079" s="4" t="s">
        <v>13</v>
      </c>
      <c r="AD2079" s="4">
        <v>0.0</v>
      </c>
    </row>
    <row r="2080">
      <c r="K2080" s="4">
        <f>IFERROR(__xludf.DUMMYFUNCTION("""COMPUTED_VALUE"""),10.055)</f>
        <v>10.055</v>
      </c>
      <c r="L2080" s="4">
        <v>6.01608</v>
      </c>
      <c r="M2080" s="4" t="s">
        <v>13</v>
      </c>
      <c r="O2080" s="4">
        <v>0.0</v>
      </c>
      <c r="Z2080" s="4">
        <f>IFERROR(__xludf.DUMMYFUNCTION("""COMPUTED_VALUE"""),10.055)</f>
        <v>10.055</v>
      </c>
      <c r="AA2080" s="4">
        <v>0.492537</v>
      </c>
      <c r="AB2080" s="4" t="s">
        <v>13</v>
      </c>
      <c r="AD2080" s="4">
        <v>0.0</v>
      </c>
    </row>
    <row r="2081">
      <c r="K2081" s="4">
        <f>IFERROR(__xludf.DUMMYFUNCTION("""COMPUTED_VALUE"""),10.06)</f>
        <v>10.06</v>
      </c>
      <c r="L2081" s="4">
        <v>6.01837</v>
      </c>
      <c r="M2081" s="4" t="s">
        <v>13</v>
      </c>
      <c r="O2081" s="4">
        <v>0.0</v>
      </c>
      <c r="Z2081" s="4">
        <f>IFERROR(__xludf.DUMMYFUNCTION("""COMPUTED_VALUE"""),10.06)</f>
        <v>10.06</v>
      </c>
      <c r="AA2081" s="4">
        <v>0.492235</v>
      </c>
      <c r="AB2081" s="4" t="s">
        <v>13</v>
      </c>
      <c r="AD2081" s="4">
        <v>0.0</v>
      </c>
    </row>
    <row r="2082">
      <c r="K2082" s="4">
        <f>IFERROR(__xludf.DUMMYFUNCTION("""COMPUTED_VALUE"""),10.065)</f>
        <v>10.065</v>
      </c>
      <c r="L2082" s="4">
        <v>6.02068</v>
      </c>
      <c r="M2082" s="4" t="s">
        <v>13</v>
      </c>
      <c r="O2082" s="4">
        <v>0.0</v>
      </c>
      <c r="Z2082" s="4">
        <f>IFERROR(__xludf.DUMMYFUNCTION("""COMPUTED_VALUE"""),10.065)</f>
        <v>10.065</v>
      </c>
      <c r="AA2082" s="4">
        <v>0.491978</v>
      </c>
      <c r="AB2082" s="4" t="s">
        <v>13</v>
      </c>
      <c r="AD2082" s="4">
        <v>0.0</v>
      </c>
    </row>
    <row r="2083">
      <c r="K2083" s="4">
        <f>IFERROR(__xludf.DUMMYFUNCTION("""COMPUTED_VALUE"""),10.07)</f>
        <v>10.07</v>
      </c>
      <c r="L2083" s="4">
        <v>6.02306</v>
      </c>
      <c r="M2083" s="4" t="s">
        <v>13</v>
      </c>
      <c r="O2083" s="4">
        <v>0.0</v>
      </c>
      <c r="Z2083" s="4">
        <f>IFERROR(__xludf.DUMMYFUNCTION("""COMPUTED_VALUE"""),10.07)</f>
        <v>10.07</v>
      </c>
      <c r="AA2083" s="4">
        <v>0.491818</v>
      </c>
      <c r="AB2083" s="4" t="s">
        <v>13</v>
      </c>
      <c r="AD2083" s="4">
        <v>0.0</v>
      </c>
    </row>
    <row r="2084">
      <c r="K2084" s="4">
        <f>IFERROR(__xludf.DUMMYFUNCTION("""COMPUTED_VALUE"""),10.075)</f>
        <v>10.075</v>
      </c>
      <c r="L2084" s="4">
        <v>6.02543</v>
      </c>
      <c r="M2084" s="4" t="s">
        <v>13</v>
      </c>
      <c r="O2084" s="4">
        <v>0.0</v>
      </c>
      <c r="Z2084" s="4">
        <f>IFERROR(__xludf.DUMMYFUNCTION("""COMPUTED_VALUE"""),10.075)</f>
        <v>10.075</v>
      </c>
      <c r="AA2084" s="4">
        <v>0.491646</v>
      </c>
      <c r="AB2084" s="4" t="s">
        <v>13</v>
      </c>
      <c r="AD2084" s="4">
        <v>0.0</v>
      </c>
    </row>
    <row r="2085">
      <c r="K2085" s="4">
        <f>IFERROR(__xludf.DUMMYFUNCTION("""COMPUTED_VALUE"""),10.08)</f>
        <v>10.08</v>
      </c>
      <c r="L2085" s="4">
        <v>6.02787</v>
      </c>
      <c r="M2085" s="4" t="s">
        <v>13</v>
      </c>
      <c r="O2085" s="4">
        <v>0.0</v>
      </c>
      <c r="Z2085" s="4">
        <f>IFERROR(__xludf.DUMMYFUNCTION("""COMPUTED_VALUE"""),10.08)</f>
        <v>10.08</v>
      </c>
      <c r="AA2085" s="4">
        <v>0.491593</v>
      </c>
      <c r="AB2085" s="4" t="s">
        <v>13</v>
      </c>
      <c r="AD2085" s="4">
        <v>0.0</v>
      </c>
    </row>
    <row r="2086">
      <c r="K2086" s="4">
        <f>IFERROR(__xludf.DUMMYFUNCTION("""COMPUTED_VALUE"""),10.085)</f>
        <v>10.085</v>
      </c>
      <c r="L2086" s="4">
        <v>6.03029</v>
      </c>
      <c r="M2086" s="4" t="s">
        <v>13</v>
      </c>
      <c r="O2086" s="4">
        <v>0.0</v>
      </c>
      <c r="Z2086" s="4">
        <f>IFERROR(__xludf.DUMMYFUNCTION("""COMPUTED_VALUE"""),10.085)</f>
        <v>10.085</v>
      </c>
      <c r="AA2086" s="4">
        <v>0.491512</v>
      </c>
      <c r="AB2086" s="4" t="s">
        <v>13</v>
      </c>
      <c r="AD2086" s="4">
        <v>0.0</v>
      </c>
    </row>
    <row r="2087">
      <c r="K2087" s="4">
        <f>IFERROR(__xludf.DUMMYFUNCTION("""COMPUTED_VALUE"""),10.09)</f>
        <v>10.09</v>
      </c>
      <c r="L2087" s="4">
        <v>6.03276</v>
      </c>
      <c r="M2087" s="4" t="s">
        <v>13</v>
      </c>
      <c r="O2087" s="4">
        <v>0.0</v>
      </c>
      <c r="Z2087" s="4">
        <f>IFERROR(__xludf.DUMMYFUNCTION("""COMPUTED_VALUE"""),10.09)</f>
        <v>10.09</v>
      </c>
      <c r="AA2087" s="4">
        <v>0.491497</v>
      </c>
      <c r="AB2087" s="4" t="s">
        <v>13</v>
      </c>
      <c r="AD2087" s="4">
        <v>0.0</v>
      </c>
    </row>
    <row r="2088">
      <c r="K2088" s="4">
        <f>IFERROR(__xludf.DUMMYFUNCTION("""COMPUTED_VALUE"""),10.095)</f>
        <v>10.095</v>
      </c>
      <c r="L2088" s="4">
        <v>6.03528</v>
      </c>
      <c r="M2088" s="4" t="s">
        <v>13</v>
      </c>
      <c r="O2088" s="4">
        <v>0.0</v>
      </c>
      <c r="Z2088" s="4">
        <f>IFERROR(__xludf.DUMMYFUNCTION("""COMPUTED_VALUE"""),10.095)</f>
        <v>10.095</v>
      </c>
      <c r="AA2088" s="4">
        <v>0.49163</v>
      </c>
      <c r="AB2088" s="4" t="s">
        <v>13</v>
      </c>
      <c r="AD2088" s="4">
        <v>0.0</v>
      </c>
    </row>
    <row r="2089">
      <c r="K2089" s="4">
        <f>IFERROR(__xludf.DUMMYFUNCTION("""COMPUTED_VALUE"""),10.1)</f>
        <v>10.1</v>
      </c>
      <c r="L2089" s="4">
        <v>6.03779</v>
      </c>
      <c r="M2089" s="4" t="s">
        <v>13</v>
      </c>
      <c r="O2089" s="4">
        <v>0.0</v>
      </c>
      <c r="Z2089" s="4">
        <f>IFERROR(__xludf.DUMMYFUNCTION("""COMPUTED_VALUE"""),10.1)</f>
        <v>10.1</v>
      </c>
      <c r="AA2089" s="4">
        <v>0.49172</v>
      </c>
      <c r="AB2089" s="4" t="s">
        <v>13</v>
      </c>
      <c r="AD2089" s="4">
        <v>0.0</v>
      </c>
    </row>
    <row r="2090">
      <c r="K2090" s="4">
        <f>IFERROR(__xludf.DUMMYFUNCTION("""COMPUTED_VALUE"""),10.103145603)</f>
        <v>10.1031456</v>
      </c>
      <c r="L2090" s="4" t="s">
        <v>13</v>
      </c>
      <c r="M2090" s="4">
        <v>4.15847241118876</v>
      </c>
      <c r="O2090" s="4">
        <v>0.0</v>
      </c>
      <c r="Z2090" s="4">
        <f>IFERROR(__xludf.DUMMYFUNCTION("""COMPUTED_VALUE"""),10.103145603)</f>
        <v>10.1031456</v>
      </c>
      <c r="AA2090" s="4" t="s">
        <v>13</v>
      </c>
      <c r="AB2090" s="4">
        <v>3.65930655812218</v>
      </c>
      <c r="AD2090" s="4">
        <v>0.0</v>
      </c>
    </row>
    <row r="2091">
      <c r="K2091" s="4">
        <f>IFERROR(__xludf.DUMMYFUNCTION("""COMPUTED_VALUE"""),10.105)</f>
        <v>10.105</v>
      </c>
      <c r="L2091" s="4">
        <v>6.04033</v>
      </c>
      <c r="M2091" s="4" t="s">
        <v>13</v>
      </c>
      <c r="O2091" s="4">
        <v>0.0</v>
      </c>
      <c r="Z2091" s="4">
        <f>IFERROR(__xludf.DUMMYFUNCTION("""COMPUTED_VALUE"""),10.105)</f>
        <v>10.105</v>
      </c>
      <c r="AA2091" s="4">
        <v>0.491886</v>
      </c>
      <c r="AB2091" s="4" t="s">
        <v>13</v>
      </c>
      <c r="AD2091" s="4">
        <v>0.0</v>
      </c>
    </row>
    <row r="2092">
      <c r="K2092" s="4">
        <f>IFERROR(__xludf.DUMMYFUNCTION("""COMPUTED_VALUE"""),10.11)</f>
        <v>10.11</v>
      </c>
      <c r="L2092" s="4">
        <v>6.04289</v>
      </c>
      <c r="M2092" s="4" t="s">
        <v>13</v>
      </c>
      <c r="O2092" s="4">
        <v>0.0</v>
      </c>
      <c r="Z2092" s="4">
        <f>IFERROR(__xludf.DUMMYFUNCTION("""COMPUTED_VALUE"""),10.11)</f>
        <v>10.11</v>
      </c>
      <c r="AA2092" s="4">
        <v>0.492082</v>
      </c>
      <c r="AB2092" s="4" t="s">
        <v>13</v>
      </c>
      <c r="AD2092" s="4">
        <v>0.0</v>
      </c>
    </row>
    <row r="2093">
      <c r="K2093" s="4">
        <f>IFERROR(__xludf.DUMMYFUNCTION("""COMPUTED_VALUE"""),10.115)</f>
        <v>10.115</v>
      </c>
      <c r="L2093" s="4">
        <v>6.04546</v>
      </c>
      <c r="M2093" s="4" t="s">
        <v>13</v>
      </c>
      <c r="O2093" s="4">
        <v>0.0</v>
      </c>
      <c r="Z2093" s="4">
        <f>IFERROR(__xludf.DUMMYFUNCTION("""COMPUTED_VALUE"""),10.115)</f>
        <v>10.115</v>
      </c>
      <c r="AA2093" s="4">
        <v>0.492368</v>
      </c>
      <c r="AB2093" s="4" t="s">
        <v>13</v>
      </c>
      <c r="AD2093" s="4">
        <v>0.0</v>
      </c>
    </row>
    <row r="2094">
      <c r="K2094" s="4">
        <f>IFERROR(__xludf.DUMMYFUNCTION("""COMPUTED_VALUE"""),10.12)</f>
        <v>10.12</v>
      </c>
      <c r="L2094" s="4">
        <v>6.04805</v>
      </c>
      <c r="M2094" s="4" t="s">
        <v>13</v>
      </c>
      <c r="O2094" s="4">
        <v>0.0</v>
      </c>
      <c r="Z2094" s="4">
        <f>IFERROR(__xludf.DUMMYFUNCTION("""COMPUTED_VALUE"""),10.12)</f>
        <v>10.12</v>
      </c>
      <c r="AA2094" s="4">
        <v>0.492702</v>
      </c>
      <c r="AB2094" s="4" t="s">
        <v>13</v>
      </c>
      <c r="AD2094" s="4">
        <v>0.0</v>
      </c>
    </row>
    <row r="2095">
      <c r="K2095" s="4">
        <f>IFERROR(__xludf.DUMMYFUNCTION("""COMPUTED_VALUE"""),10.125)</f>
        <v>10.125</v>
      </c>
      <c r="L2095" s="4">
        <v>6.05065</v>
      </c>
      <c r="M2095" s="4" t="s">
        <v>13</v>
      </c>
      <c r="O2095" s="4">
        <v>0.0</v>
      </c>
      <c r="Z2095" s="4">
        <f>IFERROR(__xludf.DUMMYFUNCTION("""COMPUTED_VALUE"""),10.125)</f>
        <v>10.125</v>
      </c>
      <c r="AA2095" s="4">
        <v>0.493038</v>
      </c>
      <c r="AB2095" s="4" t="s">
        <v>13</v>
      </c>
      <c r="AD2095" s="4">
        <v>0.0</v>
      </c>
    </row>
    <row r="2096">
      <c r="K2096" s="4">
        <f>IFERROR(__xludf.DUMMYFUNCTION("""COMPUTED_VALUE"""),10.13)</f>
        <v>10.13</v>
      </c>
      <c r="L2096" s="4">
        <v>6.05325</v>
      </c>
      <c r="M2096" s="4" t="s">
        <v>13</v>
      </c>
      <c r="O2096" s="4">
        <v>0.0</v>
      </c>
      <c r="Z2096" s="4">
        <f>IFERROR(__xludf.DUMMYFUNCTION("""COMPUTED_VALUE"""),10.13)</f>
        <v>10.13</v>
      </c>
      <c r="AA2096" s="4">
        <v>0.493421</v>
      </c>
      <c r="AB2096" s="4" t="s">
        <v>13</v>
      </c>
      <c r="AD2096" s="4">
        <v>0.0</v>
      </c>
    </row>
    <row r="2097">
      <c r="K2097" s="4">
        <f>IFERROR(__xludf.DUMMYFUNCTION("""COMPUTED_VALUE"""),10.135)</f>
        <v>10.135</v>
      </c>
      <c r="L2097" s="4">
        <v>6.05594</v>
      </c>
      <c r="M2097" s="4" t="s">
        <v>13</v>
      </c>
      <c r="O2097" s="4">
        <v>0.0</v>
      </c>
      <c r="Z2097" s="4">
        <f>IFERROR(__xludf.DUMMYFUNCTION("""COMPUTED_VALUE"""),10.135)</f>
        <v>10.135</v>
      </c>
      <c r="AA2097" s="4">
        <v>0.493964</v>
      </c>
      <c r="AB2097" s="4" t="s">
        <v>13</v>
      </c>
      <c r="AD2097" s="4">
        <v>0.0</v>
      </c>
    </row>
    <row r="2098">
      <c r="K2098" s="4">
        <f>IFERROR(__xludf.DUMMYFUNCTION("""COMPUTED_VALUE"""),10.14)</f>
        <v>10.14</v>
      </c>
      <c r="L2098" s="4">
        <v>6.05857</v>
      </c>
      <c r="M2098" s="4" t="s">
        <v>13</v>
      </c>
      <c r="O2098" s="4">
        <v>0.0</v>
      </c>
      <c r="Z2098" s="4">
        <f>IFERROR(__xludf.DUMMYFUNCTION("""COMPUTED_VALUE"""),10.14)</f>
        <v>10.14</v>
      </c>
      <c r="AA2098" s="4">
        <v>0.494485</v>
      </c>
      <c r="AB2098" s="4" t="s">
        <v>13</v>
      </c>
      <c r="AD2098" s="4">
        <v>0.0</v>
      </c>
    </row>
    <row r="2099">
      <c r="K2099" s="4">
        <f>IFERROR(__xludf.DUMMYFUNCTION("""COMPUTED_VALUE"""),10.145)</f>
        <v>10.145</v>
      </c>
      <c r="L2099" s="4">
        <v>6.06125</v>
      </c>
      <c r="M2099" s="4" t="s">
        <v>13</v>
      </c>
      <c r="O2099" s="4">
        <v>0.0</v>
      </c>
      <c r="Z2099" s="4">
        <f>IFERROR(__xludf.DUMMYFUNCTION("""COMPUTED_VALUE"""),10.145)</f>
        <v>10.145</v>
      </c>
      <c r="AA2099" s="4">
        <v>0.495096</v>
      </c>
      <c r="AB2099" s="4" t="s">
        <v>13</v>
      </c>
      <c r="AD2099" s="4">
        <v>0.0</v>
      </c>
    </row>
    <row r="2100">
      <c r="K2100" s="4">
        <f>IFERROR(__xludf.DUMMYFUNCTION("""COMPUTED_VALUE"""),10.15)</f>
        <v>10.15</v>
      </c>
      <c r="L2100" s="4">
        <v>6.06392</v>
      </c>
      <c r="M2100" s="4" t="s">
        <v>13</v>
      </c>
      <c r="O2100" s="4">
        <v>0.0</v>
      </c>
      <c r="Z2100" s="4">
        <f>IFERROR(__xludf.DUMMYFUNCTION("""COMPUTED_VALUE"""),10.15)</f>
        <v>10.15</v>
      </c>
      <c r="AA2100" s="4">
        <v>0.495745</v>
      </c>
      <c r="AB2100" s="4" t="s">
        <v>13</v>
      </c>
      <c r="AD2100" s="4">
        <v>0.0</v>
      </c>
    </row>
    <row r="2101">
      <c r="K2101" s="4">
        <f>IFERROR(__xludf.DUMMYFUNCTION("""COMPUTED_VALUE"""),10.155)</f>
        <v>10.155</v>
      </c>
      <c r="L2101" s="4">
        <v>6.06661</v>
      </c>
      <c r="M2101" s="4" t="s">
        <v>13</v>
      </c>
      <c r="O2101" s="4">
        <v>0.0</v>
      </c>
      <c r="Z2101" s="4">
        <f>IFERROR(__xludf.DUMMYFUNCTION("""COMPUTED_VALUE"""),10.155)</f>
        <v>10.155</v>
      </c>
      <c r="AA2101" s="4">
        <v>0.496451</v>
      </c>
      <c r="AB2101" s="4" t="s">
        <v>13</v>
      </c>
      <c r="AD2101" s="4">
        <v>0.0</v>
      </c>
    </row>
    <row r="2102">
      <c r="K2102" s="4">
        <f>IFERROR(__xludf.DUMMYFUNCTION("""COMPUTED_VALUE"""),10.16)</f>
        <v>10.16</v>
      </c>
      <c r="L2102" s="4">
        <v>6.0693</v>
      </c>
      <c r="M2102" s="4" t="s">
        <v>13</v>
      </c>
      <c r="O2102" s="4">
        <v>0.0</v>
      </c>
      <c r="Z2102" s="4">
        <f>IFERROR(__xludf.DUMMYFUNCTION("""COMPUTED_VALUE"""),10.16)</f>
        <v>10.16</v>
      </c>
      <c r="AA2102" s="4">
        <v>0.497234</v>
      </c>
      <c r="AB2102" s="4" t="s">
        <v>13</v>
      </c>
      <c r="AD2102" s="4">
        <v>0.0</v>
      </c>
    </row>
    <row r="2103">
      <c r="K2103" s="4">
        <f>IFERROR(__xludf.DUMMYFUNCTION("""COMPUTED_VALUE"""),10.165)</f>
        <v>10.165</v>
      </c>
      <c r="L2103" s="4">
        <v>6.07203</v>
      </c>
      <c r="M2103" s="4" t="s">
        <v>13</v>
      </c>
      <c r="O2103" s="4">
        <v>0.0</v>
      </c>
      <c r="Z2103" s="4">
        <f>IFERROR(__xludf.DUMMYFUNCTION("""COMPUTED_VALUE"""),10.165)</f>
        <v>10.165</v>
      </c>
      <c r="AA2103" s="4">
        <v>0.498068</v>
      </c>
      <c r="AB2103" s="4" t="s">
        <v>13</v>
      </c>
      <c r="AD2103" s="4">
        <v>0.0</v>
      </c>
    </row>
    <row r="2104">
      <c r="K2104" s="4">
        <f>IFERROR(__xludf.DUMMYFUNCTION("""COMPUTED_VALUE"""),10.17)</f>
        <v>10.17</v>
      </c>
      <c r="L2104" s="4">
        <v>6.07475</v>
      </c>
      <c r="M2104" s="4" t="s">
        <v>13</v>
      </c>
      <c r="O2104" s="4">
        <v>0.0</v>
      </c>
      <c r="Z2104" s="4">
        <f>IFERROR(__xludf.DUMMYFUNCTION("""COMPUTED_VALUE"""),10.17)</f>
        <v>10.17</v>
      </c>
      <c r="AA2104" s="4">
        <v>0.498971</v>
      </c>
      <c r="AB2104" s="4" t="s">
        <v>13</v>
      </c>
      <c r="AD2104" s="4">
        <v>0.0</v>
      </c>
    </row>
    <row r="2105">
      <c r="K2105" s="4">
        <f>IFERROR(__xludf.DUMMYFUNCTION("""COMPUTED_VALUE"""),10.175)</f>
        <v>10.175</v>
      </c>
      <c r="L2105" s="4">
        <v>6.07749</v>
      </c>
      <c r="M2105" s="4" t="s">
        <v>13</v>
      </c>
      <c r="O2105" s="4">
        <v>0.0</v>
      </c>
      <c r="Z2105" s="4">
        <f>IFERROR(__xludf.DUMMYFUNCTION("""COMPUTED_VALUE"""),10.175)</f>
        <v>10.175</v>
      </c>
      <c r="AA2105" s="4">
        <v>0.499937</v>
      </c>
      <c r="AB2105" s="4" t="s">
        <v>13</v>
      </c>
      <c r="AD2105" s="4">
        <v>0.0</v>
      </c>
    </row>
    <row r="2106">
      <c r="K2106" s="4">
        <f>IFERROR(__xludf.DUMMYFUNCTION("""COMPUTED_VALUE"""),10.18)</f>
        <v>10.18</v>
      </c>
      <c r="L2106" s="4">
        <v>6.08022</v>
      </c>
      <c r="M2106" s="4" t="s">
        <v>13</v>
      </c>
      <c r="O2106" s="4">
        <v>0.0</v>
      </c>
      <c r="Z2106" s="4">
        <f>IFERROR(__xludf.DUMMYFUNCTION("""COMPUTED_VALUE"""),10.18)</f>
        <v>10.18</v>
      </c>
      <c r="AA2106" s="4">
        <v>0.500924</v>
      </c>
      <c r="AB2106" s="4" t="s">
        <v>13</v>
      </c>
      <c r="AD2106" s="4">
        <v>0.0</v>
      </c>
    </row>
    <row r="2107">
      <c r="K2107" s="4">
        <f>IFERROR(__xludf.DUMMYFUNCTION("""COMPUTED_VALUE"""),10.185)</f>
        <v>10.185</v>
      </c>
      <c r="L2107" s="4">
        <v>6.08298</v>
      </c>
      <c r="M2107" s="4" t="s">
        <v>13</v>
      </c>
      <c r="O2107" s="4">
        <v>0.0</v>
      </c>
      <c r="Z2107" s="4">
        <f>IFERROR(__xludf.DUMMYFUNCTION("""COMPUTED_VALUE"""),10.185)</f>
        <v>10.185</v>
      </c>
      <c r="AA2107" s="4">
        <v>0.502028</v>
      </c>
      <c r="AB2107" s="4" t="s">
        <v>13</v>
      </c>
      <c r="AD2107" s="4">
        <v>0.0</v>
      </c>
    </row>
    <row r="2108">
      <c r="K2108" s="4">
        <f>IFERROR(__xludf.DUMMYFUNCTION("""COMPUTED_VALUE"""),10.19)</f>
        <v>10.19</v>
      </c>
      <c r="L2108" s="4">
        <v>6.08575</v>
      </c>
      <c r="M2108" s="4" t="s">
        <v>13</v>
      </c>
      <c r="O2108" s="4">
        <v>0.0</v>
      </c>
      <c r="Z2108" s="4">
        <f>IFERROR(__xludf.DUMMYFUNCTION("""COMPUTED_VALUE"""),10.19)</f>
        <v>10.19</v>
      </c>
      <c r="AA2108" s="4">
        <v>0.503194</v>
      </c>
      <c r="AB2108" s="4" t="s">
        <v>13</v>
      </c>
      <c r="AD2108" s="4">
        <v>0.0</v>
      </c>
    </row>
    <row r="2109">
      <c r="K2109" s="4">
        <f>IFERROR(__xludf.DUMMYFUNCTION("""COMPUTED_VALUE"""),10.195)</f>
        <v>10.195</v>
      </c>
      <c r="L2109" s="4">
        <v>6.08851</v>
      </c>
      <c r="M2109" s="4" t="s">
        <v>13</v>
      </c>
      <c r="O2109" s="4">
        <v>0.0</v>
      </c>
      <c r="Z2109" s="4">
        <f>IFERROR(__xludf.DUMMYFUNCTION("""COMPUTED_VALUE"""),10.195)</f>
        <v>10.195</v>
      </c>
      <c r="AA2109" s="4">
        <v>0.504389</v>
      </c>
      <c r="AB2109" s="4" t="s">
        <v>13</v>
      </c>
      <c r="AD2109" s="4">
        <v>0.0</v>
      </c>
    </row>
    <row r="2110">
      <c r="K2110" s="4">
        <f>IFERROR(__xludf.DUMMYFUNCTION("""COMPUTED_VALUE"""),10.2)</f>
        <v>10.2</v>
      </c>
      <c r="L2110" s="4">
        <v>6.09129</v>
      </c>
      <c r="M2110" s="4" t="s">
        <v>13</v>
      </c>
      <c r="O2110" s="4">
        <v>0.0</v>
      </c>
      <c r="Z2110" s="4">
        <f>IFERROR(__xludf.DUMMYFUNCTION("""COMPUTED_VALUE"""),10.2)</f>
        <v>10.2</v>
      </c>
      <c r="AA2110" s="4">
        <v>0.505697</v>
      </c>
      <c r="AB2110" s="4" t="s">
        <v>13</v>
      </c>
      <c r="AD2110" s="4">
        <v>0.0</v>
      </c>
    </row>
    <row r="2111">
      <c r="K2111" s="4">
        <f>IFERROR(__xludf.DUMMYFUNCTION("""COMPUTED_VALUE"""),10.205)</f>
        <v>10.205</v>
      </c>
      <c r="L2111" s="4">
        <v>6.09408</v>
      </c>
      <c r="M2111" s="4" t="s">
        <v>13</v>
      </c>
      <c r="O2111" s="4">
        <v>0.0</v>
      </c>
      <c r="Z2111" s="4">
        <f>IFERROR(__xludf.DUMMYFUNCTION("""COMPUTED_VALUE"""),10.205)</f>
        <v>10.205</v>
      </c>
      <c r="AA2111" s="4">
        <v>0.507038</v>
      </c>
      <c r="AB2111" s="4" t="s">
        <v>13</v>
      </c>
      <c r="AD2111" s="4">
        <v>0.0</v>
      </c>
    </row>
    <row r="2112">
      <c r="K2112" s="4">
        <f>IFERROR(__xludf.DUMMYFUNCTION("""COMPUTED_VALUE"""),10.21)</f>
        <v>10.21</v>
      </c>
      <c r="L2112" s="4">
        <v>6.09686</v>
      </c>
      <c r="M2112" s="4" t="s">
        <v>13</v>
      </c>
      <c r="O2112" s="4">
        <v>0.0</v>
      </c>
      <c r="Z2112" s="4">
        <f>IFERROR(__xludf.DUMMYFUNCTION("""COMPUTED_VALUE"""),10.21)</f>
        <v>10.21</v>
      </c>
      <c r="AA2112" s="4">
        <v>0.508415</v>
      </c>
      <c r="AB2112" s="4" t="s">
        <v>13</v>
      </c>
      <c r="AD2112" s="4">
        <v>0.0</v>
      </c>
    </row>
    <row r="2113">
      <c r="K2113" s="4">
        <f>IFERROR(__xludf.DUMMYFUNCTION("""COMPUTED_VALUE"""),10.215)</f>
        <v>10.215</v>
      </c>
      <c r="L2113" s="4">
        <v>6.09969</v>
      </c>
      <c r="M2113" s="4" t="s">
        <v>13</v>
      </c>
      <c r="O2113" s="4">
        <v>0.0</v>
      </c>
      <c r="Z2113" s="4">
        <f>IFERROR(__xludf.DUMMYFUNCTION("""COMPUTED_VALUE"""),10.215)</f>
        <v>10.215</v>
      </c>
      <c r="AA2113" s="4">
        <v>0.50993</v>
      </c>
      <c r="AB2113" s="4" t="s">
        <v>13</v>
      </c>
      <c r="AD2113" s="4">
        <v>0.0</v>
      </c>
    </row>
    <row r="2114">
      <c r="K2114" s="4">
        <f>IFERROR(__xludf.DUMMYFUNCTION("""COMPUTED_VALUE"""),10.22)</f>
        <v>10.22</v>
      </c>
      <c r="L2114" s="4">
        <v>6.1025</v>
      </c>
      <c r="M2114" s="4" t="s">
        <v>13</v>
      </c>
      <c r="O2114" s="4">
        <v>0.0</v>
      </c>
      <c r="Z2114" s="4">
        <f>IFERROR(__xludf.DUMMYFUNCTION("""COMPUTED_VALUE"""),10.22)</f>
        <v>10.22</v>
      </c>
      <c r="AA2114" s="4">
        <v>0.51147</v>
      </c>
      <c r="AB2114" s="4" t="s">
        <v>13</v>
      </c>
      <c r="AD2114" s="4">
        <v>0.0</v>
      </c>
    </row>
    <row r="2115">
      <c r="K2115" s="4">
        <f>IFERROR(__xludf.DUMMYFUNCTION("""COMPUTED_VALUE"""),10.225)</f>
        <v>10.225</v>
      </c>
      <c r="L2115" s="4">
        <v>6.10533</v>
      </c>
      <c r="M2115" s="4" t="s">
        <v>13</v>
      </c>
      <c r="O2115" s="4">
        <v>0.0</v>
      </c>
      <c r="Z2115" s="4">
        <f>IFERROR(__xludf.DUMMYFUNCTION("""COMPUTED_VALUE"""),10.225)</f>
        <v>10.225</v>
      </c>
      <c r="AA2115" s="4">
        <v>0.513063</v>
      </c>
      <c r="AB2115" s="4" t="s">
        <v>13</v>
      </c>
      <c r="AD2115" s="4">
        <v>0.0</v>
      </c>
    </row>
    <row r="2116">
      <c r="K2116" s="4">
        <f>IFERROR(__xludf.DUMMYFUNCTION("""COMPUTED_VALUE"""),10.23)</f>
        <v>10.23</v>
      </c>
      <c r="L2116" s="4">
        <v>6.10815</v>
      </c>
      <c r="M2116" s="4" t="s">
        <v>13</v>
      </c>
      <c r="O2116" s="4">
        <v>0.0</v>
      </c>
      <c r="Z2116" s="4">
        <f>IFERROR(__xludf.DUMMYFUNCTION("""COMPUTED_VALUE"""),10.23)</f>
        <v>10.23</v>
      </c>
      <c r="AA2116" s="4">
        <v>0.514749</v>
      </c>
      <c r="AB2116" s="4" t="s">
        <v>13</v>
      </c>
      <c r="AD2116" s="4">
        <v>0.0</v>
      </c>
    </row>
    <row r="2117">
      <c r="K2117" s="4">
        <f>IFERROR(__xludf.DUMMYFUNCTION("""COMPUTED_VALUE"""),10.2365303029999)</f>
        <v>10.2365303</v>
      </c>
      <c r="L2117" s="4" t="s">
        <v>13</v>
      </c>
      <c r="M2117" s="4">
        <v>1.98052901423002</v>
      </c>
      <c r="O2117" s="4">
        <v>0.0</v>
      </c>
      <c r="Z2117" s="4">
        <f>IFERROR(__xludf.DUMMYFUNCTION("""COMPUTED_VALUE"""),10.2365303029999)</f>
        <v>10.2365303</v>
      </c>
      <c r="AA2117" s="4" t="s">
        <v>13</v>
      </c>
      <c r="AB2117" s="4">
        <v>3.10768277654958</v>
      </c>
      <c r="AD2117" s="4">
        <v>0.0</v>
      </c>
    </row>
    <row r="2118">
      <c r="K2118" s="4"/>
      <c r="L2118" s="4" t="s">
        <v>13</v>
      </c>
      <c r="M2118" s="4" t="s">
        <v>13</v>
      </c>
      <c r="O2118" s="4">
        <v>0.0</v>
      </c>
      <c r="Z2118" s="4"/>
      <c r="AA2118" s="4" t="s">
        <v>13</v>
      </c>
      <c r="AB2118" s="4" t="s">
        <v>13</v>
      </c>
      <c r="AD2118" s="4">
        <v>0.0</v>
      </c>
    </row>
    <row r="2119">
      <c r="L2119" s="4" t="s">
        <v>13</v>
      </c>
      <c r="M2119" s="4" t="s">
        <v>13</v>
      </c>
      <c r="O2119" s="4">
        <v>0.0</v>
      </c>
      <c r="AA2119" s="4" t="s">
        <v>13</v>
      </c>
      <c r="AB2119" s="4" t="s">
        <v>13</v>
      </c>
      <c r="AD2119" s="4">
        <v>0.0</v>
      </c>
    </row>
    <row r="2120">
      <c r="L2120" s="4" t="s">
        <v>13</v>
      </c>
      <c r="M2120" s="4" t="s">
        <v>13</v>
      </c>
      <c r="O2120" s="4">
        <v>0.0</v>
      </c>
      <c r="AA2120" s="4" t="s">
        <v>13</v>
      </c>
      <c r="AB2120" s="4" t="s">
        <v>13</v>
      </c>
      <c r="AD2120" s="4">
        <v>0.0</v>
      </c>
    </row>
    <row r="2121">
      <c r="L2121" s="4" t="s">
        <v>13</v>
      </c>
      <c r="M2121" s="4" t="s">
        <v>13</v>
      </c>
      <c r="O2121" s="4">
        <v>0.0</v>
      </c>
      <c r="AA2121" s="4" t="s">
        <v>13</v>
      </c>
      <c r="AB2121" s="4" t="s">
        <v>13</v>
      </c>
      <c r="AD2121" s="4">
        <v>0.0</v>
      </c>
    </row>
    <row r="2122">
      <c r="L2122" s="4" t="s">
        <v>13</v>
      </c>
      <c r="M2122" s="4" t="s">
        <v>13</v>
      </c>
      <c r="O2122" s="4">
        <v>0.0</v>
      </c>
      <c r="AA2122" s="4" t="s">
        <v>13</v>
      </c>
      <c r="AB2122" s="4" t="s">
        <v>13</v>
      </c>
      <c r="AD2122" s="4">
        <v>0.0</v>
      </c>
    </row>
    <row r="2123">
      <c r="L2123" s="4" t="s">
        <v>13</v>
      </c>
      <c r="M2123" s="4" t="s">
        <v>13</v>
      </c>
      <c r="O2123" s="4">
        <v>0.0</v>
      </c>
      <c r="AA2123" s="4" t="s">
        <v>13</v>
      </c>
      <c r="AB2123" s="4" t="s">
        <v>13</v>
      </c>
      <c r="AD2123" s="4">
        <v>0.0</v>
      </c>
    </row>
    <row r="2124">
      <c r="L2124" s="4" t="s">
        <v>13</v>
      </c>
      <c r="M2124" s="4" t="s">
        <v>13</v>
      </c>
      <c r="O2124" s="4">
        <v>0.0</v>
      </c>
      <c r="AA2124" s="4" t="s">
        <v>13</v>
      </c>
      <c r="AB2124" s="4" t="s">
        <v>13</v>
      </c>
      <c r="AD2124" s="4">
        <v>0.0</v>
      </c>
    </row>
    <row r="2125">
      <c r="L2125" s="4" t="s">
        <v>13</v>
      </c>
      <c r="M2125" s="4" t="s">
        <v>13</v>
      </c>
      <c r="O2125" s="4">
        <v>0.0</v>
      </c>
      <c r="AA2125" s="4" t="s">
        <v>13</v>
      </c>
      <c r="AB2125" s="4" t="s">
        <v>13</v>
      </c>
      <c r="AD2125" s="4">
        <v>0.0</v>
      </c>
    </row>
    <row r="2126">
      <c r="L2126" s="4" t="s">
        <v>13</v>
      </c>
      <c r="M2126" s="4" t="s">
        <v>13</v>
      </c>
      <c r="O2126" s="4">
        <v>0.0</v>
      </c>
      <c r="AA2126" s="4" t="s">
        <v>13</v>
      </c>
      <c r="AB2126" s="4" t="s">
        <v>13</v>
      </c>
      <c r="AD2126" s="4">
        <v>0.0</v>
      </c>
    </row>
    <row r="2127">
      <c r="L2127" s="4" t="s">
        <v>13</v>
      </c>
      <c r="M2127" s="4" t="s">
        <v>13</v>
      </c>
      <c r="O2127" s="4">
        <v>0.0</v>
      </c>
      <c r="AA2127" s="4" t="s">
        <v>13</v>
      </c>
      <c r="AB2127" s="4" t="s">
        <v>13</v>
      </c>
      <c r="AD2127" s="4">
        <v>0.0</v>
      </c>
    </row>
    <row r="2128">
      <c r="L2128" s="4" t="s">
        <v>13</v>
      </c>
      <c r="M2128" s="4" t="s">
        <v>13</v>
      </c>
      <c r="O2128" s="4">
        <v>0.0</v>
      </c>
      <c r="AA2128" s="4" t="s">
        <v>13</v>
      </c>
      <c r="AB2128" s="4" t="s">
        <v>13</v>
      </c>
      <c r="AD2128" s="4">
        <v>0.0</v>
      </c>
    </row>
    <row r="2129">
      <c r="L2129" s="4" t="s">
        <v>13</v>
      </c>
      <c r="M2129" s="4" t="s">
        <v>13</v>
      </c>
      <c r="O2129" s="4">
        <v>0.0</v>
      </c>
      <c r="AA2129" s="4" t="s">
        <v>13</v>
      </c>
      <c r="AB2129" s="4" t="s">
        <v>13</v>
      </c>
      <c r="AD2129" s="4">
        <v>0.0</v>
      </c>
    </row>
    <row r="2130">
      <c r="L2130" s="4" t="s">
        <v>13</v>
      </c>
      <c r="M2130" s="4" t="s">
        <v>13</v>
      </c>
      <c r="O2130" s="4">
        <v>0.0</v>
      </c>
      <c r="AA2130" s="4" t="s">
        <v>13</v>
      </c>
      <c r="AB2130" s="4" t="s">
        <v>13</v>
      </c>
      <c r="AD2130" s="4">
        <v>0.0</v>
      </c>
    </row>
    <row r="2131">
      <c r="L2131" s="4" t="s">
        <v>13</v>
      </c>
      <c r="M2131" s="4" t="s">
        <v>13</v>
      </c>
      <c r="O2131" s="4">
        <v>0.0</v>
      </c>
      <c r="AA2131" s="4" t="s">
        <v>13</v>
      </c>
      <c r="AB2131" s="4" t="s">
        <v>13</v>
      </c>
      <c r="AD2131" s="4">
        <v>0.0</v>
      </c>
    </row>
    <row r="2132">
      <c r="L2132" s="4" t="s">
        <v>13</v>
      </c>
      <c r="M2132" s="4" t="s">
        <v>13</v>
      </c>
      <c r="O2132" s="4">
        <v>0.0</v>
      </c>
      <c r="AA2132" s="4" t="s">
        <v>13</v>
      </c>
      <c r="AB2132" s="4" t="s">
        <v>13</v>
      </c>
      <c r="AD2132" s="4">
        <v>0.0</v>
      </c>
    </row>
    <row r="2133">
      <c r="L2133" s="4" t="s">
        <v>13</v>
      </c>
      <c r="M2133" s="4" t="s">
        <v>13</v>
      </c>
      <c r="O2133" s="4">
        <v>0.0</v>
      </c>
      <c r="AA2133" s="4" t="s">
        <v>13</v>
      </c>
      <c r="AB2133" s="4" t="s">
        <v>13</v>
      </c>
      <c r="AD2133" s="4">
        <v>0.0</v>
      </c>
    </row>
    <row r="2134">
      <c r="L2134" s="4" t="s">
        <v>13</v>
      </c>
      <c r="M2134" s="4" t="s">
        <v>13</v>
      </c>
      <c r="O2134" s="4">
        <v>0.0</v>
      </c>
      <c r="AA2134" s="4" t="s">
        <v>13</v>
      </c>
      <c r="AB2134" s="4" t="s">
        <v>13</v>
      </c>
      <c r="AD2134" s="4">
        <v>0.0</v>
      </c>
    </row>
    <row r="2135">
      <c r="L2135" s="4" t="s">
        <v>13</v>
      </c>
      <c r="M2135" s="4" t="s">
        <v>13</v>
      </c>
      <c r="O2135" s="4">
        <v>0.0</v>
      </c>
      <c r="AA2135" s="4" t="s">
        <v>13</v>
      </c>
      <c r="AB2135" s="4" t="s">
        <v>13</v>
      </c>
      <c r="AD2135" s="4">
        <v>0.0</v>
      </c>
    </row>
    <row r="2136">
      <c r="L2136" s="4" t="s">
        <v>13</v>
      </c>
      <c r="M2136" s="4" t="s">
        <v>13</v>
      </c>
      <c r="O2136" s="4">
        <v>0.0</v>
      </c>
      <c r="AA2136" s="4" t="s">
        <v>13</v>
      </c>
      <c r="AB2136" s="4" t="s">
        <v>13</v>
      </c>
      <c r="AD2136" s="4">
        <v>0.0</v>
      </c>
    </row>
    <row r="2137">
      <c r="L2137" s="4" t="s">
        <v>13</v>
      </c>
      <c r="M2137" s="4" t="s">
        <v>13</v>
      </c>
      <c r="O2137" s="4">
        <v>0.0</v>
      </c>
      <c r="AA2137" s="4" t="s">
        <v>13</v>
      </c>
      <c r="AB2137" s="4" t="s">
        <v>13</v>
      </c>
      <c r="AD2137" s="4">
        <v>0.0</v>
      </c>
    </row>
    <row r="2138">
      <c r="L2138" s="4" t="s">
        <v>13</v>
      </c>
      <c r="M2138" s="4" t="s">
        <v>13</v>
      </c>
      <c r="O2138" s="4">
        <v>0.0</v>
      </c>
      <c r="AA2138" s="4" t="s">
        <v>13</v>
      </c>
      <c r="AB2138" s="4" t="s">
        <v>13</v>
      </c>
      <c r="AD2138" s="4">
        <v>0.0</v>
      </c>
    </row>
    <row r="2139">
      <c r="L2139" s="4" t="s">
        <v>13</v>
      </c>
      <c r="M2139" s="4" t="s">
        <v>13</v>
      </c>
      <c r="O2139" s="4">
        <v>0.0</v>
      </c>
      <c r="AA2139" s="4" t="s">
        <v>13</v>
      </c>
      <c r="AB2139" s="4" t="s">
        <v>13</v>
      </c>
      <c r="AD2139" s="4">
        <v>0.0</v>
      </c>
    </row>
    <row r="2140">
      <c r="L2140" s="4" t="s">
        <v>13</v>
      </c>
      <c r="M2140" s="4" t="s">
        <v>13</v>
      </c>
      <c r="O2140" s="4">
        <v>0.0</v>
      </c>
      <c r="AA2140" s="4" t="s">
        <v>13</v>
      </c>
      <c r="AB2140" s="4" t="s">
        <v>13</v>
      </c>
      <c r="AD2140" s="4">
        <v>0.0</v>
      </c>
    </row>
    <row r="2141">
      <c r="L2141" s="4" t="s">
        <v>13</v>
      </c>
      <c r="M2141" s="4" t="s">
        <v>13</v>
      </c>
      <c r="O2141" s="4">
        <v>0.0</v>
      </c>
      <c r="AA2141" s="4" t="s">
        <v>13</v>
      </c>
      <c r="AB2141" s="4" t="s">
        <v>13</v>
      </c>
      <c r="AD2141" s="4">
        <v>0.0</v>
      </c>
    </row>
    <row r="2142">
      <c r="L2142" s="4" t="s">
        <v>13</v>
      </c>
      <c r="M2142" s="4" t="s">
        <v>13</v>
      </c>
      <c r="O2142" s="4">
        <v>0.0</v>
      </c>
      <c r="AA2142" s="4" t="s">
        <v>13</v>
      </c>
      <c r="AB2142" s="4" t="s">
        <v>13</v>
      </c>
      <c r="AD2142" s="4">
        <v>0.0</v>
      </c>
    </row>
    <row r="2143">
      <c r="L2143" s="4" t="s">
        <v>13</v>
      </c>
      <c r="M2143" s="4" t="s">
        <v>13</v>
      </c>
      <c r="O2143" s="4">
        <v>0.0</v>
      </c>
      <c r="AA2143" s="4" t="s">
        <v>13</v>
      </c>
      <c r="AB2143" s="4" t="s">
        <v>13</v>
      </c>
      <c r="AD2143" s="4">
        <v>0.0</v>
      </c>
    </row>
    <row r="2144">
      <c r="L2144" s="4" t="s">
        <v>13</v>
      </c>
      <c r="M2144" s="4" t="s">
        <v>13</v>
      </c>
      <c r="O2144" s="4">
        <v>0.0</v>
      </c>
      <c r="AA2144" s="4" t="s">
        <v>13</v>
      </c>
      <c r="AB2144" s="4" t="s">
        <v>13</v>
      </c>
      <c r="AD2144" s="4">
        <v>0.0</v>
      </c>
    </row>
    <row r="2145">
      <c r="L2145" s="4" t="s">
        <v>13</v>
      </c>
      <c r="M2145" s="4" t="s">
        <v>13</v>
      </c>
      <c r="O2145" s="4">
        <v>0.0</v>
      </c>
      <c r="AA2145" s="4" t="s">
        <v>13</v>
      </c>
      <c r="AB2145" s="4" t="s">
        <v>13</v>
      </c>
      <c r="AD2145" s="4">
        <v>0.0</v>
      </c>
    </row>
    <row r="2146">
      <c r="L2146" s="4" t="s">
        <v>13</v>
      </c>
      <c r="M2146" s="4" t="s">
        <v>13</v>
      </c>
      <c r="O2146" s="4">
        <v>0.0</v>
      </c>
      <c r="AA2146" s="4" t="s">
        <v>13</v>
      </c>
      <c r="AB2146" s="4" t="s">
        <v>13</v>
      </c>
      <c r="AD2146" s="4">
        <v>0.0</v>
      </c>
    </row>
    <row r="2147">
      <c r="L2147" s="4" t="s">
        <v>13</v>
      </c>
      <c r="M2147" s="4" t="s">
        <v>13</v>
      </c>
      <c r="O2147" s="4">
        <v>0.0</v>
      </c>
      <c r="AA2147" s="4" t="s">
        <v>13</v>
      </c>
      <c r="AB2147" s="4" t="s">
        <v>13</v>
      </c>
      <c r="AD2147" s="4">
        <v>0.0</v>
      </c>
    </row>
    <row r="2148">
      <c r="L2148" s="4" t="s">
        <v>13</v>
      </c>
      <c r="M2148" s="4" t="s">
        <v>13</v>
      </c>
      <c r="O2148" s="4">
        <v>0.0</v>
      </c>
      <c r="AA2148" s="4" t="s">
        <v>13</v>
      </c>
      <c r="AB2148" s="4" t="s">
        <v>13</v>
      </c>
      <c r="AD2148" s="4">
        <v>0.0</v>
      </c>
    </row>
    <row r="2149">
      <c r="L2149" s="4" t="s">
        <v>13</v>
      </c>
      <c r="M2149" s="4" t="s">
        <v>13</v>
      </c>
      <c r="O2149" s="4">
        <v>0.0</v>
      </c>
      <c r="AA2149" s="4" t="s">
        <v>13</v>
      </c>
      <c r="AB2149" s="4" t="s">
        <v>13</v>
      </c>
      <c r="AD2149" s="4">
        <v>0.0</v>
      </c>
    </row>
    <row r="2150">
      <c r="L2150" s="4" t="s">
        <v>13</v>
      </c>
      <c r="M2150" s="4" t="s">
        <v>13</v>
      </c>
      <c r="O2150" s="4">
        <v>0.0</v>
      </c>
      <c r="AA2150" s="4" t="s">
        <v>13</v>
      </c>
      <c r="AB2150" s="4" t="s">
        <v>13</v>
      </c>
      <c r="AD2150" s="4">
        <v>0.0</v>
      </c>
    </row>
    <row r="2151">
      <c r="L2151" s="4" t="s">
        <v>13</v>
      </c>
      <c r="M2151" s="4" t="s">
        <v>13</v>
      </c>
      <c r="O2151" s="4">
        <v>0.0</v>
      </c>
      <c r="AA2151" s="4" t="s">
        <v>13</v>
      </c>
      <c r="AB2151" s="4" t="s">
        <v>13</v>
      </c>
      <c r="AD2151" s="4">
        <v>0.0</v>
      </c>
    </row>
    <row r="2152">
      <c r="L2152" s="4" t="s">
        <v>13</v>
      </c>
      <c r="M2152" s="4" t="s">
        <v>13</v>
      </c>
      <c r="O2152" s="4">
        <v>0.0</v>
      </c>
      <c r="AA2152" s="4" t="s">
        <v>13</v>
      </c>
      <c r="AB2152" s="4" t="s">
        <v>13</v>
      </c>
      <c r="AD2152" s="4">
        <v>0.0</v>
      </c>
    </row>
    <row r="2153">
      <c r="L2153" s="4" t="s">
        <v>13</v>
      </c>
      <c r="M2153" s="4" t="s">
        <v>13</v>
      </c>
      <c r="O2153" s="4">
        <v>0.0</v>
      </c>
      <c r="AA2153" s="4" t="s">
        <v>13</v>
      </c>
      <c r="AB2153" s="4" t="s">
        <v>13</v>
      </c>
      <c r="AD2153" s="4">
        <v>0.0</v>
      </c>
    </row>
    <row r="2154">
      <c r="L2154" s="4" t="s">
        <v>13</v>
      </c>
      <c r="M2154" s="4" t="s">
        <v>13</v>
      </c>
      <c r="O2154" s="4">
        <v>0.0</v>
      </c>
      <c r="AA2154" s="4" t="s">
        <v>13</v>
      </c>
      <c r="AB2154" s="4" t="s">
        <v>13</v>
      </c>
      <c r="AD2154" s="4">
        <v>0.0</v>
      </c>
    </row>
    <row r="2155">
      <c r="L2155" s="4" t="s">
        <v>13</v>
      </c>
      <c r="M2155" s="4" t="s">
        <v>13</v>
      </c>
      <c r="O2155" s="4">
        <v>0.0</v>
      </c>
      <c r="AA2155" s="4" t="s">
        <v>13</v>
      </c>
      <c r="AB2155" s="4" t="s">
        <v>13</v>
      </c>
      <c r="AD2155" s="4">
        <v>0.0</v>
      </c>
    </row>
    <row r="2156">
      <c r="L2156" s="4" t="s">
        <v>13</v>
      </c>
      <c r="M2156" s="4" t="s">
        <v>13</v>
      </c>
      <c r="O2156" s="4">
        <v>0.0</v>
      </c>
      <c r="AA2156" s="4" t="s">
        <v>13</v>
      </c>
      <c r="AB2156" s="4" t="s">
        <v>13</v>
      </c>
      <c r="AD2156" s="4">
        <v>0.0</v>
      </c>
    </row>
    <row r="2157">
      <c r="L2157" s="4" t="s">
        <v>13</v>
      </c>
      <c r="M2157" s="4" t="s">
        <v>13</v>
      </c>
      <c r="O2157" s="4">
        <v>0.0</v>
      </c>
      <c r="AA2157" s="4" t="s">
        <v>13</v>
      </c>
      <c r="AB2157" s="4" t="s">
        <v>13</v>
      </c>
      <c r="AD2157" s="4">
        <v>0.0</v>
      </c>
    </row>
    <row r="2158">
      <c r="L2158" s="4" t="s">
        <v>13</v>
      </c>
      <c r="M2158" s="4" t="s">
        <v>13</v>
      </c>
      <c r="O2158" s="4">
        <v>0.0</v>
      </c>
      <c r="AA2158" s="4" t="s">
        <v>13</v>
      </c>
      <c r="AB2158" s="4" t="s">
        <v>13</v>
      </c>
      <c r="AD2158" s="4">
        <v>0.0</v>
      </c>
    </row>
    <row r="2159">
      <c r="L2159" s="4" t="s">
        <v>13</v>
      </c>
      <c r="M2159" s="4" t="s">
        <v>13</v>
      </c>
      <c r="O2159" s="4">
        <v>0.0</v>
      </c>
      <c r="AA2159" s="4" t="s">
        <v>13</v>
      </c>
      <c r="AB2159" s="4" t="s">
        <v>13</v>
      </c>
      <c r="AD2159" s="4">
        <v>0.0</v>
      </c>
    </row>
    <row r="2160">
      <c r="L2160" s="4" t="s">
        <v>13</v>
      </c>
      <c r="M2160" s="4" t="s">
        <v>13</v>
      </c>
      <c r="O2160" s="4">
        <v>0.0</v>
      </c>
      <c r="AA2160" s="4" t="s">
        <v>13</v>
      </c>
      <c r="AB2160" s="4" t="s">
        <v>13</v>
      </c>
      <c r="AD2160" s="4">
        <v>0.0</v>
      </c>
    </row>
    <row r="2161">
      <c r="L2161" s="4" t="s">
        <v>13</v>
      </c>
      <c r="M2161" s="4" t="s">
        <v>13</v>
      </c>
      <c r="O2161" s="4">
        <v>0.0</v>
      </c>
      <c r="AA2161" s="4" t="s">
        <v>13</v>
      </c>
      <c r="AB2161" s="4" t="s">
        <v>13</v>
      </c>
      <c r="AD2161" s="4">
        <v>0.0</v>
      </c>
    </row>
    <row r="2162">
      <c r="L2162" s="4" t="s">
        <v>13</v>
      </c>
      <c r="M2162" s="4" t="s">
        <v>13</v>
      </c>
      <c r="O2162" s="4">
        <v>0.0</v>
      </c>
      <c r="AA2162" s="4" t="s">
        <v>13</v>
      </c>
      <c r="AB2162" s="4" t="s">
        <v>13</v>
      </c>
      <c r="AD2162" s="4">
        <v>0.0</v>
      </c>
    </row>
    <row r="2163">
      <c r="L2163" s="4" t="s">
        <v>13</v>
      </c>
      <c r="M2163" s="4" t="s">
        <v>13</v>
      </c>
      <c r="O2163" s="4">
        <v>0.0</v>
      </c>
      <c r="AA2163" s="4" t="s">
        <v>13</v>
      </c>
      <c r="AB2163" s="4" t="s">
        <v>13</v>
      </c>
      <c r="AD2163" s="4">
        <v>0.0</v>
      </c>
    </row>
    <row r="2164">
      <c r="L2164" s="4" t="s">
        <v>13</v>
      </c>
      <c r="M2164" s="4" t="s">
        <v>13</v>
      </c>
      <c r="O2164" s="4">
        <v>0.0</v>
      </c>
      <c r="AA2164" s="4" t="s">
        <v>13</v>
      </c>
      <c r="AB2164" s="4" t="s">
        <v>13</v>
      </c>
      <c r="AD2164" s="4">
        <v>0.0</v>
      </c>
    </row>
    <row r="2165">
      <c r="L2165" s="4" t="s">
        <v>13</v>
      </c>
      <c r="M2165" s="4" t="s">
        <v>13</v>
      </c>
      <c r="O2165" s="4">
        <v>0.0</v>
      </c>
      <c r="AA2165" s="4" t="s">
        <v>13</v>
      </c>
      <c r="AB2165" s="4" t="s">
        <v>13</v>
      </c>
      <c r="AD2165" s="4">
        <v>0.0</v>
      </c>
    </row>
    <row r="2166">
      <c r="L2166" s="4" t="s">
        <v>13</v>
      </c>
      <c r="M2166" s="4" t="s">
        <v>13</v>
      </c>
      <c r="O2166" s="4">
        <v>0.0</v>
      </c>
      <c r="AA2166" s="4" t="s">
        <v>13</v>
      </c>
      <c r="AB2166" s="4" t="s">
        <v>13</v>
      </c>
      <c r="AD2166" s="4">
        <v>0.0</v>
      </c>
    </row>
    <row r="2167">
      <c r="L2167" s="4" t="s">
        <v>13</v>
      </c>
      <c r="M2167" s="4" t="s">
        <v>13</v>
      </c>
      <c r="O2167" s="4">
        <v>0.0</v>
      </c>
      <c r="AA2167" s="4" t="s">
        <v>13</v>
      </c>
      <c r="AB2167" s="4" t="s">
        <v>13</v>
      </c>
      <c r="AD2167" s="4">
        <v>0.0</v>
      </c>
    </row>
    <row r="2168">
      <c r="L2168" s="4" t="s">
        <v>13</v>
      </c>
      <c r="M2168" s="4" t="s">
        <v>13</v>
      </c>
      <c r="O2168" s="4">
        <v>0.0</v>
      </c>
      <c r="AA2168" s="4" t="s">
        <v>13</v>
      </c>
      <c r="AB2168" s="4" t="s">
        <v>13</v>
      </c>
      <c r="AD2168" s="4">
        <v>0.0</v>
      </c>
    </row>
    <row r="2169">
      <c r="L2169" s="4" t="s">
        <v>13</v>
      </c>
      <c r="M2169" s="4" t="s">
        <v>13</v>
      </c>
      <c r="O2169" s="4">
        <v>0.0</v>
      </c>
      <c r="AA2169" s="4" t="s">
        <v>13</v>
      </c>
      <c r="AB2169" s="4" t="s">
        <v>13</v>
      </c>
      <c r="AD2169" s="4">
        <v>0.0</v>
      </c>
    </row>
    <row r="2170">
      <c r="L2170" s="4" t="s">
        <v>13</v>
      </c>
      <c r="M2170" s="4" t="s">
        <v>13</v>
      </c>
      <c r="O2170" s="4">
        <v>0.0</v>
      </c>
      <c r="AA2170" s="4" t="s">
        <v>13</v>
      </c>
      <c r="AB2170" s="4" t="s">
        <v>13</v>
      </c>
      <c r="AD2170" s="4">
        <v>0.0</v>
      </c>
    </row>
    <row r="2171">
      <c r="L2171" s="4" t="s">
        <v>13</v>
      </c>
      <c r="M2171" s="4" t="s">
        <v>13</v>
      </c>
      <c r="O2171" s="4">
        <v>0.0</v>
      </c>
      <c r="AA2171" s="4" t="s">
        <v>13</v>
      </c>
      <c r="AB2171" s="4" t="s">
        <v>13</v>
      </c>
      <c r="AD2171" s="4">
        <v>0.0</v>
      </c>
    </row>
    <row r="2172">
      <c r="L2172" s="4" t="s">
        <v>13</v>
      </c>
      <c r="M2172" s="4" t="s">
        <v>13</v>
      </c>
      <c r="O2172" s="4">
        <v>0.0</v>
      </c>
      <c r="AA2172" s="4" t="s">
        <v>13</v>
      </c>
      <c r="AB2172" s="4" t="s">
        <v>13</v>
      </c>
      <c r="AD2172" s="4">
        <v>0.0</v>
      </c>
    </row>
    <row r="2173">
      <c r="L2173" s="4" t="s">
        <v>13</v>
      </c>
      <c r="M2173" s="4" t="s">
        <v>13</v>
      </c>
      <c r="O2173" s="4">
        <v>0.0</v>
      </c>
      <c r="AA2173" s="4" t="s">
        <v>13</v>
      </c>
      <c r="AB2173" s="4" t="s">
        <v>13</v>
      </c>
      <c r="AD2173" s="4">
        <v>0.0</v>
      </c>
    </row>
    <row r="2174">
      <c r="L2174" s="4" t="s">
        <v>13</v>
      </c>
      <c r="M2174" s="4" t="s">
        <v>13</v>
      </c>
      <c r="O2174" s="4">
        <v>0.0</v>
      </c>
      <c r="AA2174" s="4" t="s">
        <v>13</v>
      </c>
      <c r="AB2174" s="4" t="s">
        <v>13</v>
      </c>
      <c r="AD2174" s="4">
        <v>0.0</v>
      </c>
    </row>
    <row r="2175">
      <c r="L2175" s="4" t="s">
        <v>13</v>
      </c>
      <c r="M2175" s="4" t="s">
        <v>13</v>
      </c>
      <c r="O2175" s="4">
        <v>0.0</v>
      </c>
      <c r="AA2175" s="4" t="s">
        <v>13</v>
      </c>
      <c r="AB2175" s="4" t="s">
        <v>13</v>
      </c>
      <c r="AD2175" s="4">
        <v>0.0</v>
      </c>
    </row>
    <row r="2176">
      <c r="L2176" s="4" t="s">
        <v>13</v>
      </c>
      <c r="M2176" s="4" t="s">
        <v>13</v>
      </c>
      <c r="O2176" s="4">
        <v>0.0</v>
      </c>
      <c r="AA2176" s="4" t="s">
        <v>13</v>
      </c>
      <c r="AB2176" s="4" t="s">
        <v>13</v>
      </c>
      <c r="AD2176" s="4">
        <v>0.0</v>
      </c>
    </row>
    <row r="2177">
      <c r="L2177" s="4" t="s">
        <v>13</v>
      </c>
      <c r="M2177" s="4" t="s">
        <v>13</v>
      </c>
      <c r="O2177" s="4">
        <v>0.0</v>
      </c>
      <c r="AA2177" s="4" t="s">
        <v>13</v>
      </c>
      <c r="AB2177" s="4" t="s">
        <v>13</v>
      </c>
      <c r="AD2177" s="4">
        <v>0.0</v>
      </c>
    </row>
    <row r="2178">
      <c r="L2178" s="4" t="s">
        <v>13</v>
      </c>
      <c r="M2178" s="4" t="s">
        <v>13</v>
      </c>
      <c r="O2178" s="4">
        <v>0.0</v>
      </c>
      <c r="AA2178" s="4" t="s">
        <v>13</v>
      </c>
      <c r="AB2178" s="4" t="s">
        <v>13</v>
      </c>
      <c r="AD2178" s="4">
        <v>0.0</v>
      </c>
    </row>
    <row r="2179">
      <c r="L2179" s="4" t="s">
        <v>13</v>
      </c>
      <c r="M2179" s="4" t="s">
        <v>13</v>
      </c>
      <c r="O2179" s="4">
        <v>0.0</v>
      </c>
      <c r="AA2179" s="4" t="s">
        <v>13</v>
      </c>
      <c r="AB2179" s="4" t="s">
        <v>13</v>
      </c>
      <c r="AD2179" s="4">
        <v>0.0</v>
      </c>
    </row>
    <row r="2180">
      <c r="L2180" s="4" t="s">
        <v>13</v>
      </c>
      <c r="M2180" s="4" t="s">
        <v>13</v>
      </c>
      <c r="O2180" s="4">
        <v>0.0</v>
      </c>
      <c r="AA2180" s="4" t="s">
        <v>13</v>
      </c>
      <c r="AB2180" s="4" t="s">
        <v>13</v>
      </c>
      <c r="AD2180" s="4">
        <v>0.0</v>
      </c>
    </row>
    <row r="2181">
      <c r="L2181" s="4" t="s">
        <v>13</v>
      </c>
      <c r="M2181" s="4" t="s">
        <v>13</v>
      </c>
      <c r="O2181" s="4">
        <v>0.0</v>
      </c>
      <c r="AA2181" s="4" t="s">
        <v>13</v>
      </c>
      <c r="AB2181" s="4" t="s">
        <v>13</v>
      </c>
      <c r="AD2181" s="4">
        <v>0.0</v>
      </c>
    </row>
    <row r="2182">
      <c r="L2182" s="4" t="s">
        <v>13</v>
      </c>
      <c r="M2182" s="4" t="s">
        <v>13</v>
      </c>
      <c r="O2182" s="4">
        <v>0.0</v>
      </c>
      <c r="AA2182" s="4" t="s">
        <v>13</v>
      </c>
      <c r="AB2182" s="4" t="s">
        <v>13</v>
      </c>
      <c r="AD2182" s="4">
        <v>0.0</v>
      </c>
    </row>
    <row r="2183">
      <c r="L2183" s="4" t="s">
        <v>13</v>
      </c>
      <c r="M2183" s="4" t="s">
        <v>13</v>
      </c>
      <c r="O2183" s="4">
        <v>0.0</v>
      </c>
      <c r="AA2183" s="4" t="s">
        <v>13</v>
      </c>
      <c r="AB2183" s="4" t="s">
        <v>13</v>
      </c>
      <c r="AD2183" s="4">
        <v>0.0</v>
      </c>
    </row>
    <row r="2184">
      <c r="L2184" s="4" t="s">
        <v>13</v>
      </c>
      <c r="M2184" s="4" t="s">
        <v>13</v>
      </c>
      <c r="O2184" s="4">
        <v>0.0</v>
      </c>
      <c r="AA2184" s="4" t="s">
        <v>13</v>
      </c>
      <c r="AB2184" s="4" t="s">
        <v>13</v>
      </c>
      <c r="AD2184" s="4">
        <v>0.0</v>
      </c>
    </row>
    <row r="2185">
      <c r="L2185" s="4" t="s">
        <v>13</v>
      </c>
      <c r="M2185" s="4" t="s">
        <v>13</v>
      </c>
      <c r="O2185" s="4">
        <v>0.0</v>
      </c>
      <c r="AA2185" s="4" t="s">
        <v>13</v>
      </c>
      <c r="AB2185" s="4" t="s">
        <v>13</v>
      </c>
      <c r="AD2185" s="4">
        <v>0.0</v>
      </c>
    </row>
    <row r="2186">
      <c r="L2186" s="4" t="s">
        <v>13</v>
      </c>
      <c r="M2186" s="4" t="s">
        <v>13</v>
      </c>
      <c r="O2186" s="4">
        <v>0.0</v>
      </c>
      <c r="AA2186" s="4" t="s">
        <v>13</v>
      </c>
      <c r="AB2186" s="4" t="s">
        <v>13</v>
      </c>
      <c r="AD2186" s="4">
        <v>0.0</v>
      </c>
    </row>
    <row r="2187">
      <c r="L2187" s="4" t="s">
        <v>13</v>
      </c>
      <c r="M2187" s="4" t="s">
        <v>13</v>
      </c>
      <c r="O2187" s="4">
        <v>0.0</v>
      </c>
      <c r="AA2187" s="4" t="s">
        <v>13</v>
      </c>
      <c r="AB2187" s="4" t="s">
        <v>13</v>
      </c>
      <c r="AD2187" s="4">
        <v>0.0</v>
      </c>
    </row>
    <row r="2188">
      <c r="L2188" s="4" t="s">
        <v>13</v>
      </c>
      <c r="M2188" s="4" t="s">
        <v>13</v>
      </c>
      <c r="O2188" s="4">
        <v>0.0</v>
      </c>
      <c r="AA2188" s="4" t="s">
        <v>13</v>
      </c>
      <c r="AB2188" s="4" t="s">
        <v>13</v>
      </c>
      <c r="AD2188" s="4">
        <v>0.0</v>
      </c>
    </row>
    <row r="2189">
      <c r="L2189" s="4" t="s">
        <v>13</v>
      </c>
      <c r="M2189" s="4" t="s">
        <v>13</v>
      </c>
      <c r="O2189" s="4">
        <v>0.0</v>
      </c>
      <c r="AA2189" s="4" t="s">
        <v>13</v>
      </c>
      <c r="AB2189" s="4" t="s">
        <v>13</v>
      </c>
      <c r="AD2189" s="4">
        <v>0.0</v>
      </c>
    </row>
    <row r="2190">
      <c r="L2190" s="4" t="s">
        <v>13</v>
      </c>
      <c r="M2190" s="4" t="s">
        <v>13</v>
      </c>
      <c r="O2190" s="4">
        <v>0.0</v>
      </c>
      <c r="AA2190" s="4" t="s">
        <v>13</v>
      </c>
      <c r="AB2190" s="4" t="s">
        <v>13</v>
      </c>
      <c r="AD2190" s="4">
        <v>0.0</v>
      </c>
    </row>
    <row r="2191">
      <c r="L2191" s="4" t="s">
        <v>13</v>
      </c>
      <c r="M2191" s="4" t="s">
        <v>13</v>
      </c>
      <c r="O2191" s="4">
        <v>0.0</v>
      </c>
      <c r="AA2191" s="4" t="s">
        <v>13</v>
      </c>
      <c r="AB2191" s="4" t="s">
        <v>13</v>
      </c>
      <c r="AD2191" s="4">
        <v>0.0</v>
      </c>
    </row>
    <row r="2192">
      <c r="L2192" s="4" t="s">
        <v>13</v>
      </c>
      <c r="M2192" s="4" t="s">
        <v>13</v>
      </c>
      <c r="O2192" s="4">
        <v>0.0</v>
      </c>
      <c r="AA2192" s="4" t="s">
        <v>13</v>
      </c>
      <c r="AB2192" s="4" t="s">
        <v>13</v>
      </c>
      <c r="AD2192" s="4">
        <v>0.0</v>
      </c>
    </row>
    <row r="2193">
      <c r="L2193" s="4" t="s">
        <v>13</v>
      </c>
      <c r="M2193" s="4" t="s">
        <v>13</v>
      </c>
      <c r="O2193" s="4">
        <v>0.0</v>
      </c>
      <c r="AA2193" s="4" t="s">
        <v>13</v>
      </c>
      <c r="AB2193" s="4" t="s">
        <v>13</v>
      </c>
      <c r="AD2193" s="4">
        <v>0.0</v>
      </c>
    </row>
    <row r="2194">
      <c r="L2194" s="4" t="s">
        <v>13</v>
      </c>
      <c r="M2194" s="4" t="s">
        <v>13</v>
      </c>
      <c r="O2194" s="4">
        <v>0.0</v>
      </c>
      <c r="AA2194" s="4" t="s">
        <v>13</v>
      </c>
      <c r="AB2194" s="4" t="s">
        <v>13</v>
      </c>
      <c r="AD2194" s="4">
        <v>0.0</v>
      </c>
    </row>
    <row r="2195">
      <c r="L2195" s="4" t="s">
        <v>13</v>
      </c>
      <c r="M2195" s="4" t="s">
        <v>13</v>
      </c>
      <c r="O2195" s="4">
        <v>0.0</v>
      </c>
      <c r="AA2195" s="4" t="s">
        <v>13</v>
      </c>
      <c r="AB2195" s="4" t="s">
        <v>13</v>
      </c>
      <c r="AD2195" s="4">
        <v>0.0</v>
      </c>
    </row>
    <row r="2196">
      <c r="L2196" s="4" t="s">
        <v>13</v>
      </c>
      <c r="M2196" s="4" t="s">
        <v>13</v>
      </c>
      <c r="O2196" s="4">
        <v>0.0</v>
      </c>
      <c r="AA2196" s="4" t="s">
        <v>13</v>
      </c>
      <c r="AB2196" s="4" t="s">
        <v>13</v>
      </c>
      <c r="AD2196" s="4">
        <v>0.0</v>
      </c>
    </row>
    <row r="2197">
      <c r="L2197" s="4" t="s">
        <v>13</v>
      </c>
      <c r="M2197" s="4" t="s">
        <v>13</v>
      </c>
      <c r="O2197" s="4">
        <v>0.0</v>
      </c>
      <c r="AA2197" s="4" t="s">
        <v>13</v>
      </c>
      <c r="AB2197" s="4" t="s">
        <v>13</v>
      </c>
      <c r="AD2197" s="4">
        <v>0.0</v>
      </c>
    </row>
    <row r="2198">
      <c r="L2198" s="4" t="s">
        <v>13</v>
      </c>
      <c r="M2198" s="4" t="s">
        <v>13</v>
      </c>
      <c r="O2198" s="4">
        <v>0.0</v>
      </c>
      <c r="AA2198" s="4" t="s">
        <v>13</v>
      </c>
      <c r="AB2198" s="4" t="s">
        <v>13</v>
      </c>
      <c r="AD2198" s="4">
        <v>0.0</v>
      </c>
    </row>
    <row r="2199">
      <c r="L2199" s="4" t="s">
        <v>13</v>
      </c>
      <c r="M2199" s="4" t="s">
        <v>13</v>
      </c>
      <c r="O2199" s="4">
        <v>0.0</v>
      </c>
      <c r="AA2199" s="4" t="s">
        <v>13</v>
      </c>
      <c r="AB2199" s="4" t="s">
        <v>13</v>
      </c>
      <c r="AD2199" s="4">
        <v>0.0</v>
      </c>
    </row>
    <row r="2200">
      <c r="L2200" s="4" t="s">
        <v>13</v>
      </c>
      <c r="M2200" s="4" t="s">
        <v>13</v>
      </c>
      <c r="O2200" s="4">
        <v>0.0</v>
      </c>
      <c r="AA2200" s="4" t="s">
        <v>13</v>
      </c>
      <c r="AB2200" s="4" t="s">
        <v>13</v>
      </c>
      <c r="AD2200" s="4">
        <v>0.0</v>
      </c>
    </row>
    <row r="2201">
      <c r="L2201" s="4" t="s">
        <v>13</v>
      </c>
      <c r="M2201" s="4" t="s">
        <v>13</v>
      </c>
      <c r="O2201" s="4">
        <v>0.0</v>
      </c>
      <c r="AA2201" s="4" t="s">
        <v>13</v>
      </c>
      <c r="AB2201" s="4" t="s">
        <v>13</v>
      </c>
      <c r="AD2201" s="4">
        <v>0.0</v>
      </c>
    </row>
    <row r="2202">
      <c r="L2202" s="4" t="s">
        <v>13</v>
      </c>
      <c r="M2202" s="4" t="s">
        <v>13</v>
      </c>
      <c r="O2202" s="4">
        <v>0.0</v>
      </c>
      <c r="AA2202" s="4" t="s">
        <v>13</v>
      </c>
      <c r="AB2202" s="4" t="s">
        <v>13</v>
      </c>
      <c r="AD2202" s="4">
        <v>0.0</v>
      </c>
    </row>
    <row r="2203">
      <c r="L2203" s="4" t="s">
        <v>13</v>
      </c>
      <c r="M2203" s="4" t="s">
        <v>13</v>
      </c>
      <c r="O2203" s="4">
        <v>0.0</v>
      </c>
      <c r="AA2203" s="4" t="s">
        <v>13</v>
      </c>
      <c r="AB2203" s="4" t="s">
        <v>13</v>
      </c>
      <c r="AD2203" s="4">
        <v>0.0</v>
      </c>
    </row>
    <row r="2204">
      <c r="L2204" s="4" t="s">
        <v>13</v>
      </c>
      <c r="M2204" s="4" t="s">
        <v>13</v>
      </c>
      <c r="O2204" s="4">
        <v>0.0</v>
      </c>
      <c r="AA2204" s="4" t="s">
        <v>13</v>
      </c>
      <c r="AB2204" s="4" t="s">
        <v>13</v>
      </c>
      <c r="AD2204" s="4">
        <v>0.0</v>
      </c>
    </row>
    <row r="2205">
      <c r="L2205" s="4" t="s">
        <v>13</v>
      </c>
      <c r="M2205" s="4" t="s">
        <v>13</v>
      </c>
      <c r="O2205" s="4">
        <v>0.0</v>
      </c>
      <c r="AA2205" s="4" t="s">
        <v>13</v>
      </c>
      <c r="AB2205" s="4" t="s">
        <v>13</v>
      </c>
      <c r="AD2205" s="4">
        <v>0.0</v>
      </c>
    </row>
    <row r="2206">
      <c r="L2206" s="4" t="s">
        <v>13</v>
      </c>
      <c r="M2206" s="4" t="s">
        <v>13</v>
      </c>
      <c r="O2206" s="4">
        <v>0.0</v>
      </c>
      <c r="AA2206" s="4" t="s">
        <v>13</v>
      </c>
      <c r="AB2206" s="4" t="s">
        <v>13</v>
      </c>
      <c r="AD2206" s="4">
        <v>0.0</v>
      </c>
    </row>
    <row r="2207">
      <c r="L2207" s="4" t="s">
        <v>13</v>
      </c>
      <c r="M2207" s="4" t="s">
        <v>13</v>
      </c>
      <c r="O2207" s="4">
        <v>0.0</v>
      </c>
      <c r="AA2207" s="4" t="s">
        <v>13</v>
      </c>
      <c r="AB2207" s="4" t="s">
        <v>13</v>
      </c>
      <c r="AD2207" s="4">
        <v>0.0</v>
      </c>
    </row>
    <row r="2208">
      <c r="L2208" s="4" t="s">
        <v>13</v>
      </c>
      <c r="M2208" s="4" t="s">
        <v>13</v>
      </c>
      <c r="O2208" s="4">
        <v>0.0</v>
      </c>
      <c r="AA2208" s="4" t="s">
        <v>13</v>
      </c>
      <c r="AB2208" s="4" t="s">
        <v>13</v>
      </c>
      <c r="AD2208" s="4">
        <v>0.0</v>
      </c>
    </row>
    <row r="2209">
      <c r="L2209" s="4" t="s">
        <v>13</v>
      </c>
      <c r="M2209" s="4" t="s">
        <v>13</v>
      </c>
      <c r="O2209" s="4">
        <v>0.0</v>
      </c>
      <c r="AA2209" s="4" t="s">
        <v>13</v>
      </c>
      <c r="AB2209" s="4" t="s">
        <v>13</v>
      </c>
      <c r="AD2209" s="4">
        <v>0.0</v>
      </c>
    </row>
    <row r="2210">
      <c r="L2210" s="4" t="s">
        <v>13</v>
      </c>
      <c r="M2210" s="4" t="s">
        <v>13</v>
      </c>
      <c r="O2210" s="4">
        <v>0.0</v>
      </c>
      <c r="AA2210" s="4" t="s">
        <v>13</v>
      </c>
      <c r="AB2210" s="4" t="s">
        <v>13</v>
      </c>
      <c r="AD2210" s="4">
        <v>0.0</v>
      </c>
    </row>
    <row r="2211">
      <c r="L2211" s="4" t="s">
        <v>13</v>
      </c>
      <c r="M2211" s="4" t="s">
        <v>13</v>
      </c>
      <c r="O2211" s="4">
        <v>0.0</v>
      </c>
      <c r="AA2211" s="4" t="s">
        <v>13</v>
      </c>
      <c r="AB2211" s="4" t="s">
        <v>13</v>
      </c>
      <c r="AD2211" s="4">
        <v>0.0</v>
      </c>
    </row>
    <row r="2212">
      <c r="L2212" s="4" t="s">
        <v>13</v>
      </c>
      <c r="M2212" s="4" t="s">
        <v>13</v>
      </c>
      <c r="O2212" s="4">
        <v>0.0</v>
      </c>
      <c r="AA2212" s="4" t="s">
        <v>13</v>
      </c>
      <c r="AB2212" s="4" t="s">
        <v>13</v>
      </c>
      <c r="AD2212" s="4">
        <v>0.0</v>
      </c>
    </row>
    <row r="2213">
      <c r="L2213" s="4" t="s">
        <v>13</v>
      </c>
      <c r="M2213" s="4" t="s">
        <v>13</v>
      </c>
      <c r="O2213" s="4">
        <v>0.0</v>
      </c>
      <c r="AA2213" s="4" t="s">
        <v>13</v>
      </c>
      <c r="AB2213" s="4" t="s">
        <v>13</v>
      </c>
      <c r="AD2213" s="4">
        <v>0.0</v>
      </c>
    </row>
    <row r="2214">
      <c r="L2214" s="4" t="s">
        <v>13</v>
      </c>
      <c r="M2214" s="4" t="s">
        <v>13</v>
      </c>
      <c r="O2214" s="4">
        <v>0.0</v>
      </c>
      <c r="AA2214" s="4" t="s">
        <v>13</v>
      </c>
      <c r="AB2214" s="4" t="s">
        <v>13</v>
      </c>
      <c r="AD2214" s="4">
        <v>0.0</v>
      </c>
    </row>
    <row r="2215">
      <c r="L2215" s="4" t="s">
        <v>13</v>
      </c>
      <c r="M2215" s="4" t="s">
        <v>13</v>
      </c>
      <c r="O2215" s="4">
        <v>0.0</v>
      </c>
      <c r="AA2215" s="4" t="s">
        <v>13</v>
      </c>
      <c r="AB2215" s="4" t="s">
        <v>13</v>
      </c>
      <c r="AD2215" s="4">
        <v>0.0</v>
      </c>
    </row>
    <row r="2216">
      <c r="L2216" s="4" t="s">
        <v>13</v>
      </c>
      <c r="M2216" s="4" t="s">
        <v>13</v>
      </c>
      <c r="O2216" s="4">
        <v>0.0</v>
      </c>
      <c r="AA2216" s="4" t="s">
        <v>13</v>
      </c>
      <c r="AB2216" s="4" t="s">
        <v>13</v>
      </c>
      <c r="AD2216" s="4">
        <v>0.0</v>
      </c>
    </row>
    <row r="2217">
      <c r="L2217" s="4" t="s">
        <v>13</v>
      </c>
      <c r="M2217" s="4" t="s">
        <v>13</v>
      </c>
      <c r="O2217" s="4">
        <v>0.0</v>
      </c>
      <c r="AA2217" s="4" t="s">
        <v>13</v>
      </c>
      <c r="AB2217" s="4" t="s">
        <v>13</v>
      </c>
      <c r="AD2217" s="4">
        <v>0.0</v>
      </c>
    </row>
    <row r="2218">
      <c r="L2218" s="4" t="s">
        <v>13</v>
      </c>
      <c r="M2218" s="4" t="s">
        <v>13</v>
      </c>
      <c r="O2218" s="4">
        <v>0.0</v>
      </c>
      <c r="AA2218" s="4" t="s">
        <v>13</v>
      </c>
      <c r="AB2218" s="4" t="s">
        <v>13</v>
      </c>
      <c r="AD2218" s="4">
        <v>0.0</v>
      </c>
    </row>
    <row r="2219">
      <c r="L2219" s="4" t="s">
        <v>13</v>
      </c>
      <c r="M2219" s="4" t="s">
        <v>13</v>
      </c>
      <c r="O2219" s="4">
        <v>0.0</v>
      </c>
      <c r="AA2219" s="4" t="s">
        <v>13</v>
      </c>
      <c r="AB2219" s="4" t="s">
        <v>13</v>
      </c>
      <c r="AD2219" s="4">
        <v>0.0</v>
      </c>
    </row>
    <row r="2220">
      <c r="L2220" s="4" t="s">
        <v>13</v>
      </c>
      <c r="M2220" s="4" t="s">
        <v>13</v>
      </c>
      <c r="O2220" s="4">
        <v>0.0</v>
      </c>
      <c r="AA2220" s="4" t="s">
        <v>13</v>
      </c>
      <c r="AB2220" s="4" t="s">
        <v>13</v>
      </c>
      <c r="AD2220" s="4">
        <v>0.0</v>
      </c>
    </row>
    <row r="2221">
      <c r="L2221" s="4" t="s">
        <v>13</v>
      </c>
      <c r="M2221" s="4" t="s">
        <v>13</v>
      </c>
      <c r="O2221" s="4">
        <v>0.0</v>
      </c>
      <c r="AA2221" s="4" t="s">
        <v>13</v>
      </c>
      <c r="AB2221" s="4" t="s">
        <v>13</v>
      </c>
      <c r="AD2221" s="4">
        <v>0.0</v>
      </c>
    </row>
    <row r="2222">
      <c r="L2222" s="4" t="s">
        <v>13</v>
      </c>
      <c r="M2222" s="4" t="s">
        <v>13</v>
      </c>
      <c r="O2222" s="4">
        <v>0.0</v>
      </c>
      <c r="AA2222" s="4" t="s">
        <v>13</v>
      </c>
      <c r="AB2222" s="4" t="s">
        <v>13</v>
      </c>
      <c r="AD2222" s="4">
        <v>0.0</v>
      </c>
    </row>
    <row r="2223">
      <c r="L2223" s="4" t="s">
        <v>13</v>
      </c>
      <c r="M2223" s="4" t="s">
        <v>13</v>
      </c>
      <c r="O2223" s="4">
        <v>0.0</v>
      </c>
      <c r="AA2223" s="4" t="s">
        <v>13</v>
      </c>
      <c r="AB2223" s="4" t="s">
        <v>13</v>
      </c>
      <c r="AD2223" s="4">
        <v>0.0</v>
      </c>
    </row>
    <row r="2224">
      <c r="L2224" s="4" t="s">
        <v>13</v>
      </c>
      <c r="M2224" s="4" t="s">
        <v>13</v>
      </c>
      <c r="O2224" s="4">
        <v>0.0</v>
      </c>
      <c r="AA2224" s="4" t="s">
        <v>13</v>
      </c>
      <c r="AB2224" s="4" t="s">
        <v>13</v>
      </c>
      <c r="AD2224" s="4">
        <v>0.0</v>
      </c>
    </row>
    <row r="2225">
      <c r="L2225" s="4" t="s">
        <v>13</v>
      </c>
      <c r="M2225" s="4" t="s">
        <v>13</v>
      </c>
      <c r="O2225" s="4">
        <v>0.0</v>
      </c>
      <c r="AA2225" s="4" t="s">
        <v>13</v>
      </c>
      <c r="AB2225" s="4" t="s">
        <v>13</v>
      </c>
      <c r="AD2225" s="4">
        <v>0.0</v>
      </c>
    </row>
    <row r="2226">
      <c r="L2226" s="4" t="s">
        <v>13</v>
      </c>
      <c r="M2226" s="4" t="s">
        <v>13</v>
      </c>
      <c r="O2226" s="4">
        <v>0.0</v>
      </c>
      <c r="AA2226" s="4" t="s">
        <v>13</v>
      </c>
      <c r="AB2226" s="4" t="s">
        <v>13</v>
      </c>
      <c r="AD2226" s="4">
        <v>0.0</v>
      </c>
    </row>
    <row r="2227">
      <c r="L2227" s="4" t="s">
        <v>13</v>
      </c>
      <c r="M2227" s="4" t="s">
        <v>13</v>
      </c>
      <c r="O2227" s="4">
        <v>0.0</v>
      </c>
      <c r="AA2227" s="4" t="s">
        <v>13</v>
      </c>
      <c r="AB2227" s="4" t="s">
        <v>13</v>
      </c>
      <c r="AD2227" s="4">
        <v>0.0</v>
      </c>
    </row>
    <row r="2228">
      <c r="L2228" s="4" t="s">
        <v>13</v>
      </c>
      <c r="M2228" s="4" t="s">
        <v>13</v>
      </c>
      <c r="O2228" s="4">
        <v>0.0</v>
      </c>
      <c r="AA2228" s="4" t="s">
        <v>13</v>
      </c>
      <c r="AB2228" s="4" t="s">
        <v>13</v>
      </c>
      <c r="AD2228" s="4">
        <v>0.0</v>
      </c>
    </row>
    <row r="2229">
      <c r="L2229" s="4" t="s">
        <v>13</v>
      </c>
      <c r="M2229" s="4" t="s">
        <v>13</v>
      </c>
      <c r="O2229" s="4">
        <v>0.0</v>
      </c>
      <c r="AA2229" s="4" t="s">
        <v>13</v>
      </c>
      <c r="AB2229" s="4" t="s">
        <v>13</v>
      </c>
      <c r="AD2229" s="4">
        <v>0.0</v>
      </c>
    </row>
    <row r="2230">
      <c r="L2230" s="4" t="s">
        <v>13</v>
      </c>
      <c r="M2230" s="4" t="s">
        <v>13</v>
      </c>
      <c r="O2230" s="4">
        <v>0.0</v>
      </c>
      <c r="AA2230" s="4" t="s">
        <v>13</v>
      </c>
      <c r="AB2230" s="4" t="s">
        <v>13</v>
      </c>
      <c r="AD2230" s="4">
        <v>0.0</v>
      </c>
    </row>
    <row r="2231">
      <c r="L2231" s="4" t="s">
        <v>13</v>
      </c>
      <c r="M2231" s="4" t="s">
        <v>13</v>
      </c>
      <c r="O2231" s="4">
        <v>0.0</v>
      </c>
      <c r="AA2231" s="4" t="s">
        <v>13</v>
      </c>
      <c r="AB2231" s="4" t="s">
        <v>13</v>
      </c>
      <c r="AD2231" s="4">
        <v>0.0</v>
      </c>
    </row>
    <row r="2232">
      <c r="L2232" s="4" t="s">
        <v>13</v>
      </c>
      <c r="M2232" s="4" t="s">
        <v>13</v>
      </c>
      <c r="O2232" s="4">
        <v>0.0</v>
      </c>
      <c r="AA2232" s="4" t="s">
        <v>13</v>
      </c>
      <c r="AB2232" s="4" t="s">
        <v>13</v>
      </c>
      <c r="AD2232" s="4">
        <v>0.0</v>
      </c>
    </row>
    <row r="2233">
      <c r="L2233" s="4" t="s">
        <v>13</v>
      </c>
      <c r="M2233" s="4" t="s">
        <v>13</v>
      </c>
      <c r="O2233" s="4">
        <v>0.0</v>
      </c>
      <c r="AA2233" s="4" t="s">
        <v>13</v>
      </c>
      <c r="AB2233" s="4" t="s">
        <v>13</v>
      </c>
      <c r="AD2233" s="4">
        <v>0.0</v>
      </c>
    </row>
    <row r="2234">
      <c r="L2234" s="4" t="s">
        <v>13</v>
      </c>
      <c r="M2234" s="4" t="s">
        <v>13</v>
      </c>
      <c r="O2234" s="4">
        <v>0.0</v>
      </c>
      <c r="AA2234" s="4" t="s">
        <v>13</v>
      </c>
      <c r="AB2234" s="4" t="s">
        <v>13</v>
      </c>
      <c r="AD2234" s="4">
        <v>0.0</v>
      </c>
    </row>
    <row r="2235">
      <c r="L2235" s="4" t="s">
        <v>13</v>
      </c>
      <c r="M2235" s="4" t="s">
        <v>13</v>
      </c>
      <c r="O2235" s="4">
        <v>0.0</v>
      </c>
      <c r="AA2235" s="4" t="s">
        <v>13</v>
      </c>
      <c r="AB2235" s="4" t="s">
        <v>13</v>
      </c>
      <c r="AD2235" s="4">
        <v>0.0</v>
      </c>
    </row>
    <row r="2236">
      <c r="L2236" s="4" t="s">
        <v>13</v>
      </c>
      <c r="M2236" s="4" t="s">
        <v>13</v>
      </c>
      <c r="O2236" s="4">
        <v>0.0</v>
      </c>
      <c r="AA2236" s="4" t="s">
        <v>13</v>
      </c>
      <c r="AB2236" s="4" t="s">
        <v>13</v>
      </c>
      <c r="AD2236" s="4">
        <v>0.0</v>
      </c>
    </row>
    <row r="2237">
      <c r="L2237" s="4" t="s">
        <v>13</v>
      </c>
      <c r="M2237" s="4" t="s">
        <v>13</v>
      </c>
      <c r="O2237" s="4">
        <v>0.0</v>
      </c>
      <c r="AA2237" s="4" t="s">
        <v>13</v>
      </c>
      <c r="AB2237" s="4" t="s">
        <v>13</v>
      </c>
      <c r="AD2237" s="4">
        <v>0.0</v>
      </c>
    </row>
    <row r="2238">
      <c r="L2238" s="4" t="s">
        <v>13</v>
      </c>
      <c r="M2238" s="4" t="s">
        <v>13</v>
      </c>
      <c r="O2238" s="4">
        <v>0.0</v>
      </c>
      <c r="AA2238" s="4" t="s">
        <v>13</v>
      </c>
      <c r="AB2238" s="4" t="s">
        <v>13</v>
      </c>
      <c r="AD2238" s="4">
        <v>0.0</v>
      </c>
    </row>
    <row r="2239">
      <c r="L2239" s="4" t="s">
        <v>13</v>
      </c>
      <c r="M2239" s="4" t="s">
        <v>13</v>
      </c>
      <c r="O2239" s="4">
        <v>0.0</v>
      </c>
      <c r="AA2239" s="4" t="s">
        <v>13</v>
      </c>
      <c r="AB2239" s="4" t="s">
        <v>13</v>
      </c>
      <c r="AD2239" s="4">
        <v>0.0</v>
      </c>
    </row>
    <row r="2240">
      <c r="L2240" s="4" t="s">
        <v>13</v>
      </c>
      <c r="M2240" s="4" t="s">
        <v>13</v>
      </c>
      <c r="O2240" s="4">
        <v>0.0</v>
      </c>
      <c r="AA2240" s="4" t="s">
        <v>13</v>
      </c>
      <c r="AB2240" s="4" t="s">
        <v>13</v>
      </c>
      <c r="AD2240" s="4">
        <v>0.0</v>
      </c>
    </row>
    <row r="2241">
      <c r="L2241" s="4" t="s">
        <v>13</v>
      </c>
      <c r="M2241" s="4" t="s">
        <v>13</v>
      </c>
      <c r="O2241" s="4">
        <v>0.0</v>
      </c>
      <c r="AA2241" s="4" t="s">
        <v>13</v>
      </c>
      <c r="AB2241" s="4" t="s">
        <v>13</v>
      </c>
      <c r="AD2241" s="4">
        <v>0.0</v>
      </c>
    </row>
    <row r="2242">
      <c r="L2242" s="4" t="s">
        <v>13</v>
      </c>
      <c r="M2242" s="4" t="s">
        <v>13</v>
      </c>
      <c r="O2242" s="4">
        <v>0.0</v>
      </c>
      <c r="AA2242" s="4" t="s">
        <v>13</v>
      </c>
      <c r="AB2242" s="4" t="s">
        <v>13</v>
      </c>
      <c r="AD2242" s="4">
        <v>0.0</v>
      </c>
    </row>
    <row r="2243">
      <c r="L2243" s="4" t="s">
        <v>13</v>
      </c>
      <c r="M2243" s="4" t="s">
        <v>13</v>
      </c>
      <c r="O2243" s="4">
        <v>0.0</v>
      </c>
      <c r="AA2243" s="4" t="s">
        <v>13</v>
      </c>
      <c r="AB2243" s="4" t="s">
        <v>13</v>
      </c>
      <c r="AD2243" s="4">
        <v>0.0</v>
      </c>
    </row>
    <row r="2244">
      <c r="L2244" s="4" t="s">
        <v>13</v>
      </c>
      <c r="M2244" s="4" t="s">
        <v>13</v>
      </c>
      <c r="O2244" s="4">
        <v>0.0</v>
      </c>
      <c r="AA2244" s="4" t="s">
        <v>13</v>
      </c>
      <c r="AB2244" s="4" t="s">
        <v>13</v>
      </c>
      <c r="AD2244" s="4">
        <v>0.0</v>
      </c>
    </row>
    <row r="2245">
      <c r="L2245" s="4" t="s">
        <v>13</v>
      </c>
      <c r="M2245" s="4" t="s">
        <v>13</v>
      </c>
      <c r="O2245" s="4">
        <v>0.0</v>
      </c>
      <c r="AA2245" s="4" t="s">
        <v>13</v>
      </c>
      <c r="AB2245" s="4" t="s">
        <v>13</v>
      </c>
      <c r="AD2245" s="4">
        <v>0.0</v>
      </c>
    </row>
    <row r="2246">
      <c r="L2246" s="4" t="s">
        <v>13</v>
      </c>
      <c r="M2246" s="4" t="s">
        <v>13</v>
      </c>
      <c r="O2246" s="4">
        <v>0.0</v>
      </c>
      <c r="AA2246" s="4" t="s">
        <v>13</v>
      </c>
      <c r="AB2246" s="4" t="s">
        <v>13</v>
      </c>
      <c r="AD2246" s="4">
        <v>0.0</v>
      </c>
    </row>
    <row r="2247">
      <c r="L2247" s="4" t="s">
        <v>13</v>
      </c>
      <c r="M2247" s="4" t="s">
        <v>13</v>
      </c>
      <c r="O2247" s="4">
        <v>0.0</v>
      </c>
      <c r="AA2247" s="4" t="s">
        <v>13</v>
      </c>
      <c r="AB2247" s="4" t="s">
        <v>13</v>
      </c>
      <c r="AD2247" s="4">
        <v>0.0</v>
      </c>
    </row>
    <row r="2248">
      <c r="L2248" s="4" t="s">
        <v>13</v>
      </c>
      <c r="M2248" s="4" t="s">
        <v>13</v>
      </c>
      <c r="O2248" s="4">
        <v>0.0</v>
      </c>
      <c r="AA2248" s="4" t="s">
        <v>13</v>
      </c>
      <c r="AB2248" s="4" t="s">
        <v>13</v>
      </c>
      <c r="AD2248" s="4">
        <v>0.0</v>
      </c>
    </row>
    <row r="2249">
      <c r="L2249" s="4" t="s">
        <v>13</v>
      </c>
      <c r="M2249" s="4" t="s">
        <v>13</v>
      </c>
      <c r="O2249" s="4">
        <v>0.0</v>
      </c>
      <c r="AA2249" s="4" t="s">
        <v>13</v>
      </c>
      <c r="AB2249" s="4" t="s">
        <v>13</v>
      </c>
      <c r="AD2249" s="4">
        <v>0.0</v>
      </c>
    </row>
    <row r="2250">
      <c r="L2250" s="4" t="s">
        <v>13</v>
      </c>
      <c r="M2250" s="4" t="s">
        <v>13</v>
      </c>
      <c r="O2250" s="4">
        <v>0.0</v>
      </c>
      <c r="AA2250" s="4" t="s">
        <v>13</v>
      </c>
      <c r="AB2250" s="4" t="s">
        <v>13</v>
      </c>
      <c r="AD2250" s="4">
        <v>0.0</v>
      </c>
    </row>
    <row r="2251">
      <c r="L2251" s="4" t="s">
        <v>13</v>
      </c>
      <c r="M2251" s="4" t="s">
        <v>13</v>
      </c>
      <c r="O2251" s="4">
        <v>0.0</v>
      </c>
      <c r="AA2251" s="4" t="s">
        <v>13</v>
      </c>
      <c r="AB2251" s="4" t="s">
        <v>13</v>
      </c>
      <c r="AD2251" s="4">
        <v>0.0</v>
      </c>
    </row>
    <row r="2252">
      <c r="L2252" s="4" t="s">
        <v>13</v>
      </c>
      <c r="M2252" s="4" t="s">
        <v>13</v>
      </c>
      <c r="O2252" s="4">
        <v>0.0</v>
      </c>
      <c r="AA2252" s="4" t="s">
        <v>13</v>
      </c>
      <c r="AB2252" s="4" t="s">
        <v>13</v>
      </c>
      <c r="AD2252" s="4">
        <v>0.0</v>
      </c>
    </row>
    <row r="2253">
      <c r="L2253" s="4" t="s">
        <v>13</v>
      </c>
      <c r="M2253" s="4" t="s">
        <v>13</v>
      </c>
      <c r="O2253" s="4">
        <v>0.0</v>
      </c>
      <c r="AA2253" s="4" t="s">
        <v>13</v>
      </c>
      <c r="AB2253" s="4" t="s">
        <v>13</v>
      </c>
      <c r="AD2253" s="4">
        <v>0.0</v>
      </c>
    </row>
    <row r="2254">
      <c r="L2254" s="4" t="s">
        <v>13</v>
      </c>
      <c r="M2254" s="4" t="s">
        <v>13</v>
      </c>
      <c r="O2254" s="4">
        <v>0.0</v>
      </c>
      <c r="AA2254" s="4" t="s">
        <v>13</v>
      </c>
      <c r="AB2254" s="4" t="s">
        <v>13</v>
      </c>
      <c r="AD2254" s="4">
        <v>0.0</v>
      </c>
    </row>
    <row r="2255">
      <c r="L2255" s="4" t="s">
        <v>13</v>
      </c>
      <c r="M2255" s="4" t="s">
        <v>13</v>
      </c>
      <c r="O2255" s="4">
        <v>0.0</v>
      </c>
      <c r="AA2255" s="4" t="s">
        <v>13</v>
      </c>
      <c r="AB2255" s="4" t="s">
        <v>13</v>
      </c>
      <c r="AD2255" s="4">
        <v>0.0</v>
      </c>
    </row>
    <row r="2256">
      <c r="L2256" s="4" t="s">
        <v>13</v>
      </c>
      <c r="M2256" s="4" t="s">
        <v>13</v>
      </c>
      <c r="O2256" s="4">
        <v>0.0</v>
      </c>
      <c r="AA2256" s="4" t="s">
        <v>13</v>
      </c>
      <c r="AB2256" s="4" t="s">
        <v>13</v>
      </c>
      <c r="AD2256" s="4">
        <v>0.0</v>
      </c>
    </row>
    <row r="2257">
      <c r="L2257" s="4" t="s">
        <v>13</v>
      </c>
      <c r="M2257" s="4" t="s">
        <v>13</v>
      </c>
      <c r="O2257" s="4">
        <v>0.0</v>
      </c>
      <c r="AA2257" s="4" t="s">
        <v>13</v>
      </c>
      <c r="AB2257" s="4" t="s">
        <v>13</v>
      </c>
      <c r="AD2257" s="4">
        <v>0.0</v>
      </c>
    </row>
    <row r="2258">
      <c r="L2258" s="4" t="s">
        <v>13</v>
      </c>
      <c r="M2258" s="4" t="s">
        <v>13</v>
      </c>
      <c r="O2258" s="4">
        <v>0.0</v>
      </c>
      <c r="AA2258" s="4" t="s">
        <v>13</v>
      </c>
      <c r="AB2258" s="4" t="s">
        <v>13</v>
      </c>
      <c r="AD2258" s="4">
        <v>0.0</v>
      </c>
    </row>
    <row r="2259">
      <c r="L2259" s="4" t="s">
        <v>13</v>
      </c>
      <c r="M2259" s="4" t="s">
        <v>13</v>
      </c>
      <c r="O2259" s="4">
        <v>0.0</v>
      </c>
      <c r="AA2259" s="4" t="s">
        <v>13</v>
      </c>
      <c r="AB2259" s="4" t="s">
        <v>13</v>
      </c>
      <c r="AD2259" s="4">
        <v>0.0</v>
      </c>
    </row>
    <row r="2260">
      <c r="L2260" s="4" t="s">
        <v>13</v>
      </c>
      <c r="M2260" s="4" t="s">
        <v>13</v>
      </c>
      <c r="O2260" s="4">
        <v>0.0</v>
      </c>
      <c r="AA2260" s="4" t="s">
        <v>13</v>
      </c>
      <c r="AB2260" s="4" t="s">
        <v>13</v>
      </c>
      <c r="AD2260" s="4">
        <v>0.0</v>
      </c>
    </row>
    <row r="2261">
      <c r="L2261" s="4" t="s">
        <v>13</v>
      </c>
      <c r="M2261" s="4" t="s">
        <v>13</v>
      </c>
      <c r="O2261" s="4">
        <v>0.0</v>
      </c>
      <c r="AA2261" s="4" t="s">
        <v>13</v>
      </c>
      <c r="AB2261" s="4" t="s">
        <v>13</v>
      </c>
      <c r="AD2261" s="4">
        <v>0.0</v>
      </c>
    </row>
    <row r="2262">
      <c r="L2262" s="4" t="s">
        <v>13</v>
      </c>
      <c r="M2262" s="4" t="s">
        <v>13</v>
      </c>
      <c r="O2262" s="4">
        <v>0.0</v>
      </c>
      <c r="AA2262" s="4" t="s">
        <v>13</v>
      </c>
      <c r="AB2262" s="4" t="s">
        <v>13</v>
      </c>
      <c r="AD2262" s="4">
        <v>0.0</v>
      </c>
    </row>
    <row r="2263">
      <c r="L2263" s="4" t="s">
        <v>13</v>
      </c>
      <c r="M2263" s="4" t="s">
        <v>13</v>
      </c>
      <c r="O2263" s="4">
        <v>0.0</v>
      </c>
      <c r="AA2263" s="4" t="s">
        <v>13</v>
      </c>
      <c r="AB2263" s="4" t="s">
        <v>13</v>
      </c>
      <c r="AD2263" s="4">
        <v>0.0</v>
      </c>
    </row>
    <row r="2264">
      <c r="L2264" s="4" t="s">
        <v>13</v>
      </c>
      <c r="M2264" s="4" t="s">
        <v>13</v>
      </c>
      <c r="O2264" s="4">
        <v>0.0</v>
      </c>
      <c r="AA2264" s="4" t="s">
        <v>13</v>
      </c>
      <c r="AB2264" s="4" t="s">
        <v>13</v>
      </c>
      <c r="AD2264" s="4">
        <v>0.0</v>
      </c>
    </row>
    <row r="2265">
      <c r="L2265" s="4" t="s">
        <v>13</v>
      </c>
      <c r="M2265" s="4" t="s">
        <v>13</v>
      </c>
      <c r="O2265" s="4">
        <v>0.0</v>
      </c>
      <c r="AA2265" s="4" t="s">
        <v>13</v>
      </c>
      <c r="AB2265" s="4" t="s">
        <v>13</v>
      </c>
      <c r="AD2265" s="4">
        <v>0.0</v>
      </c>
    </row>
    <row r="2266">
      <c r="L2266" s="4" t="s">
        <v>13</v>
      </c>
      <c r="M2266" s="4" t="s">
        <v>13</v>
      </c>
      <c r="O2266" s="4">
        <v>0.0</v>
      </c>
      <c r="AA2266" s="4" t="s">
        <v>13</v>
      </c>
      <c r="AB2266" s="4" t="s">
        <v>13</v>
      </c>
      <c r="AD2266" s="4">
        <v>0.0</v>
      </c>
    </row>
    <row r="2267">
      <c r="L2267" s="4" t="s">
        <v>13</v>
      </c>
      <c r="M2267" s="4" t="s">
        <v>13</v>
      </c>
      <c r="O2267" s="4">
        <v>0.0</v>
      </c>
      <c r="AA2267" s="4" t="s">
        <v>13</v>
      </c>
      <c r="AB2267" s="4" t="s">
        <v>13</v>
      </c>
      <c r="AD2267" s="4">
        <v>0.0</v>
      </c>
    </row>
    <row r="2268">
      <c r="L2268" s="4" t="s">
        <v>13</v>
      </c>
      <c r="M2268" s="4" t="s">
        <v>13</v>
      </c>
      <c r="O2268" s="4">
        <v>0.0</v>
      </c>
      <c r="AA2268" s="4" t="s">
        <v>13</v>
      </c>
      <c r="AB2268" s="4" t="s">
        <v>13</v>
      </c>
      <c r="AD2268" s="4">
        <v>0.0</v>
      </c>
    </row>
    <row r="2269">
      <c r="L2269" s="4" t="s">
        <v>13</v>
      </c>
      <c r="M2269" s="4" t="s">
        <v>13</v>
      </c>
      <c r="O2269" s="4">
        <v>0.0</v>
      </c>
      <c r="AA2269" s="4" t="s">
        <v>13</v>
      </c>
      <c r="AB2269" s="4" t="s">
        <v>13</v>
      </c>
      <c r="AD2269" s="4">
        <v>0.0</v>
      </c>
    </row>
    <row r="2270">
      <c r="L2270" s="4" t="s">
        <v>13</v>
      </c>
      <c r="M2270" s="4" t="s">
        <v>13</v>
      </c>
      <c r="O2270" s="4">
        <v>0.0</v>
      </c>
      <c r="AA2270" s="4" t="s">
        <v>13</v>
      </c>
      <c r="AB2270" s="4" t="s">
        <v>13</v>
      </c>
      <c r="AD2270" s="4">
        <v>0.0</v>
      </c>
    </row>
    <row r="2271">
      <c r="L2271" s="4" t="s">
        <v>13</v>
      </c>
      <c r="M2271" s="4" t="s">
        <v>13</v>
      </c>
      <c r="O2271" s="4">
        <v>0.0</v>
      </c>
      <c r="AA2271" s="4" t="s">
        <v>13</v>
      </c>
      <c r="AB2271" s="4" t="s">
        <v>13</v>
      </c>
      <c r="AD2271" s="4">
        <v>0.0</v>
      </c>
    </row>
    <row r="2272">
      <c r="L2272" s="4" t="s">
        <v>13</v>
      </c>
      <c r="M2272" s="4" t="s">
        <v>13</v>
      </c>
      <c r="O2272" s="4">
        <v>0.0</v>
      </c>
      <c r="AA2272" s="4" t="s">
        <v>13</v>
      </c>
      <c r="AB2272" s="4" t="s">
        <v>13</v>
      </c>
      <c r="AD2272" s="4">
        <v>0.0</v>
      </c>
    </row>
    <row r="2273">
      <c r="L2273" s="4" t="s">
        <v>13</v>
      </c>
      <c r="M2273" s="4" t="s">
        <v>13</v>
      </c>
      <c r="O2273" s="4">
        <v>0.0</v>
      </c>
      <c r="AA2273" s="4" t="s">
        <v>13</v>
      </c>
      <c r="AB2273" s="4" t="s">
        <v>13</v>
      </c>
      <c r="AD2273" s="4">
        <v>0.0</v>
      </c>
    </row>
    <row r="2274">
      <c r="L2274" s="4" t="s">
        <v>13</v>
      </c>
      <c r="M2274" s="4" t="s">
        <v>13</v>
      </c>
      <c r="O2274" s="4">
        <v>0.0</v>
      </c>
      <c r="AA2274" s="4" t="s">
        <v>13</v>
      </c>
      <c r="AB2274" s="4" t="s">
        <v>13</v>
      </c>
      <c r="AD2274" s="4">
        <v>0.0</v>
      </c>
    </row>
    <row r="2275">
      <c r="L2275" s="4" t="s">
        <v>13</v>
      </c>
      <c r="M2275" s="4" t="s">
        <v>13</v>
      </c>
      <c r="O2275" s="4">
        <v>0.0</v>
      </c>
      <c r="AA2275" s="4" t="s">
        <v>13</v>
      </c>
      <c r="AB2275" s="4" t="s">
        <v>13</v>
      </c>
      <c r="AD2275" s="4">
        <v>0.0</v>
      </c>
    </row>
    <row r="2276">
      <c r="L2276" s="4" t="s">
        <v>13</v>
      </c>
      <c r="M2276" s="4" t="s">
        <v>13</v>
      </c>
      <c r="O2276" s="4">
        <v>0.0</v>
      </c>
      <c r="AA2276" s="4" t="s">
        <v>13</v>
      </c>
      <c r="AB2276" s="4" t="s">
        <v>13</v>
      </c>
      <c r="AD2276" s="4">
        <v>0.0</v>
      </c>
    </row>
    <row r="2277">
      <c r="L2277" s="4" t="s">
        <v>13</v>
      </c>
      <c r="M2277" s="4" t="s">
        <v>13</v>
      </c>
      <c r="O2277" s="4">
        <v>0.0</v>
      </c>
      <c r="AA2277" s="4" t="s">
        <v>13</v>
      </c>
      <c r="AB2277" s="4" t="s">
        <v>13</v>
      </c>
      <c r="AD2277" s="4">
        <v>0.0</v>
      </c>
    </row>
    <row r="2278">
      <c r="L2278" s="4" t="s">
        <v>13</v>
      </c>
      <c r="M2278" s="4" t="s">
        <v>13</v>
      </c>
      <c r="O2278" s="4">
        <v>0.0</v>
      </c>
      <c r="AA2278" s="4" t="s">
        <v>13</v>
      </c>
      <c r="AB2278" s="4" t="s">
        <v>13</v>
      </c>
      <c r="AD2278" s="4">
        <v>0.0</v>
      </c>
    </row>
    <row r="2279">
      <c r="L2279" s="4" t="s">
        <v>13</v>
      </c>
      <c r="M2279" s="4" t="s">
        <v>13</v>
      </c>
      <c r="O2279" s="4">
        <v>0.0</v>
      </c>
      <c r="AA2279" s="4" t="s">
        <v>13</v>
      </c>
      <c r="AB2279" s="4" t="s">
        <v>13</v>
      </c>
      <c r="AD2279" s="4">
        <v>0.0</v>
      </c>
    </row>
    <row r="2280">
      <c r="L2280" s="4" t="s">
        <v>13</v>
      </c>
      <c r="M2280" s="4" t="s">
        <v>13</v>
      </c>
      <c r="O2280" s="4">
        <v>0.0</v>
      </c>
      <c r="AA2280" s="4" t="s">
        <v>13</v>
      </c>
      <c r="AB2280" s="4" t="s">
        <v>13</v>
      </c>
      <c r="AD2280" s="4">
        <v>0.0</v>
      </c>
    </row>
    <row r="2281">
      <c r="L2281" s="4" t="s">
        <v>13</v>
      </c>
      <c r="M2281" s="4" t="s">
        <v>13</v>
      </c>
      <c r="O2281" s="4">
        <v>0.0</v>
      </c>
      <c r="AA2281" s="4" t="s">
        <v>13</v>
      </c>
      <c r="AB2281" s="4" t="s">
        <v>13</v>
      </c>
      <c r="AD2281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3.63"/>
    <col customWidth="1" min="15" max="15" width="19.25"/>
    <col customWidth="1" min="29" max="29" width="14.0"/>
    <col customWidth="1" min="30" max="30" width="19.63"/>
  </cols>
  <sheetData>
    <row r="1">
      <c r="C1" s="1" t="s">
        <v>22</v>
      </c>
      <c r="G1" s="1" t="s">
        <v>17</v>
      </c>
      <c r="H1" s="1" t="s">
        <v>2</v>
      </c>
      <c r="I1" s="2" t="s">
        <v>18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R1" s="1" t="s">
        <v>23</v>
      </c>
      <c r="S1" s="1"/>
      <c r="T1" s="1"/>
      <c r="U1" s="1"/>
      <c r="V1" s="1" t="s">
        <v>20</v>
      </c>
      <c r="W1" s="1" t="s">
        <v>2</v>
      </c>
      <c r="X1" s="2" t="s">
        <v>18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</row>
    <row r="2">
      <c r="G2" s="5">
        <v>3.44496</v>
      </c>
      <c r="H2" s="1">
        <v>0.005</v>
      </c>
      <c r="I2" s="1">
        <v>3.19940118137822</v>
      </c>
      <c r="J2" s="1">
        <v>0.0</v>
      </c>
      <c r="K2" s="4">
        <f>IFERROR(__xludf.DUMMYFUNCTION("SORT(UNIQUE(FLATTEN(H2:H2662, J2:J2662)))"),0.0)</f>
        <v>0</v>
      </c>
      <c r="L2" s="4" t="str">
        <f t="array" ref="L2:L2662">IF(K2:K2662="", "", IFERROR(VLOOKUP(K2:K2662, {H2:H2662, G2:G2662}, 2, FALSE), ""))</f>
        <v/>
      </c>
      <c r="M2" s="4">
        <f t="array" ref="M2:M2662">IF(K2:K2662="", "", IFERROR(VLOOKUP(K2:K2662, {J2:J2662, I2:I2662}, 2, FALSE), ""))</f>
        <v>3.199401181</v>
      </c>
      <c r="N2" s="1">
        <v>3.19938604433561</v>
      </c>
      <c r="O2" s="4">
        <f t="array" ref="O2:O2662">G2:G2662 - N2:N2662</f>
        <v>0.2455739557</v>
      </c>
      <c r="V2" s="5">
        <v>-1.03688</v>
      </c>
      <c r="W2" s="1">
        <v>0.005</v>
      </c>
      <c r="X2" s="6">
        <v>1.58238883371501</v>
      </c>
      <c r="Y2" s="1">
        <v>0.0</v>
      </c>
      <c r="Z2" s="4">
        <f>IFERROR(__xludf.DUMMYFUNCTION("SORT(UNIQUE(FLATTEN(W2:W2662, Y2:Y2662)))"),0.0)</f>
        <v>0</v>
      </c>
      <c r="AA2" s="4" t="str">
        <f t="array" ref="AA2:AA2662">IF(Z2:Z2662="", "", IFERROR(VLOOKUP(Z2:Z2662, {W2:W2662, V2:V2662}, 2, FALSE), ""))</f>
        <v/>
      </c>
      <c r="AB2" s="4">
        <f t="array" ref="AB2:AB2662">IF(Z2:Z2662="", "", IFERROR(VLOOKUP(Z2:Z2662, {Y2:Y2662, X2:X2662}, 2, FALSE), ""))</f>
        <v>1.582388834</v>
      </c>
      <c r="AC2" s="1">
        <v>1.57980006904172</v>
      </c>
      <c r="AD2" s="4">
        <f t="array" ref="AD2:AD2662">V2:V2662 - AC2:AC2662</f>
        <v>-2.616680069</v>
      </c>
    </row>
    <row r="3">
      <c r="G3" s="5">
        <v>3.39834</v>
      </c>
      <c r="H3" s="1">
        <v>0.01</v>
      </c>
      <c r="I3" s="1">
        <v>3.18870948004121</v>
      </c>
      <c r="J3" s="1">
        <v>0.133392334</v>
      </c>
      <c r="K3" s="4">
        <f>IFERROR(__xludf.DUMMYFUNCTION("""COMPUTED_VALUE"""),0.005)</f>
        <v>0.005</v>
      </c>
      <c r="L3" s="4">
        <v>3.44496</v>
      </c>
      <c r="M3" s="4" t="s">
        <v>13</v>
      </c>
      <c r="N3" s="1">
        <v>3.1993406522185</v>
      </c>
      <c r="O3" s="4">
        <v>0.1989993477815002</v>
      </c>
      <c r="V3" s="5">
        <v>-1.07228</v>
      </c>
      <c r="W3" s="1">
        <v>0.01</v>
      </c>
      <c r="X3" s="6">
        <v>1.5584825130667</v>
      </c>
      <c r="Y3" s="1">
        <v>0.133392334</v>
      </c>
      <c r="Z3" s="4">
        <f>IFERROR(__xludf.DUMMYFUNCTION("""COMPUTED_VALUE"""),0.005)</f>
        <v>0.005</v>
      </c>
      <c r="AA3" s="4">
        <v>-1.03688</v>
      </c>
      <c r="AB3" s="4" t="s">
        <v>13</v>
      </c>
      <c r="AC3" s="1">
        <v>1.57740528119352</v>
      </c>
      <c r="AD3" s="4">
        <v>-2.64968528119352</v>
      </c>
    </row>
    <row r="4">
      <c r="G4" s="5">
        <v>3.35312</v>
      </c>
      <c r="H4" s="1">
        <v>0.015</v>
      </c>
      <c r="I4" s="1">
        <v>3.0259170542051</v>
      </c>
      <c r="J4" s="1">
        <v>0.2334365845</v>
      </c>
      <c r="K4" s="4">
        <f>IFERROR(__xludf.DUMMYFUNCTION("""COMPUTED_VALUE"""),0.01)</f>
        <v>0.01</v>
      </c>
      <c r="L4" s="4">
        <v>3.39834</v>
      </c>
      <c r="M4" s="4" t="s">
        <v>13</v>
      </c>
      <c r="N4" s="1">
        <v>3.19926503146273</v>
      </c>
      <c r="O4" s="4">
        <v>0.15385496853727032</v>
      </c>
      <c r="V4" s="5">
        <v>-1.10589</v>
      </c>
      <c r="W4" s="1">
        <v>0.015</v>
      </c>
      <c r="X4" s="6">
        <v>1.98814204996307</v>
      </c>
      <c r="Y4" s="1">
        <v>0.2334365845</v>
      </c>
      <c r="Z4" s="4">
        <f>IFERROR(__xludf.DUMMYFUNCTION("""COMPUTED_VALUE"""),0.01)</f>
        <v>0.01</v>
      </c>
      <c r="AA4" s="4">
        <v>-1.07228</v>
      </c>
      <c r="AB4" s="4" t="s">
        <v>13</v>
      </c>
      <c r="AC4" s="1">
        <v>1.5751969163786</v>
      </c>
      <c r="AD4" s="4">
        <v>-2.6810869163786</v>
      </c>
    </row>
    <row r="5">
      <c r="G5" s="5">
        <v>3.30927</v>
      </c>
      <c r="H5" s="1">
        <v>0.02</v>
      </c>
      <c r="I5" s="1">
        <v>2.80539505380392</v>
      </c>
      <c r="J5" s="1">
        <v>0.3835144043</v>
      </c>
      <c r="K5" s="4">
        <f>IFERROR(__xludf.DUMMYFUNCTION("""COMPUTED_VALUE"""),0.015)</f>
        <v>0.015</v>
      </c>
      <c r="L5" s="4">
        <v>3.35312</v>
      </c>
      <c r="M5" s="4" t="s">
        <v>13</v>
      </c>
      <c r="N5" s="1">
        <v>3.19915920888236</v>
      </c>
      <c r="O5" s="4">
        <v>0.11011079111764</v>
      </c>
      <c r="V5" s="5">
        <v>-1.13773</v>
      </c>
      <c r="W5" s="1">
        <v>0.02</v>
      </c>
      <c r="X5" s="6">
        <v>2.72000103297622</v>
      </c>
      <c r="Y5" s="1">
        <v>0.3835144043</v>
      </c>
      <c r="Z5" s="4">
        <f>IFERROR(__xludf.DUMMYFUNCTION("""COMPUTED_VALUE"""),0.015)</f>
        <v>0.015</v>
      </c>
      <c r="AA5" s="4">
        <v>-1.10589</v>
      </c>
      <c r="AB5" s="4" t="s">
        <v>13</v>
      </c>
      <c r="AC5" s="1">
        <v>1.57316742052016</v>
      </c>
      <c r="AD5" s="4">
        <v>-2.71089742052016</v>
      </c>
    </row>
    <row r="6">
      <c r="G6" s="5">
        <v>3.26681</v>
      </c>
      <c r="H6" s="1">
        <v>0.025</v>
      </c>
      <c r="I6" s="1">
        <v>2.58368955625303</v>
      </c>
      <c r="J6" s="1">
        <v>0.5002288822</v>
      </c>
      <c r="K6" s="4">
        <f>IFERROR(__xludf.DUMMYFUNCTION("""COMPUTED_VALUE"""),0.02)</f>
        <v>0.02</v>
      </c>
      <c r="L6" s="4">
        <v>3.30927</v>
      </c>
      <c r="M6" s="4" t="s">
        <v>13</v>
      </c>
      <c r="N6" s="1">
        <v>3.19902321129145</v>
      </c>
      <c r="O6" s="4">
        <v>0.06778678870854993</v>
      </c>
      <c r="V6" s="5">
        <v>-1.16772</v>
      </c>
      <c r="W6" s="1">
        <v>0.025</v>
      </c>
      <c r="X6" s="6">
        <v>2.89754507367663</v>
      </c>
      <c r="Y6" s="1">
        <v>0.5002288822</v>
      </c>
      <c r="Z6" s="4">
        <f>IFERROR(__xludf.DUMMYFUNCTION("""COMPUTED_VALUE"""),0.02)</f>
        <v>0.02</v>
      </c>
      <c r="AA6" s="4">
        <v>-1.13773</v>
      </c>
      <c r="AB6" s="4" t="s">
        <v>13</v>
      </c>
      <c r="AC6" s="1">
        <v>1.57130923954143</v>
      </c>
      <c r="AD6" s="4">
        <v>-2.73902923954143</v>
      </c>
    </row>
    <row r="7">
      <c r="G7" s="5">
        <v>3.2257</v>
      </c>
      <c r="H7" s="1">
        <v>0.03</v>
      </c>
      <c r="I7" s="1">
        <v>2.39928607811086</v>
      </c>
      <c r="J7" s="1">
        <v>0.6002731322</v>
      </c>
      <c r="K7" s="4">
        <f>IFERROR(__xludf.DUMMYFUNCTION("""COMPUTED_VALUE"""),0.025)</f>
        <v>0.025</v>
      </c>
      <c r="L7" s="4">
        <v>3.26681</v>
      </c>
      <c r="M7" s="4" t="s">
        <v>13</v>
      </c>
      <c r="N7" s="1">
        <v>3.19885706550406</v>
      </c>
      <c r="O7" s="4">
        <v>0.026842934495939996</v>
      </c>
      <c r="V7" s="5">
        <v>-1.19596</v>
      </c>
      <c r="W7" s="1">
        <v>0.03</v>
      </c>
      <c r="X7" s="6">
        <v>2.95116399152124</v>
      </c>
      <c r="Y7" s="1">
        <v>0.6002731322</v>
      </c>
      <c r="Z7" s="4">
        <f>IFERROR(__xludf.DUMMYFUNCTION("""COMPUTED_VALUE"""),0.025)</f>
        <v>0.025</v>
      </c>
      <c r="AA7" s="4">
        <v>-1.16772</v>
      </c>
      <c r="AB7" s="4" t="s">
        <v>13</v>
      </c>
      <c r="AC7" s="1">
        <v>1.5696148193656</v>
      </c>
      <c r="AD7" s="4">
        <v>-2.7655748193656002</v>
      </c>
    </row>
    <row r="8">
      <c r="G8" s="5">
        <v>3.18598</v>
      </c>
      <c r="H8" s="1">
        <v>0.035</v>
      </c>
      <c r="I8" s="1">
        <v>2.32728720177732</v>
      </c>
      <c r="J8" s="1">
        <v>0.7336578372</v>
      </c>
      <c r="K8" s="4">
        <f>IFERROR(__xludf.DUMMYFUNCTION("""COMPUTED_VALUE"""),0.03)</f>
        <v>0.03</v>
      </c>
      <c r="L8" s="4">
        <v>3.2257</v>
      </c>
      <c r="M8" s="4" t="s">
        <v>13</v>
      </c>
      <c r="N8" s="1">
        <v>3.19866079833425</v>
      </c>
      <c r="O8" s="4">
        <v>-0.012680798334250287</v>
      </c>
      <c r="V8" s="5">
        <v>-1.22238</v>
      </c>
      <c r="W8" s="1">
        <v>0.035</v>
      </c>
      <c r="X8" s="6">
        <v>3.02240462817408</v>
      </c>
      <c r="Y8" s="1">
        <v>0.7336578372</v>
      </c>
      <c r="Z8" s="4">
        <f>IFERROR(__xludf.DUMMYFUNCTION("""COMPUTED_VALUE"""),0.03)</f>
        <v>0.03</v>
      </c>
      <c r="AA8" s="4">
        <v>-1.19596</v>
      </c>
      <c r="AB8" s="4" t="s">
        <v>13</v>
      </c>
      <c r="AC8" s="1">
        <v>1.56807660591589</v>
      </c>
      <c r="AD8" s="4">
        <v>-2.7904566059158897</v>
      </c>
    </row>
    <row r="9">
      <c r="G9" s="5">
        <v>3.14761</v>
      </c>
      <c r="H9" s="1">
        <v>0.04</v>
      </c>
      <c r="I9" s="1">
        <v>1.75035306792275</v>
      </c>
      <c r="J9" s="1">
        <v>0.8170318602</v>
      </c>
      <c r="K9" s="4">
        <f>IFERROR(__xludf.DUMMYFUNCTION("""COMPUTED_VALUE"""),0.035)</f>
        <v>0.035</v>
      </c>
      <c r="L9" s="4">
        <v>3.18598</v>
      </c>
      <c r="M9" s="4" t="s">
        <v>13</v>
      </c>
      <c r="N9" s="1">
        <v>3.19843443659608</v>
      </c>
      <c r="O9" s="4">
        <v>-0.05082443659608016</v>
      </c>
      <c r="V9" s="5">
        <v>-1.24701</v>
      </c>
      <c r="W9" s="1">
        <v>0.04</v>
      </c>
      <c r="X9" s="6">
        <v>3.3971706608836</v>
      </c>
      <c r="Y9" s="1">
        <v>0.8170318602</v>
      </c>
      <c r="Z9" s="4">
        <f>IFERROR(__xludf.DUMMYFUNCTION("""COMPUTED_VALUE"""),0.035)</f>
        <v>0.035</v>
      </c>
      <c r="AA9" s="4">
        <v>-1.22238</v>
      </c>
      <c r="AB9" s="4" t="s">
        <v>13</v>
      </c>
      <c r="AC9" s="1">
        <v>1.5666870451155</v>
      </c>
      <c r="AD9" s="4">
        <v>-2.8136970451155</v>
      </c>
    </row>
    <row r="10">
      <c r="G10" s="5">
        <v>3.11063</v>
      </c>
      <c r="H10" s="1">
        <v>0.045</v>
      </c>
      <c r="I10" s="1">
        <v>1.18156149459758</v>
      </c>
      <c r="J10" s="1">
        <v>0.9170684812</v>
      </c>
      <c r="K10" s="4">
        <f>IFERROR(__xludf.DUMMYFUNCTION("""COMPUTED_VALUE"""),0.04)</f>
        <v>0.04</v>
      </c>
      <c r="L10" s="4">
        <v>3.14761</v>
      </c>
      <c r="M10" s="4" t="s">
        <v>13</v>
      </c>
      <c r="N10" s="1">
        <v>3.19817800710362</v>
      </c>
      <c r="O10" s="4">
        <v>-0.08754800710361987</v>
      </c>
      <c r="V10" s="5">
        <v>-1.26982</v>
      </c>
      <c r="W10" s="1">
        <v>0.045</v>
      </c>
      <c r="X10" s="6">
        <v>2.95248292066386</v>
      </c>
      <c r="Y10" s="1">
        <v>0.9170684812</v>
      </c>
      <c r="Z10" s="4">
        <f>IFERROR(__xludf.DUMMYFUNCTION("""COMPUTED_VALUE"""),0.04)</f>
        <v>0.04</v>
      </c>
      <c r="AA10" s="4">
        <v>-1.24701</v>
      </c>
      <c r="AB10" s="4" t="s">
        <v>13</v>
      </c>
      <c r="AC10" s="1">
        <v>1.56543858288765</v>
      </c>
      <c r="AD10" s="4">
        <v>-2.8352585828876498</v>
      </c>
    </row>
    <row r="11">
      <c r="G11" s="5">
        <v>3.07501</v>
      </c>
      <c r="H11" s="1">
        <v>0.05</v>
      </c>
      <c r="I11" s="1">
        <v>0.922174182557029</v>
      </c>
      <c r="J11" s="1">
        <v>1.0004425052</v>
      </c>
      <c r="K11" s="4">
        <f>IFERROR(__xludf.DUMMYFUNCTION("""COMPUTED_VALUE"""),0.045)</f>
        <v>0.045</v>
      </c>
      <c r="L11" s="4">
        <v>3.11063</v>
      </c>
      <c r="M11" s="4" t="s">
        <v>13</v>
      </c>
      <c r="N11" s="1">
        <v>3.19789153667092</v>
      </c>
      <c r="O11" s="4">
        <v>-0.12288153667092017</v>
      </c>
      <c r="V11" s="5">
        <v>-1.2908</v>
      </c>
      <c r="W11" s="1">
        <v>0.05</v>
      </c>
      <c r="X11" s="6">
        <v>2.39662966794435</v>
      </c>
      <c r="Y11" s="1">
        <v>1.0004425052</v>
      </c>
      <c r="Z11" s="4">
        <f>IFERROR(__xludf.DUMMYFUNCTION("""COMPUTED_VALUE"""),0.045)</f>
        <v>0.045</v>
      </c>
      <c r="AA11" s="4">
        <v>-1.26982</v>
      </c>
      <c r="AB11" s="4" t="s">
        <v>13</v>
      </c>
      <c r="AC11" s="1">
        <v>1.56432366515555</v>
      </c>
      <c r="AD11" s="4">
        <v>-2.85512366515555</v>
      </c>
    </row>
    <row r="12">
      <c r="G12" s="5">
        <v>3.04077</v>
      </c>
      <c r="H12" s="1">
        <v>0.055</v>
      </c>
      <c r="I12" s="1">
        <v>0.96217552471333</v>
      </c>
      <c r="J12" s="1">
        <v>1.2506179812</v>
      </c>
      <c r="K12" s="4">
        <f>IFERROR(__xludf.DUMMYFUNCTION("""COMPUTED_VALUE"""),0.05)</f>
        <v>0.05</v>
      </c>
      <c r="L12" s="4">
        <v>3.07501</v>
      </c>
      <c r="M12" s="4" t="s">
        <v>13</v>
      </c>
      <c r="N12" s="1">
        <v>3.19757505211206</v>
      </c>
      <c r="O12" s="4">
        <v>-0.15680505211205986</v>
      </c>
      <c r="V12" s="5">
        <v>-1.30997</v>
      </c>
      <c r="W12" s="1">
        <v>0.055</v>
      </c>
      <c r="X12" s="6">
        <v>1.83460589335254</v>
      </c>
      <c r="Y12" s="1">
        <v>1.2506179812</v>
      </c>
      <c r="Z12" s="4">
        <f>IFERROR(__xludf.DUMMYFUNCTION("""COMPUTED_VALUE"""),0.05)</f>
        <v>0.05</v>
      </c>
      <c r="AA12" s="4">
        <v>-1.2908</v>
      </c>
      <c r="AB12" s="4" t="s">
        <v>13</v>
      </c>
      <c r="AC12" s="1">
        <v>1.5633347378424</v>
      </c>
      <c r="AD12" s="4">
        <v>-2.8733047378424</v>
      </c>
    </row>
    <row r="13">
      <c r="G13" s="5">
        <v>3.00793</v>
      </c>
      <c r="H13" s="1">
        <v>0.06</v>
      </c>
      <c r="I13" s="1">
        <v>1.04230202021102</v>
      </c>
      <c r="J13" s="1">
        <v>1.3673400882</v>
      </c>
      <c r="K13" s="4">
        <f>IFERROR(__xludf.DUMMYFUNCTION("""COMPUTED_VALUE"""),0.055)</f>
        <v>0.055</v>
      </c>
      <c r="L13" s="4">
        <v>3.04077</v>
      </c>
      <c r="M13" s="4" t="s">
        <v>13</v>
      </c>
      <c r="N13" s="1">
        <v>3.19722858024108</v>
      </c>
      <c r="O13" s="4">
        <v>-0.18929858024108004</v>
      </c>
      <c r="V13" s="5">
        <v>-1.32725</v>
      </c>
      <c r="W13" s="1">
        <v>0.06</v>
      </c>
      <c r="X13" s="6">
        <v>1.49033611319461</v>
      </c>
      <c r="Y13" s="1">
        <v>1.3673400882</v>
      </c>
      <c r="Z13" s="4">
        <f>IFERROR(__xludf.DUMMYFUNCTION("""COMPUTED_VALUE"""),0.055)</f>
        <v>0.055</v>
      </c>
      <c r="AA13" s="4">
        <v>-1.30997</v>
      </c>
      <c r="AB13" s="4" t="s">
        <v>13</v>
      </c>
      <c r="AC13" s="1">
        <v>1.56246424687141</v>
      </c>
      <c r="AD13" s="4">
        <v>-2.88971424687141</v>
      </c>
    </row>
    <row r="14">
      <c r="G14" s="5">
        <v>2.97648</v>
      </c>
      <c r="H14" s="1">
        <v>0.065</v>
      </c>
      <c r="I14" s="1">
        <v>1.26622311069084</v>
      </c>
      <c r="J14" s="1">
        <v>1.5507507322</v>
      </c>
      <c r="K14" s="4">
        <f>IFERROR(__xludf.DUMMYFUNCTION("""COMPUTED_VALUE"""),0.06)</f>
        <v>0.06</v>
      </c>
      <c r="L14" s="4">
        <v>3.00793</v>
      </c>
      <c r="M14" s="4" t="s">
        <v>13</v>
      </c>
      <c r="N14" s="1">
        <v>3.19685214787205</v>
      </c>
      <c r="O14" s="4">
        <v>-0.22037214787204995</v>
      </c>
      <c r="V14" s="5">
        <v>-1.34268</v>
      </c>
      <c r="W14" s="1">
        <v>0.065</v>
      </c>
      <c r="X14" s="6">
        <v>1.21831166559522</v>
      </c>
      <c r="Y14" s="1">
        <v>1.5507507322</v>
      </c>
      <c r="Z14" s="4">
        <f>IFERROR(__xludf.DUMMYFUNCTION("""COMPUTED_VALUE"""),0.06)</f>
        <v>0.06</v>
      </c>
      <c r="AA14" s="4">
        <v>-1.32725</v>
      </c>
      <c r="AB14" s="4" t="s">
        <v>13</v>
      </c>
      <c r="AC14" s="1">
        <v>1.5617046381658</v>
      </c>
      <c r="AD14" s="4">
        <v>-2.9043846381658</v>
      </c>
    </row>
    <row r="15">
      <c r="G15" s="5">
        <v>2.94645</v>
      </c>
      <c r="H15" s="1">
        <v>0.07</v>
      </c>
      <c r="I15" s="1">
        <v>3.94346574506769</v>
      </c>
      <c r="J15" s="1">
        <v>1.7007980342</v>
      </c>
      <c r="K15" s="4">
        <f>IFERROR(__xludf.DUMMYFUNCTION("""COMPUTED_VALUE"""),0.065)</f>
        <v>0.065</v>
      </c>
      <c r="L15" s="4">
        <v>2.97648</v>
      </c>
      <c r="M15" s="4" t="s">
        <v>13</v>
      </c>
      <c r="N15" s="1">
        <v>3.19644578181904</v>
      </c>
      <c r="O15" s="4">
        <v>-0.24999578181903992</v>
      </c>
      <c r="V15" s="5">
        <v>-1.35619</v>
      </c>
      <c r="W15" s="1">
        <v>0.07</v>
      </c>
      <c r="X15" s="6">
        <v>1.40873804973438</v>
      </c>
      <c r="Y15" s="1">
        <v>1.7007980342</v>
      </c>
      <c r="Z15" s="4">
        <f>IFERROR(__xludf.DUMMYFUNCTION("""COMPUTED_VALUE"""),0.065)</f>
        <v>0.065</v>
      </c>
      <c r="AA15" s="4">
        <v>-1.34268</v>
      </c>
      <c r="AB15" s="4" t="s">
        <v>13</v>
      </c>
      <c r="AC15" s="1">
        <v>1.56104835764877</v>
      </c>
      <c r="AD15" s="4">
        <v>-2.91723835764877</v>
      </c>
    </row>
    <row r="16">
      <c r="G16" s="5">
        <v>2.91784</v>
      </c>
      <c r="H16" s="1">
        <v>0.075</v>
      </c>
      <c r="I16" s="1">
        <v>5.21731760169925</v>
      </c>
      <c r="J16" s="1">
        <v>1.8675231932</v>
      </c>
      <c r="K16" s="4">
        <f>IFERROR(__xludf.DUMMYFUNCTION("""COMPUTED_VALUE"""),0.07)</f>
        <v>0.07</v>
      </c>
      <c r="L16" s="4">
        <v>2.94645</v>
      </c>
      <c r="M16" s="4" t="s">
        <v>13</v>
      </c>
      <c r="N16" s="1">
        <v>3.1960095088961</v>
      </c>
      <c r="O16" s="4">
        <v>-0.27816950889610004</v>
      </c>
      <c r="V16" s="5">
        <v>-1.36776</v>
      </c>
      <c r="W16" s="1">
        <v>0.075</v>
      </c>
      <c r="X16" s="6">
        <v>-0.0485099326064357</v>
      </c>
      <c r="Y16" s="1">
        <v>1.8675231932</v>
      </c>
      <c r="Z16" s="4">
        <f>IFERROR(__xludf.DUMMYFUNCTION("""COMPUTED_VALUE"""),0.07)</f>
        <v>0.07</v>
      </c>
      <c r="AA16" s="4">
        <v>-1.35619</v>
      </c>
      <c r="AB16" s="4" t="s">
        <v>13</v>
      </c>
      <c r="AC16" s="1">
        <v>1.56048785124354</v>
      </c>
      <c r="AD16" s="4">
        <v>-2.9282478512435404</v>
      </c>
    </row>
    <row r="17">
      <c r="G17" s="5">
        <v>2.89067</v>
      </c>
      <c r="H17" s="1">
        <v>0.08</v>
      </c>
      <c r="I17" s="1">
        <v>7.62052318332789</v>
      </c>
      <c r="J17" s="1">
        <v>1.9508972172</v>
      </c>
      <c r="K17" s="4">
        <f>IFERROR(__xludf.DUMMYFUNCTION("""COMPUTED_VALUE"""),0.075)</f>
        <v>0.075</v>
      </c>
      <c r="L17" s="4">
        <v>2.91784</v>
      </c>
      <c r="M17" s="4" t="s">
        <v>13</v>
      </c>
      <c r="N17" s="1">
        <v>3.1955433559173</v>
      </c>
      <c r="O17" s="4">
        <v>-0.3048733559172998</v>
      </c>
      <c r="V17" s="5">
        <v>-1.37737</v>
      </c>
      <c r="W17" s="1">
        <v>0.08</v>
      </c>
      <c r="X17" s="6">
        <v>17.0603595660782</v>
      </c>
      <c r="Y17" s="1">
        <v>1.9508972172</v>
      </c>
      <c r="Z17" s="4">
        <f>IFERROR(__xludf.DUMMYFUNCTION("""COMPUTED_VALUE"""),0.075)</f>
        <v>0.075</v>
      </c>
      <c r="AA17" s="4">
        <v>-1.36776</v>
      </c>
      <c r="AB17" s="4" t="s">
        <v>13</v>
      </c>
      <c r="AC17" s="1">
        <v>1.5600155648733</v>
      </c>
      <c r="AD17" s="4">
        <v>-2.9373855648733</v>
      </c>
    </row>
    <row r="18">
      <c r="G18" s="5">
        <v>2.865</v>
      </c>
      <c r="H18" s="1">
        <v>0.085</v>
      </c>
      <c r="I18" s="1">
        <v>7.62052318332789</v>
      </c>
      <c r="J18" s="1">
        <v>2.0342636112</v>
      </c>
      <c r="K18" s="4">
        <f>IFERROR(__xludf.DUMMYFUNCTION("""COMPUTED_VALUE"""),0.08)</f>
        <v>0.08</v>
      </c>
      <c r="L18" s="4">
        <v>2.89067</v>
      </c>
      <c r="M18" s="4" t="s">
        <v>13</v>
      </c>
      <c r="N18" s="1">
        <v>3.19504734969669</v>
      </c>
      <c r="O18" s="4">
        <v>-0.3300473496966898</v>
      </c>
      <c r="V18" s="5">
        <v>-1.38493</v>
      </c>
      <c r="W18" s="1">
        <v>0.085</v>
      </c>
      <c r="X18" s="6">
        <v>17.0603595660782</v>
      </c>
      <c r="Y18" s="1">
        <v>2.0342636112</v>
      </c>
      <c r="Z18" s="4">
        <f>IFERROR(__xludf.DUMMYFUNCTION("""COMPUTED_VALUE"""),0.08)</f>
        <v>0.08</v>
      </c>
      <c r="AA18" s="4">
        <v>-1.37737</v>
      </c>
      <c r="AB18" s="4" t="s">
        <v>13</v>
      </c>
      <c r="AC18" s="1">
        <v>1.55962394446128</v>
      </c>
      <c r="AD18" s="4">
        <v>-2.94455394446128</v>
      </c>
    </row>
    <row r="19">
      <c r="G19" s="5">
        <v>2.84081</v>
      </c>
      <c r="H19" s="1">
        <v>0.09</v>
      </c>
      <c r="I19" s="1">
        <v>16.3280632383016</v>
      </c>
      <c r="J19" s="1">
        <v>2.1343154912</v>
      </c>
      <c r="K19" s="4">
        <f>IFERROR(__xludf.DUMMYFUNCTION("""COMPUTED_VALUE"""),0.085)</f>
        <v>0.085</v>
      </c>
      <c r="L19" s="4">
        <v>2.865</v>
      </c>
      <c r="M19" s="4" t="s">
        <v>13</v>
      </c>
      <c r="N19" s="1">
        <v>3.19452151704834</v>
      </c>
      <c r="O19" s="4">
        <v>-0.35371151704834025</v>
      </c>
      <c r="V19" s="5">
        <v>-1.39047</v>
      </c>
      <c r="W19" s="1">
        <v>0.09</v>
      </c>
      <c r="X19" s="6">
        <v>81.2853915301804</v>
      </c>
      <c r="Y19" s="1">
        <v>2.1343154912</v>
      </c>
      <c r="Z19" s="4">
        <f>IFERROR(__xludf.DUMMYFUNCTION("""COMPUTED_VALUE"""),0.085)</f>
        <v>0.085</v>
      </c>
      <c r="AA19" s="4">
        <v>-1.38493</v>
      </c>
      <c r="AB19" s="4" t="s">
        <v>13</v>
      </c>
      <c r="AC19" s="1">
        <v>1.55930543593068</v>
      </c>
      <c r="AD19" s="4">
        <v>-2.94977543593068</v>
      </c>
    </row>
    <row r="20">
      <c r="G20" s="5">
        <v>2.81814</v>
      </c>
      <c r="H20" s="1">
        <v>0.095</v>
      </c>
      <c r="I20" s="1">
        <v>19.1074090565838</v>
      </c>
      <c r="J20" s="1">
        <v>2.2010269162</v>
      </c>
      <c r="K20" s="4">
        <f>IFERROR(__xludf.DUMMYFUNCTION("""COMPUTED_VALUE"""),0.09)</f>
        <v>0.09</v>
      </c>
      <c r="L20" s="4">
        <v>2.84081</v>
      </c>
      <c r="M20" s="4" t="s">
        <v>13</v>
      </c>
      <c r="N20" s="1">
        <v>3.19396588478631</v>
      </c>
      <c r="O20" s="4">
        <v>-0.37582588478630985</v>
      </c>
      <c r="V20" s="5">
        <v>-1.39391</v>
      </c>
      <c r="W20" s="1">
        <v>0.095</v>
      </c>
      <c r="X20" s="6">
        <v>84.334555827498</v>
      </c>
      <c r="Y20" s="1">
        <v>2.2010269162</v>
      </c>
      <c r="Z20" s="4">
        <f>IFERROR(__xludf.DUMMYFUNCTION("""COMPUTED_VALUE"""),0.09)</f>
        <v>0.09</v>
      </c>
      <c r="AA20" s="4">
        <v>-1.39047</v>
      </c>
      <c r="AB20" s="4" t="s">
        <v>13</v>
      </c>
      <c r="AC20" s="1">
        <v>1.55905248520471</v>
      </c>
      <c r="AD20" s="4">
        <v>-2.95296248520471</v>
      </c>
    </row>
    <row r="21">
      <c r="G21" s="5">
        <v>2.79702</v>
      </c>
      <c r="H21" s="1">
        <v>0.1</v>
      </c>
      <c r="I21" s="1">
        <v>18.4640761898043</v>
      </c>
      <c r="J21" s="1">
        <v>2.2845230102</v>
      </c>
      <c r="K21" s="4">
        <f>IFERROR(__xludf.DUMMYFUNCTION("""COMPUTED_VALUE"""),0.095)</f>
        <v>0.095</v>
      </c>
      <c r="L21" s="4">
        <v>2.81814</v>
      </c>
      <c r="M21" s="4" t="s">
        <v>13</v>
      </c>
      <c r="N21" s="1">
        <v>3.19338047972466</v>
      </c>
      <c r="O21" s="4">
        <v>-0.39636047972466004</v>
      </c>
      <c r="V21" s="5">
        <v>-1.39518</v>
      </c>
      <c r="W21" s="1">
        <v>0.1</v>
      </c>
      <c r="X21" s="6">
        <v>74.4739462376162</v>
      </c>
      <c r="Y21" s="1">
        <v>2.2845230102</v>
      </c>
      <c r="Z21" s="4">
        <f>IFERROR(__xludf.DUMMYFUNCTION("""COMPUTED_VALUE"""),0.095)</f>
        <v>0.095</v>
      </c>
      <c r="AA21" s="4">
        <v>-1.39391</v>
      </c>
      <c r="AB21" s="4" t="s">
        <v>13</v>
      </c>
      <c r="AC21" s="1">
        <v>1.55885753820659</v>
      </c>
      <c r="AD21" s="4">
        <v>-2.95403753820659</v>
      </c>
    </row>
    <row r="22">
      <c r="G22" s="5">
        <v>2.77747</v>
      </c>
      <c r="H22" s="1">
        <v>0.105</v>
      </c>
      <c r="I22" s="1">
        <v>18.8416340335886</v>
      </c>
      <c r="J22" s="1">
        <v>2.3845596312</v>
      </c>
      <c r="K22" s="4">
        <f>IFERROR(__xludf.DUMMYFUNCTION("""COMPUTED_VALUE"""),0.1)</f>
        <v>0.1</v>
      </c>
      <c r="L22" s="4">
        <v>2.79702</v>
      </c>
      <c r="M22" s="4" t="s">
        <v>13</v>
      </c>
      <c r="N22" s="1">
        <v>3.19276532867745</v>
      </c>
      <c r="O22" s="4">
        <v>-0.4152953286774501</v>
      </c>
      <c r="V22" s="5">
        <v>-1.39428</v>
      </c>
      <c r="W22" s="1">
        <v>0.105</v>
      </c>
      <c r="X22" s="6">
        <v>82.0771930037608</v>
      </c>
      <c r="Y22" s="1">
        <v>2.3845596312</v>
      </c>
      <c r="Z22" s="4">
        <f>IFERROR(__xludf.DUMMYFUNCTION("""COMPUTED_VALUE"""),0.1)</f>
        <v>0.1</v>
      </c>
      <c r="AA22" s="4">
        <v>-1.39518</v>
      </c>
      <c r="AB22" s="4" t="s">
        <v>13</v>
      </c>
      <c r="AC22" s="1">
        <v>1.55871304085951</v>
      </c>
      <c r="AD22" s="4">
        <v>-2.9529930408595098</v>
      </c>
    </row>
    <row r="23">
      <c r="G23" s="5">
        <v>2.75954</v>
      </c>
      <c r="H23" s="1">
        <v>0.11</v>
      </c>
      <c r="I23" s="1">
        <v>19.0845562844876</v>
      </c>
      <c r="J23" s="1">
        <v>2.4846496582</v>
      </c>
      <c r="K23" s="4">
        <f>IFERROR(__xludf.DUMMYFUNCTION("""COMPUTED_VALUE"""),0.105)</f>
        <v>0.105</v>
      </c>
      <c r="L23" s="4">
        <v>2.77747</v>
      </c>
      <c r="M23" s="4" t="s">
        <v>13</v>
      </c>
      <c r="N23" s="1">
        <v>3.19212045845875</v>
      </c>
      <c r="O23" s="4">
        <v>-0.43258045845875026</v>
      </c>
      <c r="V23" s="5">
        <v>-1.39114</v>
      </c>
      <c r="W23" s="1">
        <v>0.11</v>
      </c>
      <c r="X23" s="6">
        <v>83.418327095503</v>
      </c>
      <c r="Y23" s="1">
        <v>2.4846496582</v>
      </c>
      <c r="Z23" s="4">
        <f>IFERROR(__xludf.DUMMYFUNCTION("""COMPUTED_VALUE"""),0.105)</f>
        <v>0.105</v>
      </c>
      <c r="AA23" s="4">
        <v>-1.39428</v>
      </c>
      <c r="AB23" s="4" t="s">
        <v>13</v>
      </c>
      <c r="AC23" s="1">
        <v>1.55861143908669</v>
      </c>
      <c r="AD23" s="4">
        <v>-2.94975143908669</v>
      </c>
    </row>
    <row r="24">
      <c r="G24" s="5">
        <v>2.74325</v>
      </c>
      <c r="H24" s="1">
        <v>0.115</v>
      </c>
      <c r="I24" s="1">
        <v>21.3285908728803</v>
      </c>
      <c r="J24" s="1">
        <v>2.5846862792</v>
      </c>
      <c r="K24" s="4">
        <f>IFERROR(__xludf.DUMMYFUNCTION("""COMPUTED_VALUE"""),0.11)</f>
        <v>0.11</v>
      </c>
      <c r="L24" s="4">
        <v>2.75954</v>
      </c>
      <c r="M24" s="4" t="s">
        <v>13</v>
      </c>
      <c r="N24" s="1">
        <v>3.19144589588261</v>
      </c>
      <c r="O24" s="4">
        <v>-0.44819589588261</v>
      </c>
      <c r="V24" s="5">
        <v>-1.3857</v>
      </c>
      <c r="W24" s="1">
        <v>0.115</v>
      </c>
      <c r="X24" s="6">
        <v>75.7039591964972</v>
      </c>
      <c r="Y24" s="1">
        <v>2.5846862792</v>
      </c>
      <c r="Z24" s="4">
        <f>IFERROR(__xludf.DUMMYFUNCTION("""COMPUTED_VALUE"""),0.11)</f>
        <v>0.11</v>
      </c>
      <c r="AA24" s="4">
        <v>-1.39114</v>
      </c>
      <c r="AB24" s="4" t="s">
        <v>13</v>
      </c>
      <c r="AC24" s="1">
        <v>1.55854517881134</v>
      </c>
      <c r="AD24" s="4">
        <v>-2.94424517881134</v>
      </c>
    </row>
    <row r="25">
      <c r="G25" s="5">
        <v>2.7286</v>
      </c>
      <c r="H25" s="1">
        <v>0.12</v>
      </c>
      <c r="I25" s="1">
        <v>20.6576727446299</v>
      </c>
      <c r="J25" s="1">
        <v>2.7014160152</v>
      </c>
      <c r="K25" s="4">
        <f>IFERROR(__xludf.DUMMYFUNCTION("""COMPUTED_VALUE"""),0.115)</f>
        <v>0.115</v>
      </c>
      <c r="L25" s="4">
        <v>2.74325</v>
      </c>
      <c r="M25" s="4" t="s">
        <v>13</v>
      </c>
      <c r="N25" s="1">
        <v>3.1907416677631</v>
      </c>
      <c r="O25" s="4">
        <v>-0.46214166776309984</v>
      </c>
      <c r="V25" s="5">
        <v>-1.37796</v>
      </c>
      <c r="W25" s="1">
        <v>0.12</v>
      </c>
      <c r="X25" s="6">
        <v>78.9573325206738</v>
      </c>
      <c r="Y25" s="1">
        <v>2.7014160152</v>
      </c>
      <c r="Z25" s="4">
        <f>IFERROR(__xludf.DUMMYFUNCTION("""COMPUTED_VALUE"""),0.115)</f>
        <v>0.115</v>
      </c>
      <c r="AA25" s="4">
        <v>-1.3857</v>
      </c>
      <c r="AB25" s="4" t="s">
        <v>13</v>
      </c>
      <c r="AC25" s="1">
        <v>1.55850670595667</v>
      </c>
      <c r="AD25" s="4">
        <v>-2.9364667059566703</v>
      </c>
    </row>
    <row r="26">
      <c r="G26" s="5">
        <v>2.71566</v>
      </c>
      <c r="H26" s="1">
        <v>0.125</v>
      </c>
      <c r="I26" s="1">
        <v>19.8489462753814</v>
      </c>
      <c r="J26" s="1">
        <v>2.8014602662</v>
      </c>
      <c r="K26" s="4">
        <f>IFERROR(__xludf.DUMMYFUNCTION("""COMPUTED_VALUE"""),0.12)</f>
        <v>0.12</v>
      </c>
      <c r="L26" s="4">
        <v>2.7286</v>
      </c>
      <c r="M26" s="4" t="s">
        <v>13</v>
      </c>
      <c r="N26" s="1">
        <v>3.19000780091428</v>
      </c>
      <c r="O26" s="4">
        <v>-0.47434780091427964</v>
      </c>
      <c r="V26" s="5">
        <v>-1.36782</v>
      </c>
      <c r="W26" s="1">
        <v>0.125</v>
      </c>
      <c r="X26" s="6">
        <v>80.1891872509575</v>
      </c>
      <c r="Y26" s="1">
        <v>2.8014602662</v>
      </c>
      <c r="Z26" s="4">
        <f>IFERROR(__xludf.DUMMYFUNCTION("""COMPUTED_VALUE"""),0.12)</f>
        <v>0.12</v>
      </c>
      <c r="AA26" s="4">
        <v>-1.37796</v>
      </c>
      <c r="AB26" s="4" t="s">
        <v>13</v>
      </c>
      <c r="AC26" s="1">
        <v>1.55848846644589</v>
      </c>
      <c r="AD26" s="4">
        <v>-2.92630846644589</v>
      </c>
    </row>
    <row r="27">
      <c r="G27" s="5">
        <v>2.70444</v>
      </c>
      <c r="H27" s="1">
        <v>0.13</v>
      </c>
      <c r="I27" s="1">
        <v>20.213568216811</v>
      </c>
      <c r="J27" s="1">
        <v>2.9181823732</v>
      </c>
      <c r="K27" s="4">
        <f>IFERROR(__xludf.DUMMYFUNCTION("""COMPUTED_VALUE"""),0.125)</f>
        <v>0.125</v>
      </c>
      <c r="L27" s="4">
        <v>2.71566</v>
      </c>
      <c r="M27" s="4" t="s">
        <v>13</v>
      </c>
      <c r="N27" s="1">
        <v>3.1892443221502</v>
      </c>
      <c r="O27" s="4">
        <v>-0.48480432215019986</v>
      </c>
      <c r="V27" s="5">
        <v>-1.35528</v>
      </c>
      <c r="W27" s="1">
        <v>0.13</v>
      </c>
      <c r="X27" s="6">
        <v>82.7963737886846</v>
      </c>
      <c r="Y27" s="1">
        <v>2.9181823732</v>
      </c>
      <c r="Z27" s="4">
        <f>IFERROR(__xludf.DUMMYFUNCTION("""COMPUTED_VALUE"""),0.125)</f>
        <v>0.125</v>
      </c>
      <c r="AA27" s="4">
        <v>-1.36782</v>
      </c>
      <c r="AB27" s="4" t="s">
        <v>13</v>
      </c>
      <c r="AC27" s="1">
        <v>1.5584829062022</v>
      </c>
      <c r="AD27" s="4">
        <v>-2.9137629062022</v>
      </c>
    </row>
    <row r="28">
      <c r="G28" s="5">
        <v>2.69495</v>
      </c>
      <c r="H28" s="1">
        <v>0.135</v>
      </c>
      <c r="I28" s="1">
        <v>20.7484983203484</v>
      </c>
      <c r="J28" s="1">
        <v>3.0182189942</v>
      </c>
      <c r="K28" s="4">
        <f>IFERROR(__xludf.DUMMYFUNCTION("""COMPUTED_VALUE"""),0.13)</f>
        <v>0.13</v>
      </c>
      <c r="L28" s="4">
        <v>2.70444</v>
      </c>
      <c r="M28" s="4" t="s">
        <v>13</v>
      </c>
      <c r="N28" s="1">
        <v>3.18837559552455</v>
      </c>
      <c r="O28" s="4">
        <v>-0.4934255955245499</v>
      </c>
      <c r="V28" s="5">
        <v>-1.34028</v>
      </c>
      <c r="W28" s="1">
        <v>0.135</v>
      </c>
      <c r="X28" s="6">
        <v>85.3344915542394</v>
      </c>
      <c r="Y28" s="1">
        <v>3.0182189942</v>
      </c>
      <c r="Z28" s="4">
        <f>IFERROR(__xludf.DUMMYFUNCTION("""COMPUTED_VALUE"""),0.13)</f>
        <v>0.13</v>
      </c>
      <c r="AA28" s="4">
        <v>-1.35528</v>
      </c>
      <c r="AB28" s="4" t="s">
        <v>13</v>
      </c>
      <c r="AC28" s="1">
        <v>1.55869619563257</v>
      </c>
      <c r="AD28" s="4">
        <v>-2.89897619563257</v>
      </c>
    </row>
    <row r="29">
      <c r="G29" s="5">
        <v>2.68722</v>
      </c>
      <c r="H29" s="1">
        <v>0.14</v>
      </c>
      <c r="I29" s="1">
        <v>22.0173079381987</v>
      </c>
      <c r="J29" s="1">
        <v>3.0849151612</v>
      </c>
      <c r="K29" s="4">
        <f>IFERROR(__xludf.DUMMYFUNCTION("""COMPUTED_VALUE"""),0.133392334)</f>
        <v>0.133392334</v>
      </c>
      <c r="L29" s="4" t="s">
        <v>13</v>
      </c>
      <c r="M29" s="4">
        <v>3.18870948004121</v>
      </c>
      <c r="N29" s="1">
        <v>3.18638416688337</v>
      </c>
      <c r="O29" s="4">
        <v>-0.4991641668833702</v>
      </c>
      <c r="V29" s="5">
        <v>-1.32281</v>
      </c>
      <c r="W29" s="1">
        <v>0.14</v>
      </c>
      <c r="X29" s="6">
        <v>86.6979833061121</v>
      </c>
      <c r="Y29" s="1">
        <v>3.0849151612</v>
      </c>
      <c r="Z29" s="4">
        <f>IFERROR(__xludf.DUMMYFUNCTION("""COMPUTED_VALUE"""),0.133392334)</f>
        <v>0.133392334</v>
      </c>
      <c r="AA29" s="4" t="s">
        <v>13</v>
      </c>
      <c r="AB29" s="4">
        <v>1.5584825130667</v>
      </c>
      <c r="AC29" s="1">
        <v>1.56200408499858</v>
      </c>
      <c r="AD29" s="4">
        <v>-2.88481408499858</v>
      </c>
    </row>
    <row r="30">
      <c r="G30" s="5">
        <v>2.68128</v>
      </c>
      <c r="H30" s="1">
        <v>0.145</v>
      </c>
      <c r="I30" s="1">
        <v>19.9293730588031</v>
      </c>
      <c r="J30" s="1">
        <v>3.2016601562</v>
      </c>
      <c r="K30" s="4">
        <f>IFERROR(__xludf.DUMMYFUNCTION("""COMPUTED_VALUE"""),0.135)</f>
        <v>0.135</v>
      </c>
      <c r="L30" s="4">
        <v>2.69495</v>
      </c>
      <c r="M30" s="4" t="s">
        <v>13</v>
      </c>
      <c r="N30" s="1">
        <v>3.18304005302992</v>
      </c>
      <c r="O30" s="4">
        <v>-0.50176005302992</v>
      </c>
      <c r="V30" s="5">
        <v>-1.30284</v>
      </c>
      <c r="W30" s="1">
        <v>0.145</v>
      </c>
      <c r="X30" s="6">
        <v>90.5332004061614</v>
      </c>
      <c r="Y30" s="1">
        <v>3.2016601562</v>
      </c>
      <c r="Z30" s="4">
        <f>IFERROR(__xludf.DUMMYFUNCTION("""COMPUTED_VALUE"""),0.135)</f>
        <v>0.135</v>
      </c>
      <c r="AA30" s="4">
        <v>-1.34028</v>
      </c>
      <c r="AB30" s="4" t="s">
        <v>13</v>
      </c>
      <c r="AC30" s="1">
        <v>1.56907799816868</v>
      </c>
      <c r="AD30" s="4">
        <v>-2.87191799816868</v>
      </c>
    </row>
    <row r="31">
      <c r="G31" s="5">
        <v>2.67714</v>
      </c>
      <c r="H31" s="1">
        <v>0.15</v>
      </c>
      <c r="I31" s="1">
        <v>16.8356478577355</v>
      </c>
      <c r="J31" s="1">
        <v>3.5018005372</v>
      </c>
      <c r="K31" s="4">
        <f>IFERROR(__xludf.DUMMYFUNCTION("""COMPUTED_VALUE"""),0.14)</f>
        <v>0.14</v>
      </c>
      <c r="L31" s="4">
        <v>2.68722</v>
      </c>
      <c r="M31" s="4" t="s">
        <v>13</v>
      </c>
      <c r="N31" s="1">
        <v>3.17845904158601</v>
      </c>
      <c r="O31" s="4">
        <v>-0.5013190415860098</v>
      </c>
      <c r="V31" s="5">
        <v>-1.28032</v>
      </c>
      <c r="W31" s="1">
        <v>0.15</v>
      </c>
      <c r="X31" s="6">
        <v>65.7317223413765</v>
      </c>
      <c r="Y31" s="1">
        <v>3.5018005372</v>
      </c>
      <c r="Z31" s="4">
        <f>IFERROR(__xludf.DUMMYFUNCTION("""COMPUTED_VALUE"""),0.14)</f>
        <v>0.14</v>
      </c>
      <c r="AA31" s="4">
        <v>-1.32281</v>
      </c>
      <c r="AB31" s="4" t="s">
        <v>13</v>
      </c>
      <c r="AC31" s="1">
        <v>1.57961509280266</v>
      </c>
      <c r="AD31" s="4">
        <v>-2.85993509280266</v>
      </c>
    </row>
    <row r="32">
      <c r="G32" s="5">
        <v>2.67481</v>
      </c>
      <c r="H32" s="1">
        <v>0.155</v>
      </c>
      <c r="I32" s="1">
        <v>12.507911897954</v>
      </c>
      <c r="J32" s="1">
        <v>3.6018524172</v>
      </c>
      <c r="K32" s="4">
        <f>IFERROR(__xludf.DUMMYFUNCTION("""COMPUTED_VALUE"""),0.145)</f>
        <v>0.145</v>
      </c>
      <c r="L32" s="4">
        <v>2.68128</v>
      </c>
      <c r="M32" s="4" t="s">
        <v>13</v>
      </c>
      <c r="N32" s="1">
        <v>3.17275692017344</v>
      </c>
      <c r="O32" s="4">
        <v>-0.4979469201734399</v>
      </c>
      <c r="V32" s="5">
        <v>-1.25525</v>
      </c>
      <c r="W32" s="1">
        <v>0.155</v>
      </c>
      <c r="X32" s="6">
        <v>45.9168517172472</v>
      </c>
      <c r="Y32" s="1">
        <v>3.6018524172</v>
      </c>
      <c r="Z32" s="4">
        <f>IFERROR(__xludf.DUMMYFUNCTION("""COMPUTED_VALUE"""),0.145)</f>
        <v>0.145</v>
      </c>
      <c r="AA32" s="4">
        <v>-1.30284</v>
      </c>
      <c r="AB32" s="4" t="s">
        <v>13</v>
      </c>
      <c r="AC32" s="1">
        <v>1.5933125265603</v>
      </c>
      <c r="AD32" s="4">
        <v>-2.8485625265603</v>
      </c>
    </row>
    <row r="33">
      <c r="G33" s="5">
        <v>2.67427</v>
      </c>
      <c r="H33" s="1">
        <v>0.16</v>
      </c>
      <c r="I33" s="1">
        <v>12.507911897954</v>
      </c>
      <c r="J33" s="1">
        <v>3.6852493282</v>
      </c>
      <c r="K33" s="4">
        <f>IFERROR(__xludf.DUMMYFUNCTION("""COMPUTED_VALUE"""),0.15)</f>
        <v>0.15</v>
      </c>
      <c r="L33" s="4">
        <v>2.67714</v>
      </c>
      <c r="M33" s="4" t="s">
        <v>13</v>
      </c>
      <c r="N33" s="1">
        <v>3.16604947641405</v>
      </c>
      <c r="O33" s="4">
        <v>-0.4917794764140502</v>
      </c>
      <c r="V33" s="5">
        <v>-1.22763</v>
      </c>
      <c r="W33" s="1">
        <v>0.16</v>
      </c>
      <c r="X33" s="6">
        <v>45.9168517172472</v>
      </c>
      <c r="Y33" s="1">
        <v>3.6852493282</v>
      </c>
      <c r="Z33" s="4">
        <f>IFERROR(__xludf.DUMMYFUNCTION("""COMPUTED_VALUE"""),0.15)</f>
        <v>0.15</v>
      </c>
      <c r="AA33" s="4">
        <v>-1.28032</v>
      </c>
      <c r="AB33" s="4" t="s">
        <v>13</v>
      </c>
      <c r="AC33" s="1">
        <v>1.60986745710139</v>
      </c>
      <c r="AD33" s="4">
        <v>-2.83749745710139</v>
      </c>
    </row>
    <row r="34">
      <c r="G34" s="5">
        <v>2.67558</v>
      </c>
      <c r="H34" s="1">
        <v>0.165</v>
      </c>
      <c r="I34" s="1">
        <v>8.6040805475213</v>
      </c>
      <c r="J34" s="1">
        <v>3.80200958219999</v>
      </c>
      <c r="K34" s="4">
        <f>IFERROR(__xludf.DUMMYFUNCTION("""COMPUTED_VALUE"""),0.155)</f>
        <v>0.155</v>
      </c>
      <c r="L34" s="4">
        <v>2.67481</v>
      </c>
      <c r="M34" s="4" t="s">
        <v>13</v>
      </c>
      <c r="N34" s="1">
        <v>3.15845249792964</v>
      </c>
      <c r="O34" s="4">
        <v>-0.4828724979296397</v>
      </c>
      <c r="V34" s="5">
        <v>-1.19745</v>
      </c>
      <c r="W34" s="1">
        <v>0.165</v>
      </c>
      <c r="X34" s="6">
        <v>6.0912284629382</v>
      </c>
      <c r="Y34" s="1">
        <v>3.80200958219999</v>
      </c>
      <c r="Z34" s="4">
        <f>IFERROR(__xludf.DUMMYFUNCTION("""COMPUTED_VALUE"""),0.155)</f>
        <v>0.155</v>
      </c>
      <c r="AA34" s="4">
        <v>-1.25525</v>
      </c>
      <c r="AB34" s="4" t="s">
        <v>13</v>
      </c>
      <c r="AC34" s="1">
        <v>1.62897704208573</v>
      </c>
      <c r="AD34" s="4">
        <v>-2.82642704208573</v>
      </c>
    </row>
    <row r="35">
      <c r="G35" s="5">
        <v>2.67871</v>
      </c>
      <c r="H35" s="1">
        <v>0.17</v>
      </c>
      <c r="I35" s="1">
        <v>7.45967052740115</v>
      </c>
      <c r="J35" s="1">
        <v>3.9521026612</v>
      </c>
      <c r="K35" s="4">
        <f>IFERROR(__xludf.DUMMYFUNCTION("""COMPUTED_VALUE"""),0.16)</f>
        <v>0.16</v>
      </c>
      <c r="L35" s="4">
        <v>2.67427</v>
      </c>
      <c r="M35" s="4" t="s">
        <v>13</v>
      </c>
      <c r="N35" s="1">
        <v>3.15008177234204</v>
      </c>
      <c r="O35" s="4">
        <v>-0.47137177234203964</v>
      </c>
      <c r="V35" s="5">
        <v>-1.16467</v>
      </c>
      <c r="W35" s="1">
        <v>0.17</v>
      </c>
      <c r="X35" s="6">
        <v>6.11328778622424</v>
      </c>
      <c r="Y35" s="1">
        <v>3.9521026612</v>
      </c>
      <c r="Z35" s="4">
        <f>IFERROR(__xludf.DUMMYFUNCTION("""COMPUTED_VALUE"""),0.16)</f>
        <v>0.16</v>
      </c>
      <c r="AA35" s="4">
        <v>-1.22763</v>
      </c>
      <c r="AB35" s="4" t="s">
        <v>13</v>
      </c>
      <c r="AC35" s="1">
        <v>1.65033843917309</v>
      </c>
      <c r="AD35" s="4">
        <v>-2.81500843917309</v>
      </c>
    </row>
    <row r="36">
      <c r="G36" s="5">
        <v>2.68366</v>
      </c>
      <c r="H36" s="1">
        <v>0.175</v>
      </c>
      <c r="I36" s="1">
        <v>6.03692475637103</v>
      </c>
      <c r="J36" s="1">
        <v>4.05215454119999</v>
      </c>
      <c r="K36" s="4">
        <f>IFERROR(__xludf.DUMMYFUNCTION("""COMPUTED_VALUE"""),0.165)</f>
        <v>0.165</v>
      </c>
      <c r="L36" s="4">
        <v>2.67558</v>
      </c>
      <c r="M36" s="4" t="s">
        <v>13</v>
      </c>
      <c r="N36" s="1">
        <v>3.14105308727305</v>
      </c>
      <c r="O36" s="4">
        <v>-0.45739308727304984</v>
      </c>
      <c r="V36" s="5">
        <v>-1.12935</v>
      </c>
      <c r="W36" s="1">
        <v>0.175</v>
      </c>
      <c r="X36" s="6">
        <v>6.16986734730986</v>
      </c>
      <c r="Y36" s="1">
        <v>4.05215454119999</v>
      </c>
      <c r="Z36" s="4">
        <f>IFERROR(__xludf.DUMMYFUNCTION("""COMPUTED_VALUE"""),0.165)</f>
        <v>0.165</v>
      </c>
      <c r="AA36" s="4">
        <v>-1.19745</v>
      </c>
      <c r="AB36" s="4" t="s">
        <v>13</v>
      </c>
      <c r="AC36" s="1">
        <v>1.67364880602328</v>
      </c>
      <c r="AD36" s="4">
        <v>-2.8029988060232798</v>
      </c>
    </row>
    <row r="37">
      <c r="G37" s="5">
        <v>2.69041</v>
      </c>
      <c r="H37" s="1">
        <v>0.18</v>
      </c>
      <c r="I37" s="1">
        <v>6.03692475637103</v>
      </c>
      <c r="J37" s="1">
        <v>4.1188659672</v>
      </c>
      <c r="K37" s="4">
        <f>IFERROR(__xludf.DUMMYFUNCTION("""COMPUTED_VALUE"""),0.17)</f>
        <v>0.17</v>
      </c>
      <c r="L37" s="4">
        <v>2.67871</v>
      </c>
      <c r="M37" s="4" t="s">
        <v>13</v>
      </c>
      <c r="N37" s="1">
        <v>3.13148223034449</v>
      </c>
      <c r="O37" s="4">
        <v>-0.44107223034448984</v>
      </c>
      <c r="V37" s="5">
        <v>-1.0915</v>
      </c>
      <c r="W37" s="1">
        <v>0.18</v>
      </c>
      <c r="X37" s="6">
        <v>6.16986734730986</v>
      </c>
      <c r="Y37" s="1">
        <v>4.1188659672</v>
      </c>
      <c r="Z37" s="4">
        <f>IFERROR(__xludf.DUMMYFUNCTION("""COMPUTED_VALUE"""),0.17)</f>
        <v>0.17</v>
      </c>
      <c r="AA37" s="4">
        <v>-1.16467</v>
      </c>
      <c r="AB37" s="4" t="s">
        <v>13</v>
      </c>
      <c r="AC37" s="1">
        <v>1.69860530029606</v>
      </c>
      <c r="AD37" s="4">
        <v>-2.7901053002960596</v>
      </c>
    </row>
    <row r="38">
      <c r="G38" s="5">
        <v>2.69895</v>
      </c>
      <c r="H38" s="1">
        <v>0.185</v>
      </c>
      <c r="I38" s="1">
        <v>5.48666935121087</v>
      </c>
      <c r="J38" s="1">
        <v>4.21891021719999</v>
      </c>
      <c r="K38" s="4">
        <f>IFERROR(__xludf.DUMMYFUNCTION("""COMPUTED_VALUE"""),0.175)</f>
        <v>0.175</v>
      </c>
      <c r="L38" s="4">
        <v>2.68366</v>
      </c>
      <c r="M38" s="4" t="s">
        <v>13</v>
      </c>
      <c r="N38" s="1">
        <v>3.12148498917818</v>
      </c>
      <c r="O38" s="4">
        <v>-0.42253498917818</v>
      </c>
      <c r="V38" s="5">
        <v>-1.05113</v>
      </c>
      <c r="W38" s="1">
        <v>0.185</v>
      </c>
      <c r="X38" s="6">
        <v>6.16561893599544</v>
      </c>
      <c r="Y38" s="1">
        <v>4.21891021719999</v>
      </c>
      <c r="Z38" s="4">
        <f>IFERROR(__xludf.DUMMYFUNCTION("""COMPUTED_VALUE"""),0.175)</f>
        <v>0.175</v>
      </c>
      <c r="AA38" s="4">
        <v>-1.12935</v>
      </c>
      <c r="AB38" s="4" t="s">
        <v>13</v>
      </c>
      <c r="AC38" s="1">
        <v>1.72490507965125</v>
      </c>
      <c r="AD38" s="4">
        <v>-2.77603507965125</v>
      </c>
    </row>
    <row r="39">
      <c r="G39" s="5">
        <v>2.70928</v>
      </c>
      <c r="H39" s="1">
        <v>0.19</v>
      </c>
      <c r="I39" s="1">
        <v>4.96207166687816</v>
      </c>
      <c r="J39" s="1">
        <v>4.3189773562</v>
      </c>
      <c r="K39" s="4">
        <f>IFERROR(__xludf.DUMMYFUNCTION("""COMPUTED_VALUE"""),0.18)</f>
        <v>0.18</v>
      </c>
      <c r="L39" s="4">
        <v>2.69041</v>
      </c>
      <c r="M39" s="4" t="s">
        <v>13</v>
      </c>
      <c r="N39" s="1">
        <v>3.11117715139593</v>
      </c>
      <c r="O39" s="4">
        <v>-0.40189715139592996</v>
      </c>
      <c r="V39" s="5">
        <v>-1.00828</v>
      </c>
      <c r="W39" s="1">
        <v>0.19</v>
      </c>
      <c r="X39" s="6">
        <v>7.2615340122505</v>
      </c>
      <c r="Y39" s="1">
        <v>4.3189773562</v>
      </c>
      <c r="Z39" s="4">
        <f>IFERROR(__xludf.DUMMYFUNCTION("""COMPUTED_VALUE"""),0.18)</f>
        <v>0.18</v>
      </c>
      <c r="AA39" s="4">
        <v>-1.0915</v>
      </c>
      <c r="AB39" s="4" t="s">
        <v>13</v>
      </c>
      <c r="AC39" s="1">
        <v>1.75224530174862</v>
      </c>
      <c r="AD39" s="4">
        <v>-2.76052530174862</v>
      </c>
    </row>
    <row r="40">
      <c r="G40" s="5">
        <v>2.72132</v>
      </c>
      <c r="H40" s="1">
        <v>0.195</v>
      </c>
      <c r="I40" s="1">
        <v>4.80138013268617</v>
      </c>
      <c r="J40" s="1">
        <v>4.4190368652</v>
      </c>
      <c r="K40" s="4">
        <f>IFERROR(__xludf.DUMMYFUNCTION("""COMPUTED_VALUE"""),0.185)</f>
        <v>0.185</v>
      </c>
      <c r="L40" s="4">
        <v>2.69895</v>
      </c>
      <c r="M40" s="4" t="s">
        <v>13</v>
      </c>
      <c r="N40" s="1">
        <v>3.10067450461956</v>
      </c>
      <c r="O40" s="4">
        <v>-0.3793545046195601</v>
      </c>
      <c r="V40" s="5">
        <v>-0.963</v>
      </c>
      <c r="W40" s="1">
        <v>0.195</v>
      </c>
      <c r="X40" s="6">
        <v>7.28000892824366</v>
      </c>
      <c r="Y40" s="1">
        <v>4.4190368652</v>
      </c>
      <c r="Z40" s="4">
        <f>IFERROR(__xludf.DUMMYFUNCTION("""COMPUTED_VALUE"""),0.185)</f>
        <v>0.185</v>
      </c>
      <c r="AA40" s="4">
        <v>-1.05113</v>
      </c>
      <c r="AB40" s="4" t="s">
        <v>13</v>
      </c>
      <c r="AC40" s="1">
        <v>1.78032312424795</v>
      </c>
      <c r="AD40" s="4">
        <v>-2.74332312424795</v>
      </c>
    </row>
    <row r="41">
      <c r="G41" s="5">
        <v>2.73509</v>
      </c>
      <c r="H41" s="1">
        <v>0.2</v>
      </c>
      <c r="I41" s="1">
        <v>4.00665255156118</v>
      </c>
      <c r="J41" s="1">
        <v>4.5024719242</v>
      </c>
      <c r="K41" s="4">
        <f>IFERROR(__xludf.DUMMYFUNCTION("""COMPUTED_VALUE"""),0.19)</f>
        <v>0.19</v>
      </c>
      <c r="L41" s="4">
        <v>2.70928</v>
      </c>
      <c r="M41" s="4" t="s">
        <v>13</v>
      </c>
      <c r="N41" s="1">
        <v>3.09009283647089</v>
      </c>
      <c r="O41" s="4">
        <v>-0.35500283647089015</v>
      </c>
      <c r="V41" s="5">
        <v>-0.915349</v>
      </c>
      <c r="W41" s="1">
        <v>0.2</v>
      </c>
      <c r="X41" s="6">
        <v>6.87434880447793</v>
      </c>
      <c r="Y41" s="1">
        <v>4.5024719242</v>
      </c>
      <c r="Z41" s="4">
        <f>IFERROR(__xludf.DUMMYFUNCTION("""COMPUTED_VALUE"""),0.19)</f>
        <v>0.19</v>
      </c>
      <c r="AA41" s="4">
        <v>-1.00828</v>
      </c>
      <c r="AB41" s="4" t="s">
        <v>13</v>
      </c>
      <c r="AC41" s="1">
        <v>1.80883570480905</v>
      </c>
      <c r="AD41" s="4">
        <v>-2.72418470480905</v>
      </c>
    </row>
    <row r="42">
      <c r="G42" s="5">
        <v>2.75053</v>
      </c>
      <c r="H42" s="1">
        <v>0.205</v>
      </c>
      <c r="I42" s="1">
        <v>2.93342868586378</v>
      </c>
      <c r="J42" s="1">
        <v>4.58584594719999</v>
      </c>
      <c r="K42" s="4">
        <f>IFERROR(__xludf.DUMMYFUNCTION("""COMPUTED_VALUE"""),0.195)</f>
        <v>0.195</v>
      </c>
      <c r="L42" s="4">
        <v>2.72132</v>
      </c>
      <c r="M42" s="4" t="s">
        <v>13</v>
      </c>
      <c r="N42" s="1">
        <v>3.07954793457173</v>
      </c>
      <c r="O42" s="4">
        <v>-0.3290179345717301</v>
      </c>
      <c r="V42" s="5">
        <v>-0.865363</v>
      </c>
      <c r="W42" s="1">
        <v>0.205</v>
      </c>
      <c r="X42" s="6">
        <v>6.17216076236667</v>
      </c>
      <c r="Y42" s="1">
        <v>4.58584594719999</v>
      </c>
      <c r="Z42" s="4">
        <f>IFERROR(__xludf.DUMMYFUNCTION("""COMPUTED_VALUE"""),0.195)</f>
        <v>0.195</v>
      </c>
      <c r="AA42" s="4">
        <v>-0.963</v>
      </c>
      <c r="AB42" s="4" t="s">
        <v>13</v>
      </c>
      <c r="AC42" s="1">
        <v>1.8374802010917</v>
      </c>
      <c r="AD42" s="4">
        <v>-2.7028432010917</v>
      </c>
    </row>
    <row r="43">
      <c r="G43" s="5">
        <v>2.76757</v>
      </c>
      <c r="H43" s="1">
        <v>0.21</v>
      </c>
      <c r="I43" s="1">
        <v>2.57224223191852</v>
      </c>
      <c r="J43" s="1">
        <v>4.7359313962</v>
      </c>
      <c r="K43" s="4">
        <f>IFERROR(__xludf.DUMMYFUNCTION("""COMPUTED_VALUE"""),0.2)</f>
        <v>0.2</v>
      </c>
      <c r="L43" s="4">
        <v>2.73509</v>
      </c>
      <c r="M43" s="4" t="s">
        <v>13</v>
      </c>
      <c r="N43" s="1">
        <v>3.0691555865439</v>
      </c>
      <c r="O43" s="4">
        <v>-0.3015855865438999</v>
      </c>
      <c r="V43" s="5">
        <v>-0.813151</v>
      </c>
      <c r="W43" s="1">
        <v>0.21</v>
      </c>
      <c r="X43" s="6">
        <v>6.34427047753172</v>
      </c>
      <c r="Y43" s="1">
        <v>4.7359313962</v>
      </c>
      <c r="Z43" s="4">
        <f>IFERROR(__xludf.DUMMYFUNCTION("""COMPUTED_VALUE"""),0.2)</f>
        <v>0.2</v>
      </c>
      <c r="AA43" s="4">
        <v>-0.915349</v>
      </c>
      <c r="AB43" s="4" t="s">
        <v>13</v>
      </c>
      <c r="AC43" s="1">
        <v>1.86595377075569</v>
      </c>
      <c r="AD43" s="4">
        <v>-2.67910477075569</v>
      </c>
    </row>
    <row r="44">
      <c r="G44" s="5">
        <v>2.78618</v>
      </c>
      <c r="H44" s="1">
        <v>0.215</v>
      </c>
      <c r="I44" s="1">
        <v>2.32150775250207</v>
      </c>
      <c r="J44" s="1">
        <v>4.88602447519999</v>
      </c>
      <c r="K44" s="4">
        <f>IFERROR(__xludf.DUMMYFUNCTION("""COMPUTED_VALUE"""),0.205)</f>
        <v>0.205</v>
      </c>
      <c r="L44" s="4">
        <v>2.75053</v>
      </c>
      <c r="M44" s="4" t="s">
        <v>13</v>
      </c>
      <c r="N44" s="1">
        <v>3.05903158000921</v>
      </c>
      <c r="O44" s="4">
        <v>-0.27285158000921017</v>
      </c>
      <c r="V44" s="5">
        <v>-0.758804</v>
      </c>
      <c r="W44" s="1">
        <v>0.215</v>
      </c>
      <c r="X44" s="6">
        <v>4.39648313232788</v>
      </c>
      <c r="Y44" s="1">
        <v>4.88602447519999</v>
      </c>
      <c r="Z44" s="4">
        <f>IFERROR(__xludf.DUMMYFUNCTION("""COMPUTED_VALUE"""),0.205)</f>
        <v>0.205</v>
      </c>
      <c r="AA44" s="4">
        <v>-0.865363</v>
      </c>
      <c r="AB44" s="4" t="s">
        <v>13</v>
      </c>
      <c r="AC44" s="1">
        <v>1.8939535714608</v>
      </c>
      <c r="AD44" s="4">
        <v>-2.6527575714608</v>
      </c>
    </row>
    <row r="45">
      <c r="G45" s="5">
        <v>2.80627</v>
      </c>
      <c r="H45" s="1">
        <v>0.22</v>
      </c>
      <c r="I45" s="1">
        <v>2.50348887588114</v>
      </c>
      <c r="J45" s="1">
        <v>4.98609161419999</v>
      </c>
      <c r="K45" s="4">
        <f>IFERROR(__xludf.DUMMYFUNCTION("""COMPUTED_VALUE"""),0.21)</f>
        <v>0.21</v>
      </c>
      <c r="L45" s="4">
        <v>2.76757</v>
      </c>
      <c r="M45" s="4" t="s">
        <v>13</v>
      </c>
      <c r="N45" s="1">
        <v>3.04929170258947</v>
      </c>
      <c r="O45" s="4">
        <v>-0.24302170258946987</v>
      </c>
      <c r="V45" s="5">
        <v>-0.702389</v>
      </c>
      <c r="W45" s="1">
        <v>0.22</v>
      </c>
      <c r="X45" s="6">
        <v>0.472935020412137</v>
      </c>
      <c r="Y45" s="1">
        <v>4.98609161419999</v>
      </c>
      <c r="Z45" s="4">
        <f>IFERROR(__xludf.DUMMYFUNCTION("""COMPUTED_VALUE"""),0.21)</f>
        <v>0.21</v>
      </c>
      <c r="AA45" s="4">
        <v>-0.813151</v>
      </c>
      <c r="AB45" s="4" t="s">
        <v>13</v>
      </c>
      <c r="AC45" s="1">
        <v>1.92117676086682</v>
      </c>
      <c r="AD45" s="4">
        <v>-2.62356576086682</v>
      </c>
    </row>
    <row r="46">
      <c r="G46" s="5">
        <v>2.82778</v>
      </c>
      <c r="H46" s="1">
        <v>0.225</v>
      </c>
      <c r="I46" s="1">
        <v>3.61518066426091</v>
      </c>
      <c r="J46" s="1">
        <v>5.05278778119999</v>
      </c>
      <c r="K46" s="4">
        <f>IFERROR(__xludf.DUMMYFUNCTION("""COMPUTED_VALUE"""),0.215)</f>
        <v>0.215</v>
      </c>
      <c r="L46" s="4">
        <v>2.78618</v>
      </c>
      <c r="M46" s="4" t="s">
        <v>13</v>
      </c>
      <c r="N46" s="1">
        <v>3.04005174190651</v>
      </c>
      <c r="O46" s="4">
        <v>-0.21227174190650988</v>
      </c>
      <c r="V46" s="5">
        <v>-0.644035</v>
      </c>
      <c r="W46" s="1">
        <v>0.225</v>
      </c>
      <c r="X46" s="6">
        <v>-2.14461671768276</v>
      </c>
      <c r="Y46" s="1">
        <v>5.05278778119999</v>
      </c>
      <c r="Z46" s="4">
        <f>IFERROR(__xludf.DUMMYFUNCTION("""COMPUTED_VALUE"""),0.215)</f>
        <v>0.215</v>
      </c>
      <c r="AA46" s="4">
        <v>-0.758804</v>
      </c>
      <c r="AB46" s="4" t="s">
        <v>13</v>
      </c>
      <c r="AC46" s="1">
        <v>1.94732049663355</v>
      </c>
      <c r="AD46" s="4">
        <v>-2.59135549663355</v>
      </c>
    </row>
    <row r="47">
      <c r="G47" s="5">
        <v>2.85063</v>
      </c>
      <c r="H47" s="1">
        <v>0.23</v>
      </c>
      <c r="I47" s="1">
        <v>3.61518066426091</v>
      </c>
      <c r="J47" s="1">
        <v>5.15284729019999</v>
      </c>
      <c r="K47" s="4">
        <f>IFERROR(__xludf.DUMMYFUNCTION("""COMPUTED_VALUE"""),0.22)</f>
        <v>0.22</v>
      </c>
      <c r="L47" s="4">
        <v>2.80627</v>
      </c>
      <c r="M47" s="4" t="s">
        <v>13</v>
      </c>
      <c r="N47" s="1">
        <v>3.03142748558215</v>
      </c>
      <c r="O47" s="4">
        <v>-0.1807974855821497</v>
      </c>
      <c r="V47" s="5">
        <v>-0.583848</v>
      </c>
      <c r="W47" s="1">
        <v>0.23</v>
      </c>
      <c r="X47" s="6">
        <v>-2.14461671768276</v>
      </c>
      <c r="Y47" s="1">
        <v>5.15284729019999</v>
      </c>
      <c r="Z47" s="4">
        <f>IFERROR(__xludf.DUMMYFUNCTION("""COMPUTED_VALUE"""),0.22)</f>
        <v>0.22</v>
      </c>
      <c r="AA47" s="4">
        <v>-0.702389</v>
      </c>
      <c r="AB47" s="4" t="s">
        <v>13</v>
      </c>
      <c r="AC47" s="1">
        <v>1.97208193642077</v>
      </c>
      <c r="AD47" s="4">
        <v>-2.55592993642077</v>
      </c>
    </row>
    <row r="48">
      <c r="G48" s="5">
        <v>2.87473</v>
      </c>
      <c r="H48" s="1">
        <v>0.235</v>
      </c>
      <c r="I48" s="1">
        <v>6.59461943457176</v>
      </c>
      <c r="J48" s="1">
        <v>5.2695922852</v>
      </c>
      <c r="K48" s="4">
        <f>IFERROR(__xludf.DUMMYFUNCTION("""COMPUTED_VALUE"""),0.225)</f>
        <v>0.225</v>
      </c>
      <c r="L48" s="4">
        <v>2.82778</v>
      </c>
      <c r="M48" s="4" t="s">
        <v>13</v>
      </c>
      <c r="N48" s="1">
        <v>3.02350024568167</v>
      </c>
      <c r="O48" s="4">
        <v>-0.14877024568166997</v>
      </c>
      <c r="V48" s="5">
        <v>-0.521965</v>
      </c>
      <c r="W48" s="1">
        <v>0.235</v>
      </c>
      <c r="X48" s="6">
        <v>13.4356546064465</v>
      </c>
      <c r="Y48" s="1">
        <v>5.2695922852</v>
      </c>
      <c r="Z48" s="4">
        <f>IFERROR(__xludf.DUMMYFUNCTION("""COMPUTED_VALUE"""),0.225)</f>
        <v>0.225</v>
      </c>
      <c r="AA48" s="4">
        <v>-0.644035</v>
      </c>
      <c r="AB48" s="4" t="s">
        <v>13</v>
      </c>
      <c r="AC48" s="1">
        <v>1.9953050028086</v>
      </c>
      <c r="AD48" s="4">
        <v>-2.5172700028086</v>
      </c>
    </row>
    <row r="49">
      <c r="G49" s="5">
        <v>2.89997</v>
      </c>
      <c r="H49" s="1">
        <v>0.24</v>
      </c>
      <c r="I49" s="1">
        <v>22.9647248878968</v>
      </c>
      <c r="J49" s="1">
        <v>5.4530487062</v>
      </c>
      <c r="K49" s="4">
        <f>IFERROR(__xludf.DUMMYFUNCTION("""COMPUTED_VALUE"""),0.23)</f>
        <v>0.23</v>
      </c>
      <c r="L49" s="4">
        <v>2.85063</v>
      </c>
      <c r="M49" s="4" t="s">
        <v>13</v>
      </c>
      <c r="N49" s="1">
        <v>3.01584573168084</v>
      </c>
      <c r="O49" s="4">
        <v>-0.11587573168083987</v>
      </c>
      <c r="V49" s="5">
        <v>-0.458501</v>
      </c>
      <c r="W49" s="1">
        <v>0.24</v>
      </c>
      <c r="X49" s="6">
        <v>38.4031028473053</v>
      </c>
      <c r="Y49" s="1">
        <v>5.4530487062</v>
      </c>
      <c r="Z49" s="4">
        <f>IFERROR(__xludf.DUMMYFUNCTION("""COMPUTED_VALUE"""),0.23)</f>
        <v>0.23</v>
      </c>
      <c r="AA49" s="4">
        <v>-0.583848</v>
      </c>
      <c r="AB49" s="4" t="s">
        <v>13</v>
      </c>
      <c r="AC49" s="1">
        <v>2.01889208045879</v>
      </c>
      <c r="AD49" s="4">
        <v>-2.47739308045879</v>
      </c>
    </row>
    <row r="50">
      <c r="G50" s="5">
        <v>2.9263</v>
      </c>
      <c r="H50" s="1">
        <v>0.245</v>
      </c>
      <c r="I50" s="1">
        <v>52.5449319478633</v>
      </c>
      <c r="J50" s="1">
        <v>5.56978607219999</v>
      </c>
      <c r="K50" s="4">
        <f>IFERROR(__xludf.DUMMYFUNCTION("""COMPUTED_VALUE"""),0.2334365845)</f>
        <v>0.2334365845</v>
      </c>
      <c r="L50" s="4" t="s">
        <v>13</v>
      </c>
      <c r="M50" s="4">
        <v>3.0259170542051</v>
      </c>
      <c r="N50" s="1">
        <v>3.00829799588476</v>
      </c>
      <c r="O50" s="4">
        <v>-0.08199799588476031</v>
      </c>
      <c r="V50" s="5">
        <v>-0.393558</v>
      </c>
      <c r="W50" s="1">
        <v>0.245</v>
      </c>
      <c r="X50" s="6">
        <v>69.4271888535735</v>
      </c>
      <c r="Y50" s="1">
        <v>5.56978607219999</v>
      </c>
      <c r="Z50" s="4">
        <f>IFERROR(__xludf.DUMMYFUNCTION("""COMPUTED_VALUE"""),0.2334365845)</f>
        <v>0.2334365845</v>
      </c>
      <c r="AA50" s="4" t="s">
        <v>13</v>
      </c>
      <c r="AB50" s="4">
        <v>1.98814204996307</v>
      </c>
      <c r="AC50" s="1">
        <v>2.04343839726471</v>
      </c>
      <c r="AD50" s="4">
        <v>-2.43699639726471</v>
      </c>
    </row>
    <row r="51">
      <c r="G51" s="5">
        <v>2.95355</v>
      </c>
      <c r="H51" s="1">
        <v>0.25</v>
      </c>
      <c r="I51" s="1">
        <v>69.812745078405</v>
      </c>
      <c r="J51" s="1">
        <v>5.7365341182</v>
      </c>
      <c r="K51" s="4">
        <f>IFERROR(__xludf.DUMMYFUNCTION("""COMPUTED_VALUE"""),0.235)</f>
        <v>0.235</v>
      </c>
      <c r="L51" s="4">
        <v>2.87473</v>
      </c>
      <c r="M51" s="4" t="s">
        <v>13</v>
      </c>
      <c r="N51" s="1">
        <v>3.00084782644569</v>
      </c>
      <c r="O51" s="4">
        <v>-0.04729782644569003</v>
      </c>
      <c r="V51" s="5">
        <v>-0.327324</v>
      </c>
      <c r="W51" s="1">
        <v>0.25</v>
      </c>
      <c r="X51" s="6">
        <v>83.3675494367087</v>
      </c>
      <c r="Y51" s="1">
        <v>5.7365341182</v>
      </c>
      <c r="Z51" s="4">
        <f>IFERROR(__xludf.DUMMYFUNCTION("""COMPUTED_VALUE"""),0.235)</f>
        <v>0.235</v>
      </c>
      <c r="AA51" s="4">
        <v>-0.521965</v>
      </c>
      <c r="AB51" s="4" t="s">
        <v>13</v>
      </c>
      <c r="AC51" s="1">
        <v>2.06884619561416</v>
      </c>
      <c r="AD51" s="4">
        <v>-2.39617019561416</v>
      </c>
    </row>
    <row r="52">
      <c r="G52" s="5">
        <v>2.98171</v>
      </c>
      <c r="H52" s="1">
        <v>0.255</v>
      </c>
      <c r="I52" s="1">
        <v>93.9136065399427</v>
      </c>
      <c r="J52" s="1">
        <v>5.8199157712</v>
      </c>
      <c r="K52" s="4">
        <f>IFERROR(__xludf.DUMMYFUNCTION("""COMPUTED_VALUE"""),0.24)</f>
        <v>0.24</v>
      </c>
      <c r="L52" s="4">
        <v>2.89997</v>
      </c>
      <c r="M52" s="4" t="s">
        <v>13</v>
      </c>
      <c r="N52" s="1">
        <v>2.99348601151593</v>
      </c>
      <c r="O52" s="4">
        <v>-0.011776011515929774</v>
      </c>
      <c r="V52" s="5">
        <v>-0.259854</v>
      </c>
      <c r="W52" s="1">
        <v>0.255</v>
      </c>
      <c r="X52" s="6">
        <v>102.692425074191</v>
      </c>
      <c r="Y52" s="1">
        <v>5.8199157712</v>
      </c>
      <c r="Z52" s="4">
        <f>IFERROR(__xludf.DUMMYFUNCTION("""COMPUTED_VALUE"""),0.24)</f>
        <v>0.24</v>
      </c>
      <c r="AA52" s="4">
        <v>-0.458501</v>
      </c>
      <c r="AB52" s="4" t="s">
        <v>13</v>
      </c>
      <c r="AC52" s="1">
        <v>2.09501771789497</v>
      </c>
      <c r="AD52" s="4">
        <v>-2.35487171789497</v>
      </c>
    </row>
    <row r="53">
      <c r="G53" s="5">
        <v>3.0106</v>
      </c>
      <c r="H53" s="1">
        <v>0.26</v>
      </c>
      <c r="I53" s="1">
        <v>96.6773118164577</v>
      </c>
      <c r="J53" s="1">
        <v>5.90328216519999</v>
      </c>
      <c r="K53" s="4">
        <f>IFERROR(__xludf.DUMMYFUNCTION("""COMPUTED_VALUE"""),0.245)</f>
        <v>0.245</v>
      </c>
      <c r="L53" s="4">
        <v>2.9263</v>
      </c>
      <c r="M53" s="4" t="s">
        <v>13</v>
      </c>
      <c r="N53" s="1">
        <v>2.98620333924775</v>
      </c>
      <c r="O53" s="4">
        <v>0.02439666075225011</v>
      </c>
      <c r="V53" s="5">
        <v>-0.191296</v>
      </c>
      <c r="W53" s="1">
        <v>0.26</v>
      </c>
      <c r="X53" s="6">
        <v>101.262649425738</v>
      </c>
      <c r="Y53" s="1">
        <v>5.90328216519999</v>
      </c>
      <c r="Z53" s="4">
        <f>IFERROR(__xludf.DUMMYFUNCTION("""COMPUTED_VALUE"""),0.245)</f>
        <v>0.245</v>
      </c>
      <c r="AA53" s="4">
        <v>-0.393558</v>
      </c>
      <c r="AB53" s="4" t="s">
        <v>13</v>
      </c>
      <c r="AC53" s="1">
        <v>2.12185520649495</v>
      </c>
      <c r="AD53" s="4">
        <v>-2.31315120649495</v>
      </c>
    </row>
    <row r="54">
      <c r="G54" s="5">
        <v>3.04014</v>
      </c>
      <c r="H54" s="1">
        <v>0.265</v>
      </c>
      <c r="I54" s="1">
        <v>98.6023242840833</v>
      </c>
      <c r="J54" s="1">
        <v>5.98666381819999</v>
      </c>
      <c r="K54" s="4">
        <f>IFERROR(__xludf.DUMMYFUNCTION("""COMPUTED_VALUE"""),0.25)</f>
        <v>0.25</v>
      </c>
      <c r="L54" s="4">
        <v>2.95355</v>
      </c>
      <c r="M54" s="4" t="s">
        <v>13</v>
      </c>
      <c r="N54" s="1">
        <v>2.97899059779344</v>
      </c>
      <c r="O54" s="4">
        <v>0.061149402206559955</v>
      </c>
      <c r="V54" s="5">
        <v>-0.121818</v>
      </c>
      <c r="W54" s="1">
        <v>0.265</v>
      </c>
      <c r="X54" s="6">
        <v>101.025987493513</v>
      </c>
      <c r="Y54" s="1">
        <v>5.98666381819999</v>
      </c>
      <c r="Z54" s="4">
        <f>IFERROR(__xludf.DUMMYFUNCTION("""COMPUTED_VALUE"""),0.25)</f>
        <v>0.25</v>
      </c>
      <c r="AA54" s="4">
        <v>-0.327324</v>
      </c>
      <c r="AB54" s="4" t="s">
        <v>13</v>
      </c>
      <c r="AC54" s="1">
        <v>2.14926090380193</v>
      </c>
      <c r="AD54" s="4">
        <v>-2.2710789038019303</v>
      </c>
    </row>
    <row r="55">
      <c r="G55" s="5">
        <v>3.07022</v>
      </c>
      <c r="H55" s="1">
        <v>0.27</v>
      </c>
      <c r="I55" s="1">
        <v>99.8972285672911</v>
      </c>
      <c r="J55" s="1">
        <v>6.2868270872</v>
      </c>
      <c r="K55" s="4">
        <f>IFERROR(__xludf.DUMMYFUNCTION("""COMPUTED_VALUE"""),0.255)</f>
        <v>0.255</v>
      </c>
      <c r="L55" s="4">
        <v>2.98171</v>
      </c>
      <c r="M55" s="4" t="s">
        <v>13</v>
      </c>
      <c r="N55" s="1">
        <v>2.97183857530526</v>
      </c>
      <c r="O55" s="4">
        <v>0.0983814246947401</v>
      </c>
      <c r="V55" s="5">
        <v>-0.051485</v>
      </c>
      <c r="W55" s="1">
        <v>0.27</v>
      </c>
      <c r="X55" s="6">
        <v>97.6212493507527</v>
      </c>
      <c r="Y55" s="1">
        <v>6.2868270872</v>
      </c>
      <c r="Z55" s="4">
        <f>IFERROR(__xludf.DUMMYFUNCTION("""COMPUTED_VALUE"""),0.255)</f>
        <v>0.255</v>
      </c>
      <c r="AA55" s="4">
        <v>-0.259854</v>
      </c>
      <c r="AB55" s="4" t="s">
        <v>13</v>
      </c>
      <c r="AC55" s="1">
        <v>2.17713705220371</v>
      </c>
      <c r="AD55" s="4">
        <v>-2.22862205220371</v>
      </c>
    </row>
    <row r="56">
      <c r="G56" s="5">
        <v>3.10078</v>
      </c>
      <c r="H56" s="1">
        <v>0.275</v>
      </c>
      <c r="I56" s="1">
        <v>96.6265521073097</v>
      </c>
      <c r="J56" s="1">
        <v>6.3702087402</v>
      </c>
      <c r="K56" s="4">
        <f>IFERROR(__xludf.DUMMYFUNCTION("""COMPUTED_VALUE"""),0.26)</f>
        <v>0.26</v>
      </c>
      <c r="L56" s="4">
        <v>3.0106</v>
      </c>
      <c r="M56" s="4" t="s">
        <v>13</v>
      </c>
      <c r="N56" s="1">
        <v>2.96473805993551</v>
      </c>
      <c r="O56" s="4">
        <v>0.13604194006448989</v>
      </c>
      <c r="V56" s="5">
        <v>0.019631</v>
      </c>
      <c r="W56" s="1">
        <v>0.275</v>
      </c>
      <c r="X56" s="6">
        <v>94.8405595316144</v>
      </c>
      <c r="Y56" s="1">
        <v>6.3702087402</v>
      </c>
      <c r="Z56" s="4">
        <f>IFERROR(__xludf.DUMMYFUNCTION("""COMPUTED_VALUE"""),0.26)</f>
        <v>0.26</v>
      </c>
      <c r="AA56" s="4">
        <v>-0.191296</v>
      </c>
      <c r="AB56" s="4" t="s">
        <v>13</v>
      </c>
      <c r="AC56" s="1">
        <v>2.20538589408811</v>
      </c>
      <c r="AD56" s="4">
        <v>-2.18575489408811</v>
      </c>
    </row>
    <row r="57">
      <c r="G57" s="5">
        <v>3.13167</v>
      </c>
      <c r="H57" s="1">
        <v>0.28</v>
      </c>
      <c r="I57" s="1">
        <v>96.6265521073097</v>
      </c>
      <c r="J57" s="1">
        <v>6.5702896122</v>
      </c>
      <c r="K57" s="4">
        <f>IFERROR(__xludf.DUMMYFUNCTION("""COMPUTED_VALUE"""),0.265)</f>
        <v>0.265</v>
      </c>
      <c r="L57" s="4">
        <v>3.04014</v>
      </c>
      <c r="M57" s="4" t="s">
        <v>13</v>
      </c>
      <c r="N57" s="1">
        <v>2.95767983983646</v>
      </c>
      <c r="O57" s="4">
        <v>0.17399016016354008</v>
      </c>
      <c r="V57" s="5">
        <v>0.0913553</v>
      </c>
      <c r="W57" s="1">
        <v>0.28</v>
      </c>
      <c r="X57" s="6">
        <v>94.8405595316144</v>
      </c>
      <c r="Y57" s="1">
        <v>6.5702896122</v>
      </c>
      <c r="Z57" s="4">
        <f>IFERROR(__xludf.DUMMYFUNCTION("""COMPUTED_VALUE"""),0.265)</f>
        <v>0.265</v>
      </c>
      <c r="AA57" s="4">
        <v>-0.121818</v>
      </c>
      <c r="AB57" s="4" t="s">
        <v>13</v>
      </c>
      <c r="AC57" s="1">
        <v>2.23390967184295</v>
      </c>
      <c r="AD57" s="4">
        <v>-2.14255437184295</v>
      </c>
    </row>
    <row r="58">
      <c r="G58" s="5">
        <v>3.16284</v>
      </c>
      <c r="H58" s="1">
        <v>0.285</v>
      </c>
      <c r="I58" s="1">
        <v>95.7855641729604</v>
      </c>
      <c r="J58" s="1">
        <v>6.6870193482</v>
      </c>
      <c r="K58" s="4">
        <f>IFERROR(__xludf.DUMMYFUNCTION("""COMPUTED_VALUE"""),0.27)</f>
        <v>0.27</v>
      </c>
      <c r="L58" s="4">
        <v>3.07022</v>
      </c>
      <c r="M58" s="4" t="s">
        <v>13</v>
      </c>
      <c r="N58" s="1">
        <v>2.9506547031604</v>
      </c>
      <c r="O58" s="4">
        <v>0.2121852968396003</v>
      </c>
      <c r="V58" s="5">
        <v>0.163703</v>
      </c>
      <c r="W58" s="1">
        <v>0.285</v>
      </c>
      <c r="X58" s="6">
        <v>92.0742042872798</v>
      </c>
      <c r="Y58" s="1">
        <v>6.6870193482</v>
      </c>
      <c r="Z58" s="4">
        <f>IFERROR(__xludf.DUMMYFUNCTION("""COMPUTED_VALUE"""),0.27)</f>
        <v>0.27</v>
      </c>
      <c r="AA58" s="4">
        <v>-0.051485</v>
      </c>
      <c r="AB58" s="4" t="s">
        <v>13</v>
      </c>
      <c r="AC58" s="1">
        <v>2.26261062785604</v>
      </c>
      <c r="AD58" s="4">
        <v>-2.09890762785604</v>
      </c>
    </row>
    <row r="59">
      <c r="G59" s="5">
        <v>3.19421</v>
      </c>
      <c r="H59" s="1">
        <v>0.29</v>
      </c>
      <c r="I59" s="1">
        <v>95.5650183542481</v>
      </c>
      <c r="J59" s="1">
        <v>7.02035522419999</v>
      </c>
      <c r="K59" s="4">
        <f>IFERROR(__xludf.DUMMYFUNCTION("""COMPUTED_VALUE"""),0.275)</f>
        <v>0.275</v>
      </c>
      <c r="L59" s="4">
        <v>3.10078</v>
      </c>
      <c r="M59" s="4" t="s">
        <v>13</v>
      </c>
      <c r="N59" s="1">
        <v>2.94365343805959</v>
      </c>
      <c r="O59" s="4">
        <v>0.2505565619404102</v>
      </c>
      <c r="V59" s="5">
        <v>0.236552</v>
      </c>
      <c r="W59" s="1">
        <v>0.29</v>
      </c>
      <c r="X59" s="6">
        <v>93.0904268314655</v>
      </c>
      <c r="Y59" s="1">
        <v>7.02035522419999</v>
      </c>
      <c r="Z59" s="4">
        <f>IFERROR(__xludf.DUMMYFUNCTION("""COMPUTED_VALUE"""),0.275)</f>
        <v>0.275</v>
      </c>
      <c r="AA59" s="4">
        <v>0.019631</v>
      </c>
      <c r="AB59" s="4" t="s">
        <v>13</v>
      </c>
      <c r="AC59" s="1">
        <v>2.29139100451521</v>
      </c>
      <c r="AD59" s="4">
        <v>-2.05483900451521</v>
      </c>
    </row>
    <row r="60">
      <c r="G60" s="5">
        <v>3.22568</v>
      </c>
      <c r="H60" s="1">
        <v>0.295</v>
      </c>
      <c r="I60" s="1">
        <v>88.5432180652885</v>
      </c>
      <c r="J60" s="1">
        <v>7.1204071042</v>
      </c>
      <c r="K60" s="4">
        <f>IFERROR(__xludf.DUMMYFUNCTION("""COMPUTED_VALUE"""),0.28)</f>
        <v>0.28</v>
      </c>
      <c r="L60" s="4">
        <v>3.13167</v>
      </c>
      <c r="M60" s="4" t="s">
        <v>13</v>
      </c>
      <c r="N60" s="1">
        <v>2.93666683268633</v>
      </c>
      <c r="O60" s="4">
        <v>0.2890131673136702</v>
      </c>
      <c r="V60" s="5">
        <v>0.309913</v>
      </c>
      <c r="W60" s="1">
        <v>0.295</v>
      </c>
      <c r="X60" s="6">
        <v>89.527329898489</v>
      </c>
      <c r="Y60" s="1">
        <v>7.1204071042</v>
      </c>
      <c r="Z60" s="4">
        <f>IFERROR(__xludf.DUMMYFUNCTION("""COMPUTED_VALUE"""),0.28)</f>
        <v>0.28</v>
      </c>
      <c r="AA60" s="4">
        <v>0.0913553</v>
      </c>
      <c r="AB60" s="4" t="s">
        <v>13</v>
      </c>
      <c r="AC60" s="1">
        <v>2.32015304420826</v>
      </c>
      <c r="AD60" s="4">
        <v>-2.01024004420826</v>
      </c>
    </row>
    <row r="61">
      <c r="G61" s="5">
        <v>3.25721</v>
      </c>
      <c r="H61" s="1">
        <v>0.3</v>
      </c>
      <c r="I61" s="1">
        <v>88.5432180652885</v>
      </c>
      <c r="J61" s="1">
        <v>7.25380706819999</v>
      </c>
      <c r="K61" s="4">
        <f>IFERROR(__xludf.DUMMYFUNCTION("""COMPUTED_VALUE"""),0.285)</f>
        <v>0.285</v>
      </c>
      <c r="L61" s="4">
        <v>3.16284</v>
      </c>
      <c r="M61" s="4" t="s">
        <v>13</v>
      </c>
      <c r="N61" s="1">
        <v>2.92968567519289</v>
      </c>
      <c r="O61" s="4">
        <v>0.32752432480711</v>
      </c>
      <c r="V61" s="5">
        <v>0.383737</v>
      </c>
      <c r="W61" s="1">
        <v>0.3</v>
      </c>
      <c r="X61" s="6">
        <v>89.527329898489</v>
      </c>
      <c r="Y61" s="1">
        <v>7.25380706819999</v>
      </c>
      <c r="Z61" s="4">
        <f>IFERROR(__xludf.DUMMYFUNCTION("""COMPUTED_VALUE"""),0.285)</f>
        <v>0.285</v>
      </c>
      <c r="AA61" s="4">
        <v>0.163703</v>
      </c>
      <c r="AB61" s="4" t="s">
        <v>13</v>
      </c>
      <c r="AC61" s="1">
        <v>2.34879898932302</v>
      </c>
      <c r="AD61" s="4">
        <v>-1.96506198932302</v>
      </c>
    </row>
    <row r="62">
      <c r="G62" s="5">
        <v>3.28876</v>
      </c>
      <c r="H62" s="1">
        <v>0.305</v>
      </c>
      <c r="I62" s="1">
        <v>16.4216763001942</v>
      </c>
      <c r="J62" s="1">
        <v>7.4038619992</v>
      </c>
      <c r="K62" s="4">
        <f>IFERROR(__xludf.DUMMYFUNCTION("""COMPUTED_VALUE"""),0.29)</f>
        <v>0.29</v>
      </c>
      <c r="L62" s="4">
        <v>3.19421</v>
      </c>
      <c r="M62" s="4" t="s">
        <v>13</v>
      </c>
      <c r="N62" s="1">
        <v>2.92270075373155</v>
      </c>
      <c r="O62" s="4">
        <v>0.36605924626845</v>
      </c>
      <c r="V62" s="5">
        <v>0.458019</v>
      </c>
      <c r="W62" s="1">
        <v>0.305</v>
      </c>
      <c r="X62" s="6">
        <v>14.4306439593719</v>
      </c>
      <c r="Y62" s="1">
        <v>7.4038619992</v>
      </c>
      <c r="Z62" s="4">
        <f>IFERROR(__xludf.DUMMYFUNCTION("""COMPUTED_VALUE"""),0.29)</f>
        <v>0.29</v>
      </c>
      <c r="AA62" s="4">
        <v>0.236552</v>
      </c>
      <c r="AB62" s="4" t="s">
        <v>13</v>
      </c>
      <c r="AC62" s="1">
        <v>2.3772310822473</v>
      </c>
      <c r="AD62" s="4">
        <v>-1.9192120822473002</v>
      </c>
    </row>
    <row r="63">
      <c r="G63" s="5">
        <v>3.32024</v>
      </c>
      <c r="H63" s="1">
        <v>0.31</v>
      </c>
      <c r="I63" s="1">
        <v>9.20195127176126</v>
      </c>
      <c r="J63" s="1">
        <v>7.6039276122</v>
      </c>
      <c r="K63" s="4">
        <f>IFERROR(__xludf.DUMMYFUNCTION("""COMPUTED_VALUE"""),0.295)</f>
        <v>0.295</v>
      </c>
      <c r="L63" s="4">
        <v>3.22568</v>
      </c>
      <c r="M63" s="4" t="s">
        <v>13</v>
      </c>
      <c r="N63" s="1">
        <v>2.91570285645459</v>
      </c>
      <c r="O63" s="4">
        <v>0.40453714354541015</v>
      </c>
      <c r="V63" s="5">
        <v>0.532799</v>
      </c>
      <c r="W63" s="1">
        <v>0.31</v>
      </c>
      <c r="X63" s="6">
        <v>8.55645564901675</v>
      </c>
      <c r="Y63" s="1">
        <v>7.6039276122</v>
      </c>
      <c r="Z63" s="4">
        <f>IFERROR(__xludf.DUMMYFUNCTION("""COMPUTED_VALUE"""),0.295)</f>
        <v>0.295</v>
      </c>
      <c r="AA63" s="4">
        <v>0.309913</v>
      </c>
      <c r="AB63" s="4" t="s">
        <v>13</v>
      </c>
      <c r="AC63" s="1">
        <v>2.40535156536892</v>
      </c>
      <c r="AD63" s="4">
        <v>-1.8725525653689201</v>
      </c>
    </row>
    <row r="64">
      <c r="G64" s="5">
        <v>3.35169</v>
      </c>
      <c r="H64" s="1">
        <v>0.315</v>
      </c>
      <c r="I64" s="1">
        <v>6.92135875080529</v>
      </c>
      <c r="J64" s="1">
        <v>7.7873229982</v>
      </c>
      <c r="K64" s="4">
        <f>IFERROR(__xludf.DUMMYFUNCTION("""COMPUTED_VALUE"""),0.3)</f>
        <v>0.3</v>
      </c>
      <c r="L64" s="4">
        <v>3.25721</v>
      </c>
      <c r="M64" s="4" t="s">
        <v>13</v>
      </c>
      <c r="N64" s="1">
        <v>2.9086827715143</v>
      </c>
      <c r="O64" s="4">
        <v>0.44300722848569984</v>
      </c>
      <c r="V64" s="5">
        <v>0.60813</v>
      </c>
      <c r="W64" s="1">
        <v>0.315</v>
      </c>
      <c r="X64" s="6">
        <v>5.71266122042675</v>
      </c>
      <c r="Y64" s="1">
        <v>7.7873229982</v>
      </c>
      <c r="Z64" s="4">
        <f>IFERROR(__xludf.DUMMYFUNCTION("""COMPUTED_VALUE"""),0.3)</f>
        <v>0.3</v>
      </c>
      <c r="AA64" s="4">
        <v>0.383737</v>
      </c>
      <c r="AB64" s="4" t="s">
        <v>13</v>
      </c>
      <c r="AC64" s="1">
        <v>2.4330626810757</v>
      </c>
      <c r="AD64" s="4">
        <v>-1.8249326810756998</v>
      </c>
    </row>
    <row r="65">
      <c r="G65" s="5">
        <v>3.38302</v>
      </c>
      <c r="H65" s="1">
        <v>0.32</v>
      </c>
      <c r="I65" s="1">
        <v>6.20194927101911</v>
      </c>
      <c r="J65" s="1">
        <v>7.90404510519999</v>
      </c>
      <c r="K65" s="4">
        <f>IFERROR(__xludf.DUMMYFUNCTION("""COMPUTED_VALUE"""),0.305)</f>
        <v>0.305</v>
      </c>
      <c r="L65" s="4">
        <v>3.28876</v>
      </c>
      <c r="M65" s="4" t="s">
        <v>13</v>
      </c>
      <c r="N65" s="1">
        <v>2.90163128706295</v>
      </c>
      <c r="O65" s="4">
        <v>0.4813887129370502</v>
      </c>
      <c r="V65" s="5">
        <v>0.684055</v>
      </c>
      <c r="W65" s="1">
        <v>0.32</v>
      </c>
      <c r="X65" s="6">
        <v>5.87138903482753</v>
      </c>
      <c r="Y65" s="1">
        <v>7.90404510519999</v>
      </c>
      <c r="Z65" s="4">
        <f>IFERROR(__xludf.DUMMYFUNCTION("""COMPUTED_VALUE"""),0.305)</f>
        <v>0.305</v>
      </c>
      <c r="AA65" s="4">
        <v>0.458019</v>
      </c>
      <c r="AB65" s="4" t="s">
        <v>13</v>
      </c>
      <c r="AC65" s="1">
        <v>2.46026667175544</v>
      </c>
      <c r="AD65" s="4">
        <v>-1.7762116717554401</v>
      </c>
    </row>
    <row r="66">
      <c r="G66" s="5">
        <v>3.4143</v>
      </c>
      <c r="H66" s="1">
        <v>0.325</v>
      </c>
      <c r="I66" s="1">
        <v>5.29677557630432</v>
      </c>
      <c r="J66" s="1">
        <v>8.1375427242</v>
      </c>
      <c r="K66" s="4">
        <f>IFERROR(__xludf.DUMMYFUNCTION("""COMPUTED_VALUE"""),0.31)</f>
        <v>0.31</v>
      </c>
      <c r="L66" s="4">
        <v>3.32024</v>
      </c>
      <c r="M66" s="4" t="s">
        <v>13</v>
      </c>
      <c r="N66" s="1">
        <v>2.89453919125282</v>
      </c>
      <c r="O66" s="4">
        <v>0.5197608087471797</v>
      </c>
      <c r="V66" s="5">
        <v>0.760699</v>
      </c>
      <c r="W66" s="1">
        <v>0.325</v>
      </c>
      <c r="X66" s="6">
        <v>5.24972146849407</v>
      </c>
      <c r="Y66" s="1">
        <v>8.1375427242</v>
      </c>
      <c r="Z66" s="4">
        <f>IFERROR(__xludf.DUMMYFUNCTION("""COMPUTED_VALUE"""),0.31)</f>
        <v>0.31</v>
      </c>
      <c r="AA66" s="4">
        <v>0.532799</v>
      </c>
      <c r="AB66" s="4" t="s">
        <v>13</v>
      </c>
      <c r="AC66" s="1">
        <v>2.48686577979597</v>
      </c>
      <c r="AD66" s="4">
        <v>-1.7261667797959699</v>
      </c>
    </row>
    <row r="67">
      <c r="G67" s="5">
        <v>3.44549</v>
      </c>
      <c r="H67" s="1">
        <v>0.33</v>
      </c>
      <c r="I67" s="1">
        <v>6.97011836917826</v>
      </c>
      <c r="J67" s="1">
        <v>8.4708786012</v>
      </c>
      <c r="K67" s="4">
        <f>IFERROR(__xludf.DUMMYFUNCTION("""COMPUTED_VALUE"""),0.315)</f>
        <v>0.315</v>
      </c>
      <c r="L67" s="4">
        <v>3.35169</v>
      </c>
      <c r="M67" s="4" t="s">
        <v>13</v>
      </c>
      <c r="N67" s="1">
        <v>2.88739727223619</v>
      </c>
      <c r="O67" s="4">
        <v>0.5580927277638099</v>
      </c>
      <c r="V67" s="5">
        <v>0.838131</v>
      </c>
      <c r="W67" s="1">
        <v>0.33</v>
      </c>
      <c r="X67" s="6">
        <v>5.15222141870722</v>
      </c>
      <c r="Y67" s="1">
        <v>8.4708786012</v>
      </c>
      <c r="Z67" s="4">
        <f>IFERROR(__xludf.DUMMYFUNCTION("""COMPUTED_VALUE"""),0.315)</f>
        <v>0.315</v>
      </c>
      <c r="AA67" s="4">
        <v>0.60813</v>
      </c>
      <c r="AB67" s="4" t="s">
        <v>13</v>
      </c>
      <c r="AC67" s="1">
        <v>2.51276224758511</v>
      </c>
      <c r="AD67" s="4">
        <v>-1.6746312475851102</v>
      </c>
    </row>
    <row r="68">
      <c r="G68" s="5">
        <v>3.47662</v>
      </c>
      <c r="H68" s="1">
        <v>0.335</v>
      </c>
      <c r="I68" s="1">
        <v>7.66708796370755</v>
      </c>
      <c r="J68" s="1">
        <v>8.5375747682</v>
      </c>
      <c r="K68" s="4">
        <f>IFERROR(__xludf.DUMMYFUNCTION("""COMPUTED_VALUE"""),0.32)</f>
        <v>0.32</v>
      </c>
      <c r="L68" s="4">
        <v>3.38302</v>
      </c>
      <c r="M68" s="4" t="s">
        <v>13</v>
      </c>
      <c r="N68" s="1">
        <v>2.88019631816534</v>
      </c>
      <c r="O68" s="4">
        <v>0.59642368183466</v>
      </c>
      <c r="V68" s="5">
        <v>0.916521</v>
      </c>
      <c r="W68" s="1">
        <v>0.335</v>
      </c>
      <c r="X68" s="6">
        <v>5.54474106270299</v>
      </c>
      <c r="Y68" s="1">
        <v>8.5375747682</v>
      </c>
      <c r="Z68" s="4">
        <f>IFERROR(__xludf.DUMMYFUNCTION("""COMPUTED_VALUE"""),0.32)</f>
        <v>0.32</v>
      </c>
      <c r="AA68" s="4">
        <v>0.684055</v>
      </c>
      <c r="AB68" s="4" t="s">
        <v>13</v>
      </c>
      <c r="AC68" s="1">
        <v>2.53785831751067</v>
      </c>
      <c r="AD68" s="4">
        <v>-1.6213373175106702</v>
      </c>
    </row>
    <row r="69">
      <c r="G69" s="5">
        <v>3.50773</v>
      </c>
      <c r="H69" s="1">
        <v>0.34</v>
      </c>
      <c r="I69" s="1">
        <v>7.66708796370755</v>
      </c>
      <c r="J69" s="1">
        <v>8.6542816162</v>
      </c>
      <c r="K69" s="4">
        <f>IFERROR(__xludf.DUMMYFUNCTION("""COMPUTED_VALUE"""),0.325)</f>
        <v>0.325</v>
      </c>
      <c r="L69" s="4">
        <v>3.4143</v>
      </c>
      <c r="M69" s="4" t="s">
        <v>13</v>
      </c>
      <c r="N69" s="1">
        <v>2.87292711719255</v>
      </c>
      <c r="O69" s="4">
        <v>0.6348028828074499</v>
      </c>
      <c r="V69" s="5">
        <v>0.995985</v>
      </c>
      <c r="W69" s="1">
        <v>0.34</v>
      </c>
      <c r="X69" s="6">
        <v>5.54474106270299</v>
      </c>
      <c r="Y69" s="1">
        <v>8.6542816162</v>
      </c>
      <c r="Z69" s="4">
        <f>IFERROR(__xludf.DUMMYFUNCTION("""COMPUTED_VALUE"""),0.325)</f>
        <v>0.325</v>
      </c>
      <c r="AA69" s="4">
        <v>0.760699</v>
      </c>
      <c r="AB69" s="4" t="s">
        <v>13</v>
      </c>
      <c r="AC69" s="1">
        <v>2.56205623196046</v>
      </c>
      <c r="AD69" s="4">
        <v>-1.5660712319604597</v>
      </c>
    </row>
    <row r="70">
      <c r="G70" s="5">
        <v>3.53889</v>
      </c>
      <c r="H70" s="1">
        <v>0.345</v>
      </c>
      <c r="I70" s="1">
        <v>7.11826234556983</v>
      </c>
      <c r="J70" s="1">
        <v>8.7376174922</v>
      </c>
      <c r="K70" s="4">
        <f>IFERROR(__xludf.DUMMYFUNCTION("""COMPUTED_VALUE"""),0.33)</f>
        <v>0.33</v>
      </c>
      <c r="L70" s="4">
        <v>3.44549</v>
      </c>
      <c r="M70" s="4" t="s">
        <v>13</v>
      </c>
      <c r="N70" s="1">
        <v>2.86558045747011</v>
      </c>
      <c r="O70" s="4">
        <v>0.6733095425298901</v>
      </c>
      <c r="V70" s="5">
        <v>1.07673</v>
      </c>
      <c r="W70" s="1">
        <v>0.345</v>
      </c>
      <c r="X70" s="6">
        <v>6.16300329691361</v>
      </c>
      <c r="Y70" s="1">
        <v>8.7376174922</v>
      </c>
      <c r="Z70" s="4">
        <f>IFERROR(__xludf.DUMMYFUNCTION("""COMPUTED_VALUE"""),0.33)</f>
        <v>0.33</v>
      </c>
      <c r="AA70" s="4">
        <v>0.838131</v>
      </c>
      <c r="AB70" s="4" t="s">
        <v>13</v>
      </c>
      <c r="AC70" s="1">
        <v>2.58525823332231</v>
      </c>
      <c r="AD70" s="4">
        <v>-1.50852823332231</v>
      </c>
    </row>
    <row r="71">
      <c r="G71" s="5">
        <v>3.57013</v>
      </c>
      <c r="H71" s="1">
        <v>0.35</v>
      </c>
      <c r="I71" s="1">
        <v>7.36212781797391</v>
      </c>
      <c r="J71" s="1">
        <v>8.9043197632</v>
      </c>
      <c r="K71" s="4">
        <f>IFERROR(__xludf.DUMMYFUNCTION("""COMPUTED_VALUE"""),0.335)</f>
        <v>0.335</v>
      </c>
      <c r="L71" s="4">
        <v>3.47662</v>
      </c>
      <c r="M71" s="4" t="s">
        <v>13</v>
      </c>
      <c r="N71" s="1">
        <v>2.85814712715029</v>
      </c>
      <c r="O71" s="4">
        <v>0.7119828728497097</v>
      </c>
      <c r="V71" s="5">
        <v>1.15893</v>
      </c>
      <c r="W71" s="1">
        <v>0.35</v>
      </c>
      <c r="X71" s="6">
        <v>6.14512606387069</v>
      </c>
      <c r="Y71" s="1">
        <v>8.9043197632</v>
      </c>
      <c r="Z71" s="4">
        <f>IFERROR(__xludf.DUMMYFUNCTION("""COMPUTED_VALUE"""),0.335)</f>
        <v>0.335</v>
      </c>
      <c r="AA71" s="4">
        <v>0.916521</v>
      </c>
      <c r="AB71" s="4" t="s">
        <v>13</v>
      </c>
      <c r="AC71" s="1">
        <v>2.60736656398403</v>
      </c>
      <c r="AD71" s="4">
        <v>-1.44843656398403</v>
      </c>
    </row>
    <row r="72">
      <c r="G72" s="5">
        <v>3.60153</v>
      </c>
      <c r="H72" s="1">
        <v>0.355</v>
      </c>
      <c r="I72" s="1">
        <v>7.28547298263458</v>
      </c>
      <c r="J72" s="1">
        <v>8.9710235592</v>
      </c>
      <c r="K72" s="4">
        <f>IFERROR(__xludf.DUMMYFUNCTION("""COMPUTED_VALUE"""),0.34)</f>
        <v>0.34</v>
      </c>
      <c r="L72" s="4">
        <v>3.50773</v>
      </c>
      <c r="M72" s="4" t="s">
        <v>13</v>
      </c>
      <c r="N72" s="1">
        <v>2.85061791438537</v>
      </c>
      <c r="O72" s="4">
        <v>0.7509120856146301</v>
      </c>
      <c r="V72" s="5">
        <v>1.24282</v>
      </c>
      <c r="W72" s="1">
        <v>0.355</v>
      </c>
      <c r="X72" s="6">
        <v>6.02011725104716</v>
      </c>
      <c r="Y72" s="1">
        <v>8.9710235592</v>
      </c>
      <c r="Z72" s="4">
        <f>IFERROR(__xludf.DUMMYFUNCTION("""COMPUTED_VALUE"""),0.34)</f>
        <v>0.34</v>
      </c>
      <c r="AA72" s="4">
        <v>0.995985</v>
      </c>
      <c r="AB72" s="4" t="s">
        <v>13</v>
      </c>
      <c r="AC72" s="1">
        <v>2.62828346633343</v>
      </c>
      <c r="AD72" s="4">
        <v>-1.3854634663334298</v>
      </c>
    </row>
    <row r="73">
      <c r="G73" s="5">
        <v>3.63315</v>
      </c>
      <c r="H73" s="1">
        <v>0.36</v>
      </c>
      <c r="I73" s="1">
        <v>7.28547298263458</v>
      </c>
      <c r="J73" s="1">
        <v>9.1377487182</v>
      </c>
      <c r="K73" s="4">
        <f>IFERROR(__xludf.DUMMYFUNCTION("""COMPUTED_VALUE"""),0.345)</f>
        <v>0.345</v>
      </c>
      <c r="L73" s="4">
        <v>3.53889</v>
      </c>
      <c r="M73" s="4" t="s">
        <v>13</v>
      </c>
      <c r="N73" s="1">
        <v>2.84298360732763</v>
      </c>
      <c r="O73" s="4">
        <v>0.7901663926723703</v>
      </c>
      <c r="V73" s="5">
        <v>1.32856</v>
      </c>
      <c r="W73" s="1">
        <v>0.36</v>
      </c>
      <c r="X73" s="6">
        <v>6.02011725104716</v>
      </c>
      <c r="Y73" s="1">
        <v>9.1377487182</v>
      </c>
      <c r="Z73" s="4">
        <f>IFERROR(__xludf.DUMMYFUNCTION("""COMPUTED_VALUE"""),0.345)</f>
        <v>0.345</v>
      </c>
      <c r="AA73" s="4">
        <v>1.07673</v>
      </c>
      <c r="AB73" s="4" t="s">
        <v>13</v>
      </c>
      <c r="AC73" s="1">
        <v>2.64791118275834</v>
      </c>
      <c r="AD73" s="4">
        <v>-1.3193511827583402</v>
      </c>
    </row>
    <row r="74">
      <c r="G74" s="5">
        <v>3.66509</v>
      </c>
      <c r="H74" s="1">
        <v>0.365</v>
      </c>
      <c r="I74" s="1">
        <v>7.02994975733406</v>
      </c>
      <c r="J74" s="1">
        <v>9.2544631962</v>
      </c>
      <c r="K74" s="4">
        <f>IFERROR(__xludf.DUMMYFUNCTION("""COMPUTED_VALUE"""),0.35)</f>
        <v>0.35</v>
      </c>
      <c r="L74" s="4">
        <v>3.57013</v>
      </c>
      <c r="M74" s="4" t="s">
        <v>13</v>
      </c>
      <c r="N74" s="1">
        <v>2.83523499412935</v>
      </c>
      <c r="O74" s="4">
        <v>0.82985500587065</v>
      </c>
      <c r="V74" s="5">
        <v>1.41644</v>
      </c>
      <c r="W74" s="1">
        <v>0.365</v>
      </c>
      <c r="X74" s="6">
        <v>7.8354198505286</v>
      </c>
      <c r="Y74" s="1">
        <v>9.2544631962</v>
      </c>
      <c r="Z74" s="4">
        <f>IFERROR(__xludf.DUMMYFUNCTION("""COMPUTED_VALUE"""),0.35)</f>
        <v>0.35</v>
      </c>
      <c r="AA74" s="4">
        <v>1.15893</v>
      </c>
      <c r="AB74" s="4" t="s">
        <v>13</v>
      </c>
      <c r="AC74" s="1">
        <v>2.66615195564656</v>
      </c>
      <c r="AD74" s="4">
        <v>-1.24971195564656</v>
      </c>
    </row>
    <row r="75">
      <c r="G75" s="5">
        <v>3.69749</v>
      </c>
      <c r="H75" s="1">
        <v>0.37</v>
      </c>
      <c r="I75" s="1">
        <v>6.4832560561995</v>
      </c>
      <c r="J75" s="1">
        <v>9.3711776732</v>
      </c>
      <c r="K75" s="4">
        <f>IFERROR(__xludf.DUMMYFUNCTION("""COMPUTED_VALUE"""),0.355)</f>
        <v>0.355</v>
      </c>
      <c r="L75" s="4">
        <v>3.60153</v>
      </c>
      <c r="M75" s="4" t="s">
        <v>13</v>
      </c>
      <c r="N75" s="1">
        <v>2.82736286294281</v>
      </c>
      <c r="O75" s="4">
        <v>0.8701271370571901</v>
      </c>
      <c r="V75" s="5">
        <v>1.50669</v>
      </c>
      <c r="W75" s="1">
        <v>0.37</v>
      </c>
      <c r="X75" s="6">
        <v>8.68318244232986</v>
      </c>
      <c r="Y75" s="1">
        <v>9.3711776732</v>
      </c>
      <c r="Z75" s="4">
        <f>IFERROR(__xludf.DUMMYFUNCTION("""COMPUTED_VALUE"""),0.355)</f>
        <v>0.355</v>
      </c>
      <c r="AA75" s="4">
        <v>1.24282</v>
      </c>
      <c r="AB75" s="4" t="s">
        <v>13</v>
      </c>
      <c r="AC75" s="1">
        <v>2.68290802738593</v>
      </c>
      <c r="AD75" s="4">
        <v>-1.1762180273859297</v>
      </c>
    </row>
    <row r="76">
      <c r="G76" s="5">
        <v>3.73036</v>
      </c>
      <c r="H76" s="1">
        <v>0.375</v>
      </c>
      <c r="K76" s="4">
        <f>IFERROR(__xludf.DUMMYFUNCTION("""COMPUTED_VALUE"""),0.36)</f>
        <v>0.36</v>
      </c>
      <c r="L76" s="4">
        <v>3.63315</v>
      </c>
      <c r="M76" s="4" t="s">
        <v>13</v>
      </c>
      <c r="N76" s="1">
        <v>2.8193580019203</v>
      </c>
      <c r="O76" s="4">
        <v>0.9110019980797</v>
      </c>
      <c r="V76" s="5">
        <v>1.59955</v>
      </c>
      <c r="W76" s="1">
        <v>0.375</v>
      </c>
      <c r="X76" s="6"/>
      <c r="Z76" s="4">
        <f>IFERROR(__xludf.DUMMYFUNCTION("""COMPUTED_VALUE"""),0.36)</f>
        <v>0.36</v>
      </c>
      <c r="AA76" s="4">
        <v>1.32856</v>
      </c>
      <c r="AB76" s="4" t="s">
        <v>13</v>
      </c>
      <c r="AC76" s="1">
        <v>2.69808164036424</v>
      </c>
      <c r="AD76" s="4">
        <v>-1.09853164036424</v>
      </c>
    </row>
    <row r="77">
      <c r="G77" s="5">
        <v>3.76389</v>
      </c>
      <c r="H77" s="1">
        <v>0.38</v>
      </c>
      <c r="K77" s="4">
        <f>IFERROR(__xludf.DUMMYFUNCTION("""COMPUTED_VALUE"""),0.365)</f>
        <v>0.365</v>
      </c>
      <c r="L77" s="4">
        <v>3.66509</v>
      </c>
      <c r="M77" s="4" t="s">
        <v>13</v>
      </c>
      <c r="N77" s="1">
        <v>2.81121119921409</v>
      </c>
      <c r="O77" s="4">
        <v>0.9526788007859102</v>
      </c>
      <c r="V77" s="5">
        <v>1.69528</v>
      </c>
      <c r="W77" s="1">
        <v>0.38</v>
      </c>
      <c r="X77" s="6"/>
      <c r="Z77" s="4">
        <f>IFERROR(__xludf.DUMMYFUNCTION("""COMPUTED_VALUE"""),0.365)</f>
        <v>0.365</v>
      </c>
      <c r="AA77" s="4">
        <v>1.41644</v>
      </c>
      <c r="AB77" s="4" t="s">
        <v>13</v>
      </c>
      <c r="AC77" s="1">
        <v>2.71157503696933</v>
      </c>
      <c r="AD77" s="4">
        <v>-1.0162950369693302</v>
      </c>
    </row>
    <row r="78">
      <c r="G78" s="5">
        <v>3.79815</v>
      </c>
      <c r="H78" s="1">
        <v>0.385</v>
      </c>
      <c r="K78" s="4">
        <f>IFERROR(__xludf.DUMMYFUNCTION("""COMPUTED_VALUE"""),0.37)</f>
        <v>0.37</v>
      </c>
      <c r="L78" s="4">
        <v>3.69749</v>
      </c>
      <c r="M78" s="4" t="s">
        <v>13</v>
      </c>
      <c r="N78" s="1">
        <v>2.80291091240825</v>
      </c>
      <c r="O78" s="4">
        <v>0.9952390875917501</v>
      </c>
      <c r="V78" s="5">
        <v>1.79413</v>
      </c>
      <c r="W78" s="1">
        <v>0.385</v>
      </c>
      <c r="X78" s="6"/>
      <c r="Z78" s="4">
        <f>IFERROR(__xludf.DUMMYFUNCTION("""COMPUTED_VALUE"""),0.37)</f>
        <v>0.37</v>
      </c>
      <c r="AA78" s="4">
        <v>1.50669</v>
      </c>
      <c r="AB78" s="4" t="s">
        <v>13</v>
      </c>
      <c r="AC78" s="1">
        <v>2.72335806451153</v>
      </c>
      <c r="AD78" s="4">
        <v>-0.9292280645115301</v>
      </c>
    </row>
    <row r="79">
      <c r="G79" s="5">
        <v>3.83322</v>
      </c>
      <c r="H79" s="1">
        <v>0.39</v>
      </c>
      <c r="K79" s="4">
        <f>IFERROR(__xludf.DUMMYFUNCTION("""COMPUTED_VALUE"""),0.375)</f>
        <v>0.375</v>
      </c>
      <c r="L79" s="4">
        <v>3.73036</v>
      </c>
      <c r="M79" s="4" t="s">
        <v>13</v>
      </c>
      <c r="N79" s="1">
        <v>2.79441714680257</v>
      </c>
      <c r="O79" s="4">
        <v>1.03880285319743</v>
      </c>
      <c r="V79" s="5">
        <v>1.8963</v>
      </c>
      <c r="W79" s="1">
        <v>0.39</v>
      </c>
      <c r="X79" s="6"/>
      <c r="Z79" s="4">
        <f>IFERROR(__xludf.DUMMYFUNCTION("""COMPUTED_VALUE"""),0.375)</f>
        <v>0.375</v>
      </c>
      <c r="AA79" s="4">
        <v>1.59955</v>
      </c>
      <c r="AB79" s="4" t="s">
        <v>13</v>
      </c>
      <c r="AC79" s="1">
        <v>2.73444619597053</v>
      </c>
      <c r="AD79" s="4">
        <v>-0.8381461959705301</v>
      </c>
    </row>
    <row r="80">
      <c r="G80" s="5">
        <v>3.86924</v>
      </c>
      <c r="H80" s="1">
        <v>0.395</v>
      </c>
      <c r="K80" s="4">
        <f>IFERROR(__xludf.DUMMYFUNCTION("""COMPUTED_VALUE"""),0.38)</f>
        <v>0.38</v>
      </c>
      <c r="L80" s="4">
        <v>3.76389</v>
      </c>
      <c r="M80" s="4" t="s">
        <v>13</v>
      </c>
      <c r="N80" s="1">
        <v>2.78572938873119</v>
      </c>
      <c r="O80" s="4">
        <v>1.0835106112688102</v>
      </c>
      <c r="V80" s="5">
        <v>2.00209</v>
      </c>
      <c r="W80" s="1">
        <v>0.395</v>
      </c>
      <c r="X80" s="6"/>
      <c r="Z80" s="4">
        <f>IFERROR(__xludf.DUMMYFUNCTION("""COMPUTED_VALUE"""),0.38)</f>
        <v>0.38</v>
      </c>
      <c r="AA80" s="4">
        <v>1.69528</v>
      </c>
      <c r="AB80" s="4" t="s">
        <v>13</v>
      </c>
      <c r="AC80" s="1">
        <v>2.74521022709181</v>
      </c>
      <c r="AD80" s="4">
        <v>-0.74312022709181</v>
      </c>
    </row>
    <row r="81">
      <c r="G81" s="5">
        <v>3.90629</v>
      </c>
      <c r="H81" s="1">
        <v>0.4</v>
      </c>
      <c r="K81" s="4">
        <f>IFERROR(__xludf.DUMMYFUNCTION("""COMPUTED_VALUE"""),0.3835144043)</f>
        <v>0.3835144043</v>
      </c>
      <c r="L81" s="4" t="s">
        <v>13</v>
      </c>
      <c r="M81" s="4">
        <v>2.80539505380392</v>
      </c>
      <c r="N81" s="1">
        <v>2.77686211789046</v>
      </c>
      <c r="O81" s="4">
        <v>1.1294278821095398</v>
      </c>
      <c r="V81" s="5">
        <v>2.11169</v>
      </c>
      <c r="W81" s="1">
        <v>0.4</v>
      </c>
      <c r="X81" s="6"/>
      <c r="Z81" s="4">
        <f>IFERROR(__xludf.DUMMYFUNCTION("""COMPUTED_VALUE"""),0.3835144043)</f>
        <v>0.3835144043</v>
      </c>
      <c r="AA81" s="4" t="s">
        <v>13</v>
      </c>
      <c r="AB81" s="4">
        <v>2.72000103297622</v>
      </c>
      <c r="AC81" s="1">
        <v>2.75565071000658</v>
      </c>
      <c r="AD81" s="4">
        <v>-0.6439607100065801</v>
      </c>
    </row>
    <row r="82">
      <c r="G82" s="5">
        <v>3.94447</v>
      </c>
      <c r="H82" s="1">
        <v>0.405</v>
      </c>
      <c r="K82" s="4">
        <f>IFERROR(__xludf.DUMMYFUNCTION("""COMPUTED_VALUE"""),0.385)</f>
        <v>0.385</v>
      </c>
      <c r="L82" s="4">
        <v>3.79815</v>
      </c>
      <c r="M82" s="4" t="s">
        <v>13</v>
      </c>
      <c r="N82" s="1">
        <v>2.76782981397673</v>
      </c>
      <c r="O82" s="4">
        <v>1.17664018602327</v>
      </c>
      <c r="V82" s="5">
        <v>2.2253</v>
      </c>
      <c r="W82" s="1">
        <v>0.405</v>
      </c>
      <c r="X82" s="6"/>
      <c r="Z82" s="4">
        <f>IFERROR(__xludf.DUMMYFUNCTION("""COMPUTED_VALUE"""),0.385)</f>
        <v>0.385</v>
      </c>
      <c r="AA82" s="4">
        <v>1.79413</v>
      </c>
      <c r="AB82" s="4" t="s">
        <v>13</v>
      </c>
      <c r="AC82" s="1">
        <v>2.76576819684607</v>
      </c>
      <c r="AD82" s="4">
        <v>-0.5404681968460703</v>
      </c>
    </row>
    <row r="83">
      <c r="G83" s="5">
        <v>3.98382</v>
      </c>
      <c r="H83" s="1">
        <v>0.41</v>
      </c>
      <c r="K83" s="4">
        <f>IFERROR(__xludf.DUMMYFUNCTION("""COMPUTED_VALUE"""),0.39)</f>
        <v>0.39</v>
      </c>
      <c r="L83" s="4">
        <v>3.83322</v>
      </c>
      <c r="M83" s="4" t="s">
        <v>13</v>
      </c>
      <c r="N83" s="1">
        <v>2.75864695668633</v>
      </c>
      <c r="O83" s="4">
        <v>1.2251730433136703</v>
      </c>
      <c r="V83" s="5">
        <v>2.34308</v>
      </c>
      <c r="W83" s="1">
        <v>0.41</v>
      </c>
      <c r="X83" s="6"/>
      <c r="Z83" s="4">
        <f>IFERROR(__xludf.DUMMYFUNCTION("""COMPUTED_VALUE"""),0.39)</f>
        <v>0.39</v>
      </c>
      <c r="AA83" s="4">
        <v>1.8963</v>
      </c>
      <c r="AB83" s="4" t="s">
        <v>13</v>
      </c>
      <c r="AC83" s="1">
        <v>2.77556323974147</v>
      </c>
      <c r="AD83" s="4">
        <v>-0.43248323974146974</v>
      </c>
    </row>
    <row r="84">
      <c r="G84" s="5">
        <v>4.02446</v>
      </c>
      <c r="H84" s="1">
        <v>0.415</v>
      </c>
      <c r="K84" s="4">
        <f>IFERROR(__xludf.DUMMYFUNCTION("""COMPUTED_VALUE"""),0.395)</f>
        <v>0.395</v>
      </c>
      <c r="L84" s="4">
        <v>3.86924</v>
      </c>
      <c r="M84" s="4" t="s">
        <v>13</v>
      </c>
      <c r="N84" s="1">
        <v>2.7493280257156</v>
      </c>
      <c r="O84" s="4">
        <v>1.2751319742844003</v>
      </c>
      <c r="V84" s="5">
        <v>2.46525</v>
      </c>
      <c r="W84" s="1">
        <v>0.415</v>
      </c>
      <c r="X84" s="6"/>
      <c r="Z84" s="4">
        <f>IFERROR(__xludf.DUMMYFUNCTION("""COMPUTED_VALUE"""),0.395)</f>
        <v>0.395</v>
      </c>
      <c r="AA84" s="4">
        <v>2.00209</v>
      </c>
      <c r="AB84" s="4" t="s">
        <v>13</v>
      </c>
      <c r="AC84" s="1">
        <v>2.78503639082402</v>
      </c>
      <c r="AD84" s="4">
        <v>-0.31978639082401994</v>
      </c>
    </row>
    <row r="85">
      <c r="G85" s="5">
        <v>4.06642</v>
      </c>
      <c r="H85" s="1">
        <v>0.42</v>
      </c>
      <c r="K85" s="4">
        <f>IFERROR(__xludf.DUMMYFUNCTION("""COMPUTED_VALUE"""),0.4)</f>
        <v>0.4</v>
      </c>
      <c r="L85" s="4">
        <v>3.90629</v>
      </c>
      <c r="M85" s="4" t="s">
        <v>13</v>
      </c>
      <c r="N85" s="1">
        <v>2.7398875007609</v>
      </c>
      <c r="O85" s="4">
        <v>1.3265324992391</v>
      </c>
      <c r="V85" s="5">
        <v>2.59186</v>
      </c>
      <c r="W85" s="1">
        <v>0.42</v>
      </c>
      <c r="X85" s="6"/>
      <c r="Z85" s="4">
        <f>IFERROR(__xludf.DUMMYFUNCTION("""COMPUTED_VALUE"""),0.4)</f>
        <v>0.4</v>
      </c>
      <c r="AA85" s="4">
        <v>2.11169</v>
      </c>
      <c r="AB85" s="4" t="s">
        <v>13</v>
      </c>
      <c r="AC85" s="1">
        <v>2.79418820222491</v>
      </c>
      <c r="AD85" s="4">
        <v>-0.20232820222490977</v>
      </c>
    </row>
    <row r="86">
      <c r="G86" s="5">
        <v>4.10976</v>
      </c>
      <c r="H86" s="1">
        <v>0.425</v>
      </c>
      <c r="K86" s="4">
        <f>IFERROR(__xludf.DUMMYFUNCTION("""COMPUTED_VALUE"""),0.405)</f>
        <v>0.405</v>
      </c>
      <c r="L86" s="4">
        <v>3.94447</v>
      </c>
      <c r="M86" s="4" t="s">
        <v>13</v>
      </c>
      <c r="N86" s="1">
        <v>2.73033986151855</v>
      </c>
      <c r="O86" s="4">
        <v>1.3794201384814495</v>
      </c>
      <c r="V86" s="5">
        <v>2.72307</v>
      </c>
      <c r="W86" s="1">
        <v>0.425</v>
      </c>
      <c r="X86" s="6"/>
      <c r="Z86" s="4">
        <f>IFERROR(__xludf.DUMMYFUNCTION("""COMPUTED_VALUE"""),0.405)</f>
        <v>0.405</v>
      </c>
      <c r="AA86" s="4">
        <v>2.2253</v>
      </c>
      <c r="AB86" s="4" t="s">
        <v>13</v>
      </c>
      <c r="AC86" s="1">
        <v>2.80301922607536</v>
      </c>
      <c r="AD86" s="4">
        <v>-0.07994922607536026</v>
      </c>
    </row>
    <row r="87">
      <c r="G87" s="5">
        <v>4.15445</v>
      </c>
      <c r="H87" s="1">
        <v>0.43</v>
      </c>
      <c r="K87" s="4">
        <f>IFERROR(__xludf.DUMMYFUNCTION("""COMPUTED_VALUE"""),0.41)</f>
        <v>0.41</v>
      </c>
      <c r="L87" s="4">
        <v>3.98382</v>
      </c>
      <c r="M87" s="4" t="s">
        <v>13</v>
      </c>
      <c r="N87" s="1">
        <v>2.7206995876849</v>
      </c>
      <c r="O87" s="4">
        <v>1.4337504123150997</v>
      </c>
      <c r="V87" s="5">
        <v>2.85887</v>
      </c>
      <c r="W87" s="1">
        <v>0.43</v>
      </c>
      <c r="X87" s="6"/>
      <c r="Z87" s="4">
        <f>IFERROR(__xludf.DUMMYFUNCTION("""COMPUTED_VALUE"""),0.41)</f>
        <v>0.41</v>
      </c>
      <c r="AA87" s="4">
        <v>2.34308</v>
      </c>
      <c r="AB87" s="4" t="s">
        <v>13</v>
      </c>
      <c r="AC87" s="1">
        <v>2.81153001450659</v>
      </c>
      <c r="AD87" s="4">
        <v>0.04733998549341001</v>
      </c>
    </row>
    <row r="88">
      <c r="G88" s="5">
        <v>4.20057</v>
      </c>
      <c r="H88" s="1">
        <v>0.435</v>
      </c>
      <c r="K88" s="4">
        <f>IFERROR(__xludf.DUMMYFUNCTION("""COMPUTED_VALUE"""),0.415)</f>
        <v>0.415</v>
      </c>
      <c r="L88" s="4">
        <v>4.02446</v>
      </c>
      <c r="M88" s="4" t="s">
        <v>13</v>
      </c>
      <c r="N88" s="1">
        <v>2.7109811589563</v>
      </c>
      <c r="O88" s="4">
        <v>1.4895888410437</v>
      </c>
      <c r="V88" s="5">
        <v>2.99934</v>
      </c>
      <c r="W88" s="1">
        <v>0.435</v>
      </c>
      <c r="X88" s="6"/>
      <c r="Z88" s="4">
        <f>IFERROR(__xludf.DUMMYFUNCTION("""COMPUTED_VALUE"""),0.415)</f>
        <v>0.415</v>
      </c>
      <c r="AA88" s="4">
        <v>2.46525</v>
      </c>
      <c r="AB88" s="4" t="s">
        <v>13</v>
      </c>
      <c r="AC88" s="1">
        <v>2.8197211196498</v>
      </c>
      <c r="AD88" s="4">
        <v>0.1796188803501999</v>
      </c>
    </row>
    <row r="89">
      <c r="G89" s="5">
        <v>4.24805</v>
      </c>
      <c r="H89" s="1">
        <v>0.44</v>
      </c>
      <c r="K89" s="4">
        <f>IFERROR(__xludf.DUMMYFUNCTION("""COMPUTED_VALUE"""),0.42)</f>
        <v>0.42</v>
      </c>
      <c r="L89" s="4">
        <v>4.06642</v>
      </c>
      <c r="M89" s="4" t="s">
        <v>13</v>
      </c>
      <c r="N89" s="1">
        <v>2.70119905502907</v>
      </c>
      <c r="O89" s="4">
        <v>1.54685094497093</v>
      </c>
      <c r="V89" s="5">
        <v>3.14439</v>
      </c>
      <c r="W89" s="1">
        <v>0.44</v>
      </c>
      <c r="X89" s="6"/>
      <c r="Z89" s="4">
        <f>IFERROR(__xludf.DUMMYFUNCTION("""COMPUTED_VALUE"""),0.42)</f>
        <v>0.42</v>
      </c>
      <c r="AA89" s="4">
        <v>2.59186</v>
      </c>
      <c r="AB89" s="4" t="s">
        <v>13</v>
      </c>
      <c r="AC89" s="1">
        <v>2.82759309363622</v>
      </c>
      <c r="AD89" s="4">
        <v>0.3167969063637801</v>
      </c>
    </row>
    <row r="90">
      <c r="G90" s="5">
        <v>4.29687</v>
      </c>
      <c r="H90" s="1">
        <v>0.445</v>
      </c>
      <c r="K90" s="4">
        <f>IFERROR(__xludf.DUMMYFUNCTION("""COMPUTED_VALUE"""),0.425)</f>
        <v>0.425</v>
      </c>
      <c r="L90" s="4">
        <v>4.10976</v>
      </c>
      <c r="M90" s="4" t="s">
        <v>13</v>
      </c>
      <c r="N90" s="1">
        <v>2.69136775559957</v>
      </c>
      <c r="O90" s="4">
        <v>1.60550224440043</v>
      </c>
      <c r="V90" s="5">
        <v>3.294</v>
      </c>
      <c r="W90" s="1">
        <v>0.445</v>
      </c>
      <c r="X90" s="6"/>
      <c r="Z90" s="4">
        <f>IFERROR(__xludf.DUMMYFUNCTION("""COMPUTED_VALUE"""),0.425)</f>
        <v>0.425</v>
      </c>
      <c r="AA90" s="4">
        <v>2.72307</v>
      </c>
      <c r="AB90" s="4" t="s">
        <v>13</v>
      </c>
      <c r="AC90" s="1">
        <v>2.83514648859705</v>
      </c>
      <c r="AD90" s="4">
        <v>0.45885351140295016</v>
      </c>
    </row>
    <row r="91">
      <c r="G91" s="5">
        <v>4.34698</v>
      </c>
      <c r="H91" s="1">
        <v>0.45</v>
      </c>
      <c r="K91" s="4">
        <f>IFERROR(__xludf.DUMMYFUNCTION("""COMPUTED_VALUE"""),0.43)</f>
        <v>0.43</v>
      </c>
      <c r="L91" s="4">
        <v>4.15445</v>
      </c>
      <c r="M91" s="4" t="s">
        <v>13</v>
      </c>
      <c r="N91" s="1">
        <v>2.68150174036414</v>
      </c>
      <c r="O91" s="4">
        <v>1.6654782596358602</v>
      </c>
      <c r="V91" s="5">
        <v>3.44803</v>
      </c>
      <c r="W91" s="1">
        <v>0.45</v>
      </c>
      <c r="X91" s="6"/>
      <c r="Z91" s="4">
        <f>IFERROR(__xludf.DUMMYFUNCTION("""COMPUTED_VALUE"""),0.43)</f>
        <v>0.43</v>
      </c>
      <c r="AA91" s="4">
        <v>2.85887</v>
      </c>
      <c r="AB91" s="4" t="s">
        <v>13</v>
      </c>
      <c r="AC91" s="1">
        <v>2.84238185666351</v>
      </c>
      <c r="AD91" s="4">
        <v>0.6056481433364902</v>
      </c>
    </row>
    <row r="92">
      <c r="G92" s="5">
        <v>4.39825</v>
      </c>
      <c r="H92" s="1">
        <v>0.455</v>
      </c>
      <c r="K92" s="4">
        <f>IFERROR(__xludf.DUMMYFUNCTION("""COMPUTED_VALUE"""),0.435)</f>
        <v>0.435</v>
      </c>
      <c r="L92" s="4">
        <v>4.20057</v>
      </c>
      <c r="M92" s="4" t="s">
        <v>13</v>
      </c>
      <c r="N92" s="1">
        <v>2.67161548901911</v>
      </c>
      <c r="O92" s="4">
        <v>1.7266345109808898</v>
      </c>
      <c r="V92" s="5">
        <v>3.60628</v>
      </c>
      <c r="W92" s="1">
        <v>0.455</v>
      </c>
      <c r="X92" s="6"/>
      <c r="Z92" s="4">
        <f>IFERROR(__xludf.DUMMYFUNCTION("""COMPUTED_VALUE"""),0.435)</f>
        <v>0.435</v>
      </c>
      <c r="AA92" s="4">
        <v>2.99934</v>
      </c>
      <c r="AB92" s="4" t="s">
        <v>13</v>
      </c>
      <c r="AC92" s="1">
        <v>2.84929974996682</v>
      </c>
      <c r="AD92" s="4">
        <v>0.7569802500331799</v>
      </c>
    </row>
    <row r="93">
      <c r="G93" s="5">
        <v>4.45062</v>
      </c>
      <c r="H93" s="1">
        <v>0.46</v>
      </c>
      <c r="K93" s="4">
        <f>IFERROR(__xludf.DUMMYFUNCTION("""COMPUTED_VALUE"""),0.44)</f>
        <v>0.44</v>
      </c>
      <c r="L93" s="4">
        <v>4.24805</v>
      </c>
      <c r="M93" s="4" t="s">
        <v>13</v>
      </c>
      <c r="N93" s="1">
        <v>2.66172348126083</v>
      </c>
      <c r="O93" s="4">
        <v>1.7888965187391697</v>
      </c>
      <c r="V93" s="5">
        <v>3.76856</v>
      </c>
      <c r="W93" s="1">
        <v>0.46</v>
      </c>
      <c r="X93" s="6"/>
      <c r="Z93" s="4">
        <f>IFERROR(__xludf.DUMMYFUNCTION("""COMPUTED_VALUE"""),0.44)</f>
        <v>0.44</v>
      </c>
      <c r="AA93" s="4">
        <v>3.14439</v>
      </c>
      <c r="AB93" s="4" t="s">
        <v>13</v>
      </c>
      <c r="AC93" s="1">
        <v>2.85590072063817</v>
      </c>
      <c r="AD93" s="4">
        <v>0.9126592793618298</v>
      </c>
    </row>
    <row r="94">
      <c r="G94" s="5">
        <v>4.50392</v>
      </c>
      <c r="H94" s="1">
        <v>0.465</v>
      </c>
      <c r="K94" s="4">
        <f>IFERROR(__xludf.DUMMYFUNCTION("""COMPUTED_VALUE"""),0.445)</f>
        <v>0.445</v>
      </c>
      <c r="L94" s="4">
        <v>4.29687</v>
      </c>
      <c r="M94" s="4" t="s">
        <v>13</v>
      </c>
      <c r="N94" s="1">
        <v>2.65184019678564</v>
      </c>
      <c r="O94" s="4">
        <v>1.8520798032143597</v>
      </c>
      <c r="V94" s="5">
        <v>3.93456</v>
      </c>
      <c r="W94" s="1">
        <v>0.465</v>
      </c>
      <c r="X94" s="6"/>
      <c r="Z94" s="4">
        <f>IFERROR(__xludf.DUMMYFUNCTION("""COMPUTED_VALUE"""),0.445)</f>
        <v>0.445</v>
      </c>
      <c r="AA94" s="4">
        <v>3.294</v>
      </c>
      <c r="AB94" s="4" t="s">
        <v>13</v>
      </c>
      <c r="AC94" s="1">
        <v>2.86218532080879</v>
      </c>
      <c r="AD94" s="4">
        <v>1.0723746791912099</v>
      </c>
    </row>
    <row r="95">
      <c r="G95" s="5">
        <v>4.55802</v>
      </c>
      <c r="H95" s="1">
        <v>0.47</v>
      </c>
      <c r="K95" s="4">
        <f>IFERROR(__xludf.DUMMYFUNCTION("""COMPUTED_VALUE"""),0.45)</f>
        <v>0.45</v>
      </c>
      <c r="L95" s="4">
        <v>4.34698</v>
      </c>
      <c r="M95" s="4" t="s">
        <v>13</v>
      </c>
      <c r="N95" s="1">
        <v>2.64198011528988</v>
      </c>
      <c r="O95" s="4">
        <v>1.9160398847101199</v>
      </c>
      <c r="V95" s="5">
        <v>4.104</v>
      </c>
      <c r="W95" s="1">
        <v>0.47</v>
      </c>
      <c r="X95" s="6"/>
      <c r="Z95" s="4">
        <f>IFERROR(__xludf.DUMMYFUNCTION("""COMPUTED_VALUE"""),0.45)</f>
        <v>0.45</v>
      </c>
      <c r="AA95" s="4">
        <v>3.44803</v>
      </c>
      <c r="AB95" s="4" t="s">
        <v>13</v>
      </c>
      <c r="AC95" s="1">
        <v>2.8681541026099</v>
      </c>
      <c r="AD95" s="4">
        <v>1.2358458973901003</v>
      </c>
    </row>
    <row r="96">
      <c r="G96" s="5">
        <v>4.61272</v>
      </c>
      <c r="H96" s="1">
        <v>0.475</v>
      </c>
      <c r="K96" s="4">
        <f>IFERROR(__xludf.DUMMYFUNCTION("""COMPUTED_VALUE"""),0.455)</f>
        <v>0.455</v>
      </c>
      <c r="L96" s="4">
        <v>4.39825</v>
      </c>
      <c r="M96" s="4" t="s">
        <v>13</v>
      </c>
      <c r="N96" s="1">
        <v>2.63215771646989</v>
      </c>
      <c r="O96" s="4">
        <v>1.9805622835301104</v>
      </c>
      <c r="V96" s="5">
        <v>4.27649</v>
      </c>
      <c r="W96" s="1">
        <v>0.475</v>
      </c>
      <c r="X96" s="6"/>
      <c r="Z96" s="4">
        <f>IFERROR(__xludf.DUMMYFUNCTION("""COMPUTED_VALUE"""),0.455)</f>
        <v>0.455</v>
      </c>
      <c r="AA96" s="4">
        <v>3.60628</v>
      </c>
      <c r="AB96" s="4" t="s">
        <v>13</v>
      </c>
      <c r="AC96" s="1">
        <v>2.87380761817269</v>
      </c>
      <c r="AD96" s="4">
        <v>1.4026823818273098</v>
      </c>
    </row>
    <row r="97">
      <c r="G97" s="5">
        <v>4.66781</v>
      </c>
      <c r="H97" s="1">
        <v>0.48</v>
      </c>
      <c r="K97" s="4">
        <f>IFERROR(__xludf.DUMMYFUNCTION("""COMPUTED_VALUE"""),0.46)</f>
        <v>0.46</v>
      </c>
      <c r="L97" s="4">
        <v>4.45062</v>
      </c>
      <c r="M97" s="4" t="s">
        <v>13</v>
      </c>
      <c r="N97" s="1">
        <v>2.62238748002202</v>
      </c>
      <c r="O97" s="4">
        <v>2.04542251997798</v>
      </c>
      <c r="V97" s="5">
        <v>4.45157</v>
      </c>
      <c r="W97" s="1">
        <v>0.48</v>
      </c>
      <c r="X97" s="6"/>
      <c r="Z97" s="4">
        <f>IFERROR(__xludf.DUMMYFUNCTION("""COMPUTED_VALUE"""),0.46)</f>
        <v>0.46</v>
      </c>
      <c r="AA97" s="4">
        <v>3.76856</v>
      </c>
      <c r="AB97" s="4" t="s">
        <v>13</v>
      </c>
      <c r="AC97" s="1">
        <v>2.8791464196284</v>
      </c>
      <c r="AD97" s="4">
        <v>1.5724235803716002</v>
      </c>
    </row>
    <row r="98">
      <c r="G98" s="5">
        <v>4.72304</v>
      </c>
      <c r="H98" s="1">
        <v>0.485</v>
      </c>
      <c r="K98" s="4">
        <f>IFERROR(__xludf.DUMMYFUNCTION("""COMPUTED_VALUE"""),0.465)</f>
        <v>0.465</v>
      </c>
      <c r="L98" s="4">
        <v>4.50392</v>
      </c>
      <c r="M98" s="4" t="s">
        <v>13</v>
      </c>
      <c r="N98" s="1">
        <v>2.6126838856426</v>
      </c>
      <c r="O98" s="4">
        <v>2.1103561143574003</v>
      </c>
      <c r="V98" s="5">
        <v>4.62879</v>
      </c>
      <c r="W98" s="1">
        <v>0.485</v>
      </c>
      <c r="X98" s="6"/>
      <c r="Z98" s="4">
        <f>IFERROR(__xludf.DUMMYFUNCTION("""COMPUTED_VALUE"""),0.465)</f>
        <v>0.465</v>
      </c>
      <c r="AA98" s="4">
        <v>3.93456</v>
      </c>
      <c r="AB98" s="4" t="s">
        <v>13</v>
      </c>
      <c r="AC98" s="1">
        <v>2.88417105910822</v>
      </c>
      <c r="AD98" s="4">
        <v>1.7446189408917805</v>
      </c>
    </row>
    <row r="99">
      <c r="G99" s="5">
        <v>4.77819</v>
      </c>
      <c r="H99" s="1">
        <v>0.49</v>
      </c>
      <c r="K99" s="4">
        <f>IFERROR(__xludf.DUMMYFUNCTION("""COMPUTED_VALUE"""),0.47)</f>
        <v>0.47</v>
      </c>
      <c r="L99" s="4">
        <v>4.55802</v>
      </c>
      <c r="M99" s="4" t="s">
        <v>13</v>
      </c>
      <c r="N99" s="1">
        <v>2.60306141302797</v>
      </c>
      <c r="O99" s="4">
        <v>2.1751285869720305</v>
      </c>
      <c r="V99" s="5">
        <v>4.80765</v>
      </c>
      <c r="W99" s="1">
        <v>0.49</v>
      </c>
      <c r="X99" s="6"/>
      <c r="Z99" s="4">
        <f>IFERROR(__xludf.DUMMYFUNCTION("""COMPUTED_VALUE"""),0.47)</f>
        <v>0.47</v>
      </c>
      <c r="AA99" s="4">
        <v>4.104</v>
      </c>
      <c r="AB99" s="4" t="s">
        <v>13</v>
      </c>
      <c r="AC99" s="1">
        <v>2.88888208874338</v>
      </c>
      <c r="AD99" s="4">
        <v>1.9187679112566198</v>
      </c>
    </row>
    <row r="100">
      <c r="G100" s="5">
        <v>4.83297</v>
      </c>
      <c r="H100" s="1">
        <v>0.495</v>
      </c>
      <c r="K100" s="4">
        <f>IFERROR(__xludf.DUMMYFUNCTION("""COMPUTED_VALUE"""),0.475)</f>
        <v>0.475</v>
      </c>
      <c r="L100" s="4">
        <v>4.61272</v>
      </c>
      <c r="M100" s="4" t="s">
        <v>13</v>
      </c>
      <c r="N100" s="1">
        <v>2.59353454187448</v>
      </c>
      <c r="O100" s="4">
        <v>2.2394354581255205</v>
      </c>
      <c r="V100" s="5">
        <v>4.98756</v>
      </c>
      <c r="W100" s="1">
        <v>0.495</v>
      </c>
      <c r="X100" s="6"/>
      <c r="Z100" s="4">
        <f>IFERROR(__xludf.DUMMYFUNCTION("""COMPUTED_VALUE"""),0.475)</f>
        <v>0.475</v>
      </c>
      <c r="AA100" s="4">
        <v>4.27649</v>
      </c>
      <c r="AB100" s="4" t="s">
        <v>13</v>
      </c>
      <c r="AC100" s="1">
        <v>2.89328006066509</v>
      </c>
      <c r="AD100" s="4">
        <v>2.09427993933491</v>
      </c>
    </row>
    <row r="101">
      <c r="G101" s="5">
        <v>4.88705</v>
      </c>
      <c r="H101" s="1">
        <v>0.5</v>
      </c>
      <c r="K101" s="4">
        <f>IFERROR(__xludf.DUMMYFUNCTION("""COMPUTED_VALUE"""),0.48)</f>
        <v>0.48</v>
      </c>
      <c r="L101" s="4">
        <v>4.66781</v>
      </c>
      <c r="M101" s="4" t="s">
        <v>13</v>
      </c>
      <c r="N101" s="1">
        <v>2.58411775187847</v>
      </c>
      <c r="O101" s="4">
        <v>2.30293224812153</v>
      </c>
      <c r="V101" s="5">
        <v>5.16788</v>
      </c>
      <c r="W101" s="1">
        <v>0.5</v>
      </c>
      <c r="X101" s="6"/>
      <c r="Z101" s="4">
        <f>IFERROR(__xludf.DUMMYFUNCTION("""COMPUTED_VALUE"""),0.48)</f>
        <v>0.48</v>
      </c>
      <c r="AA101" s="4">
        <v>4.45157</v>
      </c>
      <c r="AB101" s="4" t="s">
        <v>13</v>
      </c>
      <c r="AC101" s="1">
        <v>2.89736552700455</v>
      </c>
      <c r="AD101" s="4">
        <v>2.2705144729954503</v>
      </c>
    </row>
    <row r="102">
      <c r="G102" s="5">
        <v>4.9402</v>
      </c>
      <c r="H102" s="1">
        <v>0.505</v>
      </c>
      <c r="K102" s="4">
        <f>IFERROR(__xludf.DUMMYFUNCTION("""COMPUTED_VALUE"""),0.485)</f>
        <v>0.485</v>
      </c>
      <c r="L102" s="4">
        <v>4.72304</v>
      </c>
      <c r="M102" s="4" t="s">
        <v>13</v>
      </c>
      <c r="N102" s="1">
        <v>2.57456479841097</v>
      </c>
      <c r="O102" s="4">
        <v>2.36563520158903</v>
      </c>
      <c r="V102" s="5">
        <v>5.34805</v>
      </c>
      <c r="W102" s="1">
        <v>0.505</v>
      </c>
      <c r="X102" s="6"/>
      <c r="Z102" s="4">
        <f>IFERROR(__xludf.DUMMYFUNCTION("""COMPUTED_VALUE"""),0.485)</f>
        <v>0.485</v>
      </c>
      <c r="AA102" s="4">
        <v>4.62879</v>
      </c>
      <c r="AB102" s="4" t="s">
        <v>13</v>
      </c>
      <c r="AC102" s="1">
        <v>2.90117140959713</v>
      </c>
      <c r="AD102" s="4">
        <v>2.4468785904028696</v>
      </c>
    </row>
    <row r="103">
      <c r="G103" s="5">
        <v>4.99203</v>
      </c>
      <c r="H103" s="1">
        <v>0.51</v>
      </c>
      <c r="K103" s="4">
        <f>IFERROR(__xludf.DUMMYFUNCTION("""COMPUTED_VALUE"""),0.49)</f>
        <v>0.49</v>
      </c>
      <c r="L103" s="4">
        <v>4.77819</v>
      </c>
      <c r="M103" s="4" t="s">
        <v>13</v>
      </c>
      <c r="N103" s="1">
        <v>2.56461532223003</v>
      </c>
      <c r="O103" s="4">
        <v>2.4274146777699697</v>
      </c>
      <c r="V103" s="5">
        <v>5.52736</v>
      </c>
      <c r="W103" s="1">
        <v>0.51</v>
      </c>
      <c r="X103" s="6"/>
      <c r="Z103" s="4">
        <f>IFERROR(__xludf.DUMMYFUNCTION("""COMPUTED_VALUE"""),0.49)</f>
        <v>0.49</v>
      </c>
      <c r="AA103" s="4">
        <v>4.80765</v>
      </c>
      <c r="AB103" s="4" t="s">
        <v>13</v>
      </c>
      <c r="AC103" s="1">
        <v>2.90474830671179</v>
      </c>
      <c r="AD103" s="4">
        <v>2.62261169328821</v>
      </c>
    </row>
    <row r="104">
      <c r="G104" s="5">
        <v>5.04222</v>
      </c>
      <c r="H104" s="1">
        <v>0.515</v>
      </c>
      <c r="K104" s="4">
        <f>IFERROR(__xludf.DUMMYFUNCTION("""COMPUTED_VALUE"""),0.495)</f>
        <v>0.495</v>
      </c>
      <c r="L104" s="4">
        <v>4.83297</v>
      </c>
      <c r="M104" s="4" t="s">
        <v>13</v>
      </c>
      <c r="N104" s="1">
        <v>2.554340552719</v>
      </c>
      <c r="O104" s="4">
        <v>2.487879447281</v>
      </c>
      <c r="V104" s="5">
        <v>5.70512</v>
      </c>
      <c r="W104" s="1">
        <v>0.515</v>
      </c>
      <c r="X104" s="6"/>
      <c r="Z104" s="4">
        <f>IFERROR(__xludf.DUMMYFUNCTION("""COMPUTED_VALUE"""),0.495)</f>
        <v>0.495</v>
      </c>
      <c r="AA104" s="4">
        <v>4.98756</v>
      </c>
      <c r="AB104" s="4" t="s">
        <v>13</v>
      </c>
      <c r="AC104" s="1">
        <v>2.9081147343316</v>
      </c>
      <c r="AD104" s="4">
        <v>2.7970052656684</v>
      </c>
    </row>
    <row r="105">
      <c r="G105" s="5">
        <v>5.09044</v>
      </c>
      <c r="H105" s="1">
        <v>0.52</v>
      </c>
      <c r="K105" s="4">
        <f>IFERROR(__xludf.DUMMYFUNCTION("""COMPUTED_VALUE"""),0.5)</f>
        <v>0.5</v>
      </c>
      <c r="L105" s="4">
        <v>4.88705</v>
      </c>
      <c r="M105" s="4" t="s">
        <v>13</v>
      </c>
      <c r="N105" s="1">
        <v>2.54381233931682</v>
      </c>
      <c r="O105" s="4">
        <v>2.54662766068318</v>
      </c>
      <c r="V105" s="5">
        <v>5.88065</v>
      </c>
      <c r="W105" s="1">
        <v>0.52</v>
      </c>
      <c r="X105" s="6"/>
      <c r="Z105" s="4">
        <f>IFERROR(__xludf.DUMMYFUNCTION("""COMPUTED_VALUE"""),0.5)</f>
        <v>0.5</v>
      </c>
      <c r="AA105" s="4">
        <v>5.16788</v>
      </c>
      <c r="AB105" s="4" t="s">
        <v>13</v>
      </c>
      <c r="AC105" s="1">
        <v>2.91128914019542</v>
      </c>
      <c r="AD105" s="4">
        <v>2.96936085980458</v>
      </c>
    </row>
    <row r="106">
      <c r="G106" s="5">
        <v>5.13636</v>
      </c>
      <c r="H106" s="1">
        <v>0.525</v>
      </c>
      <c r="K106" s="4">
        <f>IFERROR(__xludf.DUMMYFUNCTION("""COMPUTED_VALUE"""),0.5002288822)</f>
        <v>0.5002288822</v>
      </c>
      <c r="L106" s="4" t="s">
        <v>13</v>
      </c>
      <c r="M106" s="4">
        <v>2.58368955625303</v>
      </c>
      <c r="N106" s="1">
        <v>2.53310253146248</v>
      </c>
      <c r="O106" s="4">
        <v>2.6032574685375196</v>
      </c>
      <c r="V106" s="5">
        <v>6.05322</v>
      </c>
      <c r="W106" s="1">
        <v>0.525</v>
      </c>
      <c r="X106" s="6"/>
      <c r="Z106" s="4">
        <f>IFERROR(__xludf.DUMMYFUNCTION("""COMPUTED_VALUE"""),0.5002288822)</f>
        <v>0.5002288822</v>
      </c>
      <c r="AA106" s="4" t="s">
        <v>13</v>
      </c>
      <c r="AB106" s="4">
        <v>2.89754507367663</v>
      </c>
      <c r="AC106" s="1">
        <v>2.91428997204212</v>
      </c>
      <c r="AD106" s="4">
        <v>3.13893002795788</v>
      </c>
    </row>
    <row r="107">
      <c r="G107" s="5">
        <v>5.17961</v>
      </c>
      <c r="H107" s="1">
        <v>0.53</v>
      </c>
      <c r="K107" s="4">
        <f>IFERROR(__xludf.DUMMYFUNCTION("""COMPUTED_VALUE"""),0.505)</f>
        <v>0.505</v>
      </c>
      <c r="L107" s="4">
        <v>4.9402</v>
      </c>
      <c r="M107" s="4" t="s">
        <v>13</v>
      </c>
      <c r="N107" s="1">
        <v>2.52228297859492</v>
      </c>
      <c r="O107" s="4">
        <v>2.6573270214050804</v>
      </c>
      <c r="V107" s="5">
        <v>6.22209</v>
      </c>
      <c r="W107" s="1">
        <v>0.53</v>
      </c>
      <c r="X107" s="6"/>
      <c r="Z107" s="4">
        <f>IFERROR(__xludf.DUMMYFUNCTION("""COMPUTED_VALUE"""),0.505)</f>
        <v>0.505</v>
      </c>
      <c r="AA107" s="4">
        <v>5.34805</v>
      </c>
      <c r="AB107" s="4" t="s">
        <v>13</v>
      </c>
      <c r="AC107" s="1">
        <v>2.91713567761055</v>
      </c>
      <c r="AD107" s="4">
        <v>3.3049543223894498</v>
      </c>
    </row>
    <row r="108">
      <c r="G108" s="5">
        <v>5.21989</v>
      </c>
      <c r="H108" s="1">
        <v>0.535</v>
      </c>
      <c r="K108" s="4">
        <f>IFERROR(__xludf.DUMMYFUNCTION("""COMPUTED_VALUE"""),0.51)</f>
        <v>0.51</v>
      </c>
      <c r="L108" s="4">
        <v>4.99203</v>
      </c>
      <c r="M108" s="4" t="s">
        <v>13</v>
      </c>
      <c r="N108" s="1">
        <v>2.51142553015312</v>
      </c>
      <c r="O108" s="4">
        <v>2.7084644698468803</v>
      </c>
      <c r="V108" s="5">
        <v>6.38657</v>
      </c>
      <c r="W108" s="1">
        <v>0.535</v>
      </c>
      <c r="X108" s="6"/>
      <c r="Z108" s="4">
        <f>IFERROR(__xludf.DUMMYFUNCTION("""COMPUTED_VALUE"""),0.51)</f>
        <v>0.51</v>
      </c>
      <c r="AA108" s="4">
        <v>5.52736</v>
      </c>
      <c r="AB108" s="4" t="s">
        <v>13</v>
      </c>
      <c r="AC108" s="1">
        <v>2.91984470463958</v>
      </c>
      <c r="AD108" s="4">
        <v>3.46672529536042</v>
      </c>
    </row>
    <row r="109">
      <c r="G109" s="5">
        <v>5.25686</v>
      </c>
      <c r="H109" s="1">
        <v>0.54</v>
      </c>
      <c r="K109" s="4">
        <f>IFERROR(__xludf.DUMMYFUNCTION("""COMPUTED_VALUE"""),0.515)</f>
        <v>0.515</v>
      </c>
      <c r="L109" s="4">
        <v>5.04222</v>
      </c>
      <c r="M109" s="4" t="s">
        <v>13</v>
      </c>
      <c r="N109" s="1">
        <v>2.50060203557604</v>
      </c>
      <c r="O109" s="4">
        <v>2.7562579644239595</v>
      </c>
      <c r="V109" s="5">
        <v>6.54593</v>
      </c>
      <c r="W109" s="1">
        <v>0.54</v>
      </c>
      <c r="X109" s="6"/>
      <c r="Z109" s="4">
        <f>IFERROR(__xludf.DUMMYFUNCTION("""COMPUTED_VALUE"""),0.515)</f>
        <v>0.515</v>
      </c>
      <c r="AA109" s="4">
        <v>5.70512</v>
      </c>
      <c r="AB109" s="4" t="s">
        <v>13</v>
      </c>
      <c r="AC109" s="1">
        <v>2.92243550086807</v>
      </c>
      <c r="AD109" s="4">
        <v>3.6234944991319304</v>
      </c>
    </row>
    <row r="110">
      <c r="G110" s="5">
        <v>5.29023</v>
      </c>
      <c r="H110" s="1">
        <v>0.545</v>
      </c>
      <c r="K110" s="4">
        <f>IFERROR(__xludf.DUMMYFUNCTION("""COMPUTED_VALUE"""),0.52)</f>
        <v>0.52</v>
      </c>
      <c r="L110" s="4">
        <v>5.09044</v>
      </c>
      <c r="M110" s="4" t="s">
        <v>13</v>
      </c>
      <c r="N110" s="1">
        <v>2.48988434430263</v>
      </c>
      <c r="O110" s="4">
        <v>2.8003456556973703</v>
      </c>
      <c r="V110" s="5">
        <v>6.69953</v>
      </c>
      <c r="W110" s="1">
        <v>0.545</v>
      </c>
      <c r="X110" s="6"/>
      <c r="Z110" s="4">
        <f>IFERROR(__xludf.DUMMYFUNCTION("""COMPUTED_VALUE"""),0.52)</f>
        <v>0.52</v>
      </c>
      <c r="AA110" s="4">
        <v>5.88065</v>
      </c>
      <c r="AB110" s="4" t="s">
        <v>13</v>
      </c>
      <c r="AC110" s="1">
        <v>2.92492651403488</v>
      </c>
      <c r="AD110" s="4">
        <v>3.77460348596512</v>
      </c>
    </row>
    <row r="111">
      <c r="G111" s="5">
        <v>5.31968</v>
      </c>
      <c r="H111" s="1">
        <v>0.55</v>
      </c>
      <c r="K111" s="4">
        <f>IFERROR(__xludf.DUMMYFUNCTION("""COMPUTED_VALUE"""),0.525)</f>
        <v>0.525</v>
      </c>
      <c r="L111" s="4">
        <v>5.13636</v>
      </c>
      <c r="M111" s="4" t="s">
        <v>13</v>
      </c>
      <c r="N111" s="1">
        <v>2.47934430577188</v>
      </c>
      <c r="O111" s="4">
        <v>2.84033569422812</v>
      </c>
      <c r="V111" s="5">
        <v>6.84664</v>
      </c>
      <c r="W111" s="1">
        <v>0.55</v>
      </c>
      <c r="X111" s="6"/>
      <c r="Z111" s="4">
        <f>IFERROR(__xludf.DUMMYFUNCTION("""COMPUTED_VALUE"""),0.525)</f>
        <v>0.525</v>
      </c>
      <c r="AA111" s="4">
        <v>6.05322</v>
      </c>
      <c r="AB111" s="4" t="s">
        <v>13</v>
      </c>
      <c r="AC111" s="1">
        <v>2.92733619187887</v>
      </c>
      <c r="AD111" s="4">
        <v>3.9193038081211298</v>
      </c>
    </row>
    <row r="112">
      <c r="G112" s="5">
        <v>5.34496</v>
      </c>
      <c r="H112" s="1">
        <v>0.555</v>
      </c>
      <c r="K112" s="4">
        <f>IFERROR(__xludf.DUMMYFUNCTION("""COMPUTED_VALUE"""),0.53)</f>
        <v>0.53</v>
      </c>
      <c r="L112" s="4">
        <v>5.17961</v>
      </c>
      <c r="M112" s="4" t="s">
        <v>13</v>
      </c>
      <c r="N112" s="1">
        <v>2.46905376942273</v>
      </c>
      <c r="O112" s="4">
        <v>2.8759062305772702</v>
      </c>
      <c r="V112" s="5">
        <v>6.98664</v>
      </c>
      <c r="W112" s="1">
        <v>0.555</v>
      </c>
      <c r="X112" s="6"/>
      <c r="Z112" s="4">
        <f>IFERROR(__xludf.DUMMYFUNCTION("""COMPUTED_VALUE"""),0.53)</f>
        <v>0.53</v>
      </c>
      <c r="AA112" s="4">
        <v>6.22209</v>
      </c>
      <c r="AB112" s="4" t="s">
        <v>13</v>
      </c>
      <c r="AC112" s="1">
        <v>2.9296829821389</v>
      </c>
      <c r="AD112" s="4">
        <v>4.0569570178611</v>
      </c>
    </row>
    <row r="113">
      <c r="G113" s="5">
        <v>5.36586</v>
      </c>
      <c r="H113" s="1">
        <v>0.56</v>
      </c>
      <c r="K113" s="4">
        <f>IFERROR(__xludf.DUMMYFUNCTION("""COMPUTED_VALUE"""),0.535)</f>
        <v>0.535</v>
      </c>
      <c r="L113" s="4">
        <v>5.21989</v>
      </c>
      <c r="M113" s="4" t="s">
        <v>13</v>
      </c>
      <c r="N113" s="1">
        <v>2.45908458469416</v>
      </c>
      <c r="O113" s="4">
        <v>2.9067754153058396</v>
      </c>
      <c r="V113" s="5">
        <v>7.11897</v>
      </c>
      <c r="W113" s="1">
        <v>0.56</v>
      </c>
      <c r="Z113" s="4">
        <f>IFERROR(__xludf.DUMMYFUNCTION("""COMPUTED_VALUE"""),0.535)</f>
        <v>0.535</v>
      </c>
      <c r="AA113" s="4">
        <v>6.38657</v>
      </c>
      <c r="AB113" s="4" t="s">
        <v>13</v>
      </c>
      <c r="AC113" s="1">
        <v>2.93198533255384</v>
      </c>
      <c r="AD113" s="4">
        <v>4.1869846674461595</v>
      </c>
    </row>
    <row r="114">
      <c r="G114" s="5">
        <v>5.38214</v>
      </c>
      <c r="H114" s="1">
        <v>0.565</v>
      </c>
      <c r="K114" s="4">
        <f>IFERROR(__xludf.DUMMYFUNCTION("""COMPUTED_VALUE"""),0.54)</f>
        <v>0.54</v>
      </c>
      <c r="L114" s="4">
        <v>5.25686</v>
      </c>
      <c r="M114" s="4" t="s">
        <v>13</v>
      </c>
      <c r="N114" s="1">
        <v>2.44950860102513</v>
      </c>
      <c r="O114" s="4">
        <v>2.93263139897487</v>
      </c>
      <c r="V114" s="5">
        <v>7.24304</v>
      </c>
      <c r="W114" s="1">
        <v>0.565</v>
      </c>
      <c r="Z114" s="4">
        <f>IFERROR(__xludf.DUMMYFUNCTION("""COMPUTED_VALUE"""),0.54)</f>
        <v>0.54</v>
      </c>
      <c r="AA114" s="4">
        <v>6.54593</v>
      </c>
      <c r="AB114" s="4" t="s">
        <v>13</v>
      </c>
      <c r="AC114" s="1">
        <v>2.93426169086254</v>
      </c>
      <c r="AD114" s="4">
        <v>4.30877830913746</v>
      </c>
    </row>
    <row r="115">
      <c r="G115" s="5">
        <v>5.39366</v>
      </c>
      <c r="H115" s="1">
        <v>0.57</v>
      </c>
      <c r="K115" s="4">
        <f>IFERROR(__xludf.DUMMYFUNCTION("""COMPUTED_VALUE"""),0.545)</f>
        <v>0.545</v>
      </c>
      <c r="L115" s="4">
        <v>5.29023</v>
      </c>
      <c r="M115" s="4" t="s">
        <v>13</v>
      </c>
      <c r="N115" s="1">
        <v>2.4403976678546</v>
      </c>
      <c r="O115" s="4">
        <v>2.9532623321453997</v>
      </c>
      <c r="V115" s="5">
        <v>7.35838</v>
      </c>
      <c r="W115" s="1">
        <v>0.57</v>
      </c>
      <c r="Z115" s="4">
        <f>IFERROR(__xludf.DUMMYFUNCTION("""COMPUTED_VALUE"""),0.545)</f>
        <v>0.545</v>
      </c>
      <c r="AA115" s="4">
        <v>6.69953</v>
      </c>
      <c r="AB115" s="4" t="s">
        <v>13</v>
      </c>
      <c r="AC115" s="1">
        <v>2.93653050480386</v>
      </c>
      <c r="AD115" s="4">
        <v>4.42184949519614</v>
      </c>
    </row>
    <row r="116">
      <c r="G116" s="5">
        <v>5.4003</v>
      </c>
      <c r="H116" s="1">
        <v>0.575</v>
      </c>
      <c r="K116" s="4">
        <f>IFERROR(__xludf.DUMMYFUNCTION("""COMPUTED_VALUE"""),0.55)</f>
        <v>0.55</v>
      </c>
      <c r="L116" s="4">
        <v>5.31968</v>
      </c>
      <c r="M116" s="4" t="s">
        <v>13</v>
      </c>
      <c r="N116" s="1">
        <v>2.43182363462154</v>
      </c>
      <c r="O116" s="4">
        <v>2.96847636537846</v>
      </c>
      <c r="V116" s="5">
        <v>7.4645</v>
      </c>
      <c r="W116" s="1">
        <v>0.575</v>
      </c>
      <c r="Z116" s="4">
        <f>IFERROR(__xludf.DUMMYFUNCTION("""COMPUTED_VALUE"""),0.55)</f>
        <v>0.55</v>
      </c>
      <c r="AA116" s="4">
        <v>6.84664</v>
      </c>
      <c r="AB116" s="4" t="s">
        <v>13</v>
      </c>
      <c r="AC116" s="1">
        <v>2.93881022211668</v>
      </c>
      <c r="AD116" s="4">
        <v>4.52568977788332</v>
      </c>
    </row>
    <row r="117">
      <c r="G117" s="5">
        <v>5.40197</v>
      </c>
      <c r="H117" s="1">
        <v>0.58</v>
      </c>
      <c r="K117" s="4">
        <f>IFERROR(__xludf.DUMMYFUNCTION("""COMPUTED_VALUE"""),0.555)</f>
        <v>0.555</v>
      </c>
      <c r="L117" s="4">
        <v>5.34496</v>
      </c>
      <c r="M117" s="4" t="s">
        <v>13</v>
      </c>
      <c r="N117" s="1">
        <v>2.42385835076491</v>
      </c>
      <c r="O117" s="4">
        <v>2.9781116492350903</v>
      </c>
      <c r="V117" s="5">
        <v>7.56102</v>
      </c>
      <c r="W117" s="1">
        <v>0.58</v>
      </c>
      <c r="Z117" s="4">
        <f>IFERROR(__xludf.DUMMYFUNCTION("""COMPUTED_VALUE"""),0.555)</f>
        <v>0.555</v>
      </c>
      <c r="AA117" s="4">
        <v>6.98664</v>
      </c>
      <c r="AB117" s="4" t="s">
        <v>13</v>
      </c>
      <c r="AC117" s="1">
        <v>2.94111929053984</v>
      </c>
      <c r="AD117" s="4">
        <v>4.61990070946016</v>
      </c>
    </row>
    <row r="118">
      <c r="G118" s="5">
        <v>5.3986</v>
      </c>
      <c r="H118" s="1">
        <v>0.585</v>
      </c>
      <c r="K118" s="4">
        <f>IFERROR(__xludf.DUMMYFUNCTION("""COMPUTED_VALUE"""),0.56)</f>
        <v>0.56</v>
      </c>
      <c r="L118" s="4">
        <v>5.36586</v>
      </c>
      <c r="M118" s="4" t="s">
        <v>13</v>
      </c>
      <c r="N118" s="1">
        <v>2.41657366572367</v>
      </c>
      <c r="O118" s="4">
        <v>2.98202633427633</v>
      </c>
      <c r="V118" s="5">
        <v>7.6476</v>
      </c>
      <c r="W118" s="1">
        <v>0.585</v>
      </c>
      <c r="Z118" s="4">
        <f>IFERROR(__xludf.DUMMYFUNCTION("""COMPUTED_VALUE"""),0.56)</f>
        <v>0.56</v>
      </c>
      <c r="AA118" s="4">
        <v>7.11897</v>
      </c>
      <c r="AB118" s="4" t="s">
        <v>13</v>
      </c>
      <c r="AC118" s="1">
        <v>2.94347615781221</v>
      </c>
      <c r="AD118" s="4">
        <v>4.70412384218779</v>
      </c>
    </row>
    <row r="119">
      <c r="G119" s="5">
        <v>5.39023</v>
      </c>
      <c r="H119" s="1">
        <v>0.59</v>
      </c>
      <c r="K119" s="4">
        <f>IFERROR(__xludf.DUMMYFUNCTION("""COMPUTED_VALUE"""),0.565)</f>
        <v>0.565</v>
      </c>
      <c r="L119" s="4">
        <v>5.38214</v>
      </c>
      <c r="M119" s="4" t="s">
        <v>13</v>
      </c>
      <c r="N119" s="1">
        <v>2.41004142893679</v>
      </c>
      <c r="O119" s="4">
        <v>2.9801885710632097</v>
      </c>
      <c r="V119" s="5">
        <v>7.724</v>
      </c>
      <c r="W119" s="1">
        <v>0.59</v>
      </c>
      <c r="Z119" s="4">
        <f>IFERROR(__xludf.DUMMYFUNCTION("""COMPUTED_VALUE"""),0.565)</f>
        <v>0.565</v>
      </c>
      <c r="AA119" s="4">
        <v>7.24304</v>
      </c>
      <c r="AB119" s="4" t="s">
        <v>13</v>
      </c>
      <c r="AC119" s="1">
        <v>2.94589927167265</v>
      </c>
      <c r="AD119" s="4">
        <v>4.778100728327351</v>
      </c>
    </row>
    <row r="120">
      <c r="G120" s="5">
        <v>5.37693</v>
      </c>
      <c r="H120" s="1">
        <v>0.595</v>
      </c>
      <c r="K120" s="4">
        <f>IFERROR(__xludf.DUMMYFUNCTION("""COMPUTED_VALUE"""),0.57)</f>
        <v>0.57</v>
      </c>
      <c r="L120" s="4">
        <v>5.39366</v>
      </c>
      <c r="M120" s="4" t="s">
        <v>13</v>
      </c>
      <c r="N120" s="1">
        <v>2.40433348984323</v>
      </c>
      <c r="O120" s="4">
        <v>2.97259651015677</v>
      </c>
      <c r="V120" s="5">
        <v>7.79</v>
      </c>
      <c r="W120" s="1">
        <v>0.595</v>
      </c>
      <c r="Z120" s="4">
        <f>IFERROR(__xludf.DUMMYFUNCTION("""COMPUTED_VALUE"""),0.57)</f>
        <v>0.57</v>
      </c>
      <c r="AA120" s="4">
        <v>7.35838</v>
      </c>
      <c r="AB120" s="4" t="s">
        <v>13</v>
      </c>
      <c r="AC120" s="1">
        <v>2.94840707986002</v>
      </c>
      <c r="AD120" s="4">
        <v>4.8415929201399805</v>
      </c>
    </row>
    <row r="121">
      <c r="G121" s="5">
        <v>5.3588</v>
      </c>
      <c r="H121" s="1">
        <v>0.6</v>
      </c>
      <c r="K121" s="4">
        <f>IFERROR(__xludf.DUMMYFUNCTION("""COMPUTED_VALUE"""),0.575)</f>
        <v>0.575</v>
      </c>
      <c r="L121" s="4">
        <v>5.4003</v>
      </c>
      <c r="M121" s="4" t="s">
        <v>13</v>
      </c>
      <c r="N121" s="1">
        <v>2.39952169788197</v>
      </c>
      <c r="O121" s="4">
        <v>2.9592783021180296</v>
      </c>
      <c r="V121" s="5">
        <v>7.84549</v>
      </c>
      <c r="W121" s="1">
        <v>0.6</v>
      </c>
      <c r="Z121" s="4">
        <f>IFERROR(__xludf.DUMMYFUNCTION("""COMPUTED_VALUE"""),0.575)</f>
        <v>0.575</v>
      </c>
      <c r="AA121" s="4">
        <v>7.4645</v>
      </c>
      <c r="AB121" s="4" t="s">
        <v>13</v>
      </c>
      <c r="AC121" s="1">
        <v>2.95101803011319</v>
      </c>
      <c r="AD121" s="4">
        <v>4.89447196988681</v>
      </c>
    </row>
    <row r="122">
      <c r="G122" s="5">
        <v>5.33597</v>
      </c>
      <c r="H122" s="1">
        <v>0.605</v>
      </c>
      <c r="K122" s="4">
        <f>IFERROR(__xludf.DUMMYFUNCTION("""COMPUTED_VALUE"""),0.58)</f>
        <v>0.58</v>
      </c>
      <c r="L122" s="4">
        <v>5.40197</v>
      </c>
      <c r="M122" s="4" t="s">
        <v>13</v>
      </c>
      <c r="N122" s="1">
        <v>2.39542396031232</v>
      </c>
      <c r="O122" s="4">
        <v>2.9405460396876797</v>
      </c>
      <c r="V122" s="5">
        <v>7.8904</v>
      </c>
      <c r="W122" s="1">
        <v>0.605</v>
      </c>
      <c r="Z122" s="4">
        <f>IFERROR(__xludf.DUMMYFUNCTION("""COMPUTED_VALUE"""),0.58)</f>
        <v>0.58</v>
      </c>
      <c r="AA122" s="4">
        <v>7.56102</v>
      </c>
      <c r="AB122" s="4" t="s">
        <v>13</v>
      </c>
      <c r="AC122" s="1">
        <v>2.95361495568343</v>
      </c>
      <c r="AD122" s="4">
        <v>4.9367850443165695</v>
      </c>
    </row>
    <row r="123">
      <c r="G123" s="5">
        <v>5.3087</v>
      </c>
      <c r="H123" s="1">
        <v>0.61</v>
      </c>
      <c r="K123" s="4">
        <f>IFERROR(__xludf.DUMMYFUNCTION("""COMPUTED_VALUE"""),0.585)</f>
        <v>0.585</v>
      </c>
      <c r="L123" s="4">
        <v>5.3986</v>
      </c>
      <c r="M123" s="4" t="s">
        <v>13</v>
      </c>
      <c r="N123" s="1">
        <v>2.39173072960498</v>
      </c>
      <c r="O123" s="4">
        <v>2.91696927039502</v>
      </c>
      <c r="V123" s="5">
        <v>7.9248</v>
      </c>
      <c r="W123" s="1">
        <v>0.61</v>
      </c>
      <c r="Z123" s="4">
        <f>IFERROR(__xludf.DUMMYFUNCTION("""COMPUTED_VALUE"""),0.585)</f>
        <v>0.585</v>
      </c>
      <c r="AA123" s="4">
        <v>7.6476</v>
      </c>
      <c r="AB123" s="4" t="s">
        <v>13</v>
      </c>
      <c r="AC123" s="1">
        <v>2.95605010379226</v>
      </c>
      <c r="AD123" s="4">
        <v>4.96874989620774</v>
      </c>
    </row>
    <row r="124">
      <c r="G124" s="5">
        <v>5.27725</v>
      </c>
      <c r="H124" s="1">
        <v>0.615</v>
      </c>
      <c r="K124" s="4">
        <f>IFERROR(__xludf.DUMMYFUNCTION("""COMPUTED_VALUE"""),0.59)</f>
        <v>0.59</v>
      </c>
      <c r="L124" s="4">
        <v>5.39023</v>
      </c>
      <c r="M124" s="4" t="s">
        <v>13</v>
      </c>
      <c r="N124" s="1">
        <v>2.38840539028321</v>
      </c>
      <c r="O124" s="4">
        <v>2.8888446097167906</v>
      </c>
      <c r="V124" s="5">
        <v>7.94879</v>
      </c>
      <c r="W124" s="1">
        <v>0.615</v>
      </c>
      <c r="Z124" s="4">
        <f>IFERROR(__xludf.DUMMYFUNCTION("""COMPUTED_VALUE"""),0.59)</f>
        <v>0.59</v>
      </c>
      <c r="AA124" s="4">
        <v>7.724</v>
      </c>
      <c r="AB124" s="4" t="s">
        <v>13</v>
      </c>
      <c r="AC124" s="1">
        <v>2.95834338927654</v>
      </c>
      <c r="AD124" s="4">
        <v>4.99044661072346</v>
      </c>
    </row>
    <row r="125">
      <c r="G125" s="5">
        <v>5.24194</v>
      </c>
      <c r="H125" s="1">
        <v>0.62</v>
      </c>
      <c r="K125" s="4">
        <f>IFERROR(__xludf.DUMMYFUNCTION("""COMPUTED_VALUE"""),0.595)</f>
        <v>0.595</v>
      </c>
      <c r="L125" s="4">
        <v>5.37693</v>
      </c>
      <c r="M125" s="4" t="s">
        <v>13</v>
      </c>
      <c r="N125" s="1">
        <v>2.3854121212</v>
      </c>
      <c r="O125" s="4">
        <v>2.8565278787999997</v>
      </c>
      <c r="V125" s="5">
        <v>7.96258</v>
      </c>
      <c r="W125" s="1">
        <v>0.62</v>
      </c>
      <c r="Z125" s="4">
        <f>IFERROR(__xludf.DUMMYFUNCTION("""COMPUTED_VALUE"""),0.595)</f>
        <v>0.595</v>
      </c>
      <c r="AA125" s="4">
        <v>7.79</v>
      </c>
      <c r="AB125" s="4" t="s">
        <v>13</v>
      </c>
      <c r="AC125" s="1">
        <v>2.96051518072695</v>
      </c>
      <c r="AD125" s="4">
        <v>5.00206481927305</v>
      </c>
    </row>
    <row r="126">
      <c r="G126" s="5">
        <v>5.20317</v>
      </c>
      <c r="H126" s="1">
        <v>0.625</v>
      </c>
      <c r="K126" s="4">
        <f>IFERROR(__xludf.DUMMYFUNCTION("""COMPUTED_VALUE"""),0.6)</f>
        <v>0.6</v>
      </c>
      <c r="L126" s="4">
        <v>5.3588</v>
      </c>
      <c r="M126" s="4" t="s">
        <v>13</v>
      </c>
      <c r="N126" s="1">
        <v>2.3827151012083</v>
      </c>
      <c r="O126" s="4">
        <v>2.8204548987917</v>
      </c>
      <c r="V126" s="5">
        <v>7.96652</v>
      </c>
      <c r="W126" s="1">
        <v>0.625</v>
      </c>
      <c r="Z126" s="4">
        <f>IFERROR(__xludf.DUMMYFUNCTION("""COMPUTED_VALUE"""),0.6)</f>
        <v>0.6</v>
      </c>
      <c r="AA126" s="4">
        <v>7.84549</v>
      </c>
      <c r="AB126" s="4" t="s">
        <v>13</v>
      </c>
      <c r="AC126" s="1">
        <v>2.96258584673416</v>
      </c>
      <c r="AD126" s="4">
        <v>5.00393415326584</v>
      </c>
    </row>
    <row r="127">
      <c r="G127" s="5">
        <v>5.16134</v>
      </c>
      <c r="H127" s="1">
        <v>0.63</v>
      </c>
      <c r="K127" s="4">
        <f>IFERROR(__xludf.DUMMYFUNCTION("""COMPUTED_VALUE"""),0.6002731322)</f>
        <v>0.6002731322</v>
      </c>
      <c r="L127" s="4" t="s">
        <v>13</v>
      </c>
      <c r="M127" s="4">
        <v>2.39928607811086</v>
      </c>
      <c r="N127" s="1">
        <v>2.38027850916109</v>
      </c>
      <c r="O127" s="4">
        <v>2.78106149083891</v>
      </c>
      <c r="V127" s="5">
        <v>7.96092</v>
      </c>
      <c r="W127" s="1">
        <v>0.63</v>
      </c>
      <c r="Z127" s="4">
        <f>IFERROR(__xludf.DUMMYFUNCTION("""COMPUTED_VALUE"""),0.6002731322)</f>
        <v>0.6002731322</v>
      </c>
      <c r="AA127" s="4" t="s">
        <v>13</v>
      </c>
      <c r="AB127" s="4">
        <v>2.95116399152124</v>
      </c>
      <c r="AC127" s="1">
        <v>2.96457575588886</v>
      </c>
      <c r="AD127" s="4">
        <v>4.99634424411114</v>
      </c>
    </row>
    <row r="128">
      <c r="G128" s="5">
        <v>5.11693</v>
      </c>
      <c r="H128" s="1">
        <v>0.635</v>
      </c>
      <c r="K128" s="4">
        <f>IFERROR(__xludf.DUMMYFUNCTION("""COMPUTED_VALUE"""),0.605)</f>
        <v>0.605</v>
      </c>
      <c r="L128" s="4">
        <v>5.33597</v>
      </c>
      <c r="M128" s="4" t="s">
        <v>13</v>
      </c>
      <c r="N128" s="1">
        <v>2.37806652391134</v>
      </c>
      <c r="O128" s="4">
        <v>2.73886347608866</v>
      </c>
      <c r="V128" s="5">
        <v>7.9463</v>
      </c>
      <c r="W128" s="1">
        <v>0.635</v>
      </c>
      <c r="Z128" s="4">
        <f>IFERROR(__xludf.DUMMYFUNCTION("""COMPUTED_VALUE"""),0.605)</f>
        <v>0.605</v>
      </c>
      <c r="AA128" s="4">
        <v>7.8904</v>
      </c>
      <c r="AB128" s="4" t="s">
        <v>13</v>
      </c>
      <c r="AC128" s="1">
        <v>2.96650527678173</v>
      </c>
      <c r="AD128" s="4">
        <v>4.979794723218269</v>
      </c>
    </row>
    <row r="129">
      <c r="G129" s="5">
        <v>5.07049</v>
      </c>
      <c r="H129" s="1">
        <v>0.64</v>
      </c>
      <c r="K129" s="4">
        <f>IFERROR(__xludf.DUMMYFUNCTION("""COMPUTED_VALUE"""),0.61)</f>
        <v>0.61</v>
      </c>
      <c r="L129" s="4">
        <v>5.3087</v>
      </c>
      <c r="M129" s="4" t="s">
        <v>13</v>
      </c>
      <c r="N129" s="1">
        <v>2.37604332431202</v>
      </c>
      <c r="O129" s="4">
        <v>2.6944466756879804</v>
      </c>
      <c r="V129" s="5">
        <v>7.92325</v>
      </c>
      <c r="W129" s="1">
        <v>0.64</v>
      </c>
      <c r="Z129" s="4">
        <f>IFERROR(__xludf.DUMMYFUNCTION("""COMPUTED_VALUE"""),0.61)</f>
        <v>0.61</v>
      </c>
      <c r="AA129" s="4">
        <v>7.9248</v>
      </c>
      <c r="AB129" s="4" t="s">
        <v>13</v>
      </c>
      <c r="AC129" s="1">
        <v>2.96839477800344</v>
      </c>
      <c r="AD129" s="4">
        <v>4.95485522199656</v>
      </c>
    </row>
    <row r="130">
      <c r="G130" s="5">
        <v>5.02261</v>
      </c>
      <c r="H130" s="1">
        <v>0.645</v>
      </c>
      <c r="K130" s="4">
        <f>IFERROR(__xludf.DUMMYFUNCTION("""COMPUTED_VALUE"""),0.615)</f>
        <v>0.615</v>
      </c>
      <c r="L130" s="4">
        <v>5.27725</v>
      </c>
      <c r="M130" s="4" t="s">
        <v>13</v>
      </c>
      <c r="N130" s="1">
        <v>2.37417308921611</v>
      </c>
      <c r="O130" s="4">
        <v>2.6484369107838903</v>
      </c>
      <c r="V130" s="5">
        <v>7.89247</v>
      </c>
      <c r="W130" s="1">
        <v>0.645</v>
      </c>
      <c r="Z130" s="4">
        <f>IFERROR(__xludf.DUMMYFUNCTION("""COMPUTED_VALUE"""),0.615)</f>
        <v>0.615</v>
      </c>
      <c r="AA130" s="4">
        <v>7.94879</v>
      </c>
      <c r="AB130" s="4" t="s">
        <v>13</v>
      </c>
      <c r="AC130" s="1">
        <v>2.97026462814468</v>
      </c>
      <c r="AD130" s="4">
        <v>4.92220537185532</v>
      </c>
    </row>
    <row r="131">
      <c r="G131" s="5">
        <v>4.97388</v>
      </c>
      <c r="H131" s="1">
        <v>0.65</v>
      </c>
      <c r="K131" s="4">
        <f>IFERROR(__xludf.DUMMYFUNCTION("""COMPUTED_VALUE"""),0.62)</f>
        <v>0.62</v>
      </c>
      <c r="L131" s="4">
        <v>5.24194</v>
      </c>
      <c r="M131" s="4" t="s">
        <v>13</v>
      </c>
      <c r="N131" s="1">
        <v>2.37241999747656</v>
      </c>
      <c r="O131" s="4">
        <v>2.6014600025234405</v>
      </c>
      <c r="V131" s="5">
        <v>7.85473</v>
      </c>
      <c r="W131" s="1">
        <v>0.65</v>
      </c>
      <c r="Z131" s="4">
        <f>IFERROR(__xludf.DUMMYFUNCTION("""COMPUTED_VALUE"""),0.62)</f>
        <v>0.62</v>
      </c>
      <c r="AA131" s="4">
        <v>7.96258</v>
      </c>
      <c r="AB131" s="4" t="s">
        <v>13</v>
      </c>
      <c r="AC131" s="1">
        <v>2.97213519579612</v>
      </c>
      <c r="AD131" s="4">
        <v>4.88259480420388</v>
      </c>
    </row>
    <row r="132">
      <c r="G132" s="5">
        <v>4.92499</v>
      </c>
      <c r="H132" s="1">
        <v>0.655</v>
      </c>
      <c r="K132" s="4">
        <f>IFERROR(__xludf.DUMMYFUNCTION("""COMPUTED_VALUE"""),0.625)</f>
        <v>0.625</v>
      </c>
      <c r="L132" s="4">
        <v>5.20317</v>
      </c>
      <c r="M132" s="4" t="s">
        <v>13</v>
      </c>
      <c r="N132" s="1">
        <v>2.37074822794635</v>
      </c>
      <c r="O132" s="4">
        <v>2.55424177205365</v>
      </c>
      <c r="V132" s="5">
        <v>7.81095</v>
      </c>
      <c r="W132" s="1">
        <v>0.655</v>
      </c>
      <c r="Z132" s="4">
        <f>IFERROR(__xludf.DUMMYFUNCTION("""COMPUTED_VALUE"""),0.625)</f>
        <v>0.625</v>
      </c>
      <c r="AA132" s="4">
        <v>7.96652</v>
      </c>
      <c r="AB132" s="4" t="s">
        <v>13</v>
      </c>
      <c r="AC132" s="1">
        <v>2.97402684954845</v>
      </c>
      <c r="AD132" s="4">
        <v>4.83692315045155</v>
      </c>
    </row>
    <row r="133">
      <c r="G133" s="5">
        <v>4.87663</v>
      </c>
      <c r="H133" s="1">
        <v>0.66</v>
      </c>
      <c r="K133" s="4">
        <f>IFERROR(__xludf.DUMMYFUNCTION("""COMPUTED_VALUE"""),0.63)</f>
        <v>0.63</v>
      </c>
      <c r="L133" s="4">
        <v>5.16134</v>
      </c>
      <c r="M133" s="4" t="s">
        <v>13</v>
      </c>
      <c r="N133" s="1">
        <v>2.36912195947845</v>
      </c>
      <c r="O133" s="4">
        <v>2.5075080405215497</v>
      </c>
      <c r="V133" s="5">
        <v>7.7621</v>
      </c>
      <c r="W133" s="1">
        <v>0.66</v>
      </c>
      <c r="Z133" s="4">
        <f>IFERROR(__xludf.DUMMYFUNCTION("""COMPUTED_VALUE"""),0.63)</f>
        <v>0.63</v>
      </c>
      <c r="AA133" s="4">
        <v>7.96092</v>
      </c>
      <c r="AB133" s="4" t="s">
        <v>13</v>
      </c>
      <c r="AC133" s="1">
        <v>2.97595995799234</v>
      </c>
      <c r="AD133" s="4">
        <v>4.78614004200766</v>
      </c>
    </row>
    <row r="134">
      <c r="G134" s="5">
        <v>4.82955</v>
      </c>
      <c r="H134" s="1">
        <v>0.665</v>
      </c>
      <c r="K134" s="4">
        <f>IFERROR(__xludf.DUMMYFUNCTION("""COMPUTED_VALUE"""),0.635)</f>
        <v>0.635</v>
      </c>
      <c r="L134" s="4">
        <v>5.11693</v>
      </c>
      <c r="M134" s="4" t="s">
        <v>13</v>
      </c>
      <c r="N134" s="1">
        <v>2.36750537092584</v>
      </c>
      <c r="O134" s="4">
        <v>2.4620446290741604</v>
      </c>
      <c r="V134" s="5">
        <v>7.70931</v>
      </c>
      <c r="W134" s="1">
        <v>0.665</v>
      </c>
      <c r="Z134" s="4">
        <f>IFERROR(__xludf.DUMMYFUNCTION("""COMPUTED_VALUE"""),0.635)</f>
        <v>0.635</v>
      </c>
      <c r="AA134" s="4">
        <v>7.9463</v>
      </c>
      <c r="AB134" s="4" t="s">
        <v>13</v>
      </c>
      <c r="AC134" s="1">
        <v>2.97795488971847</v>
      </c>
      <c r="AD134" s="4">
        <v>4.73135511028153</v>
      </c>
    </row>
    <row r="135">
      <c r="G135" s="5">
        <v>4.78453</v>
      </c>
      <c r="H135" s="1">
        <v>0.67</v>
      </c>
      <c r="K135" s="4">
        <f>IFERROR(__xludf.DUMMYFUNCTION("""COMPUTED_VALUE"""),0.64)</f>
        <v>0.64</v>
      </c>
      <c r="L135" s="4">
        <v>5.07049</v>
      </c>
      <c r="M135" s="4" t="s">
        <v>13</v>
      </c>
      <c r="N135" s="1">
        <v>2.36586264114148</v>
      </c>
      <c r="O135" s="4">
        <v>2.4186673588585204</v>
      </c>
      <c r="V135" s="5">
        <v>7.65378</v>
      </c>
      <c r="W135" s="1">
        <v>0.67</v>
      </c>
      <c r="Z135" s="4">
        <f>IFERROR(__xludf.DUMMYFUNCTION("""COMPUTED_VALUE"""),0.64)</f>
        <v>0.64</v>
      </c>
      <c r="AA135" s="4">
        <v>7.92325</v>
      </c>
      <c r="AB135" s="4" t="s">
        <v>13</v>
      </c>
      <c r="AC135" s="1">
        <v>2.98003201331752</v>
      </c>
      <c r="AD135" s="4">
        <v>4.67374798668248</v>
      </c>
    </row>
    <row r="136">
      <c r="G136" s="5">
        <v>4.74238</v>
      </c>
      <c r="H136" s="1">
        <v>0.675</v>
      </c>
      <c r="K136" s="4">
        <f>IFERROR(__xludf.DUMMYFUNCTION("""COMPUTED_VALUE"""),0.645)</f>
        <v>0.645</v>
      </c>
      <c r="L136" s="4">
        <v>5.02261</v>
      </c>
      <c r="M136" s="4" t="s">
        <v>13</v>
      </c>
      <c r="N136" s="1">
        <v>2.36415794897833</v>
      </c>
      <c r="O136" s="4">
        <v>2.3782220510216696</v>
      </c>
      <c r="V136" s="5">
        <v>7.59683</v>
      </c>
      <c r="W136" s="1">
        <v>0.675</v>
      </c>
      <c r="Z136" s="4">
        <f>IFERROR(__xludf.DUMMYFUNCTION("""COMPUTED_VALUE"""),0.645)</f>
        <v>0.645</v>
      </c>
      <c r="AA136" s="4">
        <v>7.89247</v>
      </c>
      <c r="AB136" s="4" t="s">
        <v>13</v>
      </c>
      <c r="AC136" s="1">
        <v>2.98221169738018</v>
      </c>
      <c r="AD136" s="4">
        <v>4.614618302619819</v>
      </c>
    </row>
    <row r="137">
      <c r="G137" s="5">
        <v>4.70391</v>
      </c>
      <c r="H137" s="1">
        <v>0.68</v>
      </c>
      <c r="K137" s="4">
        <f>IFERROR(__xludf.DUMMYFUNCTION("""COMPUTED_VALUE"""),0.65)</f>
        <v>0.65</v>
      </c>
      <c r="L137" s="4">
        <v>4.97388</v>
      </c>
      <c r="M137" s="4" t="s">
        <v>13</v>
      </c>
      <c r="N137" s="1">
        <v>2.36235547328938</v>
      </c>
      <c r="O137" s="4">
        <v>2.3415545267106195</v>
      </c>
      <c r="V137" s="5">
        <v>7.53993</v>
      </c>
      <c r="W137" s="1">
        <v>0.68</v>
      </c>
      <c r="Z137" s="4">
        <f>IFERROR(__xludf.DUMMYFUNCTION("""COMPUTED_VALUE"""),0.65)</f>
        <v>0.65</v>
      </c>
      <c r="AA137" s="4">
        <v>7.85473</v>
      </c>
      <c r="AB137" s="4" t="s">
        <v>13</v>
      </c>
      <c r="AC137" s="1">
        <v>2.98451431049712</v>
      </c>
      <c r="AD137" s="4">
        <v>4.55541568950288</v>
      </c>
    </row>
    <row r="138">
      <c r="G138" s="5">
        <v>4.67003</v>
      </c>
      <c r="H138" s="1">
        <v>0.685</v>
      </c>
      <c r="K138" s="4">
        <f>IFERROR(__xludf.DUMMYFUNCTION("""COMPUTED_VALUE"""),0.655)</f>
        <v>0.655</v>
      </c>
      <c r="L138" s="4">
        <v>4.92499</v>
      </c>
      <c r="M138" s="4" t="s">
        <v>13</v>
      </c>
      <c r="N138" s="1">
        <v>2.3604193929276</v>
      </c>
      <c r="O138" s="4">
        <v>2.3096106070723996</v>
      </c>
      <c r="V138" s="5">
        <v>7.48465</v>
      </c>
      <c r="W138" s="1">
        <v>0.685</v>
      </c>
      <c r="Z138" s="4">
        <f>IFERROR(__xludf.DUMMYFUNCTION("""COMPUTED_VALUE"""),0.655)</f>
        <v>0.655</v>
      </c>
      <c r="AA138" s="4">
        <v>7.81095</v>
      </c>
      <c r="AB138" s="4" t="s">
        <v>13</v>
      </c>
      <c r="AC138" s="1">
        <v>2.98696022125902</v>
      </c>
      <c r="AD138" s="4">
        <v>4.49768977874098</v>
      </c>
    </row>
    <row r="139">
      <c r="G139" s="5">
        <v>4.64159</v>
      </c>
      <c r="H139" s="1">
        <v>0.69</v>
      </c>
      <c r="K139" s="4">
        <f>IFERROR(__xludf.DUMMYFUNCTION("""COMPUTED_VALUE"""),0.66)</f>
        <v>0.66</v>
      </c>
      <c r="L139" s="4">
        <v>4.87663</v>
      </c>
      <c r="M139" s="4" t="s">
        <v>13</v>
      </c>
      <c r="N139" s="1">
        <v>2.35831388674594</v>
      </c>
      <c r="O139" s="4">
        <v>2.2832761132540598</v>
      </c>
      <c r="V139" s="5">
        <v>7.43262</v>
      </c>
      <c r="W139" s="1">
        <v>0.69</v>
      </c>
      <c r="Z139" s="4">
        <f>IFERROR(__xludf.DUMMYFUNCTION("""COMPUTED_VALUE"""),0.66)</f>
        <v>0.66</v>
      </c>
      <c r="AA139" s="4">
        <v>7.7621</v>
      </c>
      <c r="AB139" s="4" t="s">
        <v>13</v>
      </c>
      <c r="AC139" s="1">
        <v>2.98956979825656</v>
      </c>
      <c r="AD139" s="4">
        <v>4.44305020174344</v>
      </c>
    </row>
    <row r="140">
      <c r="G140" s="5">
        <v>4.61949</v>
      </c>
      <c r="H140" s="1">
        <v>0.695</v>
      </c>
      <c r="K140" s="4">
        <f>IFERROR(__xludf.DUMMYFUNCTION("""COMPUTED_VALUE"""),0.665)</f>
        <v>0.665</v>
      </c>
      <c r="L140" s="4">
        <v>4.82955</v>
      </c>
      <c r="M140" s="4" t="s">
        <v>13</v>
      </c>
      <c r="N140" s="1">
        <v>2.35600313359739</v>
      </c>
      <c r="O140" s="4">
        <v>2.26348686640261</v>
      </c>
      <c r="V140" s="5">
        <v>7.38565</v>
      </c>
      <c r="W140" s="1">
        <v>0.695</v>
      </c>
      <c r="Z140" s="4">
        <f>IFERROR(__xludf.DUMMYFUNCTION("""COMPUTED_VALUE"""),0.665)</f>
        <v>0.665</v>
      </c>
      <c r="AA140" s="4">
        <v>7.70931</v>
      </c>
      <c r="AB140" s="4" t="s">
        <v>13</v>
      </c>
      <c r="AC140" s="1">
        <v>2.99236341008041</v>
      </c>
      <c r="AD140" s="4">
        <v>4.39328658991959</v>
      </c>
    </row>
    <row r="141">
      <c r="G141" s="5">
        <v>4.60463</v>
      </c>
      <c r="H141" s="1">
        <v>0.7</v>
      </c>
      <c r="K141" s="4">
        <f>IFERROR(__xludf.DUMMYFUNCTION("""COMPUTED_VALUE"""),0.67)</f>
        <v>0.67</v>
      </c>
      <c r="L141" s="4">
        <v>4.78453</v>
      </c>
      <c r="M141" s="4" t="s">
        <v>13</v>
      </c>
      <c r="N141" s="1">
        <v>2.35345131233491</v>
      </c>
      <c r="O141" s="4">
        <v>2.25117868766509</v>
      </c>
      <c r="V141" s="5">
        <v>7.34555</v>
      </c>
      <c r="W141" s="1">
        <v>0.7</v>
      </c>
      <c r="Z141" s="4">
        <f>IFERROR(__xludf.DUMMYFUNCTION("""COMPUTED_VALUE"""),0.67)</f>
        <v>0.67</v>
      </c>
      <c r="AA141" s="4">
        <v>7.65378</v>
      </c>
      <c r="AB141" s="4" t="s">
        <v>13</v>
      </c>
      <c r="AC141" s="1">
        <v>2.99536142532127</v>
      </c>
      <c r="AD141" s="4">
        <v>4.3501885746787305</v>
      </c>
    </row>
    <row r="142">
      <c r="G142" s="5">
        <v>4.59794</v>
      </c>
      <c r="H142" s="1">
        <v>0.705</v>
      </c>
      <c r="K142" s="4">
        <f>IFERROR(__xludf.DUMMYFUNCTION("""COMPUTED_VALUE"""),0.675)</f>
        <v>0.675</v>
      </c>
      <c r="L142" s="4">
        <v>4.74238</v>
      </c>
      <c r="M142" s="4" t="s">
        <v>13</v>
      </c>
      <c r="N142" s="1">
        <v>2.35062260181147</v>
      </c>
      <c r="O142" s="4">
        <v>2.2473173981885304</v>
      </c>
      <c r="V142" s="5">
        <v>7.31439</v>
      </c>
      <c r="W142" s="1">
        <v>0.705</v>
      </c>
      <c r="Z142" s="4">
        <f>IFERROR(__xludf.DUMMYFUNCTION("""COMPUTED_VALUE"""),0.675)</f>
        <v>0.675</v>
      </c>
      <c r="AA142" s="4">
        <v>7.59683</v>
      </c>
      <c r="AB142" s="4" t="s">
        <v>13</v>
      </c>
      <c r="AC142" s="1">
        <v>2.99858421256981</v>
      </c>
      <c r="AD142" s="4">
        <v>4.3158057874301905</v>
      </c>
    </row>
    <row r="143">
      <c r="G143" s="5">
        <v>4.60033</v>
      </c>
      <c r="H143" s="1">
        <v>0.71</v>
      </c>
      <c r="K143" s="4">
        <f>IFERROR(__xludf.DUMMYFUNCTION("""COMPUTED_VALUE"""),0.68)</f>
        <v>0.68</v>
      </c>
      <c r="L143" s="4">
        <v>4.70391</v>
      </c>
      <c r="M143" s="4" t="s">
        <v>13</v>
      </c>
      <c r="N143" s="1">
        <v>2.34748118088005</v>
      </c>
      <c r="O143" s="4">
        <v>2.2528488191199494</v>
      </c>
      <c r="V143" s="5">
        <v>7.29417</v>
      </c>
      <c r="W143" s="1">
        <v>0.71</v>
      </c>
      <c r="Z143" s="4">
        <f>IFERROR(__xludf.DUMMYFUNCTION("""COMPUTED_VALUE"""),0.68)</f>
        <v>0.68</v>
      </c>
      <c r="AA143" s="4">
        <v>7.53993</v>
      </c>
      <c r="AB143" s="4" t="s">
        <v>13</v>
      </c>
      <c r="AC143" s="1">
        <v>3.0020521404167</v>
      </c>
      <c r="AD143" s="4">
        <v>4.2921178595833</v>
      </c>
    </row>
    <row r="144">
      <c r="G144" s="5">
        <v>4.61269</v>
      </c>
      <c r="H144" s="1">
        <v>0.715</v>
      </c>
      <c r="K144" s="4">
        <f>IFERROR(__xludf.DUMMYFUNCTION("""COMPUTED_VALUE"""),0.685)</f>
        <v>0.685</v>
      </c>
      <c r="L144" s="4">
        <v>4.67003</v>
      </c>
      <c r="M144" s="4" t="s">
        <v>13</v>
      </c>
      <c r="N144" s="1">
        <v>2.34399122839361</v>
      </c>
      <c r="O144" s="4">
        <v>2.2686987716063896</v>
      </c>
      <c r="V144" s="5">
        <v>7.28709</v>
      </c>
      <c r="W144" s="1">
        <v>0.715</v>
      </c>
      <c r="Z144" s="4">
        <f>IFERROR(__xludf.DUMMYFUNCTION("""COMPUTED_VALUE"""),0.685)</f>
        <v>0.685</v>
      </c>
      <c r="AA144" s="4">
        <v>7.48465</v>
      </c>
      <c r="AB144" s="4" t="s">
        <v>13</v>
      </c>
      <c r="AC144" s="1">
        <v>3.00578557745263</v>
      </c>
      <c r="AD144" s="4">
        <v>4.28130442254737</v>
      </c>
    </row>
    <row r="145">
      <c r="G145" s="5">
        <v>4.63595</v>
      </c>
      <c r="H145" s="1">
        <v>0.72</v>
      </c>
      <c r="K145" s="4">
        <f>IFERROR(__xludf.DUMMYFUNCTION("""COMPUTED_VALUE"""),0.69)</f>
        <v>0.69</v>
      </c>
      <c r="L145" s="4">
        <v>4.64159</v>
      </c>
      <c r="M145" s="4" t="s">
        <v>13</v>
      </c>
      <c r="N145" s="1">
        <v>2.34011692320512</v>
      </c>
      <c r="O145" s="4">
        <v>2.2958330767948802</v>
      </c>
      <c r="V145" s="5">
        <v>7.29544</v>
      </c>
      <c r="W145" s="1">
        <v>0.72</v>
      </c>
      <c r="Z145" s="4">
        <f>IFERROR(__xludf.DUMMYFUNCTION("""COMPUTED_VALUE"""),0.69)</f>
        <v>0.69</v>
      </c>
      <c r="AA145" s="4">
        <v>7.43262</v>
      </c>
      <c r="AB145" s="4" t="s">
        <v>13</v>
      </c>
      <c r="AC145" s="1">
        <v>3.00980489226828</v>
      </c>
      <c r="AD145" s="4">
        <v>4.28563510773172</v>
      </c>
    </row>
    <row r="146">
      <c r="G146" s="5">
        <v>4.67095</v>
      </c>
      <c r="H146" s="1">
        <v>0.725</v>
      </c>
      <c r="K146" s="4">
        <f>IFERROR(__xludf.DUMMYFUNCTION("""COMPUTED_VALUE"""),0.695)</f>
        <v>0.695</v>
      </c>
      <c r="L146" s="4">
        <v>4.61949</v>
      </c>
      <c r="M146" s="4" t="s">
        <v>13</v>
      </c>
      <c r="N146" s="1">
        <v>2.33582244416756</v>
      </c>
      <c r="O146" s="4">
        <v>2.3351275558324405</v>
      </c>
      <c r="V146" s="5">
        <v>7.32147</v>
      </c>
      <c r="W146" s="1">
        <v>0.725</v>
      </c>
      <c r="Z146" s="4">
        <f>IFERROR(__xludf.DUMMYFUNCTION("""COMPUTED_VALUE"""),0.695)</f>
        <v>0.695</v>
      </c>
      <c r="AA146" s="4">
        <v>7.38565</v>
      </c>
      <c r="AB146" s="4" t="s">
        <v>13</v>
      </c>
      <c r="AC146" s="1">
        <v>3.01413045345432</v>
      </c>
      <c r="AD146" s="4">
        <v>4.30733954654568</v>
      </c>
    </row>
    <row r="147">
      <c r="G147" s="5">
        <v>4.71861</v>
      </c>
      <c r="H147" s="1">
        <v>0.73</v>
      </c>
      <c r="K147" s="4">
        <f>IFERROR(__xludf.DUMMYFUNCTION("""COMPUTED_VALUE"""),0.7)</f>
        <v>0.7</v>
      </c>
      <c r="L147" s="4">
        <v>4.60463</v>
      </c>
      <c r="M147" s="4" t="s">
        <v>13</v>
      </c>
      <c r="N147" s="1">
        <v>2.3310719701339</v>
      </c>
      <c r="O147" s="4">
        <v>2.3875380298661</v>
      </c>
      <c r="V147" s="5">
        <v>7.36762</v>
      </c>
      <c r="W147" s="1">
        <v>0.73</v>
      </c>
      <c r="Z147" s="4">
        <f>IFERROR(__xludf.DUMMYFUNCTION("""COMPUTED_VALUE"""),0.7)</f>
        <v>0.7</v>
      </c>
      <c r="AA147" s="4">
        <v>7.34555</v>
      </c>
      <c r="AB147" s="4" t="s">
        <v>13</v>
      </c>
      <c r="AC147" s="1">
        <v>3.01878262960144</v>
      </c>
      <c r="AD147" s="4">
        <v>4.348837370398559</v>
      </c>
    </row>
    <row r="148">
      <c r="G148" s="5">
        <v>4.77969</v>
      </c>
      <c r="H148" s="1">
        <v>0.735</v>
      </c>
      <c r="K148" s="4">
        <f>IFERROR(__xludf.DUMMYFUNCTION("""COMPUTED_VALUE"""),0.705)</f>
        <v>0.705</v>
      </c>
      <c r="L148" s="4">
        <v>4.59794</v>
      </c>
      <c r="M148" s="4" t="s">
        <v>13</v>
      </c>
      <c r="N148" s="1">
        <v>2.32558378556592</v>
      </c>
      <c r="O148" s="4">
        <v>2.4541062144340806</v>
      </c>
      <c r="V148" s="5">
        <v>7.43628</v>
      </c>
      <c r="W148" s="1">
        <v>0.735</v>
      </c>
      <c r="Z148" s="4">
        <f>IFERROR(__xludf.DUMMYFUNCTION("""COMPUTED_VALUE"""),0.705)</f>
        <v>0.705</v>
      </c>
      <c r="AA148" s="4">
        <v>7.31439</v>
      </c>
      <c r="AB148" s="4" t="s">
        <v>13</v>
      </c>
      <c r="AC148" s="1">
        <v>3.02401335508342</v>
      </c>
      <c r="AD148" s="4">
        <v>4.4122666449165795</v>
      </c>
    </row>
    <row r="149">
      <c r="G149" s="5">
        <v>4.85501</v>
      </c>
      <c r="H149" s="1">
        <v>0.74</v>
      </c>
      <c r="K149" s="4">
        <f>IFERROR(__xludf.DUMMYFUNCTION("""COMPUTED_VALUE"""),0.71)</f>
        <v>0.71</v>
      </c>
      <c r="L149" s="4">
        <v>4.60033</v>
      </c>
      <c r="M149" s="4" t="s">
        <v>13</v>
      </c>
      <c r="N149" s="1">
        <v>2.3147670983096</v>
      </c>
      <c r="O149" s="4">
        <v>2.5402429016904002</v>
      </c>
      <c r="V149" s="5">
        <v>7.52992</v>
      </c>
      <c r="W149" s="1">
        <v>0.74</v>
      </c>
      <c r="Z149" s="4">
        <f>IFERROR(__xludf.DUMMYFUNCTION("""COMPUTED_VALUE"""),0.71)</f>
        <v>0.71</v>
      </c>
      <c r="AA149" s="4">
        <v>7.29417</v>
      </c>
      <c r="AB149" s="4" t="s">
        <v>13</v>
      </c>
      <c r="AC149" s="1">
        <v>3.03408271617989</v>
      </c>
      <c r="AD149" s="4">
        <v>4.49583728382011</v>
      </c>
    </row>
    <row r="150">
      <c r="G150" s="5">
        <v>4.94527</v>
      </c>
      <c r="H150" s="1">
        <v>0.745</v>
      </c>
      <c r="K150" s="4">
        <f>IFERROR(__xludf.DUMMYFUNCTION("""COMPUTED_VALUE"""),0.715)</f>
        <v>0.715</v>
      </c>
      <c r="L150" s="4">
        <v>4.61269</v>
      </c>
      <c r="M150" s="4" t="s">
        <v>13</v>
      </c>
      <c r="N150" s="1">
        <v>2.29743176879547</v>
      </c>
      <c r="O150" s="4">
        <v>2.64783823120453</v>
      </c>
      <c r="V150" s="5">
        <v>7.651</v>
      </c>
      <c r="W150" s="1">
        <v>0.745</v>
      </c>
      <c r="Z150" s="4">
        <f>IFERROR(__xludf.DUMMYFUNCTION("""COMPUTED_VALUE"""),0.715)</f>
        <v>0.715</v>
      </c>
      <c r="AA150" s="4">
        <v>7.28709</v>
      </c>
      <c r="AB150" s="4" t="s">
        <v>13</v>
      </c>
      <c r="AC150" s="1">
        <v>3.04992888920751</v>
      </c>
      <c r="AD150" s="4">
        <v>4.60107111079249</v>
      </c>
    </row>
    <row r="151">
      <c r="G151" s="5">
        <v>5.05118</v>
      </c>
      <c r="H151" s="1">
        <v>0.75</v>
      </c>
      <c r="K151" s="4">
        <f>IFERROR(__xludf.DUMMYFUNCTION("""COMPUTED_VALUE"""),0.72)</f>
        <v>0.72</v>
      </c>
      <c r="L151" s="4">
        <v>4.63595</v>
      </c>
      <c r="M151" s="4" t="s">
        <v>13</v>
      </c>
      <c r="N151" s="1">
        <v>2.27427983591437</v>
      </c>
      <c r="O151" s="4">
        <v>2.7769001640856295</v>
      </c>
      <c r="V151" s="5">
        <v>7.80203</v>
      </c>
      <c r="W151" s="1">
        <v>0.75</v>
      </c>
      <c r="Z151" s="4">
        <f>IFERROR(__xludf.DUMMYFUNCTION("""COMPUTED_VALUE"""),0.72)</f>
        <v>0.72</v>
      </c>
      <c r="AA151" s="4">
        <v>7.29544</v>
      </c>
      <c r="AB151" s="4" t="s">
        <v>13</v>
      </c>
      <c r="AC151" s="1">
        <v>3.07069155685142</v>
      </c>
      <c r="AD151" s="4">
        <v>4.73133844314858</v>
      </c>
    </row>
    <row r="152">
      <c r="G152" s="5">
        <v>5.17331</v>
      </c>
      <c r="H152" s="1">
        <v>0.755</v>
      </c>
      <c r="K152" s="4">
        <f>IFERROR(__xludf.DUMMYFUNCTION("""COMPUTED_VALUE"""),0.725)</f>
        <v>0.725</v>
      </c>
      <c r="L152" s="4">
        <v>4.67095</v>
      </c>
      <c r="M152" s="4" t="s">
        <v>13</v>
      </c>
      <c r="N152" s="1">
        <v>2.24601333855717</v>
      </c>
      <c r="O152" s="4">
        <v>2.92729666144283</v>
      </c>
      <c r="V152" s="5">
        <v>7.98539</v>
      </c>
      <c r="W152" s="1">
        <v>0.755</v>
      </c>
      <c r="Z152" s="4">
        <f>IFERROR(__xludf.DUMMYFUNCTION("""COMPUTED_VALUE"""),0.725)</f>
        <v>0.725</v>
      </c>
      <c r="AA152" s="4">
        <v>7.32147</v>
      </c>
      <c r="AB152" s="4" t="s">
        <v>13</v>
      </c>
      <c r="AC152" s="1">
        <v>3.09551040179675</v>
      </c>
      <c r="AD152" s="4">
        <v>4.889879598203249</v>
      </c>
    </row>
    <row r="153">
      <c r="G153" s="5">
        <v>5.3123</v>
      </c>
      <c r="H153" s="1">
        <v>0.76</v>
      </c>
      <c r="K153" s="4">
        <f>IFERROR(__xludf.DUMMYFUNCTION("""COMPUTED_VALUE"""),0.73)</f>
        <v>0.73</v>
      </c>
      <c r="L153" s="4">
        <v>4.71861</v>
      </c>
      <c r="M153" s="4" t="s">
        <v>13</v>
      </c>
      <c r="N153" s="1">
        <v>2.21333431561472</v>
      </c>
      <c r="O153" s="4">
        <v>3.0989656843852798</v>
      </c>
      <c r="V153" s="5">
        <v>8.20356</v>
      </c>
      <c r="W153" s="1">
        <v>0.76</v>
      </c>
      <c r="Z153" s="4">
        <f>IFERROR(__xludf.DUMMYFUNCTION("""COMPUTED_VALUE"""),0.73)</f>
        <v>0.73</v>
      </c>
      <c r="AA153" s="4">
        <v>7.36762</v>
      </c>
      <c r="AB153" s="4" t="s">
        <v>13</v>
      </c>
      <c r="AC153" s="1">
        <v>3.12352510672865</v>
      </c>
      <c r="AD153" s="4">
        <v>5.08003489327135</v>
      </c>
    </row>
    <row r="154">
      <c r="G154" s="5">
        <v>5.46854</v>
      </c>
      <c r="H154" s="1">
        <v>0.765</v>
      </c>
      <c r="K154" s="4">
        <f>IFERROR(__xludf.DUMMYFUNCTION("""COMPUTED_VALUE"""),0.7336578372)</f>
        <v>0.7336578372</v>
      </c>
      <c r="L154" s="4" t="s">
        <v>13</v>
      </c>
      <c r="M154" s="4">
        <v>2.32728720177732</v>
      </c>
      <c r="N154" s="1">
        <v>2.17694480597789</v>
      </c>
      <c r="O154" s="4">
        <v>3.29159519402211</v>
      </c>
      <c r="V154" s="5">
        <v>8.45888</v>
      </c>
      <c r="W154" s="1">
        <v>0.765</v>
      </c>
      <c r="Z154" s="4">
        <f>IFERROR(__xludf.DUMMYFUNCTION("""COMPUTED_VALUE"""),0.7336578372)</f>
        <v>0.7336578372</v>
      </c>
      <c r="AA154" s="4" t="s">
        <v>13</v>
      </c>
      <c r="AB154" s="4">
        <v>3.02240462817408</v>
      </c>
      <c r="AC154" s="1">
        <v>3.15387535433225</v>
      </c>
      <c r="AD154" s="4">
        <v>5.305004645667751</v>
      </c>
    </row>
    <row r="155">
      <c r="G155" s="5">
        <v>5.64244</v>
      </c>
      <c r="H155" s="1">
        <v>0.77</v>
      </c>
      <c r="K155" s="4">
        <f>IFERROR(__xludf.DUMMYFUNCTION("""COMPUTED_VALUE"""),0.735)</f>
        <v>0.735</v>
      </c>
      <c r="L155" s="4">
        <v>4.77969</v>
      </c>
      <c r="M155" s="4" t="s">
        <v>13</v>
      </c>
      <c r="N155" s="1">
        <v>2.13754684853754</v>
      </c>
      <c r="O155" s="4">
        <v>3.5048931514624595</v>
      </c>
      <c r="V155" s="5">
        <v>8.75357</v>
      </c>
      <c r="W155" s="1">
        <v>0.77</v>
      </c>
      <c r="Z155" s="4">
        <f>IFERROR(__xludf.DUMMYFUNCTION("""COMPUTED_VALUE"""),0.735)</f>
        <v>0.735</v>
      </c>
      <c r="AA155" s="4">
        <v>7.43628</v>
      </c>
      <c r="AB155" s="4" t="s">
        <v>13</v>
      </c>
      <c r="AC155" s="1">
        <v>3.18570082729269</v>
      </c>
      <c r="AD155" s="4">
        <v>5.56786917270731</v>
      </c>
    </row>
    <row r="156">
      <c r="G156" s="5">
        <v>5.83427</v>
      </c>
      <c r="H156" s="1">
        <v>0.775</v>
      </c>
      <c r="K156" s="4">
        <f>IFERROR(__xludf.DUMMYFUNCTION("""COMPUTED_VALUE"""),0.74)</f>
        <v>0.74</v>
      </c>
      <c r="L156" s="4">
        <v>4.85501</v>
      </c>
      <c r="M156" s="4" t="s">
        <v>13</v>
      </c>
      <c r="N156" s="1">
        <v>2.09584248218452</v>
      </c>
      <c r="O156" s="4">
        <v>3.73842751781548</v>
      </c>
      <c r="V156" s="5">
        <v>9.08979</v>
      </c>
      <c r="W156" s="1">
        <v>0.775</v>
      </c>
      <c r="Z156" s="4">
        <f>IFERROR(__xludf.DUMMYFUNCTION("""COMPUTED_VALUE"""),0.74)</f>
        <v>0.74</v>
      </c>
      <c r="AA156" s="4">
        <v>7.52992</v>
      </c>
      <c r="AB156" s="4" t="s">
        <v>13</v>
      </c>
      <c r="AC156" s="1">
        <v>3.21814120829512</v>
      </c>
      <c r="AD156" s="4">
        <v>5.871648791704881</v>
      </c>
    </row>
    <row r="157">
      <c r="G157" s="5">
        <v>6.04428</v>
      </c>
      <c r="H157" s="1">
        <v>0.78</v>
      </c>
      <c r="K157" s="4">
        <f>IFERROR(__xludf.DUMMYFUNCTION("""COMPUTED_VALUE"""),0.745)</f>
        <v>0.745</v>
      </c>
      <c r="L157" s="4">
        <v>4.94527</v>
      </c>
      <c r="M157" s="4" t="s">
        <v>13</v>
      </c>
      <c r="N157" s="1">
        <v>2.0525337458097</v>
      </c>
      <c r="O157" s="4">
        <v>3.9917462541902995</v>
      </c>
      <c r="V157" s="5">
        <v>9.4696</v>
      </c>
      <c r="W157" s="1">
        <v>0.78</v>
      </c>
      <c r="Z157" s="4">
        <f>IFERROR(__xludf.DUMMYFUNCTION("""COMPUTED_VALUE"""),0.745)</f>
        <v>0.745</v>
      </c>
      <c r="AA157" s="4">
        <v>7.651</v>
      </c>
      <c r="AB157" s="4" t="s">
        <v>13</v>
      </c>
      <c r="AC157" s="1">
        <v>3.25033618002466</v>
      </c>
      <c r="AD157" s="4">
        <v>6.21926381997534</v>
      </c>
    </row>
    <row r="158">
      <c r="G158" s="5">
        <v>6.27253</v>
      </c>
      <c r="H158" s="1">
        <v>0.785</v>
      </c>
      <c r="K158" s="4">
        <f>IFERROR(__xludf.DUMMYFUNCTION("""COMPUTED_VALUE"""),0.75)</f>
        <v>0.75</v>
      </c>
      <c r="L158" s="4">
        <v>5.05118</v>
      </c>
      <c r="M158" s="4" t="s">
        <v>13</v>
      </c>
      <c r="N158" s="1">
        <v>2.00832267830394</v>
      </c>
      <c r="O158" s="4">
        <v>4.26420732169606</v>
      </c>
      <c r="V158" s="5">
        <v>9.89481</v>
      </c>
      <c r="W158" s="1">
        <v>0.785</v>
      </c>
      <c r="Z158" s="4">
        <f>IFERROR(__xludf.DUMMYFUNCTION("""COMPUTED_VALUE"""),0.75)</f>
        <v>0.75</v>
      </c>
      <c r="AA158" s="4">
        <v>7.80203</v>
      </c>
      <c r="AB158" s="4" t="s">
        <v>13</v>
      </c>
      <c r="AC158" s="1">
        <v>3.28142542516647</v>
      </c>
      <c r="AD158" s="4">
        <v>6.61338457483353</v>
      </c>
    </row>
    <row r="159">
      <c r="G159" s="5">
        <v>6.51902</v>
      </c>
      <c r="H159" s="1">
        <v>0.79</v>
      </c>
      <c r="K159" s="4">
        <f>IFERROR(__xludf.DUMMYFUNCTION("""COMPUTED_VALUE"""),0.755)</f>
        <v>0.755</v>
      </c>
      <c r="L159" s="4">
        <v>5.17331</v>
      </c>
      <c r="M159" s="4" t="s">
        <v>13</v>
      </c>
      <c r="N159" s="1">
        <v>1.96391131855808</v>
      </c>
      <c r="O159" s="4">
        <v>4.55510868144192</v>
      </c>
      <c r="V159" s="5">
        <v>10.3672</v>
      </c>
      <c r="W159" s="1">
        <v>0.79</v>
      </c>
      <c r="Z159" s="4">
        <f>IFERROR(__xludf.DUMMYFUNCTION("""COMPUTED_VALUE"""),0.755)</f>
        <v>0.755</v>
      </c>
      <c r="AA159" s="4">
        <v>7.98539</v>
      </c>
      <c r="AB159" s="4" t="s">
        <v>13</v>
      </c>
      <c r="AC159" s="1">
        <v>3.31054862640568</v>
      </c>
      <c r="AD159" s="4">
        <v>7.05665137359432</v>
      </c>
    </row>
    <row r="160">
      <c r="G160" s="5">
        <v>6.78361</v>
      </c>
      <c r="H160" s="1">
        <v>0.795</v>
      </c>
      <c r="K160" s="4">
        <f>IFERROR(__xludf.DUMMYFUNCTION("""COMPUTED_VALUE"""),0.76)</f>
        <v>0.76</v>
      </c>
      <c r="L160" s="4">
        <v>5.3123</v>
      </c>
      <c r="M160" s="4" t="s">
        <v>13</v>
      </c>
      <c r="N160" s="1">
        <v>1.92000170546301</v>
      </c>
      <c r="O160" s="4">
        <v>4.8636082945369905</v>
      </c>
      <c r="V160" s="5">
        <v>10.8881</v>
      </c>
      <c r="W160" s="1">
        <v>0.795</v>
      </c>
      <c r="Z160" s="4">
        <f>IFERROR(__xludf.DUMMYFUNCTION("""COMPUTED_VALUE"""),0.76)</f>
        <v>0.76</v>
      </c>
      <c r="AA160" s="4">
        <v>8.20356</v>
      </c>
      <c r="AB160" s="4" t="s">
        <v>13</v>
      </c>
      <c r="AC160" s="1">
        <v>3.33684546642743</v>
      </c>
      <c r="AD160" s="4">
        <v>7.551254533572569</v>
      </c>
    </row>
    <row r="161">
      <c r="G161" s="5">
        <v>7.06607</v>
      </c>
      <c r="H161" s="1">
        <v>0.8</v>
      </c>
      <c r="K161" s="4">
        <f>IFERROR(__xludf.DUMMYFUNCTION("""COMPUTED_VALUE"""),0.765)</f>
        <v>0.765</v>
      </c>
      <c r="L161" s="4">
        <v>5.46854</v>
      </c>
      <c r="M161" s="4" t="s">
        <v>13</v>
      </c>
      <c r="N161" s="1">
        <v>1.87729587790957</v>
      </c>
      <c r="O161" s="4">
        <v>5.18877412209043</v>
      </c>
      <c r="V161" s="5">
        <v>11.459</v>
      </c>
      <c r="W161" s="1">
        <v>0.8</v>
      </c>
      <c r="Z161" s="4">
        <f>IFERROR(__xludf.DUMMYFUNCTION("""COMPUTED_VALUE"""),0.765)</f>
        <v>0.765</v>
      </c>
      <c r="AA161" s="4">
        <v>8.45888</v>
      </c>
      <c r="AB161" s="4" t="s">
        <v>13</v>
      </c>
      <c r="AC161" s="1">
        <v>3.35945562791686</v>
      </c>
      <c r="AD161" s="4">
        <v>8.09954437208314</v>
      </c>
    </row>
    <row r="162">
      <c r="G162" s="5">
        <v>7.36606</v>
      </c>
      <c r="H162" s="1">
        <v>0.805</v>
      </c>
      <c r="K162" s="4">
        <f>IFERROR(__xludf.DUMMYFUNCTION("""COMPUTED_VALUE"""),0.77)</f>
        <v>0.77</v>
      </c>
      <c r="L162" s="4">
        <v>5.64244</v>
      </c>
      <c r="M162" s="4" t="s">
        <v>13</v>
      </c>
      <c r="N162" s="1">
        <v>1.83649587478862</v>
      </c>
      <c r="O162" s="4">
        <v>5.52956412521138</v>
      </c>
      <c r="V162" s="5">
        <v>12.0807</v>
      </c>
      <c r="W162" s="1">
        <v>0.805</v>
      </c>
      <c r="Z162" s="4">
        <f>IFERROR(__xludf.DUMMYFUNCTION("""COMPUTED_VALUE"""),0.77)</f>
        <v>0.77</v>
      </c>
      <c r="AA162" s="4">
        <v>8.75357</v>
      </c>
      <c r="AB162" s="4" t="s">
        <v>13</v>
      </c>
      <c r="AC162" s="1">
        <v>3.3775187935591</v>
      </c>
      <c r="AD162" s="4">
        <v>8.7031812064409</v>
      </c>
    </row>
    <row r="163">
      <c r="G163" s="5">
        <v>7.68311</v>
      </c>
      <c r="H163" s="1">
        <v>0.81</v>
      </c>
      <c r="K163" s="4">
        <f>IFERROR(__xludf.DUMMYFUNCTION("""COMPUTED_VALUE"""),0.775)</f>
        <v>0.775</v>
      </c>
      <c r="L163" s="4">
        <v>5.83427</v>
      </c>
      <c r="M163" s="4" t="s">
        <v>13</v>
      </c>
      <c r="N163" s="1">
        <v>1.79830373499103</v>
      </c>
      <c r="O163" s="4">
        <v>5.8848062650089705</v>
      </c>
      <c r="V163" s="5">
        <v>12.7541</v>
      </c>
      <c r="W163" s="1">
        <v>0.81</v>
      </c>
      <c r="Z163" s="4">
        <f>IFERROR(__xludf.DUMMYFUNCTION("""COMPUTED_VALUE"""),0.775)</f>
        <v>0.775</v>
      </c>
      <c r="AA163" s="4">
        <v>9.08979</v>
      </c>
      <c r="AB163" s="4" t="s">
        <v>13</v>
      </c>
      <c r="AC163" s="1">
        <v>3.39017464603931</v>
      </c>
      <c r="AD163" s="4">
        <v>9.363925353960688</v>
      </c>
    </row>
    <row r="164">
      <c r="G164" s="5">
        <v>8.01667</v>
      </c>
      <c r="H164" s="1">
        <v>0.815</v>
      </c>
      <c r="K164" s="4">
        <f>IFERROR(__xludf.DUMMYFUNCTION("""COMPUTED_VALUE"""),0.78)</f>
        <v>0.78</v>
      </c>
      <c r="L164" s="4">
        <v>6.04428</v>
      </c>
      <c r="M164" s="4" t="s">
        <v>13</v>
      </c>
      <c r="N164" s="1">
        <v>1.76342149740765</v>
      </c>
      <c r="O164" s="4">
        <v>6.253248502592349</v>
      </c>
      <c r="V164" s="5">
        <v>13.4796</v>
      </c>
      <c r="W164" s="1">
        <v>0.815</v>
      </c>
      <c r="Z164" s="4">
        <f>IFERROR(__xludf.DUMMYFUNCTION("""COMPUTED_VALUE"""),0.78)</f>
        <v>0.78</v>
      </c>
      <c r="AA164" s="4">
        <v>9.4696</v>
      </c>
      <c r="AB164" s="4" t="s">
        <v>13</v>
      </c>
      <c r="AC164" s="1">
        <v>3.39656286804261</v>
      </c>
      <c r="AD164" s="4">
        <v>10.08303713195739</v>
      </c>
    </row>
    <row r="165">
      <c r="G165" s="5">
        <v>8.366</v>
      </c>
      <c r="H165" s="1">
        <v>0.82</v>
      </c>
      <c r="K165" s="4">
        <f>IFERROR(__xludf.DUMMYFUNCTION("""COMPUTED_VALUE"""),0.785)</f>
        <v>0.785</v>
      </c>
      <c r="L165" s="4">
        <v>6.27253</v>
      </c>
      <c r="M165" s="4" t="s">
        <v>13</v>
      </c>
      <c r="N165" s="1">
        <v>1.73172414112827</v>
      </c>
      <c r="O165" s="4">
        <v>6.63427585887173</v>
      </c>
      <c r="V165" s="5">
        <v>14.2574</v>
      </c>
      <c r="W165" s="1">
        <v>0.82</v>
      </c>
      <c r="Z165" s="4">
        <f>IFERROR(__xludf.DUMMYFUNCTION("""COMPUTED_VALUE"""),0.785)</f>
        <v>0.785</v>
      </c>
      <c r="AA165" s="4">
        <v>9.89481</v>
      </c>
      <c r="AB165" s="4" t="s">
        <v>13</v>
      </c>
      <c r="AC165" s="1">
        <v>3.39647804754602</v>
      </c>
      <c r="AD165" s="4">
        <v>10.86092195245398</v>
      </c>
    </row>
    <row r="166">
      <c r="G166" s="5">
        <v>8.73034</v>
      </c>
      <c r="H166" s="1">
        <v>0.825</v>
      </c>
      <c r="K166" s="4">
        <f>IFERROR(__xludf.DUMMYFUNCTION("""COMPUTED_VALUE"""),0.79)</f>
        <v>0.79</v>
      </c>
      <c r="L166" s="4">
        <v>6.51902</v>
      </c>
      <c r="M166" s="4" t="s">
        <v>13</v>
      </c>
      <c r="N166" s="1">
        <v>1.70017290283586</v>
      </c>
      <c r="O166" s="4">
        <v>7.03016709716414</v>
      </c>
      <c r="V166" s="5">
        <v>15.0874</v>
      </c>
      <c r="W166" s="1">
        <v>0.825</v>
      </c>
      <c r="Z166" s="4">
        <f>IFERROR(__xludf.DUMMYFUNCTION("""COMPUTED_VALUE"""),0.79)</f>
        <v>0.79</v>
      </c>
      <c r="AA166" s="4">
        <v>10.3672</v>
      </c>
      <c r="AB166" s="4" t="s">
        <v>13</v>
      </c>
      <c r="AC166" s="1">
        <v>3.39229089260265</v>
      </c>
      <c r="AD166" s="4">
        <v>11.69510910739735</v>
      </c>
    </row>
    <row r="167">
      <c r="G167" s="5">
        <v>9.10877</v>
      </c>
      <c r="H167" s="1">
        <v>0.83</v>
      </c>
      <c r="K167" s="4">
        <f>IFERROR(__xludf.DUMMYFUNCTION("""COMPUTED_VALUE"""),0.795)</f>
        <v>0.795</v>
      </c>
      <c r="L167" s="4">
        <v>6.78361</v>
      </c>
      <c r="M167" s="4" t="s">
        <v>13</v>
      </c>
      <c r="N167" s="1">
        <v>1.66848147197232</v>
      </c>
      <c r="O167" s="4">
        <v>7.44028852802768</v>
      </c>
      <c r="V167" s="5">
        <v>15.9692</v>
      </c>
      <c r="W167" s="1">
        <v>0.83</v>
      </c>
      <c r="Z167" s="4">
        <f>IFERROR(__xludf.DUMMYFUNCTION("""COMPUTED_VALUE"""),0.795)</f>
        <v>0.795</v>
      </c>
      <c r="AA167" s="4">
        <v>10.8881</v>
      </c>
      <c r="AB167" s="4" t="s">
        <v>13</v>
      </c>
      <c r="AC167" s="1">
        <v>3.38454146201647</v>
      </c>
      <c r="AD167" s="4">
        <v>12.58465853798353</v>
      </c>
    </row>
    <row r="168">
      <c r="G168" s="5">
        <v>9.50033</v>
      </c>
      <c r="H168" s="1">
        <v>0.835</v>
      </c>
      <c r="K168" s="4">
        <f>IFERROR(__xludf.DUMMYFUNCTION("""COMPUTED_VALUE"""),0.8)</f>
        <v>0.8</v>
      </c>
      <c r="L168" s="4">
        <v>7.06607</v>
      </c>
      <c r="M168" s="4" t="s">
        <v>13</v>
      </c>
      <c r="N168" s="1">
        <v>1.63673410995422</v>
      </c>
      <c r="O168" s="4">
        <v>7.863595890045779</v>
      </c>
      <c r="V168" s="5">
        <v>16.902</v>
      </c>
      <c r="W168" s="1">
        <v>0.835</v>
      </c>
      <c r="Z168" s="4">
        <f>IFERROR(__xludf.DUMMYFUNCTION("""COMPUTED_VALUE"""),0.8)</f>
        <v>0.8</v>
      </c>
      <c r="AA168" s="4">
        <v>11.459</v>
      </c>
      <c r="AB168" s="4" t="s">
        <v>13</v>
      </c>
      <c r="AC168" s="1">
        <v>3.37349386174623</v>
      </c>
      <c r="AD168" s="4">
        <v>13.528506138253771</v>
      </c>
    </row>
    <row r="169">
      <c r="G169" s="5">
        <v>9.90393</v>
      </c>
      <c r="H169" s="1">
        <v>0.84</v>
      </c>
      <c r="K169" s="4">
        <f>IFERROR(__xludf.DUMMYFUNCTION("""COMPUTED_VALUE"""),0.805)</f>
        <v>0.805</v>
      </c>
      <c r="L169" s="4">
        <v>7.36606</v>
      </c>
      <c r="M169" s="4" t="s">
        <v>13</v>
      </c>
      <c r="N169" s="1">
        <v>1.60501507819813</v>
      </c>
      <c r="O169" s="4">
        <v>8.29891492180187</v>
      </c>
      <c r="V169" s="5">
        <v>17.8847</v>
      </c>
      <c r="W169" s="1">
        <v>0.84</v>
      </c>
      <c r="Z169" s="4">
        <f>IFERROR(__xludf.DUMMYFUNCTION("""COMPUTED_VALUE"""),0.805)</f>
        <v>0.805</v>
      </c>
      <c r="AA169" s="4">
        <v>12.0807</v>
      </c>
      <c r="AB169" s="4" t="s">
        <v>13</v>
      </c>
      <c r="AC169" s="1">
        <v>3.35941219775067</v>
      </c>
      <c r="AD169" s="4">
        <v>14.525287802249329</v>
      </c>
    </row>
    <row r="170">
      <c r="G170" s="5">
        <v>10.3184</v>
      </c>
      <c r="H170" s="1">
        <v>0.845</v>
      </c>
      <c r="K170" s="4">
        <f>IFERROR(__xludf.DUMMYFUNCTION("""COMPUTED_VALUE"""),0.81)</f>
        <v>0.81</v>
      </c>
      <c r="L170" s="4">
        <v>7.68311</v>
      </c>
      <c r="M170" s="4" t="s">
        <v>13</v>
      </c>
      <c r="N170" s="1">
        <v>1.57340863812064</v>
      </c>
      <c r="O170" s="4">
        <v>8.74499136187936</v>
      </c>
      <c r="V170" s="5">
        <v>18.916</v>
      </c>
      <c r="W170" s="1">
        <v>0.845</v>
      </c>
      <c r="Z170" s="4">
        <f>IFERROR(__xludf.DUMMYFUNCTION("""COMPUTED_VALUE"""),0.81)</f>
        <v>0.81</v>
      </c>
      <c r="AA170" s="4">
        <v>12.7541</v>
      </c>
      <c r="AB170" s="4" t="s">
        <v>13</v>
      </c>
      <c r="AC170" s="1">
        <v>3.34256057598853</v>
      </c>
      <c r="AD170" s="4">
        <v>15.57343942401147</v>
      </c>
    </row>
    <row r="171">
      <c r="G171" s="5">
        <v>10.7426</v>
      </c>
      <c r="H171" s="1">
        <v>0.85</v>
      </c>
      <c r="K171" s="4">
        <f>IFERROR(__xludf.DUMMYFUNCTION("""COMPUTED_VALUE"""),0.815)</f>
        <v>0.815</v>
      </c>
      <c r="L171" s="4">
        <v>8.01667</v>
      </c>
      <c r="M171" s="4" t="s">
        <v>13</v>
      </c>
      <c r="N171" s="1">
        <v>1.54199905113832</v>
      </c>
      <c r="O171" s="4">
        <v>9.20060094886168</v>
      </c>
      <c r="V171" s="5">
        <v>19.9944</v>
      </c>
      <c r="W171" s="1">
        <v>0.85</v>
      </c>
      <c r="Z171" s="4">
        <f>IFERROR(__xludf.DUMMYFUNCTION("""COMPUTED_VALUE"""),0.815)</f>
        <v>0.815</v>
      </c>
      <c r="AA171" s="4">
        <v>13.4796</v>
      </c>
      <c r="AB171" s="4" t="s">
        <v>13</v>
      </c>
      <c r="AC171" s="1">
        <v>3.32320310241857</v>
      </c>
      <c r="AD171" s="4">
        <v>16.671196897581428</v>
      </c>
    </row>
    <row r="172">
      <c r="G172" s="5">
        <v>11.1753</v>
      </c>
      <c r="H172" s="1">
        <v>0.855</v>
      </c>
      <c r="K172" s="4">
        <f>IFERROR(__xludf.DUMMYFUNCTION("""COMPUTED_VALUE"""),0.8170318602)</f>
        <v>0.8170318602</v>
      </c>
      <c r="L172" s="4" t="s">
        <v>13</v>
      </c>
      <c r="M172" s="4">
        <v>1.75035306792275</v>
      </c>
      <c r="N172" s="1">
        <v>1.51087057866776</v>
      </c>
      <c r="O172" s="4">
        <v>9.66442942133224</v>
      </c>
      <c r="V172" s="5">
        <v>21.1178</v>
      </c>
      <c r="W172" s="1">
        <v>0.855</v>
      </c>
      <c r="Z172" s="4">
        <f>IFERROR(__xludf.DUMMYFUNCTION("""COMPUTED_VALUE"""),0.8170318602)</f>
        <v>0.8170318602</v>
      </c>
      <c r="AA172" s="4" t="s">
        <v>13</v>
      </c>
      <c r="AB172" s="4">
        <v>3.3971706608836</v>
      </c>
      <c r="AC172" s="1">
        <v>3.30160388299952</v>
      </c>
      <c r="AD172" s="4">
        <v>17.81619611700048</v>
      </c>
    </row>
    <row r="173">
      <c r="G173" s="5">
        <v>11.6151</v>
      </c>
      <c r="H173" s="1">
        <v>0.86</v>
      </c>
      <c r="K173" s="4">
        <f>IFERROR(__xludf.DUMMYFUNCTION("""COMPUTED_VALUE"""),0.82)</f>
        <v>0.82</v>
      </c>
      <c r="L173" s="4">
        <v>8.366</v>
      </c>
      <c r="M173" s="4" t="s">
        <v>13</v>
      </c>
      <c r="N173" s="1">
        <v>1.48010748212552</v>
      </c>
      <c r="O173" s="4">
        <v>10.13499251787448</v>
      </c>
      <c r="V173" s="5">
        <v>22.2842</v>
      </c>
      <c r="W173" s="1">
        <v>0.86</v>
      </c>
      <c r="Z173" s="4">
        <f>IFERROR(__xludf.DUMMYFUNCTION("""COMPUTED_VALUE"""),0.82)</f>
        <v>0.82</v>
      </c>
      <c r="AA173" s="4">
        <v>14.2574</v>
      </c>
      <c r="AB173" s="4" t="s">
        <v>13</v>
      </c>
      <c r="AC173" s="1">
        <v>3.27802702369014</v>
      </c>
      <c r="AD173" s="4">
        <v>19.00617297630986</v>
      </c>
    </row>
    <row r="174">
      <c r="G174" s="5">
        <v>12.0608</v>
      </c>
      <c r="H174" s="1">
        <v>0.865</v>
      </c>
      <c r="K174" s="4">
        <f>IFERROR(__xludf.DUMMYFUNCTION("""COMPUTED_VALUE"""),0.825)</f>
        <v>0.825</v>
      </c>
      <c r="L174" s="4">
        <v>8.73034</v>
      </c>
      <c r="M174" s="4" t="s">
        <v>13</v>
      </c>
      <c r="N174" s="1">
        <v>1.44979402292819</v>
      </c>
      <c r="O174" s="4">
        <v>10.61100597707181</v>
      </c>
      <c r="V174" s="5">
        <v>23.4912</v>
      </c>
      <c r="W174" s="1">
        <v>0.865</v>
      </c>
      <c r="Z174" s="4">
        <f>IFERROR(__xludf.DUMMYFUNCTION("""COMPUTED_VALUE"""),0.825)</f>
        <v>0.825</v>
      </c>
      <c r="AA174" s="4">
        <v>15.0874</v>
      </c>
      <c r="AB174" s="4" t="s">
        <v>13</v>
      </c>
      <c r="AC174" s="1">
        <v>3.25273663044916</v>
      </c>
      <c r="AD174" s="4">
        <v>20.23846336955084</v>
      </c>
    </row>
    <row r="175">
      <c r="G175" s="5">
        <v>12.511</v>
      </c>
      <c r="H175" s="1">
        <v>0.87</v>
      </c>
      <c r="K175" s="4">
        <f>IFERROR(__xludf.DUMMYFUNCTION("""COMPUTED_VALUE"""),0.83)</f>
        <v>0.83</v>
      </c>
      <c r="L175" s="4">
        <v>9.10877</v>
      </c>
      <c r="M175" s="4" t="s">
        <v>13</v>
      </c>
      <c r="N175" s="1">
        <v>1.42001446249235</v>
      </c>
      <c r="O175" s="4">
        <v>11.090985537507649</v>
      </c>
      <c r="V175" s="5">
        <v>24.7363</v>
      </c>
      <c r="W175" s="1">
        <v>0.87</v>
      </c>
      <c r="Z175" s="4">
        <f>IFERROR(__xludf.DUMMYFUNCTION("""COMPUTED_VALUE"""),0.83)</f>
        <v>0.83</v>
      </c>
      <c r="AA175" s="4">
        <v>15.9692</v>
      </c>
      <c r="AB175" s="4" t="s">
        <v>13</v>
      </c>
      <c r="AC175" s="1">
        <v>3.22599680923534</v>
      </c>
      <c r="AD175" s="4">
        <v>21.51030319076466</v>
      </c>
    </row>
    <row r="176">
      <c r="G176" s="5">
        <v>12.9644</v>
      </c>
      <c r="H176" s="1">
        <v>0.875</v>
      </c>
      <c r="K176" s="4">
        <f>IFERROR(__xludf.DUMMYFUNCTION("""COMPUTED_VALUE"""),0.835)</f>
        <v>0.835</v>
      </c>
      <c r="L176" s="4">
        <v>9.50033</v>
      </c>
      <c r="M176" s="4" t="s">
        <v>13</v>
      </c>
      <c r="N176" s="1">
        <v>1.39085306223457</v>
      </c>
      <c r="O176" s="4">
        <v>11.57354693776543</v>
      </c>
      <c r="V176" s="5">
        <v>26.0169</v>
      </c>
      <c r="W176" s="1">
        <v>0.875</v>
      </c>
      <c r="Z176" s="4">
        <f>IFERROR(__xludf.DUMMYFUNCTION("""COMPUTED_VALUE"""),0.835)</f>
        <v>0.835</v>
      </c>
      <c r="AA176" s="4">
        <v>16.902</v>
      </c>
      <c r="AB176" s="4" t="s">
        <v>13</v>
      </c>
      <c r="AC176" s="1">
        <v>3.19807166600742</v>
      </c>
      <c r="AD176" s="4">
        <v>22.81882833399258</v>
      </c>
    </row>
    <row r="177">
      <c r="G177" s="5">
        <v>13.4198</v>
      </c>
      <c r="H177" s="1">
        <v>0.88</v>
      </c>
      <c r="K177" s="4">
        <f>IFERROR(__xludf.DUMMYFUNCTION("""COMPUTED_VALUE"""),0.84)</f>
        <v>0.84</v>
      </c>
      <c r="L177" s="4">
        <v>9.90393</v>
      </c>
      <c r="M177" s="4" t="s">
        <v>13</v>
      </c>
      <c r="N177" s="1">
        <v>1.36239408357143</v>
      </c>
      <c r="O177" s="4">
        <v>12.05740591642857</v>
      </c>
      <c r="V177" s="5">
        <v>27.3302</v>
      </c>
      <c r="W177" s="1">
        <v>0.88</v>
      </c>
      <c r="Z177" s="4">
        <f>IFERROR(__xludf.DUMMYFUNCTION("""COMPUTED_VALUE"""),0.84)</f>
        <v>0.84</v>
      </c>
      <c r="AA177" s="4">
        <v>17.8847</v>
      </c>
      <c r="AB177" s="4" t="s">
        <v>13</v>
      </c>
      <c r="AC177" s="1">
        <v>3.16922530672414</v>
      </c>
      <c r="AD177" s="4">
        <v>24.16097469327586</v>
      </c>
    </row>
    <row r="178">
      <c r="G178" s="5">
        <v>13.876</v>
      </c>
      <c r="H178" s="1">
        <v>0.885</v>
      </c>
      <c r="K178" s="4">
        <f>IFERROR(__xludf.DUMMYFUNCTION("""COMPUTED_VALUE"""),0.845)</f>
        <v>0.845</v>
      </c>
      <c r="L178" s="4">
        <v>10.3184</v>
      </c>
      <c r="M178" s="4" t="s">
        <v>13</v>
      </c>
      <c r="N178" s="1">
        <v>1.33472178791951</v>
      </c>
      <c r="O178" s="4">
        <v>12.54127821208049</v>
      </c>
      <c r="V178" s="5">
        <v>28.6733</v>
      </c>
      <c r="W178" s="1">
        <v>0.885</v>
      </c>
      <c r="Z178" s="4">
        <f>IFERROR(__xludf.DUMMYFUNCTION("""COMPUTED_VALUE"""),0.845)</f>
        <v>0.845</v>
      </c>
      <c r="AA178" s="4">
        <v>18.916</v>
      </c>
      <c r="AB178" s="4" t="s">
        <v>13</v>
      </c>
      <c r="AC178" s="1">
        <v>3.13972183734426</v>
      </c>
      <c r="AD178" s="4">
        <v>25.53357816265574</v>
      </c>
    </row>
    <row r="179">
      <c r="G179" s="5">
        <v>14.3317</v>
      </c>
      <c r="H179" s="1">
        <v>0.89</v>
      </c>
      <c r="K179" s="4">
        <f>IFERROR(__xludf.DUMMYFUNCTION("""COMPUTED_VALUE"""),0.85)</f>
        <v>0.85</v>
      </c>
      <c r="L179" s="4">
        <v>10.7426</v>
      </c>
      <c r="M179" s="4" t="s">
        <v>13</v>
      </c>
      <c r="N179" s="1">
        <v>1.30792043669539</v>
      </c>
      <c r="O179" s="4">
        <v>13.02377956330461</v>
      </c>
      <c r="V179" s="5">
        <v>30.0434</v>
      </c>
      <c r="W179" s="1">
        <v>0.89</v>
      </c>
      <c r="Z179" s="4">
        <f>IFERROR(__xludf.DUMMYFUNCTION("""COMPUTED_VALUE"""),0.85)</f>
        <v>0.85</v>
      </c>
      <c r="AA179" s="4">
        <v>19.9944</v>
      </c>
      <c r="AB179" s="4" t="s">
        <v>13</v>
      </c>
      <c r="AC179" s="1">
        <v>3.1098253638265</v>
      </c>
      <c r="AD179" s="4">
        <v>26.9335746361735</v>
      </c>
    </row>
    <row r="180">
      <c r="G180" s="5">
        <v>14.7858</v>
      </c>
      <c r="H180" s="1">
        <v>0.895</v>
      </c>
      <c r="K180" s="4">
        <f>IFERROR(__xludf.DUMMYFUNCTION("""COMPUTED_VALUE"""),0.855)</f>
        <v>0.855</v>
      </c>
      <c r="L180" s="4">
        <v>11.1753</v>
      </c>
      <c r="M180" s="4" t="s">
        <v>13</v>
      </c>
      <c r="N180" s="1">
        <v>1.28207429131565</v>
      </c>
      <c r="O180" s="4">
        <v>13.50372570868435</v>
      </c>
      <c r="V180" s="5">
        <v>31.4377</v>
      </c>
      <c r="W180" s="1">
        <v>0.895</v>
      </c>
      <c r="Z180" s="4">
        <f>IFERROR(__xludf.DUMMYFUNCTION("""COMPUTED_VALUE"""),0.855)</f>
        <v>0.855</v>
      </c>
      <c r="AA180" s="4">
        <v>21.1178</v>
      </c>
      <c r="AB180" s="4" t="s">
        <v>13</v>
      </c>
      <c r="AC180" s="1">
        <v>3.07979999212964</v>
      </c>
      <c r="AD180" s="4">
        <v>28.35790000787036</v>
      </c>
    </row>
    <row r="181">
      <c r="G181" s="5">
        <v>15.2372</v>
      </c>
      <c r="H181" s="1">
        <v>0.9</v>
      </c>
      <c r="K181" s="4">
        <f>IFERROR(__xludf.DUMMYFUNCTION("""COMPUTED_VALUE"""),0.86)</f>
        <v>0.86</v>
      </c>
      <c r="L181" s="4">
        <v>11.6151</v>
      </c>
      <c r="M181" s="4" t="s">
        <v>13</v>
      </c>
      <c r="N181" s="1">
        <v>1.25726761319686</v>
      </c>
      <c r="O181" s="4">
        <v>13.979932386803139</v>
      </c>
      <c r="V181" s="5">
        <v>32.8533</v>
      </c>
      <c r="W181" s="1">
        <v>0.9</v>
      </c>
      <c r="Z181" s="4">
        <f>IFERROR(__xludf.DUMMYFUNCTION("""COMPUTED_VALUE"""),0.86)</f>
        <v>0.86</v>
      </c>
      <c r="AA181" s="4">
        <v>22.2842</v>
      </c>
      <c r="AB181" s="4" t="s">
        <v>13</v>
      </c>
      <c r="AC181" s="1">
        <v>3.04990982821239</v>
      </c>
      <c r="AD181" s="4">
        <v>29.80339017178761</v>
      </c>
    </row>
    <row r="182">
      <c r="G182" s="5">
        <v>15.6848</v>
      </c>
      <c r="H182" s="1">
        <v>0.905</v>
      </c>
      <c r="K182" s="4">
        <f>IFERROR(__xludf.DUMMYFUNCTION("""COMPUTED_VALUE"""),0.865)</f>
        <v>0.865</v>
      </c>
      <c r="L182" s="4">
        <v>12.0608</v>
      </c>
      <c r="M182" s="4" t="s">
        <v>13</v>
      </c>
      <c r="N182" s="1">
        <v>1.2335846637556</v>
      </c>
      <c r="O182" s="4">
        <v>14.451215336244399</v>
      </c>
      <c r="V182" s="5">
        <v>34.2875</v>
      </c>
      <c r="W182" s="1">
        <v>0.905</v>
      </c>
      <c r="Z182" s="4">
        <f>IFERROR(__xludf.DUMMYFUNCTION("""COMPUTED_VALUE"""),0.865)</f>
        <v>0.865</v>
      </c>
      <c r="AA182" s="4">
        <v>23.4912</v>
      </c>
      <c r="AB182" s="4" t="s">
        <v>13</v>
      </c>
      <c r="AC182" s="1">
        <v>3.02041897803352</v>
      </c>
      <c r="AD182" s="4">
        <v>31.267081021966483</v>
      </c>
    </row>
    <row r="183">
      <c r="G183" s="5">
        <v>16.1279</v>
      </c>
      <c r="H183" s="1">
        <v>0.91</v>
      </c>
      <c r="K183" s="4">
        <f>IFERROR(__xludf.DUMMYFUNCTION("""COMPUTED_VALUE"""),0.87)</f>
        <v>0.87</v>
      </c>
      <c r="L183" s="4">
        <v>12.511</v>
      </c>
      <c r="M183" s="4" t="s">
        <v>13</v>
      </c>
      <c r="N183" s="1">
        <v>1.21110970440846</v>
      </c>
      <c r="O183" s="4">
        <v>14.91679029559154</v>
      </c>
      <c r="V183" s="5">
        <v>35.7376</v>
      </c>
      <c r="W183" s="1">
        <v>0.91</v>
      </c>
      <c r="Z183" s="4">
        <f>IFERROR(__xludf.DUMMYFUNCTION("""COMPUTED_VALUE"""),0.87)</f>
        <v>0.87</v>
      </c>
      <c r="AA183" s="4">
        <v>24.7363</v>
      </c>
      <c r="AB183" s="4" t="s">
        <v>13</v>
      </c>
      <c r="AC183" s="1">
        <v>2.99159154755177</v>
      </c>
      <c r="AD183" s="4">
        <v>32.74600845244823</v>
      </c>
    </row>
    <row r="184">
      <c r="G184" s="5">
        <v>16.5654</v>
      </c>
      <c r="H184" s="1">
        <v>0.915</v>
      </c>
      <c r="K184" s="4">
        <f>IFERROR(__xludf.DUMMYFUNCTION("""COMPUTED_VALUE"""),0.875)</f>
        <v>0.875</v>
      </c>
      <c r="L184" s="4">
        <v>12.9644</v>
      </c>
      <c r="M184" s="4" t="s">
        <v>13</v>
      </c>
      <c r="N184" s="1">
        <v>1.189926996572</v>
      </c>
      <c r="O184" s="4">
        <v>15.375473003428</v>
      </c>
      <c r="V184" s="5">
        <v>37.2012</v>
      </c>
      <c r="W184" s="1">
        <v>0.915</v>
      </c>
      <c r="Z184" s="4">
        <f>IFERROR(__xludf.DUMMYFUNCTION("""COMPUTED_VALUE"""),0.875)</f>
        <v>0.875</v>
      </c>
      <c r="AA184" s="4">
        <v>26.0169</v>
      </c>
      <c r="AB184" s="4" t="s">
        <v>13</v>
      </c>
      <c r="AC184" s="1">
        <v>2.96369164272589</v>
      </c>
      <c r="AD184" s="4">
        <v>34.23750835727411</v>
      </c>
    </row>
    <row r="185">
      <c r="G185" s="5">
        <v>16.9966</v>
      </c>
      <c r="H185" s="1">
        <v>0.92</v>
      </c>
      <c r="K185" s="4">
        <f>IFERROR(__xludf.DUMMYFUNCTION("""COMPUTED_VALUE"""),0.88)</f>
        <v>0.88</v>
      </c>
      <c r="L185" s="4">
        <v>13.4198</v>
      </c>
      <c r="M185" s="4" t="s">
        <v>13</v>
      </c>
      <c r="N185" s="1">
        <v>1.16974324375057</v>
      </c>
      <c r="O185" s="4">
        <v>15.82685675624943</v>
      </c>
      <c r="V185" s="5">
        <v>38.6757</v>
      </c>
      <c r="W185" s="1">
        <v>0.92</v>
      </c>
      <c r="Z185" s="4">
        <f>IFERROR(__xludf.DUMMYFUNCTION("""COMPUTED_VALUE"""),0.88)</f>
        <v>0.88</v>
      </c>
      <c r="AA185" s="4">
        <v>27.3302</v>
      </c>
      <c r="AB185" s="4" t="s">
        <v>13</v>
      </c>
      <c r="AC185" s="1">
        <v>2.93618882403821</v>
      </c>
      <c r="AD185" s="4">
        <v>35.73951117596179</v>
      </c>
    </row>
    <row r="186">
      <c r="G186" s="5">
        <v>17.4208</v>
      </c>
      <c r="H186" s="1">
        <v>0.925</v>
      </c>
      <c r="K186" s="4">
        <f>IFERROR(__xludf.DUMMYFUNCTION("""COMPUTED_VALUE"""),0.885)</f>
        <v>0.885</v>
      </c>
      <c r="L186" s="4">
        <v>13.876</v>
      </c>
      <c r="M186" s="4" t="s">
        <v>13</v>
      </c>
      <c r="N186" s="1">
        <v>1.14907738970701</v>
      </c>
      <c r="O186" s="4">
        <v>16.27172261029299</v>
      </c>
      <c r="V186" s="5">
        <v>40.1592</v>
      </c>
      <c r="W186" s="1">
        <v>0.925</v>
      </c>
      <c r="Z186" s="4">
        <f>IFERROR(__xludf.DUMMYFUNCTION("""COMPUTED_VALUE"""),0.885)</f>
        <v>0.885</v>
      </c>
      <c r="AA186" s="4">
        <v>28.6733</v>
      </c>
      <c r="AB186" s="4" t="s">
        <v>13</v>
      </c>
      <c r="AC186" s="1">
        <v>2.90599853491822</v>
      </c>
      <c r="AD186" s="4">
        <v>37.25320146508178</v>
      </c>
    </row>
    <row r="187">
      <c r="G187" s="5">
        <v>17.8374</v>
      </c>
      <c r="H187" s="1">
        <v>0.93</v>
      </c>
      <c r="K187" s="4">
        <f>IFERROR(__xludf.DUMMYFUNCTION("""COMPUTED_VALUE"""),0.89)</f>
        <v>0.89</v>
      </c>
      <c r="L187" s="4">
        <v>14.3317</v>
      </c>
      <c r="M187" s="4" t="s">
        <v>13</v>
      </c>
      <c r="N187" s="1">
        <v>1.12797822188935</v>
      </c>
      <c r="O187" s="4">
        <v>16.70942177811065</v>
      </c>
      <c r="V187" s="5">
        <v>41.6496</v>
      </c>
      <c r="W187" s="1">
        <v>0.93</v>
      </c>
      <c r="Z187" s="4">
        <f>IFERROR(__xludf.DUMMYFUNCTION("""COMPUTED_VALUE"""),0.89)</f>
        <v>0.89</v>
      </c>
      <c r="AA187" s="4">
        <v>30.0434</v>
      </c>
      <c r="AB187" s="4" t="s">
        <v>13</v>
      </c>
      <c r="AC187" s="1">
        <v>2.87318385654211</v>
      </c>
      <c r="AD187" s="4">
        <v>38.77641614345789</v>
      </c>
    </row>
    <row r="188">
      <c r="G188" s="5">
        <v>18.2459</v>
      </c>
      <c r="H188" s="1">
        <v>0.935</v>
      </c>
      <c r="K188" s="4">
        <f>IFERROR(__xludf.DUMMYFUNCTION("""COMPUTED_VALUE"""),0.895)</f>
        <v>0.895</v>
      </c>
      <c r="L188" s="4">
        <v>14.7858</v>
      </c>
      <c r="M188" s="4" t="s">
        <v>13</v>
      </c>
      <c r="N188" s="1">
        <v>1.10668698098772</v>
      </c>
      <c r="O188" s="4">
        <v>17.139213019012278</v>
      </c>
      <c r="V188" s="5">
        <v>43.145</v>
      </c>
      <c r="W188" s="1">
        <v>0.935</v>
      </c>
      <c r="Z188" s="4">
        <f>IFERROR(__xludf.DUMMYFUNCTION("""COMPUTED_VALUE"""),0.895)</f>
        <v>0.895</v>
      </c>
      <c r="AA188" s="4">
        <v>31.4377</v>
      </c>
      <c r="AB188" s="4" t="s">
        <v>13</v>
      </c>
      <c r="AC188" s="1">
        <v>2.83820916462383</v>
      </c>
      <c r="AD188" s="4">
        <v>40.30679083537618</v>
      </c>
    </row>
    <row r="189">
      <c r="G189" s="5">
        <v>18.6456</v>
      </c>
      <c r="H189" s="1">
        <v>0.94</v>
      </c>
      <c r="K189" s="4">
        <f>IFERROR(__xludf.DUMMYFUNCTION("""COMPUTED_VALUE"""),0.9)</f>
        <v>0.9</v>
      </c>
      <c r="L189" s="4">
        <v>15.2372</v>
      </c>
      <c r="M189" s="4" t="s">
        <v>13</v>
      </c>
      <c r="N189" s="1">
        <v>1.08544490769227</v>
      </c>
      <c r="O189" s="4">
        <v>17.56015509230773</v>
      </c>
      <c r="V189" s="5">
        <v>44.6437</v>
      </c>
      <c r="W189" s="1">
        <v>0.94</v>
      </c>
      <c r="Z189" s="4">
        <f>IFERROR(__xludf.DUMMYFUNCTION("""COMPUTED_VALUE"""),0.9)</f>
        <v>0.9</v>
      </c>
      <c r="AA189" s="4">
        <v>32.8533</v>
      </c>
      <c r="AB189" s="4" t="s">
        <v>13</v>
      </c>
      <c r="AC189" s="1">
        <v>2.80153883487733</v>
      </c>
      <c r="AD189" s="4">
        <v>41.842161165122675</v>
      </c>
    </row>
    <row r="190">
      <c r="G190" s="5">
        <v>19.0363</v>
      </c>
      <c r="H190" s="1">
        <v>0.945</v>
      </c>
      <c r="K190" s="4">
        <f>IFERROR(__xludf.DUMMYFUNCTION("""COMPUTED_VALUE"""),0.905)</f>
        <v>0.905</v>
      </c>
      <c r="L190" s="4">
        <v>15.6848</v>
      </c>
      <c r="M190" s="4" t="s">
        <v>13</v>
      </c>
      <c r="N190" s="1">
        <v>1.06449324269315</v>
      </c>
      <c r="O190" s="4">
        <v>17.97180675730685</v>
      </c>
      <c r="V190" s="5">
        <v>46.1444</v>
      </c>
      <c r="W190" s="1">
        <v>0.945</v>
      </c>
      <c r="Z190" s="4">
        <f>IFERROR(__xludf.DUMMYFUNCTION("""COMPUTED_VALUE"""),0.905)</f>
        <v>0.905</v>
      </c>
      <c r="AA190" s="4">
        <v>34.2875</v>
      </c>
      <c r="AB190" s="4" t="s">
        <v>13</v>
      </c>
      <c r="AC190" s="1">
        <v>2.76363724301656</v>
      </c>
      <c r="AD190" s="4">
        <v>43.38076275698344</v>
      </c>
    </row>
    <row r="191">
      <c r="G191" s="5">
        <v>19.4176</v>
      </c>
      <c r="H191" s="1">
        <v>0.95</v>
      </c>
      <c r="K191" s="4">
        <f>IFERROR(__xludf.DUMMYFUNCTION("""COMPUTED_VALUE"""),0.91)</f>
        <v>0.91</v>
      </c>
      <c r="L191" s="4">
        <v>16.1279</v>
      </c>
      <c r="M191" s="4" t="s">
        <v>13</v>
      </c>
      <c r="N191" s="1">
        <v>1.04407322668051</v>
      </c>
      <c r="O191" s="4">
        <v>18.37352677331949</v>
      </c>
      <c r="V191" s="5">
        <v>47.6458</v>
      </c>
      <c r="W191" s="1">
        <v>0.95</v>
      </c>
      <c r="Z191" s="4">
        <f>IFERROR(__xludf.DUMMYFUNCTION("""COMPUTED_VALUE"""),0.91)</f>
        <v>0.91</v>
      </c>
      <c r="AA191" s="4">
        <v>35.7376</v>
      </c>
      <c r="AB191" s="4" t="s">
        <v>13</v>
      </c>
      <c r="AC191" s="1">
        <v>2.72496876475547</v>
      </c>
      <c r="AD191" s="4">
        <v>44.920831235244535</v>
      </c>
    </row>
    <row r="192">
      <c r="G192" s="5">
        <v>19.7893</v>
      </c>
      <c r="H192" s="1">
        <v>0.955</v>
      </c>
      <c r="K192" s="4">
        <f>IFERROR(__xludf.DUMMYFUNCTION("""COMPUTED_VALUE"""),0.915)</f>
        <v>0.915</v>
      </c>
      <c r="L192" s="4">
        <v>16.5654</v>
      </c>
      <c r="M192" s="4" t="s">
        <v>13</v>
      </c>
      <c r="N192" s="1">
        <v>1.02442610034448</v>
      </c>
      <c r="O192" s="4">
        <v>18.76487389965552</v>
      </c>
      <c r="V192" s="5">
        <v>49.1469</v>
      </c>
      <c r="W192" s="1">
        <v>0.955</v>
      </c>
      <c r="Z192" s="4">
        <f>IFERROR(__xludf.DUMMYFUNCTION("""COMPUTED_VALUE"""),0.915)</f>
        <v>0.915</v>
      </c>
      <c r="AA192" s="4">
        <v>37.2012</v>
      </c>
      <c r="AB192" s="4" t="s">
        <v>13</v>
      </c>
      <c r="AC192" s="1">
        <v>2.685997775808</v>
      </c>
      <c r="AD192" s="4">
        <v>46.460902224192004</v>
      </c>
    </row>
    <row r="193">
      <c r="G193" s="5">
        <v>20.1511</v>
      </c>
      <c r="H193" s="1">
        <v>0.96</v>
      </c>
      <c r="K193" s="4">
        <f>IFERROR(__xludf.DUMMYFUNCTION("""COMPUTED_VALUE"""),0.9170684812)</f>
        <v>0.9170684812</v>
      </c>
      <c r="L193" s="4" t="s">
        <v>13</v>
      </c>
      <c r="M193" s="4">
        <v>1.18156149459758</v>
      </c>
      <c r="N193" s="1">
        <v>1.00579310437523</v>
      </c>
      <c r="O193" s="4">
        <v>19.14530689562477</v>
      </c>
      <c r="V193" s="5">
        <v>50.6467</v>
      </c>
      <c r="W193" s="1">
        <v>0.96</v>
      </c>
      <c r="Z193" s="4">
        <f>IFERROR(__xludf.DUMMYFUNCTION("""COMPUTED_VALUE"""),0.9170684812)</f>
        <v>0.9170684812</v>
      </c>
      <c r="AA193" s="4" t="s">
        <v>13</v>
      </c>
      <c r="AB193" s="4">
        <v>2.95248292066386</v>
      </c>
      <c r="AC193" s="1">
        <v>2.6471886518881</v>
      </c>
      <c r="AD193" s="4">
        <v>47.9995113481119</v>
      </c>
    </row>
    <row r="194">
      <c r="G194" s="5">
        <v>20.5029</v>
      </c>
      <c r="H194" s="1">
        <v>0.965</v>
      </c>
      <c r="K194" s="4">
        <f>IFERROR(__xludf.DUMMYFUNCTION("""COMPUTED_VALUE"""),0.92)</f>
        <v>0.92</v>
      </c>
      <c r="L194" s="4">
        <v>16.9966</v>
      </c>
      <c r="M194" s="4" t="s">
        <v>13</v>
      </c>
      <c r="N194" s="1">
        <v>0.988415479462888</v>
      </c>
      <c r="O194" s="4">
        <v>19.514484520537113</v>
      </c>
      <c r="V194" s="5">
        <v>52.1445</v>
      </c>
      <c r="W194" s="1">
        <v>0.965</v>
      </c>
      <c r="Z194" s="4">
        <f>IFERROR(__xludf.DUMMYFUNCTION("""COMPUTED_VALUE"""),0.92)</f>
        <v>0.92</v>
      </c>
      <c r="AA194" s="4">
        <v>38.6757</v>
      </c>
      <c r="AB194" s="4" t="s">
        <v>13</v>
      </c>
      <c r="AC194" s="1">
        <v>2.60900576870972</v>
      </c>
      <c r="AD194" s="4">
        <v>49.53549423129028</v>
      </c>
    </row>
    <row r="195">
      <c r="G195" s="5">
        <v>20.8448</v>
      </c>
      <c r="H195" s="1">
        <v>0.97</v>
      </c>
      <c r="K195" s="4">
        <f>IFERROR(__xludf.DUMMYFUNCTION("""COMPUTED_VALUE"""),0.925)</f>
        <v>0.925</v>
      </c>
      <c r="L195" s="4">
        <v>17.4208</v>
      </c>
      <c r="M195" s="4" t="s">
        <v>13</v>
      </c>
      <c r="N195" s="1">
        <v>0.972534466297605</v>
      </c>
      <c r="O195" s="4">
        <v>19.872265533702393</v>
      </c>
      <c r="V195" s="5">
        <v>53.6397</v>
      </c>
      <c r="W195" s="1">
        <v>0.97</v>
      </c>
      <c r="Z195" s="4">
        <f>IFERROR(__xludf.DUMMYFUNCTION("""COMPUTED_VALUE"""),0.925)</f>
        <v>0.925</v>
      </c>
      <c r="AA195" s="4">
        <v>40.1592</v>
      </c>
      <c r="AB195" s="4" t="s">
        <v>13</v>
      </c>
      <c r="AC195" s="1">
        <v>2.57191350198682</v>
      </c>
      <c r="AD195" s="4">
        <v>51.06778649801318</v>
      </c>
    </row>
    <row r="196">
      <c r="G196" s="5">
        <v>21.1766</v>
      </c>
      <c r="H196" s="1">
        <v>0.975</v>
      </c>
      <c r="K196" s="4">
        <f>IFERROR(__xludf.DUMMYFUNCTION("""COMPUTED_VALUE"""),0.93)</f>
        <v>0.93</v>
      </c>
      <c r="L196" s="4">
        <v>17.8374</v>
      </c>
      <c r="M196" s="4" t="s">
        <v>13</v>
      </c>
      <c r="N196" s="1">
        <v>0.958391305569527</v>
      </c>
      <c r="O196" s="4">
        <v>20.218208694430473</v>
      </c>
      <c r="V196" s="5">
        <v>55.1319</v>
      </c>
      <c r="W196" s="1">
        <v>0.975</v>
      </c>
      <c r="Z196" s="4">
        <f>IFERROR(__xludf.DUMMYFUNCTION("""COMPUTED_VALUE"""),0.93)</f>
        <v>0.93</v>
      </c>
      <c r="AA196" s="4">
        <v>41.6496</v>
      </c>
      <c r="AB196" s="4" t="s">
        <v>13</v>
      </c>
      <c r="AC196" s="1">
        <v>2.53637622743332</v>
      </c>
      <c r="AD196" s="4">
        <v>52.59552377256668</v>
      </c>
    </row>
    <row r="197">
      <c r="G197" s="5">
        <v>21.4984</v>
      </c>
      <c r="H197" s="1">
        <v>0.98</v>
      </c>
      <c r="K197" s="4">
        <f>IFERROR(__xludf.DUMMYFUNCTION("""COMPUTED_VALUE"""),0.935)</f>
        <v>0.935</v>
      </c>
      <c r="L197" s="4">
        <v>18.2459</v>
      </c>
      <c r="M197" s="4" t="s">
        <v>13</v>
      </c>
      <c r="N197" s="1">
        <v>0.946227237968802</v>
      </c>
      <c r="O197" s="4">
        <v>20.552172762031198</v>
      </c>
      <c r="V197" s="5">
        <v>56.6206</v>
      </c>
      <c r="W197" s="1">
        <v>0.98</v>
      </c>
      <c r="Z197" s="4">
        <f>IFERROR(__xludf.DUMMYFUNCTION("""COMPUTED_VALUE"""),0.935)</f>
        <v>0.935</v>
      </c>
      <c r="AA197" s="4">
        <v>43.145</v>
      </c>
      <c r="AB197" s="4" t="s">
        <v>13</v>
      </c>
      <c r="AC197" s="1">
        <v>2.5028583207632</v>
      </c>
      <c r="AD197" s="4">
        <v>54.1177416792368</v>
      </c>
    </row>
    <row r="198">
      <c r="G198" s="5">
        <v>21.8104</v>
      </c>
      <c r="H198" s="1">
        <v>0.985</v>
      </c>
      <c r="K198" s="4">
        <f>IFERROR(__xludf.DUMMYFUNCTION("""COMPUTED_VALUE"""),0.94)</f>
        <v>0.94</v>
      </c>
      <c r="L198" s="4">
        <v>18.6456</v>
      </c>
      <c r="M198" s="4" t="s">
        <v>13</v>
      </c>
      <c r="N198" s="1">
        <v>0.936283504185574</v>
      </c>
      <c r="O198" s="4">
        <v>20.874116495814427</v>
      </c>
      <c r="V198" s="5">
        <v>58.1056</v>
      </c>
      <c r="W198" s="1">
        <v>0.985</v>
      </c>
      <c r="Z198" s="4">
        <f>IFERROR(__xludf.DUMMYFUNCTION("""COMPUTED_VALUE"""),0.94)</f>
        <v>0.94</v>
      </c>
      <c r="AA198" s="4">
        <v>44.6437</v>
      </c>
      <c r="AB198" s="4" t="s">
        <v>13</v>
      </c>
      <c r="AC198" s="1">
        <v>2.47182415769039</v>
      </c>
      <c r="AD198" s="4">
        <v>55.63377584230961</v>
      </c>
    </row>
    <row r="199">
      <c r="G199" s="5">
        <v>22.1126</v>
      </c>
      <c r="H199" s="1">
        <v>0.99</v>
      </c>
      <c r="K199" s="4">
        <f>IFERROR(__xludf.DUMMYFUNCTION("""COMPUTED_VALUE"""),0.945)</f>
        <v>0.945</v>
      </c>
      <c r="L199" s="4">
        <v>19.0363</v>
      </c>
      <c r="M199" s="4" t="s">
        <v>13</v>
      </c>
      <c r="N199" s="1">
        <v>0.928801344909992</v>
      </c>
      <c r="O199" s="4">
        <v>21.18379865509001</v>
      </c>
      <c r="V199" s="5">
        <v>59.5866</v>
      </c>
      <c r="W199" s="1">
        <v>0.99</v>
      </c>
      <c r="Z199" s="4">
        <f>IFERROR(__xludf.DUMMYFUNCTION("""COMPUTED_VALUE"""),0.945)</f>
        <v>0.945</v>
      </c>
      <c r="AA199" s="4">
        <v>46.1444</v>
      </c>
      <c r="AB199" s="4" t="s">
        <v>13</v>
      </c>
      <c r="AC199" s="1">
        <v>2.44373811392884</v>
      </c>
      <c r="AD199" s="4">
        <v>57.14286188607116</v>
      </c>
    </row>
    <row r="200">
      <c r="G200" s="5">
        <v>22.4053</v>
      </c>
      <c r="H200" s="1">
        <v>0.995</v>
      </c>
      <c r="K200" s="4">
        <f>IFERROR(__xludf.DUMMYFUNCTION("""COMPUTED_VALUE"""),0.95)</f>
        <v>0.95</v>
      </c>
      <c r="L200" s="4">
        <v>19.4176</v>
      </c>
      <c r="M200" s="4" t="s">
        <v>13</v>
      </c>
      <c r="N200" s="1">
        <v>0.924022000832199</v>
      </c>
      <c r="O200" s="4">
        <v>21.4812779991678</v>
      </c>
      <c r="V200" s="5">
        <v>61.0633</v>
      </c>
      <c r="W200" s="1">
        <v>0.995</v>
      </c>
      <c r="Z200" s="4">
        <f>IFERROR(__xludf.DUMMYFUNCTION("""COMPUTED_VALUE"""),0.95)</f>
        <v>0.95</v>
      </c>
      <c r="AA200" s="4">
        <v>47.6458</v>
      </c>
      <c r="AB200" s="4" t="s">
        <v>13</v>
      </c>
      <c r="AC200" s="1">
        <v>2.4190645651925</v>
      </c>
      <c r="AD200" s="4">
        <v>58.6442354348075</v>
      </c>
    </row>
    <row r="201">
      <c r="G201" s="5">
        <v>22.6886</v>
      </c>
      <c r="H201" s="1">
        <v>1.0</v>
      </c>
      <c r="K201" s="4">
        <f>IFERROR(__xludf.DUMMYFUNCTION("""COMPUTED_VALUE"""),0.955)</f>
        <v>0.955</v>
      </c>
      <c r="L201" s="4">
        <v>19.7893</v>
      </c>
      <c r="M201" s="4" t="s">
        <v>13</v>
      </c>
      <c r="N201" s="1">
        <v>0.922186712642344</v>
      </c>
      <c r="O201" s="4">
        <v>21.766413287357658</v>
      </c>
      <c r="V201" s="5">
        <v>62.5355</v>
      </c>
      <c r="W201" s="1">
        <v>1.0</v>
      </c>
      <c r="Z201" s="4">
        <f>IFERROR(__xludf.DUMMYFUNCTION("""COMPUTED_VALUE"""),0.955)</f>
        <v>0.955</v>
      </c>
      <c r="AA201" s="4">
        <v>49.1469</v>
      </c>
      <c r="AB201" s="4" t="s">
        <v>13</v>
      </c>
      <c r="AC201" s="1">
        <v>2.39826788719532</v>
      </c>
      <c r="AD201" s="4">
        <v>60.13723211280468</v>
      </c>
    </row>
    <row r="202">
      <c r="G202" s="5">
        <v>22.9629</v>
      </c>
      <c r="H202" s="1">
        <v>1.005</v>
      </c>
      <c r="K202" s="4">
        <f>IFERROR(__xludf.DUMMYFUNCTION("""COMPUTED_VALUE"""),0.96)</f>
        <v>0.96</v>
      </c>
      <c r="L202" s="4">
        <v>20.1511</v>
      </c>
      <c r="M202" s="4" t="s">
        <v>13</v>
      </c>
      <c r="N202" s="1">
        <v>0.92219065714584</v>
      </c>
      <c r="O202" s="4">
        <v>22.04070934285416</v>
      </c>
      <c r="V202" s="5">
        <v>64.0029</v>
      </c>
      <c r="W202" s="1">
        <v>1.005</v>
      </c>
      <c r="Z202" s="4">
        <f>IFERROR(__xludf.DUMMYFUNCTION("""COMPUTED_VALUE"""),0.96)</f>
        <v>0.96</v>
      </c>
      <c r="AA202" s="4">
        <v>50.6467</v>
      </c>
      <c r="AB202" s="4" t="s">
        <v>13</v>
      </c>
      <c r="AC202" s="1">
        <v>2.38019473580373</v>
      </c>
      <c r="AD202" s="4">
        <v>61.62270526419627</v>
      </c>
    </row>
    <row r="203">
      <c r="G203" s="5">
        <v>23.2285</v>
      </c>
      <c r="H203" s="1">
        <v>1.01</v>
      </c>
      <c r="K203" s="4">
        <f>IFERROR(__xludf.DUMMYFUNCTION("""COMPUTED_VALUE"""),0.965)</f>
        <v>0.965</v>
      </c>
      <c r="L203" s="4">
        <v>20.5029</v>
      </c>
      <c r="M203" s="4" t="s">
        <v>13</v>
      </c>
      <c r="N203" s="1">
        <v>0.922246347972725</v>
      </c>
      <c r="O203" s="4">
        <v>22.306253652027277</v>
      </c>
      <c r="V203" s="5">
        <v>65.4653</v>
      </c>
      <c r="W203" s="1">
        <v>1.01</v>
      </c>
      <c r="Z203" s="4">
        <f>IFERROR(__xludf.DUMMYFUNCTION("""COMPUTED_VALUE"""),0.965)</f>
        <v>0.965</v>
      </c>
      <c r="AA203" s="4">
        <v>52.1445</v>
      </c>
      <c r="AB203" s="4" t="s">
        <v>13</v>
      </c>
      <c r="AC203" s="1">
        <v>2.36275257329976</v>
      </c>
      <c r="AD203" s="4">
        <v>63.10254742670024</v>
      </c>
    </row>
    <row r="204">
      <c r="G204" s="5">
        <v>23.4855</v>
      </c>
      <c r="H204" s="1">
        <v>1.015</v>
      </c>
      <c r="K204" s="4">
        <f>IFERROR(__xludf.DUMMYFUNCTION("""COMPUTED_VALUE"""),0.97)</f>
        <v>0.97</v>
      </c>
      <c r="L204" s="4">
        <v>20.8448</v>
      </c>
      <c r="M204" s="4" t="s">
        <v>13</v>
      </c>
      <c r="N204" s="1">
        <v>0.922340940650052</v>
      </c>
      <c r="O204" s="4">
        <v>22.563159059349946</v>
      </c>
      <c r="V204" s="5">
        <v>66.9221</v>
      </c>
      <c r="W204" s="1">
        <v>1.015</v>
      </c>
      <c r="Z204" s="4">
        <f>IFERROR(__xludf.DUMMYFUNCTION("""COMPUTED_VALUE"""),0.97)</f>
        <v>0.97</v>
      </c>
      <c r="AA204" s="4">
        <v>53.6397</v>
      </c>
      <c r="AB204" s="4" t="s">
        <v>13</v>
      </c>
      <c r="AC204" s="1">
        <v>2.34590565136359</v>
      </c>
      <c r="AD204" s="4">
        <v>64.5761943486364</v>
      </c>
    </row>
    <row r="205">
      <c r="G205" s="5">
        <v>23.7343</v>
      </c>
      <c r="H205" s="1">
        <v>1.02</v>
      </c>
      <c r="K205" s="4">
        <f>IFERROR(__xludf.DUMMYFUNCTION("""COMPUTED_VALUE"""),0.975)</f>
        <v>0.975</v>
      </c>
      <c r="L205" s="4">
        <v>21.1766</v>
      </c>
      <c r="M205" s="4" t="s">
        <v>13</v>
      </c>
      <c r="N205" s="1">
        <v>0.922473964823932</v>
      </c>
      <c r="O205" s="4">
        <v>22.811826035176068</v>
      </c>
      <c r="V205" s="5">
        <v>68.3729</v>
      </c>
      <c r="W205" s="1">
        <v>1.02</v>
      </c>
      <c r="Z205" s="4">
        <f>IFERROR(__xludf.DUMMYFUNCTION("""COMPUTED_VALUE"""),0.975)</f>
        <v>0.975</v>
      </c>
      <c r="AA205" s="4">
        <v>55.1319</v>
      </c>
      <c r="AB205" s="4" t="s">
        <v>13</v>
      </c>
      <c r="AC205" s="1">
        <v>2.32963283850432</v>
      </c>
      <c r="AD205" s="4">
        <v>66.04326716149568</v>
      </c>
    </row>
    <row r="206">
      <c r="G206" s="5">
        <v>23.9753</v>
      </c>
      <c r="H206" s="1">
        <v>1.025</v>
      </c>
      <c r="K206" s="4">
        <f>IFERROR(__xludf.DUMMYFUNCTION("""COMPUTED_VALUE"""),0.98)</f>
        <v>0.98</v>
      </c>
      <c r="L206" s="4">
        <v>21.4984</v>
      </c>
      <c r="M206" s="4" t="s">
        <v>13</v>
      </c>
      <c r="N206" s="1">
        <v>0.922644950140477</v>
      </c>
      <c r="O206" s="4">
        <v>23.052655049859524</v>
      </c>
      <c r="V206" s="5">
        <v>69.8171</v>
      </c>
      <c r="W206" s="1">
        <v>1.025</v>
      </c>
      <c r="Z206" s="4">
        <f>IFERROR(__xludf.DUMMYFUNCTION("""COMPUTED_VALUE"""),0.98)</f>
        <v>0.98</v>
      </c>
      <c r="AA206" s="4">
        <v>56.6206</v>
      </c>
      <c r="AB206" s="4" t="s">
        <v>13</v>
      </c>
      <c r="AC206" s="1">
        <v>2.31391300323102</v>
      </c>
      <c r="AD206" s="4">
        <v>67.50318699676897</v>
      </c>
    </row>
    <row r="207">
      <c r="G207" s="5">
        <v>24.2088</v>
      </c>
      <c r="H207" s="1">
        <v>1.03</v>
      </c>
      <c r="K207" s="4">
        <f>IFERROR(__xludf.DUMMYFUNCTION("""COMPUTED_VALUE"""),0.985)</f>
        <v>0.985</v>
      </c>
      <c r="L207" s="4">
        <v>21.8104</v>
      </c>
      <c r="M207" s="4" t="s">
        <v>13</v>
      </c>
      <c r="N207" s="1">
        <v>0.922853426245798</v>
      </c>
      <c r="O207" s="4">
        <v>23.285946573754202</v>
      </c>
      <c r="V207" s="5">
        <v>71.2539</v>
      </c>
      <c r="W207" s="1">
        <v>1.03</v>
      </c>
      <c r="Z207" s="4">
        <f>IFERROR(__xludf.DUMMYFUNCTION("""COMPUTED_VALUE"""),0.985)</f>
        <v>0.985</v>
      </c>
      <c r="AA207" s="4">
        <v>58.1056</v>
      </c>
      <c r="AB207" s="4" t="s">
        <v>13</v>
      </c>
      <c r="AC207" s="1">
        <v>2.29872501405277</v>
      </c>
      <c r="AD207" s="4">
        <v>68.95517498594724</v>
      </c>
    </row>
    <row r="208">
      <c r="G208" s="5">
        <v>24.4351</v>
      </c>
      <c r="H208" s="1">
        <v>1.035</v>
      </c>
      <c r="K208" s="4">
        <f>IFERROR(__xludf.DUMMYFUNCTION("""COMPUTED_VALUE"""),0.99)</f>
        <v>0.99</v>
      </c>
      <c r="L208" s="4">
        <v>22.1126</v>
      </c>
      <c r="M208" s="4" t="s">
        <v>13</v>
      </c>
      <c r="N208" s="1">
        <v>0.923098922786008</v>
      </c>
      <c r="O208" s="4">
        <v>23.51200107721399</v>
      </c>
      <c r="V208" s="5">
        <v>72.6826</v>
      </c>
      <c r="W208" s="1">
        <v>1.035</v>
      </c>
      <c r="Z208" s="4">
        <f>IFERROR(__xludf.DUMMYFUNCTION("""COMPUTED_VALUE"""),0.99)</f>
        <v>0.99</v>
      </c>
      <c r="AA208" s="4">
        <v>59.5866</v>
      </c>
      <c r="AB208" s="4" t="s">
        <v>13</v>
      </c>
      <c r="AC208" s="1">
        <v>2.28404773947865</v>
      </c>
      <c r="AD208" s="4">
        <v>70.39855226052134</v>
      </c>
    </row>
    <row r="209">
      <c r="G209" s="5">
        <v>24.6546</v>
      </c>
      <c r="H209" s="1">
        <v>1.04</v>
      </c>
      <c r="K209" s="4">
        <f>IFERROR(__xludf.DUMMYFUNCTION("""COMPUTED_VALUE"""),0.995)</f>
        <v>0.995</v>
      </c>
      <c r="L209" s="4">
        <v>22.4053</v>
      </c>
      <c r="M209" s="4" t="s">
        <v>13</v>
      </c>
      <c r="N209" s="1">
        <v>0.923380969407219</v>
      </c>
      <c r="O209" s="4">
        <v>23.73121903059278</v>
      </c>
      <c r="V209" s="5">
        <v>74.1021</v>
      </c>
      <c r="W209" s="1">
        <v>1.04</v>
      </c>
      <c r="Z209" s="4">
        <f>IFERROR(__xludf.DUMMYFUNCTION("""COMPUTED_VALUE"""),0.995)</f>
        <v>0.995</v>
      </c>
      <c r="AA209" s="4">
        <v>61.0633</v>
      </c>
      <c r="AB209" s="4" t="s">
        <v>13</v>
      </c>
      <c r="AC209" s="1">
        <v>2.26986004801774</v>
      </c>
      <c r="AD209" s="4">
        <v>71.83223995198226</v>
      </c>
    </row>
    <row r="210">
      <c r="G210" s="5">
        <v>24.8674</v>
      </c>
      <c r="H210" s="1">
        <v>1.045</v>
      </c>
      <c r="K210" s="4">
        <f>IFERROR(__xludf.DUMMYFUNCTION("""COMPUTED_VALUE"""),1.0)</f>
        <v>1</v>
      </c>
      <c r="L210" s="4">
        <v>22.6886</v>
      </c>
      <c r="M210" s="4" t="s">
        <v>13</v>
      </c>
      <c r="N210" s="1">
        <v>0.923699095755542</v>
      </c>
      <c r="O210" s="4">
        <v>23.94370090424446</v>
      </c>
      <c r="V210" s="5">
        <v>75.5116</v>
      </c>
      <c r="W210" s="1">
        <v>1.045</v>
      </c>
      <c r="Z210" s="4">
        <f>IFERROR(__xludf.DUMMYFUNCTION("""COMPUTED_VALUE"""),1.0)</f>
        <v>1</v>
      </c>
      <c r="AA210" s="4">
        <v>62.5355</v>
      </c>
      <c r="AB210" s="4" t="s">
        <v>13</v>
      </c>
      <c r="AC210" s="1">
        <v>2.25614080817913</v>
      </c>
      <c r="AD210" s="4">
        <v>73.25545919182088</v>
      </c>
    </row>
    <row r="211">
      <c r="G211" s="5">
        <v>25.0741</v>
      </c>
      <c r="H211" s="1">
        <v>1.05</v>
      </c>
      <c r="K211" s="4">
        <f>IFERROR(__xludf.DUMMYFUNCTION("""COMPUTED_VALUE"""),1.0004425052)</f>
        <v>1.000442505</v>
      </c>
      <c r="L211" s="4" t="s">
        <v>13</v>
      </c>
      <c r="M211" s="4">
        <v>0.922174182557029</v>
      </c>
      <c r="N211" s="1">
        <v>0.924052831477089</v>
      </c>
      <c r="O211" s="4">
        <v>24.150047168522914</v>
      </c>
      <c r="V211" s="5">
        <v>76.9098</v>
      </c>
      <c r="W211" s="1">
        <v>1.05</v>
      </c>
      <c r="Z211" s="4">
        <f>IFERROR(__xludf.DUMMYFUNCTION("""COMPUTED_VALUE"""),1.0004425052)</f>
        <v>1.000442505</v>
      </c>
      <c r="AA211" s="4" t="s">
        <v>13</v>
      </c>
      <c r="AB211" s="4">
        <v>2.39662966794435</v>
      </c>
      <c r="AC211" s="1">
        <v>2.24286888847188</v>
      </c>
      <c r="AD211" s="4">
        <v>74.66693111152813</v>
      </c>
    </row>
    <row r="212">
      <c r="G212" s="5">
        <v>25.2748</v>
      </c>
      <c r="H212" s="1">
        <v>1.055</v>
      </c>
      <c r="K212" s="4">
        <f>IFERROR(__xludf.DUMMYFUNCTION("""COMPUTED_VALUE"""),1.005)</f>
        <v>1.005</v>
      </c>
      <c r="L212" s="4">
        <v>22.9629</v>
      </c>
      <c r="M212" s="4" t="s">
        <v>13</v>
      </c>
      <c r="N212" s="1">
        <v>0.924441706217971</v>
      </c>
      <c r="O212" s="4">
        <v>24.35035829378203</v>
      </c>
      <c r="V212" s="5">
        <v>78.2955</v>
      </c>
      <c r="W212" s="1">
        <v>1.055</v>
      </c>
      <c r="Z212" s="4">
        <f>IFERROR(__xludf.DUMMYFUNCTION("""COMPUTED_VALUE"""),1.005)</f>
        <v>1.005</v>
      </c>
      <c r="AA212" s="4">
        <v>64.0029</v>
      </c>
      <c r="AB212" s="4" t="s">
        <v>13</v>
      </c>
      <c r="AC212" s="1">
        <v>2.23002315740509</v>
      </c>
      <c r="AD212" s="4">
        <v>76.06547684259492</v>
      </c>
    </row>
    <row r="213">
      <c r="G213" s="5">
        <v>25.4698</v>
      </c>
      <c r="H213" s="1">
        <v>1.06</v>
      </c>
      <c r="K213" s="4">
        <f>IFERROR(__xludf.DUMMYFUNCTION("""COMPUTED_VALUE"""),1.01)</f>
        <v>1.01</v>
      </c>
      <c r="L213" s="4">
        <v>23.2285</v>
      </c>
      <c r="M213" s="4" t="s">
        <v>13</v>
      </c>
      <c r="N213" s="1">
        <v>0.924865249624302</v>
      </c>
      <c r="O213" s="4">
        <v>24.5449347503757</v>
      </c>
      <c r="V213" s="5">
        <v>79.6677</v>
      </c>
      <c r="W213" s="1">
        <v>1.06</v>
      </c>
      <c r="Z213" s="4">
        <f>IFERROR(__xludf.DUMMYFUNCTION("""COMPUTED_VALUE"""),1.01)</f>
        <v>1.01</v>
      </c>
      <c r="AA213" s="4">
        <v>65.4653</v>
      </c>
      <c r="AB213" s="4" t="s">
        <v>13</v>
      </c>
      <c r="AC213" s="1">
        <v>2.21758248348783</v>
      </c>
      <c r="AD213" s="4">
        <v>77.45011751651217</v>
      </c>
    </row>
    <row r="214">
      <c r="G214" s="5">
        <v>25.6595</v>
      </c>
      <c r="H214" s="1">
        <v>1.065</v>
      </c>
      <c r="K214" s="4">
        <f>IFERROR(__xludf.DUMMYFUNCTION("""COMPUTED_VALUE"""),1.015)</f>
        <v>1.015</v>
      </c>
      <c r="L214" s="4">
        <v>23.4855</v>
      </c>
      <c r="M214" s="4" t="s">
        <v>13</v>
      </c>
      <c r="N214" s="1">
        <v>0.925322991342191</v>
      </c>
      <c r="O214" s="4">
        <v>24.73417700865781</v>
      </c>
      <c r="V214" s="5">
        <v>81.025</v>
      </c>
      <c r="W214" s="1">
        <v>1.065</v>
      </c>
      <c r="Z214" s="4">
        <f>IFERROR(__xludf.DUMMYFUNCTION("""COMPUTED_VALUE"""),1.015)</f>
        <v>1.015</v>
      </c>
      <c r="AA214" s="4">
        <v>66.9221</v>
      </c>
      <c r="AB214" s="4" t="s">
        <v>13</v>
      </c>
      <c r="AC214" s="1">
        <v>2.20552573522918</v>
      </c>
      <c r="AD214" s="4">
        <v>78.81947426477083</v>
      </c>
    </row>
    <row r="215">
      <c r="G215" s="5">
        <v>25.844</v>
      </c>
      <c r="H215" s="1">
        <v>1.07</v>
      </c>
      <c r="K215" s="4">
        <f>IFERROR(__xludf.DUMMYFUNCTION("""COMPUTED_VALUE"""),1.02)</f>
        <v>1.02</v>
      </c>
      <c r="L215" s="4">
        <v>23.7343</v>
      </c>
      <c r="M215" s="4" t="s">
        <v>13</v>
      </c>
      <c r="N215" s="1">
        <v>0.925814461017752</v>
      </c>
      <c r="O215" s="4">
        <v>24.91818553898225</v>
      </c>
      <c r="V215" s="5">
        <v>82.3662</v>
      </c>
      <c r="W215" s="1">
        <v>1.07</v>
      </c>
      <c r="Z215" s="4">
        <f>IFERROR(__xludf.DUMMYFUNCTION("""COMPUTED_VALUE"""),1.02)</f>
        <v>1.02</v>
      </c>
      <c r="AA215" s="4">
        <v>68.3729</v>
      </c>
      <c r="AB215" s="4" t="s">
        <v>13</v>
      </c>
      <c r="AC215" s="1">
        <v>2.19383178113821</v>
      </c>
      <c r="AD215" s="4">
        <v>80.17236821886179</v>
      </c>
    </row>
    <row r="216">
      <c r="G216" s="5">
        <v>26.0235</v>
      </c>
      <c r="H216" s="1">
        <v>1.075</v>
      </c>
      <c r="K216" s="4">
        <f>IFERROR(__xludf.DUMMYFUNCTION("""COMPUTED_VALUE"""),1.025)</f>
        <v>1.025</v>
      </c>
      <c r="L216" s="4">
        <v>23.9753</v>
      </c>
      <c r="M216" s="4" t="s">
        <v>13</v>
      </c>
      <c r="N216" s="1">
        <v>0.926339188297096</v>
      </c>
      <c r="O216" s="4">
        <v>25.097160811702903</v>
      </c>
      <c r="V216" s="5">
        <v>83.6901</v>
      </c>
      <c r="W216" s="1">
        <v>1.075</v>
      </c>
      <c r="Z216" s="4">
        <f>IFERROR(__xludf.DUMMYFUNCTION("""COMPUTED_VALUE"""),1.025)</f>
        <v>1.025</v>
      </c>
      <c r="AA216" s="4">
        <v>69.8171</v>
      </c>
      <c r="AB216" s="4" t="s">
        <v>13</v>
      </c>
      <c r="AC216" s="1">
        <v>2.18247948972402</v>
      </c>
      <c r="AD216" s="4">
        <v>81.50762051027598</v>
      </c>
    </row>
    <row r="217">
      <c r="G217" s="5">
        <v>26.1984</v>
      </c>
      <c r="H217" s="1">
        <v>1.08</v>
      </c>
      <c r="K217" s="4">
        <f>IFERROR(__xludf.DUMMYFUNCTION("""COMPUTED_VALUE"""),1.03)</f>
        <v>1.03</v>
      </c>
      <c r="L217" s="4">
        <v>24.2088</v>
      </c>
      <c r="M217" s="4" t="s">
        <v>13</v>
      </c>
      <c r="N217" s="1">
        <v>0.926896702826334</v>
      </c>
      <c r="O217" s="4">
        <v>25.271503297173666</v>
      </c>
      <c r="V217" s="5">
        <v>84.9957</v>
      </c>
      <c r="W217" s="1">
        <v>1.08</v>
      </c>
      <c r="Z217" s="4">
        <f>IFERROR(__xludf.DUMMYFUNCTION("""COMPUTED_VALUE"""),1.03)</f>
        <v>1.03</v>
      </c>
      <c r="AA217" s="4">
        <v>71.2539</v>
      </c>
      <c r="AB217" s="4" t="s">
        <v>13</v>
      </c>
      <c r="AC217" s="1">
        <v>2.17144772949568</v>
      </c>
      <c r="AD217" s="4">
        <v>82.82425227050432</v>
      </c>
    </row>
    <row r="218">
      <c r="G218" s="5">
        <v>26.3687</v>
      </c>
      <c r="H218" s="1">
        <v>1.085</v>
      </c>
      <c r="K218" s="4">
        <f>IFERROR(__xludf.DUMMYFUNCTION("""COMPUTED_VALUE"""),1.035)</f>
        <v>1.035</v>
      </c>
      <c r="L218" s="4">
        <v>24.4351</v>
      </c>
      <c r="M218" s="4" t="s">
        <v>13</v>
      </c>
      <c r="N218" s="1">
        <v>0.927486534251579</v>
      </c>
      <c r="O218" s="4">
        <v>25.441213465748422</v>
      </c>
      <c r="V218" s="5">
        <v>86.2818</v>
      </c>
      <c r="W218" s="1">
        <v>1.085</v>
      </c>
      <c r="Z218" s="4">
        <f>IFERROR(__xludf.DUMMYFUNCTION("""COMPUTED_VALUE"""),1.035)</f>
        <v>1.035</v>
      </c>
      <c r="AA218" s="4">
        <v>72.6826</v>
      </c>
      <c r="AB218" s="4" t="s">
        <v>13</v>
      </c>
      <c r="AC218" s="1">
        <v>2.16071536896226</v>
      </c>
      <c r="AD218" s="4">
        <v>84.12108463103775</v>
      </c>
    </row>
    <row r="219">
      <c r="G219" s="5">
        <v>26.5347</v>
      </c>
      <c r="H219" s="1">
        <v>1.09</v>
      </c>
      <c r="K219" s="4">
        <f>IFERROR(__xludf.DUMMYFUNCTION("""COMPUTED_VALUE"""),1.04)</f>
        <v>1.04</v>
      </c>
      <c r="L219" s="4">
        <v>24.6546</v>
      </c>
      <c r="M219" s="4" t="s">
        <v>13</v>
      </c>
      <c r="N219" s="1">
        <v>0.928108212218943</v>
      </c>
      <c r="O219" s="4">
        <v>25.606591787781056</v>
      </c>
      <c r="V219" s="5">
        <v>87.5476</v>
      </c>
      <c r="W219" s="1">
        <v>1.09</v>
      </c>
      <c r="Z219" s="4">
        <f>IFERROR(__xludf.DUMMYFUNCTION("""COMPUTED_VALUE"""),1.04)</f>
        <v>1.04</v>
      </c>
      <c r="AA219" s="4">
        <v>74.1021</v>
      </c>
      <c r="AB219" s="4" t="s">
        <v>13</v>
      </c>
      <c r="AC219" s="1">
        <v>2.15026127663286</v>
      </c>
      <c r="AD219" s="4">
        <v>85.39733872336714</v>
      </c>
    </row>
    <row r="220">
      <c r="G220" s="5">
        <v>26.6964</v>
      </c>
      <c r="H220" s="1">
        <v>1.095</v>
      </c>
      <c r="K220" s="4">
        <f>IFERROR(__xludf.DUMMYFUNCTION("""COMPUTED_VALUE"""),1.045)</f>
        <v>1.045</v>
      </c>
      <c r="L220" s="4">
        <v>24.8674</v>
      </c>
      <c r="M220" s="4" t="s">
        <v>13</v>
      </c>
      <c r="N220" s="1">
        <v>0.928761266374536</v>
      </c>
      <c r="O220" s="4">
        <v>25.767638733625464</v>
      </c>
      <c r="V220" s="5">
        <v>88.7922</v>
      </c>
      <c r="W220" s="1">
        <v>1.095</v>
      </c>
      <c r="Z220" s="4">
        <f>IFERROR(__xludf.DUMMYFUNCTION("""COMPUTED_VALUE"""),1.045)</f>
        <v>1.045</v>
      </c>
      <c r="AA220" s="4">
        <v>75.5116</v>
      </c>
      <c r="AB220" s="4" t="s">
        <v>13</v>
      </c>
      <c r="AC220" s="1">
        <v>2.14006432101654</v>
      </c>
      <c r="AD220" s="4">
        <v>86.65213567898346</v>
      </c>
    </row>
    <row r="221">
      <c r="G221" s="5">
        <v>26.8541</v>
      </c>
      <c r="H221" s="1">
        <v>1.1</v>
      </c>
      <c r="K221" s="4">
        <f>IFERROR(__xludf.DUMMYFUNCTION("""COMPUTED_VALUE"""),1.05)</f>
        <v>1.05</v>
      </c>
      <c r="L221" s="4">
        <v>25.0741</v>
      </c>
      <c r="M221" s="4" t="s">
        <v>13</v>
      </c>
      <c r="N221" s="1">
        <v>0.929445226364471</v>
      </c>
      <c r="O221" s="4">
        <v>25.924654773635528</v>
      </c>
      <c r="V221" s="5">
        <v>90.015</v>
      </c>
      <c r="W221" s="1">
        <v>1.1</v>
      </c>
      <c r="Z221" s="4">
        <f>IFERROR(__xludf.DUMMYFUNCTION("""COMPUTED_VALUE"""),1.05)</f>
        <v>1.05</v>
      </c>
      <c r="AA221" s="4">
        <v>76.9098</v>
      </c>
      <c r="AB221" s="4" t="s">
        <v>13</v>
      </c>
      <c r="AC221" s="1">
        <v>2.13010337062239</v>
      </c>
      <c r="AD221" s="4">
        <v>87.88489662937761</v>
      </c>
    </row>
    <row r="222">
      <c r="G222" s="5">
        <v>27.0078</v>
      </c>
      <c r="H222" s="1">
        <v>1.105</v>
      </c>
      <c r="K222" s="4">
        <f>IFERROR(__xludf.DUMMYFUNCTION("""COMPUTED_VALUE"""),1.055)</f>
        <v>1.055</v>
      </c>
      <c r="L222" s="4">
        <v>25.2748</v>
      </c>
      <c r="M222" s="4" t="s">
        <v>13</v>
      </c>
      <c r="N222" s="1">
        <v>0.930159621834861</v>
      </c>
      <c r="O222" s="4">
        <v>26.07764037816514</v>
      </c>
      <c r="V222" s="5">
        <v>91.2153</v>
      </c>
      <c r="W222" s="1">
        <v>1.105</v>
      </c>
      <c r="Z222" s="4">
        <f>IFERROR(__xludf.DUMMYFUNCTION("""COMPUTED_VALUE"""),1.055)</f>
        <v>1.055</v>
      </c>
      <c r="AA222" s="4">
        <v>78.2955</v>
      </c>
      <c r="AB222" s="4" t="s">
        <v>13</v>
      </c>
      <c r="AC222" s="1">
        <v>2.12035729395949</v>
      </c>
      <c r="AD222" s="4">
        <v>89.09494270604051</v>
      </c>
    </row>
    <row r="223">
      <c r="G223" s="5">
        <v>27.1576</v>
      </c>
      <c r="H223" s="1">
        <v>1.11</v>
      </c>
      <c r="K223" s="4">
        <f>IFERROR(__xludf.DUMMYFUNCTION("""COMPUTED_VALUE"""),1.06)</f>
        <v>1.06</v>
      </c>
      <c r="L223" s="4">
        <v>25.4698</v>
      </c>
      <c r="M223" s="4" t="s">
        <v>13</v>
      </c>
      <c r="N223" s="1">
        <v>0.930903982431815</v>
      </c>
      <c r="O223" s="4">
        <v>26.226696017568184</v>
      </c>
      <c r="V223" s="5">
        <v>92.3928</v>
      </c>
      <c r="W223" s="1">
        <v>1.11</v>
      </c>
      <c r="Z223" s="4">
        <f>IFERROR(__xludf.DUMMYFUNCTION("""COMPUTED_VALUE"""),1.06)</f>
        <v>1.06</v>
      </c>
      <c r="AA223" s="4">
        <v>79.6677</v>
      </c>
      <c r="AB223" s="4" t="s">
        <v>13</v>
      </c>
      <c r="AC223" s="1">
        <v>2.11080495953692</v>
      </c>
      <c r="AD223" s="4">
        <v>90.28199504046307</v>
      </c>
    </row>
    <row r="224">
      <c r="G224" s="5">
        <v>27.3037</v>
      </c>
      <c r="H224" s="1">
        <v>1.115</v>
      </c>
      <c r="K224" s="4">
        <f>IFERROR(__xludf.DUMMYFUNCTION("""COMPUTED_VALUE"""),1.065)</f>
        <v>1.065</v>
      </c>
      <c r="L224" s="4">
        <v>25.6595</v>
      </c>
      <c r="M224" s="4" t="s">
        <v>13</v>
      </c>
      <c r="N224" s="1">
        <v>0.931677837801447</v>
      </c>
      <c r="O224" s="4">
        <v>26.37202216219855</v>
      </c>
      <c r="V224" s="5">
        <v>93.5472</v>
      </c>
      <c r="W224" s="1">
        <v>1.115</v>
      </c>
      <c r="Z224" s="4">
        <f>IFERROR(__xludf.DUMMYFUNCTION("""COMPUTED_VALUE"""),1.065)</f>
        <v>1.065</v>
      </c>
      <c r="AA224" s="4">
        <v>81.025</v>
      </c>
      <c r="AB224" s="4" t="s">
        <v>13</v>
      </c>
      <c r="AC224" s="1">
        <v>2.10142523586376</v>
      </c>
      <c r="AD224" s="4">
        <v>91.44577476413625</v>
      </c>
    </row>
    <row r="225">
      <c r="G225" s="5">
        <v>27.446</v>
      </c>
      <c r="H225" s="1">
        <v>1.12</v>
      </c>
      <c r="K225" s="4">
        <f>IFERROR(__xludf.DUMMYFUNCTION("""COMPUTED_VALUE"""),1.07)</f>
        <v>1.07</v>
      </c>
      <c r="L225" s="4">
        <v>25.844</v>
      </c>
      <c r="M225" s="4" t="s">
        <v>13</v>
      </c>
      <c r="N225" s="1">
        <v>0.932480717589869</v>
      </c>
      <c r="O225" s="4">
        <v>26.513519282410133</v>
      </c>
      <c r="V225" s="5">
        <v>94.6783</v>
      </c>
      <c r="W225" s="1">
        <v>1.12</v>
      </c>
      <c r="Z225" s="4">
        <f>IFERROR(__xludf.DUMMYFUNCTION("""COMPUTED_VALUE"""),1.07)</f>
        <v>1.07</v>
      </c>
      <c r="AA225" s="4">
        <v>82.3662</v>
      </c>
      <c r="AB225" s="4" t="s">
        <v>13</v>
      </c>
      <c r="AC225" s="1">
        <v>2.09219699144908</v>
      </c>
      <c r="AD225" s="4">
        <v>92.58610300855091</v>
      </c>
    </row>
    <row r="226">
      <c r="G226" s="5">
        <v>27.5847</v>
      </c>
      <c r="H226" s="1">
        <v>1.125</v>
      </c>
      <c r="K226" s="4">
        <f>IFERROR(__xludf.DUMMYFUNCTION("""COMPUTED_VALUE"""),1.075)</f>
        <v>1.075</v>
      </c>
      <c r="L226" s="4">
        <v>26.0235</v>
      </c>
      <c r="M226" s="4" t="s">
        <v>13</v>
      </c>
      <c r="N226" s="1">
        <v>0.933312151443191</v>
      </c>
      <c r="O226" s="4">
        <v>26.651387848556812</v>
      </c>
      <c r="V226" s="5">
        <v>95.7862</v>
      </c>
      <c r="W226" s="1">
        <v>1.125</v>
      </c>
      <c r="Z226" s="4">
        <f>IFERROR(__xludf.DUMMYFUNCTION("""COMPUTED_VALUE"""),1.075)</f>
        <v>1.075</v>
      </c>
      <c r="AA226" s="4">
        <v>83.6901</v>
      </c>
      <c r="AB226" s="4" t="s">
        <v>13</v>
      </c>
      <c r="AC226" s="1">
        <v>2.08309909480197</v>
      </c>
      <c r="AD226" s="4">
        <v>93.70310090519803</v>
      </c>
    </row>
    <row r="227">
      <c r="G227" s="5">
        <v>27.7198</v>
      </c>
      <c r="H227" s="1">
        <v>1.13</v>
      </c>
      <c r="K227" s="4">
        <f>IFERROR(__xludf.DUMMYFUNCTION("""COMPUTED_VALUE"""),1.08)</f>
        <v>1.08</v>
      </c>
      <c r="L227" s="4">
        <v>26.1984</v>
      </c>
      <c r="M227" s="4" t="s">
        <v>13</v>
      </c>
      <c r="N227" s="1">
        <v>0.934171669007525</v>
      </c>
      <c r="O227" s="4">
        <v>26.785628330992473</v>
      </c>
      <c r="V227" s="5">
        <v>96.8709</v>
      </c>
      <c r="W227" s="1">
        <v>1.13</v>
      </c>
      <c r="Z227" s="4">
        <f>IFERROR(__xludf.DUMMYFUNCTION("""COMPUTED_VALUE"""),1.08)</f>
        <v>1.08</v>
      </c>
      <c r="AA227" s="4">
        <v>84.9957</v>
      </c>
      <c r="AB227" s="4" t="s">
        <v>13</v>
      </c>
      <c r="AC227" s="1">
        <v>2.07411041443151</v>
      </c>
      <c r="AD227" s="4">
        <v>94.79678958556849</v>
      </c>
    </row>
    <row r="228">
      <c r="G228" s="5">
        <v>27.8512</v>
      </c>
      <c r="H228" s="1">
        <v>1.135</v>
      </c>
      <c r="K228" s="4">
        <f>IFERROR(__xludf.DUMMYFUNCTION("""COMPUTED_VALUE"""),1.085)</f>
        <v>1.085</v>
      </c>
      <c r="L228" s="4">
        <v>26.3687</v>
      </c>
      <c r="M228" s="4" t="s">
        <v>13</v>
      </c>
      <c r="N228" s="1">
        <v>0.935058799928985</v>
      </c>
      <c r="O228" s="4">
        <v>26.916141200071014</v>
      </c>
      <c r="V228" s="5">
        <v>97.9327</v>
      </c>
      <c r="W228" s="1">
        <v>1.135</v>
      </c>
      <c r="Z228" s="4">
        <f>IFERROR(__xludf.DUMMYFUNCTION("""COMPUTED_VALUE"""),1.085)</f>
        <v>1.085</v>
      </c>
      <c r="AA228" s="4">
        <v>86.2818</v>
      </c>
      <c r="AB228" s="4" t="s">
        <v>13</v>
      </c>
      <c r="AC228" s="1">
        <v>2.06520981884678</v>
      </c>
      <c r="AD228" s="4">
        <v>95.86749018115322</v>
      </c>
    </row>
    <row r="229">
      <c r="G229" s="5">
        <v>27.9792</v>
      </c>
      <c r="H229" s="1">
        <v>1.14</v>
      </c>
      <c r="K229" s="4">
        <f>IFERROR(__xludf.DUMMYFUNCTION("""COMPUTED_VALUE"""),1.09)</f>
        <v>1.09</v>
      </c>
      <c r="L229" s="4">
        <v>26.5347</v>
      </c>
      <c r="M229" s="4" t="s">
        <v>13</v>
      </c>
      <c r="N229" s="1">
        <v>0.93597307385368</v>
      </c>
      <c r="O229" s="4">
        <v>27.043226926146318</v>
      </c>
      <c r="V229" s="5">
        <v>98.9719</v>
      </c>
      <c r="W229" s="1">
        <v>1.14</v>
      </c>
      <c r="Z229" s="4">
        <f>IFERROR(__xludf.DUMMYFUNCTION("""COMPUTED_VALUE"""),1.09)</f>
        <v>1.09</v>
      </c>
      <c r="AA229" s="4">
        <v>87.5476</v>
      </c>
      <c r="AB229" s="4" t="s">
        <v>13</v>
      </c>
      <c r="AC229" s="1">
        <v>2.05637617655685</v>
      </c>
      <c r="AD229" s="4">
        <v>96.91552382344315</v>
      </c>
    </row>
    <row r="230">
      <c r="G230" s="5">
        <v>28.1036</v>
      </c>
      <c r="H230" s="1">
        <v>1.145</v>
      </c>
      <c r="K230" s="4">
        <f>IFERROR(__xludf.DUMMYFUNCTION("""COMPUTED_VALUE"""),1.095)</f>
        <v>1.095</v>
      </c>
      <c r="L230" s="4">
        <v>26.6964</v>
      </c>
      <c r="M230" s="4" t="s">
        <v>13</v>
      </c>
      <c r="N230" s="1">
        <v>0.936914020427724</v>
      </c>
      <c r="O230" s="4">
        <v>27.166685979572275</v>
      </c>
      <c r="V230" s="5">
        <v>99.9888</v>
      </c>
      <c r="W230" s="1">
        <v>1.145</v>
      </c>
      <c r="Z230" s="4">
        <f>IFERROR(__xludf.DUMMYFUNCTION("""COMPUTED_VALUE"""),1.095)</f>
        <v>1.095</v>
      </c>
      <c r="AA230" s="4">
        <v>88.7922</v>
      </c>
      <c r="AB230" s="4" t="s">
        <v>13</v>
      </c>
      <c r="AC230" s="1">
        <v>2.0475883560708</v>
      </c>
      <c r="AD230" s="4">
        <v>97.9412116439292</v>
      </c>
    </row>
    <row r="231">
      <c r="G231" s="5">
        <v>28.2244</v>
      </c>
      <c r="H231" s="1">
        <v>1.15</v>
      </c>
      <c r="K231" s="4">
        <f>IFERROR(__xludf.DUMMYFUNCTION("""COMPUTED_VALUE"""),1.1)</f>
        <v>1.1</v>
      </c>
      <c r="L231" s="4">
        <v>26.8541</v>
      </c>
      <c r="M231" s="4" t="s">
        <v>13</v>
      </c>
      <c r="N231" s="1">
        <v>0.937881169297228</v>
      </c>
      <c r="O231" s="4">
        <v>27.28651883070277</v>
      </c>
      <c r="V231" s="5">
        <v>100.984</v>
      </c>
      <c r="W231" s="1">
        <v>1.15</v>
      </c>
      <c r="Z231" s="4">
        <f>IFERROR(__xludf.DUMMYFUNCTION("""COMPUTED_VALUE"""),1.1)</f>
        <v>1.1</v>
      </c>
      <c r="AA231" s="4">
        <v>90.015</v>
      </c>
      <c r="AB231" s="4" t="s">
        <v>13</v>
      </c>
      <c r="AC231" s="1">
        <v>2.03882522589773</v>
      </c>
      <c r="AD231" s="4">
        <v>98.94517477410227</v>
      </c>
    </row>
    <row r="232">
      <c r="G232" s="5">
        <v>28.3418</v>
      </c>
      <c r="H232" s="1">
        <v>1.155</v>
      </c>
      <c r="K232" s="4">
        <f>IFERROR(__xludf.DUMMYFUNCTION("""COMPUTED_VALUE"""),1.105)</f>
        <v>1.105</v>
      </c>
      <c r="L232" s="4">
        <v>27.0078</v>
      </c>
      <c r="M232" s="4" t="s">
        <v>13</v>
      </c>
      <c r="N232" s="1">
        <v>0.938874050108303</v>
      </c>
      <c r="O232" s="4">
        <v>27.402925949891696</v>
      </c>
      <c r="V232" s="5">
        <v>101.958</v>
      </c>
      <c r="W232" s="1">
        <v>1.155</v>
      </c>
      <c r="Z232" s="4">
        <f>IFERROR(__xludf.DUMMYFUNCTION("""COMPUTED_VALUE"""),1.105)</f>
        <v>1.105</v>
      </c>
      <c r="AA232" s="4">
        <v>91.2153</v>
      </c>
      <c r="AB232" s="4" t="s">
        <v>13</v>
      </c>
      <c r="AC232" s="1">
        <v>2.0300656545467</v>
      </c>
      <c r="AD232" s="4">
        <v>99.9279343454533</v>
      </c>
    </row>
    <row r="233">
      <c r="G233" s="5">
        <v>28.4556</v>
      </c>
      <c r="H233" s="1">
        <v>1.16</v>
      </c>
      <c r="K233" s="4">
        <f>IFERROR(__xludf.DUMMYFUNCTION("""COMPUTED_VALUE"""),1.11)</f>
        <v>1.11</v>
      </c>
      <c r="L233" s="4">
        <v>27.1576</v>
      </c>
      <c r="M233" s="4" t="s">
        <v>13</v>
      </c>
      <c r="N233" s="1">
        <v>0.939892192507062</v>
      </c>
      <c r="O233" s="4">
        <v>27.515707807492937</v>
      </c>
      <c r="V233" s="5">
        <v>102.911</v>
      </c>
      <c r="W233" s="1">
        <v>1.16</v>
      </c>
      <c r="Z233" s="4">
        <f>IFERROR(__xludf.DUMMYFUNCTION("""COMPUTED_VALUE"""),1.11)</f>
        <v>1.11</v>
      </c>
      <c r="AA233" s="4">
        <v>92.3928</v>
      </c>
      <c r="AB233" s="4" t="s">
        <v>13</v>
      </c>
      <c r="AC233" s="1">
        <v>2.02128851052679</v>
      </c>
      <c r="AD233" s="4">
        <v>100.88971148947321</v>
      </c>
    </row>
    <row r="234">
      <c r="G234" s="5">
        <v>28.566</v>
      </c>
      <c r="H234" s="1">
        <v>1.165</v>
      </c>
      <c r="K234" s="4">
        <f>IFERROR(__xludf.DUMMYFUNCTION("""COMPUTED_VALUE"""),1.115)</f>
        <v>1.115</v>
      </c>
      <c r="L234" s="4">
        <v>27.3037</v>
      </c>
      <c r="M234" s="4" t="s">
        <v>13</v>
      </c>
      <c r="N234" s="1">
        <v>0.940935126139616</v>
      </c>
      <c r="O234" s="4">
        <v>27.62506487386038</v>
      </c>
      <c r="V234" s="5">
        <v>103.844</v>
      </c>
      <c r="W234" s="1">
        <v>1.165</v>
      </c>
      <c r="Z234" s="4">
        <f>IFERROR(__xludf.DUMMYFUNCTION("""COMPUTED_VALUE"""),1.115)</f>
        <v>1.115</v>
      </c>
      <c r="AA234" s="4">
        <v>93.5472</v>
      </c>
      <c r="AB234" s="4" t="s">
        <v>13</v>
      </c>
      <c r="AC234" s="1">
        <v>2.01247266234709</v>
      </c>
      <c r="AD234" s="4">
        <v>101.8315273376529</v>
      </c>
    </row>
    <row r="235">
      <c r="G235" s="5">
        <v>28.6728</v>
      </c>
      <c r="H235" s="1">
        <v>1.17</v>
      </c>
      <c r="K235" s="4">
        <f>IFERROR(__xludf.DUMMYFUNCTION("""COMPUTED_VALUE"""),1.12)</f>
        <v>1.12</v>
      </c>
      <c r="L235" s="4">
        <v>27.446</v>
      </c>
      <c r="M235" s="4" t="s">
        <v>13</v>
      </c>
      <c r="N235" s="1">
        <v>0.942002380652077</v>
      </c>
      <c r="O235" s="4">
        <v>27.73079761934792</v>
      </c>
      <c r="V235" s="5">
        <v>104.757</v>
      </c>
      <c r="W235" s="1">
        <v>1.17</v>
      </c>
      <c r="Z235" s="4">
        <f>IFERROR(__xludf.DUMMYFUNCTION("""COMPUTED_VALUE"""),1.12)</f>
        <v>1.12</v>
      </c>
      <c r="AA235" s="4">
        <v>94.6783</v>
      </c>
      <c r="AB235" s="4" t="s">
        <v>13</v>
      </c>
      <c r="AC235" s="1">
        <v>2.00359697851668</v>
      </c>
      <c r="AD235" s="4">
        <v>102.75340302148332</v>
      </c>
    </row>
    <row r="236">
      <c r="G236" s="5">
        <v>28.7761</v>
      </c>
      <c r="H236" s="1">
        <v>1.175</v>
      </c>
      <c r="K236" s="4">
        <f>IFERROR(__xludf.DUMMYFUNCTION("""COMPUTED_VALUE"""),1.125)</f>
        <v>1.125</v>
      </c>
      <c r="L236" s="4">
        <v>27.5847</v>
      </c>
      <c r="M236" s="4" t="s">
        <v>13</v>
      </c>
      <c r="N236" s="1">
        <v>0.943093485690557</v>
      </c>
      <c r="O236" s="4">
        <v>27.833006514309442</v>
      </c>
      <c r="V236" s="5">
        <v>105.651</v>
      </c>
      <c r="W236" s="1">
        <v>1.175</v>
      </c>
      <c r="Z236" s="4">
        <f>IFERROR(__xludf.DUMMYFUNCTION("""COMPUTED_VALUE"""),1.125)</f>
        <v>1.125</v>
      </c>
      <c r="AA236" s="4">
        <v>95.7862</v>
      </c>
      <c r="AB236" s="4" t="s">
        <v>13</v>
      </c>
      <c r="AC236" s="1">
        <v>1.99464032754463</v>
      </c>
      <c r="AD236" s="4">
        <v>103.65635967245537</v>
      </c>
    </row>
    <row r="237">
      <c r="G237" s="5">
        <v>28.8759</v>
      </c>
      <c r="H237" s="1">
        <v>1.18</v>
      </c>
      <c r="K237" s="4">
        <f>IFERROR(__xludf.DUMMYFUNCTION("""COMPUTED_VALUE"""),1.13)</f>
        <v>1.13</v>
      </c>
      <c r="L237" s="4">
        <v>27.7198</v>
      </c>
      <c r="M237" s="4" t="s">
        <v>13</v>
      </c>
      <c r="N237" s="1">
        <v>0.944207970901168</v>
      </c>
      <c r="O237" s="4">
        <v>27.931692029098834</v>
      </c>
      <c r="V237" s="5">
        <v>106.527</v>
      </c>
      <c r="W237" s="1">
        <v>1.18</v>
      </c>
      <c r="Z237" s="4">
        <f>IFERROR(__xludf.DUMMYFUNCTION("""COMPUTED_VALUE"""),1.13)</f>
        <v>1.13</v>
      </c>
      <c r="AA237" s="4">
        <v>96.8709</v>
      </c>
      <c r="AB237" s="4" t="s">
        <v>13</v>
      </c>
      <c r="AC237" s="1">
        <v>1.98558157794002</v>
      </c>
      <c r="AD237" s="4">
        <v>104.54141842205998</v>
      </c>
    </row>
    <row r="238">
      <c r="G238" s="5">
        <v>28.9723</v>
      </c>
      <c r="H238" s="1">
        <v>1.185</v>
      </c>
      <c r="K238" s="4">
        <f>IFERROR(__xludf.DUMMYFUNCTION("""COMPUTED_VALUE"""),1.135)</f>
        <v>1.135</v>
      </c>
      <c r="L238" s="4">
        <v>27.8512</v>
      </c>
      <c r="M238" s="4" t="s">
        <v>13</v>
      </c>
      <c r="N238" s="1">
        <v>0.945345365930021</v>
      </c>
      <c r="O238" s="4">
        <v>28.02695463406998</v>
      </c>
      <c r="V238" s="5">
        <v>107.385</v>
      </c>
      <c r="W238" s="1">
        <v>1.185</v>
      </c>
      <c r="Z238" s="4">
        <f>IFERROR(__xludf.DUMMYFUNCTION("""COMPUTED_VALUE"""),1.135)</f>
        <v>1.135</v>
      </c>
      <c r="AA238" s="4">
        <v>97.9327</v>
      </c>
      <c r="AB238" s="4" t="s">
        <v>13</v>
      </c>
      <c r="AC238" s="1">
        <v>1.97639959821194</v>
      </c>
      <c r="AD238" s="4">
        <v>105.40860040178806</v>
      </c>
    </row>
    <row r="239">
      <c r="G239" s="5">
        <v>29.0652</v>
      </c>
      <c r="H239" s="1">
        <v>1.19</v>
      </c>
      <c r="K239" s="4">
        <f>IFERROR(__xludf.DUMMYFUNCTION("""COMPUTED_VALUE"""),1.14)</f>
        <v>1.14</v>
      </c>
      <c r="L239" s="4">
        <v>27.9792</v>
      </c>
      <c r="M239" s="4" t="s">
        <v>13</v>
      </c>
      <c r="N239" s="1">
        <v>0.946505200423229</v>
      </c>
      <c r="O239" s="4">
        <v>28.118694799576772</v>
      </c>
      <c r="V239" s="5">
        <v>108.226</v>
      </c>
      <c r="W239" s="1">
        <v>1.19</v>
      </c>
      <c r="Z239" s="4">
        <f>IFERROR(__xludf.DUMMYFUNCTION("""COMPUTED_VALUE"""),1.14)</f>
        <v>1.14</v>
      </c>
      <c r="AA239" s="4">
        <v>98.9719</v>
      </c>
      <c r="AB239" s="4" t="s">
        <v>13</v>
      </c>
      <c r="AC239" s="1">
        <v>1.96707325686947</v>
      </c>
      <c r="AD239" s="4">
        <v>106.25892674313053</v>
      </c>
    </row>
    <row r="240">
      <c r="G240" s="5">
        <v>29.1546</v>
      </c>
      <c r="H240" s="1">
        <v>1.195</v>
      </c>
      <c r="K240" s="4">
        <f>IFERROR(__xludf.DUMMYFUNCTION("""COMPUTED_VALUE"""),1.145)</f>
        <v>1.145</v>
      </c>
      <c r="L240" s="4">
        <v>28.1036</v>
      </c>
      <c r="M240" s="4" t="s">
        <v>13</v>
      </c>
      <c r="N240" s="1">
        <v>0.947687004026902</v>
      </c>
      <c r="O240" s="4">
        <v>28.206912995973095</v>
      </c>
      <c r="V240" s="5">
        <v>109.05</v>
      </c>
      <c r="W240" s="1">
        <v>1.195</v>
      </c>
      <c r="Z240" s="4">
        <f>IFERROR(__xludf.DUMMYFUNCTION("""COMPUTED_VALUE"""),1.145)</f>
        <v>1.145</v>
      </c>
      <c r="AA240" s="4">
        <v>99.9888</v>
      </c>
      <c r="AB240" s="4" t="s">
        <v>13</v>
      </c>
      <c r="AC240" s="1">
        <v>1.95758142242167</v>
      </c>
      <c r="AD240" s="4">
        <v>107.09241857757833</v>
      </c>
    </row>
    <row r="241">
      <c r="G241" s="5">
        <v>29.2406</v>
      </c>
      <c r="H241" s="1">
        <v>1.2</v>
      </c>
      <c r="K241" s="4">
        <f>IFERROR(__xludf.DUMMYFUNCTION("""COMPUTED_VALUE"""),1.15)</f>
        <v>1.15</v>
      </c>
      <c r="L241" s="4">
        <v>28.2244</v>
      </c>
      <c r="M241" s="4" t="s">
        <v>13</v>
      </c>
      <c r="N241" s="1">
        <v>0.948890306387154</v>
      </c>
      <c r="O241" s="4">
        <v>28.291709693612848</v>
      </c>
      <c r="V241" s="5">
        <v>109.858</v>
      </c>
      <c r="W241" s="1">
        <v>1.2</v>
      </c>
      <c r="Z241" s="4">
        <f>IFERROR(__xludf.DUMMYFUNCTION("""COMPUTED_VALUE"""),1.15)</f>
        <v>1.15</v>
      </c>
      <c r="AA241" s="4">
        <v>100.984</v>
      </c>
      <c r="AB241" s="4" t="s">
        <v>13</v>
      </c>
      <c r="AC241" s="1">
        <v>1.94790296337764</v>
      </c>
      <c r="AD241" s="4">
        <v>107.91009703662236</v>
      </c>
    </row>
    <row r="242">
      <c r="G242" s="5">
        <v>29.3233</v>
      </c>
      <c r="H242" s="1">
        <v>1.205</v>
      </c>
      <c r="K242" s="4">
        <f>IFERROR(__xludf.DUMMYFUNCTION("""COMPUTED_VALUE"""),1.155)</f>
        <v>1.155</v>
      </c>
      <c r="L242" s="4">
        <v>28.3418</v>
      </c>
      <c r="M242" s="4" t="s">
        <v>13</v>
      </c>
      <c r="N242" s="1">
        <v>0.950114637150095</v>
      </c>
      <c r="O242" s="4">
        <v>28.373185362849906</v>
      </c>
      <c r="V242" s="5">
        <v>110.65</v>
      </c>
      <c r="W242" s="1">
        <v>1.205</v>
      </c>
      <c r="Z242" s="4">
        <f>IFERROR(__xludf.DUMMYFUNCTION("""COMPUTED_VALUE"""),1.155)</f>
        <v>1.155</v>
      </c>
      <c r="AA242" s="4">
        <v>101.958</v>
      </c>
      <c r="AB242" s="4" t="s">
        <v>13</v>
      </c>
      <c r="AC242" s="1">
        <v>1.93801674824646</v>
      </c>
      <c r="AD242" s="4">
        <v>108.71198325175355</v>
      </c>
    </row>
    <row r="243">
      <c r="G243" s="5">
        <v>29.4026</v>
      </c>
      <c r="H243" s="1">
        <v>1.21</v>
      </c>
      <c r="K243" s="4">
        <f>IFERROR(__xludf.DUMMYFUNCTION("""COMPUTED_VALUE"""),1.16)</f>
        <v>1.16</v>
      </c>
      <c r="L243" s="4">
        <v>28.4556</v>
      </c>
      <c r="M243" s="4" t="s">
        <v>13</v>
      </c>
      <c r="N243" s="1">
        <v>0.951359525961837</v>
      </c>
      <c r="O243" s="4">
        <v>28.451240474038162</v>
      </c>
      <c r="V243" s="5">
        <v>111.428</v>
      </c>
      <c r="W243" s="1">
        <v>1.21</v>
      </c>
      <c r="Z243" s="4">
        <f>IFERROR(__xludf.DUMMYFUNCTION("""COMPUTED_VALUE"""),1.16)</f>
        <v>1.16</v>
      </c>
      <c r="AA243" s="4">
        <v>102.911</v>
      </c>
      <c r="AB243" s="4" t="s">
        <v>13</v>
      </c>
      <c r="AC243" s="1">
        <v>1.92790164553719</v>
      </c>
      <c r="AD243" s="4">
        <v>109.5000983544628</v>
      </c>
    </row>
    <row r="244">
      <c r="G244" s="5">
        <v>29.4787</v>
      </c>
      <c r="H244" s="1">
        <v>1.215</v>
      </c>
      <c r="K244" s="4">
        <f>IFERROR(__xludf.DUMMYFUNCTION("""COMPUTED_VALUE"""),1.165)</f>
        <v>1.165</v>
      </c>
      <c r="L244" s="4">
        <v>28.566</v>
      </c>
      <c r="M244" s="4" t="s">
        <v>13</v>
      </c>
      <c r="N244" s="1">
        <v>0.952624502468493</v>
      </c>
      <c r="O244" s="4">
        <v>28.526075497531508</v>
      </c>
      <c r="V244" s="5">
        <v>112.19</v>
      </c>
      <c r="W244" s="1">
        <v>1.215</v>
      </c>
      <c r="Z244" s="4">
        <f>IFERROR(__xludf.DUMMYFUNCTION("""COMPUTED_VALUE"""),1.165)</f>
        <v>1.165</v>
      </c>
      <c r="AA244" s="4">
        <v>103.844</v>
      </c>
      <c r="AB244" s="4" t="s">
        <v>13</v>
      </c>
      <c r="AC244" s="1">
        <v>1.91753652375893</v>
      </c>
      <c r="AD244" s="4">
        <v>110.27246347624107</v>
      </c>
    </row>
    <row r="245">
      <c r="G245" s="5">
        <v>29.5515</v>
      </c>
      <c r="H245" s="1">
        <v>1.22</v>
      </c>
      <c r="K245" s="4">
        <f>IFERROR(__xludf.DUMMYFUNCTION("""COMPUTED_VALUE"""),1.17)</f>
        <v>1.17</v>
      </c>
      <c r="L245" s="4">
        <v>28.6728</v>
      </c>
      <c r="M245" s="4" t="s">
        <v>13</v>
      </c>
      <c r="N245" s="1">
        <v>0.953909096316174</v>
      </c>
      <c r="O245" s="4">
        <v>28.597590903683827</v>
      </c>
      <c r="V245" s="5">
        <v>112.939</v>
      </c>
      <c r="W245" s="1">
        <v>1.22</v>
      </c>
      <c r="Z245" s="4">
        <f>IFERROR(__xludf.DUMMYFUNCTION("""COMPUTED_VALUE"""),1.17)</f>
        <v>1.17</v>
      </c>
      <c r="AA245" s="4">
        <v>104.757</v>
      </c>
      <c r="AB245" s="4" t="s">
        <v>13</v>
      </c>
      <c r="AC245" s="1">
        <v>1.90690025142076</v>
      </c>
      <c r="AD245" s="4">
        <v>111.03209974857923</v>
      </c>
    </row>
    <row r="246">
      <c r="G246" s="5">
        <v>29.6213</v>
      </c>
      <c r="H246" s="1">
        <v>1.225</v>
      </c>
      <c r="K246" s="4">
        <f>IFERROR(__xludf.DUMMYFUNCTION("""COMPUTED_VALUE"""),1.175)</f>
        <v>1.175</v>
      </c>
      <c r="L246" s="4">
        <v>28.7761</v>
      </c>
      <c r="M246" s="4" t="s">
        <v>13</v>
      </c>
      <c r="N246" s="1">
        <v>0.955212837150991</v>
      </c>
      <c r="O246" s="4">
        <v>28.66608716284901</v>
      </c>
      <c r="V246" s="5">
        <v>113.673</v>
      </c>
      <c r="W246" s="1">
        <v>1.225</v>
      </c>
      <c r="Z246" s="4">
        <f>IFERROR(__xludf.DUMMYFUNCTION("""COMPUTED_VALUE"""),1.175)</f>
        <v>1.175</v>
      </c>
      <c r="AA246" s="4">
        <v>105.651</v>
      </c>
      <c r="AB246" s="4" t="s">
        <v>13</v>
      </c>
      <c r="AC246" s="1">
        <v>1.89597169703174</v>
      </c>
      <c r="AD246" s="4">
        <v>111.77702830296826</v>
      </c>
    </row>
    <row r="247">
      <c r="G247" s="5">
        <v>29.6881</v>
      </c>
      <c r="H247" s="1">
        <v>1.23</v>
      </c>
      <c r="K247" s="4">
        <f>IFERROR(__xludf.DUMMYFUNCTION("""COMPUTED_VALUE"""),1.18)</f>
        <v>1.18</v>
      </c>
      <c r="L247" s="4">
        <v>28.8759</v>
      </c>
      <c r="M247" s="4" t="s">
        <v>13</v>
      </c>
      <c r="N247" s="1">
        <v>0.956535254619058</v>
      </c>
      <c r="O247" s="4">
        <v>28.73156474538094</v>
      </c>
      <c r="V247" s="5">
        <v>114.394</v>
      </c>
      <c r="W247" s="1">
        <v>1.23</v>
      </c>
      <c r="Z247" s="4">
        <f>IFERROR(__xludf.DUMMYFUNCTION("""COMPUTED_VALUE"""),1.18)</f>
        <v>1.18</v>
      </c>
      <c r="AA247" s="4">
        <v>106.527</v>
      </c>
      <c r="AB247" s="4" t="s">
        <v>13</v>
      </c>
      <c r="AC247" s="1">
        <v>1.88472972910097</v>
      </c>
      <c r="AD247" s="4">
        <v>112.50927027089904</v>
      </c>
    </row>
    <row r="248">
      <c r="G248" s="5">
        <v>29.752</v>
      </c>
      <c r="H248" s="1">
        <v>1.235</v>
      </c>
      <c r="K248" s="4">
        <f>IFERROR(__xludf.DUMMYFUNCTION("""COMPUTED_VALUE"""),1.185)</f>
        <v>1.185</v>
      </c>
      <c r="L248" s="4">
        <v>28.9723</v>
      </c>
      <c r="M248" s="4" t="s">
        <v>13</v>
      </c>
      <c r="N248" s="1">
        <v>0.957875878366484</v>
      </c>
      <c r="O248" s="4">
        <v>28.794124121633516</v>
      </c>
      <c r="V248" s="5">
        <v>115.102</v>
      </c>
      <c r="W248" s="1">
        <v>1.235</v>
      </c>
      <c r="Z248" s="4">
        <f>IFERROR(__xludf.DUMMYFUNCTION("""COMPUTED_VALUE"""),1.185)</f>
        <v>1.185</v>
      </c>
      <c r="AA248" s="4">
        <v>107.385</v>
      </c>
      <c r="AB248" s="4" t="s">
        <v>13</v>
      </c>
      <c r="AC248" s="1">
        <v>1.87315321613751</v>
      </c>
      <c r="AD248" s="4">
        <v>113.2288467838625</v>
      </c>
    </row>
    <row r="249">
      <c r="G249" s="5">
        <v>29.813</v>
      </c>
      <c r="H249" s="1">
        <v>1.24</v>
      </c>
      <c r="K249" s="4">
        <f>IFERROR(__xludf.DUMMYFUNCTION("""COMPUTED_VALUE"""),1.19)</f>
        <v>1.19</v>
      </c>
      <c r="L249" s="4">
        <v>29.0652</v>
      </c>
      <c r="M249" s="4" t="s">
        <v>13</v>
      </c>
      <c r="N249" s="1">
        <v>0.959234238039383</v>
      </c>
      <c r="O249" s="4">
        <v>28.853765761960616</v>
      </c>
      <c r="V249" s="5">
        <v>115.797</v>
      </c>
      <c r="W249" s="1">
        <v>1.24</v>
      </c>
      <c r="Z249" s="4">
        <f>IFERROR(__xludf.DUMMYFUNCTION("""COMPUTED_VALUE"""),1.19)</f>
        <v>1.19</v>
      </c>
      <c r="AA249" s="4">
        <v>108.226</v>
      </c>
      <c r="AB249" s="4" t="s">
        <v>13</v>
      </c>
      <c r="AC249" s="1">
        <v>1.86122102665047</v>
      </c>
      <c r="AD249" s="4">
        <v>113.93577897334953</v>
      </c>
    </row>
    <row r="250">
      <c r="G250" s="5">
        <v>29.8714</v>
      </c>
      <c r="H250" s="1">
        <v>1.245</v>
      </c>
      <c r="K250" s="4">
        <f>IFERROR(__xludf.DUMMYFUNCTION("""COMPUTED_VALUE"""),1.195)</f>
        <v>1.195</v>
      </c>
      <c r="L250" s="4">
        <v>29.1546</v>
      </c>
      <c r="M250" s="4" t="s">
        <v>13</v>
      </c>
      <c r="N250" s="1">
        <v>0.960609863283866</v>
      </c>
      <c r="O250" s="4">
        <v>28.910790136716134</v>
      </c>
      <c r="V250" s="5">
        <v>116.48</v>
      </c>
      <c r="W250" s="1">
        <v>1.245</v>
      </c>
      <c r="Z250" s="4">
        <f>IFERROR(__xludf.DUMMYFUNCTION("""COMPUTED_VALUE"""),1.195)</f>
        <v>1.195</v>
      </c>
      <c r="AA250" s="4">
        <v>109.05</v>
      </c>
      <c r="AB250" s="4" t="s">
        <v>13</v>
      </c>
      <c r="AC250" s="1">
        <v>1.8489120291489</v>
      </c>
      <c r="AD250" s="4">
        <v>114.6310879708511</v>
      </c>
    </row>
    <row r="251">
      <c r="G251" s="5">
        <v>29.9274</v>
      </c>
      <c r="H251" s="1">
        <v>1.25</v>
      </c>
      <c r="K251" s="4">
        <f>IFERROR(__xludf.DUMMYFUNCTION("""COMPUTED_VALUE"""),1.2)</f>
        <v>1.2</v>
      </c>
      <c r="L251" s="4">
        <v>29.2406</v>
      </c>
      <c r="M251" s="4" t="s">
        <v>13</v>
      </c>
      <c r="N251" s="1">
        <v>0.962002283746045</v>
      </c>
      <c r="O251" s="4">
        <v>28.965397716253953</v>
      </c>
      <c r="V251" s="5">
        <v>117.15</v>
      </c>
      <c r="W251" s="1">
        <v>1.25</v>
      </c>
      <c r="Z251" s="4">
        <f>IFERROR(__xludf.DUMMYFUNCTION("""COMPUTED_VALUE"""),1.2)</f>
        <v>1.2</v>
      </c>
      <c r="AA251" s="4">
        <v>109.858</v>
      </c>
      <c r="AB251" s="4" t="s">
        <v>13</v>
      </c>
      <c r="AC251" s="1">
        <v>1.83620509214189</v>
      </c>
      <c r="AD251" s="4">
        <v>115.31379490785811</v>
      </c>
    </row>
    <row r="252">
      <c r="G252" s="5">
        <v>29.9809</v>
      </c>
      <c r="H252" s="1">
        <v>1.255</v>
      </c>
      <c r="K252" s="4">
        <f>IFERROR(__xludf.DUMMYFUNCTION("""COMPUTED_VALUE"""),1.205)</f>
        <v>1.205</v>
      </c>
      <c r="L252" s="4">
        <v>29.3233</v>
      </c>
      <c r="M252" s="4" t="s">
        <v>13</v>
      </c>
      <c r="N252" s="1">
        <v>0.963508265322941</v>
      </c>
      <c r="O252" s="4">
        <v>29.01739173467706</v>
      </c>
      <c r="V252" s="5">
        <v>117.808</v>
      </c>
      <c r="W252" s="1">
        <v>1.255</v>
      </c>
      <c r="Z252" s="4">
        <f>IFERROR(__xludf.DUMMYFUNCTION("""COMPUTED_VALUE"""),1.205)</f>
        <v>1.205</v>
      </c>
      <c r="AA252" s="4">
        <v>110.65</v>
      </c>
      <c r="AB252" s="4" t="s">
        <v>13</v>
      </c>
      <c r="AC252" s="1">
        <v>1.82298166489929</v>
      </c>
      <c r="AD252" s="4">
        <v>115.98501833510072</v>
      </c>
    </row>
    <row r="253">
      <c r="G253" s="5">
        <v>30.0323</v>
      </c>
      <c r="H253" s="1">
        <v>1.26</v>
      </c>
      <c r="K253" s="4">
        <f>IFERROR(__xludf.DUMMYFUNCTION("""COMPUTED_VALUE"""),1.21)</f>
        <v>1.21</v>
      </c>
      <c r="L253" s="4">
        <v>29.4026</v>
      </c>
      <c r="M253" s="4" t="s">
        <v>13</v>
      </c>
      <c r="N253" s="1">
        <v>0.965274158055215</v>
      </c>
      <c r="O253" s="4">
        <v>29.067025841944783</v>
      </c>
      <c r="V253" s="5">
        <v>118.455</v>
      </c>
      <c r="W253" s="1">
        <v>1.26</v>
      </c>
      <c r="Z253" s="4">
        <f>IFERROR(__xludf.DUMMYFUNCTION("""COMPUTED_VALUE"""),1.21)</f>
        <v>1.21</v>
      </c>
      <c r="AA253" s="4">
        <v>111.428</v>
      </c>
      <c r="AB253" s="4" t="s">
        <v>13</v>
      </c>
      <c r="AC253" s="1">
        <v>1.80912013878587</v>
      </c>
      <c r="AD253" s="4">
        <v>116.64587986121413</v>
      </c>
    </row>
    <row r="254">
      <c r="G254" s="5">
        <v>30.0816</v>
      </c>
      <c r="H254" s="1">
        <v>1.265</v>
      </c>
      <c r="K254" s="4">
        <f>IFERROR(__xludf.DUMMYFUNCTION("""COMPUTED_VALUE"""),1.215)</f>
        <v>1.215</v>
      </c>
      <c r="L254" s="4">
        <v>29.4787</v>
      </c>
      <c r="M254" s="4" t="s">
        <v>13</v>
      </c>
      <c r="N254" s="1">
        <v>0.96728918486475</v>
      </c>
      <c r="O254" s="4">
        <v>29.11431081513525</v>
      </c>
      <c r="V254" s="5">
        <v>119.09</v>
      </c>
      <c r="W254" s="1">
        <v>1.265</v>
      </c>
      <c r="Z254" s="4">
        <f>IFERROR(__xludf.DUMMYFUNCTION("""COMPUTED_VALUE"""),1.215)</f>
        <v>1.215</v>
      </c>
      <c r="AA254" s="4">
        <v>112.19</v>
      </c>
      <c r="AB254" s="4" t="s">
        <v>13</v>
      </c>
      <c r="AC254" s="1">
        <v>1.79468895119247</v>
      </c>
      <c r="AD254" s="4">
        <v>117.29531104880753</v>
      </c>
    </row>
    <row r="255">
      <c r="G255" s="5">
        <v>30.1291</v>
      </c>
      <c r="H255" s="1">
        <v>1.27</v>
      </c>
      <c r="K255" s="4">
        <f>IFERROR(__xludf.DUMMYFUNCTION("""COMPUTED_VALUE"""),1.22)</f>
        <v>1.22</v>
      </c>
      <c r="L255" s="4">
        <v>29.5515</v>
      </c>
      <c r="M255" s="4" t="s">
        <v>13</v>
      </c>
      <c r="N255" s="1">
        <v>0.969540603547405</v>
      </c>
      <c r="O255" s="4">
        <v>29.159559396452597</v>
      </c>
      <c r="V255" s="5">
        <v>119.713</v>
      </c>
      <c r="W255" s="1">
        <v>1.27</v>
      </c>
      <c r="Z255" s="4">
        <f>IFERROR(__xludf.DUMMYFUNCTION("""COMPUTED_VALUE"""),1.22)</f>
        <v>1.22</v>
      </c>
      <c r="AA255" s="4">
        <v>112.939</v>
      </c>
      <c r="AB255" s="4" t="s">
        <v>13</v>
      </c>
      <c r="AC255" s="1">
        <v>1.77975871060143</v>
      </c>
      <c r="AD255" s="4">
        <v>117.93324128939857</v>
      </c>
    </row>
    <row r="256">
      <c r="G256" s="5">
        <v>30.1749</v>
      </c>
      <c r="H256" s="1">
        <v>1.275</v>
      </c>
      <c r="K256" s="4">
        <f>IFERROR(__xludf.DUMMYFUNCTION("""COMPUTED_VALUE"""),1.225)</f>
        <v>1.225</v>
      </c>
      <c r="L256" s="4">
        <v>29.6213</v>
      </c>
      <c r="M256" s="4" t="s">
        <v>13</v>
      </c>
      <c r="N256" s="1">
        <v>0.972015671899035</v>
      </c>
      <c r="O256" s="4">
        <v>29.202884328100964</v>
      </c>
      <c r="V256" s="5">
        <v>120.325</v>
      </c>
      <c r="W256" s="1">
        <v>1.275</v>
      </c>
      <c r="Z256" s="4">
        <f>IFERROR(__xludf.DUMMYFUNCTION("""COMPUTED_VALUE"""),1.225)</f>
        <v>1.225</v>
      </c>
      <c r="AA256" s="4">
        <v>113.673</v>
      </c>
      <c r="AB256" s="4" t="s">
        <v>13</v>
      </c>
      <c r="AC256" s="1">
        <v>1.76440002549507</v>
      </c>
      <c r="AD256" s="4">
        <v>118.56059997450494</v>
      </c>
    </row>
    <row r="257">
      <c r="G257" s="5">
        <v>30.2192</v>
      </c>
      <c r="H257" s="1">
        <v>1.28</v>
      </c>
      <c r="K257" s="4">
        <f>IFERROR(__xludf.DUMMYFUNCTION("""COMPUTED_VALUE"""),1.23)</f>
        <v>1.23</v>
      </c>
      <c r="L257" s="4">
        <v>29.6881</v>
      </c>
      <c r="M257" s="4" t="s">
        <v>13</v>
      </c>
      <c r="N257" s="1">
        <v>0.974701647715497</v>
      </c>
      <c r="O257" s="4">
        <v>29.244498352284502</v>
      </c>
      <c r="V257" s="5">
        <v>120.926</v>
      </c>
      <c r="W257" s="1">
        <v>1.28</v>
      </c>
      <c r="Z257" s="4">
        <f>IFERROR(__xludf.DUMMYFUNCTION("""COMPUTED_VALUE"""),1.23)</f>
        <v>1.23</v>
      </c>
      <c r="AA257" s="4">
        <v>114.394</v>
      </c>
      <c r="AB257" s="4" t="s">
        <v>13</v>
      </c>
      <c r="AC257" s="1">
        <v>1.74868350435573</v>
      </c>
      <c r="AD257" s="4">
        <v>119.17731649564428</v>
      </c>
    </row>
    <row r="258">
      <c r="G258" s="5">
        <v>30.2623</v>
      </c>
      <c r="H258" s="1">
        <v>1.285</v>
      </c>
      <c r="K258" s="4">
        <f>IFERROR(__xludf.DUMMYFUNCTION("""COMPUTED_VALUE"""),1.235)</f>
        <v>1.235</v>
      </c>
      <c r="L258" s="4">
        <v>29.752</v>
      </c>
      <c r="M258" s="4" t="s">
        <v>13</v>
      </c>
      <c r="N258" s="1">
        <v>0.977585788792649</v>
      </c>
      <c r="O258" s="4">
        <v>29.28471421120735</v>
      </c>
      <c r="V258" s="5">
        <v>121.515</v>
      </c>
      <c r="W258" s="1">
        <v>1.285</v>
      </c>
      <c r="Z258" s="4">
        <f>IFERROR(__xludf.DUMMYFUNCTION("""COMPUTED_VALUE"""),1.235)</f>
        <v>1.235</v>
      </c>
      <c r="AA258" s="4">
        <v>115.102</v>
      </c>
      <c r="AB258" s="4" t="s">
        <v>13</v>
      </c>
      <c r="AC258" s="1">
        <v>1.73267975566576</v>
      </c>
      <c r="AD258" s="4">
        <v>119.78232024433424</v>
      </c>
    </row>
    <row r="259">
      <c r="G259" s="5">
        <v>30.3043</v>
      </c>
      <c r="H259" s="1">
        <v>1.29</v>
      </c>
      <c r="K259" s="4">
        <f>IFERROR(__xludf.DUMMYFUNCTION("""COMPUTED_VALUE"""),1.24)</f>
        <v>1.24</v>
      </c>
      <c r="L259" s="4">
        <v>29.813</v>
      </c>
      <c r="M259" s="4" t="s">
        <v>13</v>
      </c>
      <c r="N259" s="1">
        <v>0.980655352926346</v>
      </c>
      <c r="O259" s="4">
        <v>29.323644647073657</v>
      </c>
      <c r="V259" s="5">
        <v>122.093</v>
      </c>
      <c r="W259" s="1">
        <v>1.29</v>
      </c>
      <c r="Z259" s="4">
        <f>IFERROR(__xludf.DUMMYFUNCTION("""COMPUTED_VALUE"""),1.24)</f>
        <v>1.24</v>
      </c>
      <c r="AA259" s="4">
        <v>115.797</v>
      </c>
      <c r="AB259" s="4" t="s">
        <v>13</v>
      </c>
      <c r="AC259" s="1">
        <v>1.71645938790749</v>
      </c>
      <c r="AD259" s="4">
        <v>120.37654061209251</v>
      </c>
    </row>
    <row r="260">
      <c r="G260" s="5">
        <v>30.3454</v>
      </c>
      <c r="H260" s="1">
        <v>1.295</v>
      </c>
      <c r="K260" s="4">
        <f>IFERROR(__xludf.DUMMYFUNCTION("""COMPUTED_VALUE"""),1.245)</f>
        <v>1.245</v>
      </c>
      <c r="L260" s="4">
        <v>29.8714</v>
      </c>
      <c r="M260" s="4" t="s">
        <v>13</v>
      </c>
      <c r="N260" s="1">
        <v>0.983897597912447</v>
      </c>
      <c r="O260" s="4">
        <v>29.361502402087556</v>
      </c>
      <c r="V260" s="5">
        <v>122.661</v>
      </c>
      <c r="W260" s="1">
        <v>1.295</v>
      </c>
      <c r="Z260" s="4">
        <f>IFERROR(__xludf.DUMMYFUNCTION("""COMPUTED_VALUE"""),1.245)</f>
        <v>1.245</v>
      </c>
      <c r="AA260" s="4">
        <v>116.48</v>
      </c>
      <c r="AB260" s="4" t="s">
        <v>13</v>
      </c>
      <c r="AC260" s="1">
        <v>1.70009300956325</v>
      </c>
      <c r="AD260" s="4">
        <v>120.96090699043675</v>
      </c>
    </row>
    <row r="261">
      <c r="G261" s="5">
        <v>30.3859</v>
      </c>
      <c r="H261" s="1">
        <v>1.3</v>
      </c>
      <c r="K261" s="4">
        <f>IFERROR(__xludf.DUMMYFUNCTION("""COMPUTED_VALUE"""),1.25)</f>
        <v>1.25</v>
      </c>
      <c r="L261" s="4">
        <v>29.9274</v>
      </c>
      <c r="M261" s="4" t="s">
        <v>13</v>
      </c>
      <c r="N261" s="1">
        <v>0.987299781546807</v>
      </c>
      <c r="O261" s="4">
        <v>29.398600218453193</v>
      </c>
      <c r="V261" s="5">
        <v>123.216</v>
      </c>
      <c r="W261" s="1">
        <v>1.3</v>
      </c>
      <c r="Z261" s="4">
        <f>IFERROR(__xludf.DUMMYFUNCTION("""COMPUTED_VALUE"""),1.25)</f>
        <v>1.25</v>
      </c>
      <c r="AA261" s="4">
        <v>117.15</v>
      </c>
      <c r="AB261" s="4" t="s">
        <v>13</v>
      </c>
      <c r="AC261" s="1">
        <v>1.68365122911539</v>
      </c>
      <c r="AD261" s="4">
        <v>121.53234877088461</v>
      </c>
    </row>
    <row r="262">
      <c r="G262" s="5">
        <v>30.4258</v>
      </c>
      <c r="H262" s="1">
        <v>1.305</v>
      </c>
      <c r="K262" s="4">
        <f>IFERROR(__xludf.DUMMYFUNCTION("""COMPUTED_VALUE"""),1.2506179812)</f>
        <v>1.250617981</v>
      </c>
      <c r="L262" s="4" t="s">
        <v>13</v>
      </c>
      <c r="M262" s="4">
        <v>0.96217552471333</v>
      </c>
      <c r="N262" s="1">
        <v>0.990849161625283</v>
      </c>
      <c r="O262" s="4">
        <v>29.434950838374714</v>
      </c>
      <c r="V262" s="5">
        <v>123.761</v>
      </c>
      <c r="W262" s="1">
        <v>1.305</v>
      </c>
      <c r="Z262" s="4">
        <f>IFERROR(__xludf.DUMMYFUNCTION("""COMPUTED_VALUE"""),1.2506179812)</f>
        <v>1.250617981</v>
      </c>
      <c r="AA262" s="4" t="s">
        <v>13</v>
      </c>
      <c r="AB262" s="4">
        <v>1.83460589335254</v>
      </c>
      <c r="AC262" s="1">
        <v>1.66720465504624</v>
      </c>
      <c r="AD262" s="4">
        <v>122.09379534495376</v>
      </c>
    </row>
    <row r="263">
      <c r="G263" s="5">
        <v>30.4654</v>
      </c>
      <c r="H263" s="1">
        <v>1.31</v>
      </c>
      <c r="K263" s="4">
        <f>IFERROR(__xludf.DUMMYFUNCTION("""COMPUTED_VALUE"""),1.255)</f>
        <v>1.255</v>
      </c>
      <c r="L263" s="4">
        <v>29.9809</v>
      </c>
      <c r="M263" s="4" t="s">
        <v>13</v>
      </c>
      <c r="N263" s="1">
        <v>0.994532995943733</v>
      </c>
      <c r="O263" s="4">
        <v>29.470867004056267</v>
      </c>
      <c r="V263" s="5">
        <v>124.294</v>
      </c>
      <c r="W263" s="1">
        <v>1.31</v>
      </c>
      <c r="Z263" s="4">
        <f>IFERROR(__xludf.DUMMYFUNCTION("""COMPUTED_VALUE"""),1.255)</f>
        <v>1.255</v>
      </c>
      <c r="AA263" s="4">
        <v>117.808</v>
      </c>
      <c r="AB263" s="4" t="s">
        <v>13</v>
      </c>
      <c r="AC263" s="1">
        <v>1.65082389583813</v>
      </c>
      <c r="AD263" s="4">
        <v>122.64317610416187</v>
      </c>
    </row>
    <row r="264">
      <c r="G264" s="5">
        <v>30.5049</v>
      </c>
      <c r="H264" s="1">
        <v>1.315</v>
      </c>
      <c r="K264" s="4">
        <f>IFERROR(__xludf.DUMMYFUNCTION("""COMPUTED_VALUE"""),1.26)</f>
        <v>1.26</v>
      </c>
      <c r="L264" s="4">
        <v>30.0323</v>
      </c>
      <c r="M264" s="4" t="s">
        <v>13</v>
      </c>
      <c r="N264" s="1">
        <v>0.998338542298013</v>
      </c>
      <c r="O264" s="4">
        <v>29.506561457701988</v>
      </c>
      <c r="V264" s="5">
        <v>124.816</v>
      </c>
      <c r="W264" s="1">
        <v>1.315</v>
      </c>
      <c r="Z264" s="4">
        <f>IFERROR(__xludf.DUMMYFUNCTION("""COMPUTED_VALUE"""),1.26)</f>
        <v>1.26</v>
      </c>
      <c r="AA264" s="4">
        <v>118.455</v>
      </c>
      <c r="AB264" s="4" t="s">
        <v>13</v>
      </c>
      <c r="AC264" s="1">
        <v>1.63457955997341</v>
      </c>
      <c r="AD264" s="4">
        <v>123.1814204400266</v>
      </c>
    </row>
    <row r="265">
      <c r="G265" s="5">
        <v>30.5444</v>
      </c>
      <c r="H265" s="1">
        <v>1.32</v>
      </c>
      <c r="K265" s="4">
        <f>IFERROR(__xludf.DUMMYFUNCTION("""COMPUTED_VALUE"""),1.265)</f>
        <v>1.265</v>
      </c>
      <c r="L265" s="4">
        <v>30.0816</v>
      </c>
      <c r="M265" s="4" t="s">
        <v>13</v>
      </c>
      <c r="N265" s="1">
        <v>1.00225305848398</v>
      </c>
      <c r="O265" s="4">
        <v>29.54214694151602</v>
      </c>
      <c r="V265" s="5">
        <v>125.326</v>
      </c>
      <c r="W265" s="1">
        <v>1.32</v>
      </c>
      <c r="Z265" s="4">
        <f>IFERROR(__xludf.DUMMYFUNCTION("""COMPUTED_VALUE"""),1.265)</f>
        <v>1.265</v>
      </c>
      <c r="AA265" s="4">
        <v>119.09</v>
      </c>
      <c r="AB265" s="4" t="s">
        <v>13</v>
      </c>
      <c r="AC265" s="1">
        <v>1.61854225593441</v>
      </c>
      <c r="AD265" s="4">
        <v>123.70745774406558</v>
      </c>
    </row>
    <row r="266">
      <c r="G266" s="5">
        <v>30.5841</v>
      </c>
      <c r="H266" s="1">
        <v>1.325</v>
      </c>
      <c r="K266" s="4">
        <f>IFERROR(__xludf.DUMMYFUNCTION("""COMPUTED_VALUE"""),1.27)</f>
        <v>1.27</v>
      </c>
      <c r="L266" s="4">
        <v>30.1291</v>
      </c>
      <c r="M266" s="4" t="s">
        <v>13</v>
      </c>
      <c r="N266" s="1">
        <v>1.00626380229749</v>
      </c>
      <c r="O266" s="4">
        <v>29.57783619770251</v>
      </c>
      <c r="V266" s="5">
        <v>125.824</v>
      </c>
      <c r="W266" s="1">
        <v>1.325</v>
      </c>
      <c r="Z266" s="4">
        <f>IFERROR(__xludf.DUMMYFUNCTION("""COMPUTED_VALUE"""),1.27)</f>
        <v>1.27</v>
      </c>
      <c r="AA266" s="4">
        <v>119.713</v>
      </c>
      <c r="AB266" s="4" t="s">
        <v>13</v>
      </c>
      <c r="AC266" s="1">
        <v>1.60278259220346</v>
      </c>
      <c r="AD266" s="4">
        <v>124.22121740779654</v>
      </c>
    </row>
    <row r="267">
      <c r="G267" s="5">
        <v>30.6242</v>
      </c>
      <c r="H267" s="1">
        <v>1.33</v>
      </c>
      <c r="K267" s="4">
        <f>IFERROR(__xludf.DUMMYFUNCTION("""COMPUTED_VALUE"""),1.275)</f>
        <v>1.275</v>
      </c>
      <c r="L267" s="4">
        <v>30.1749</v>
      </c>
      <c r="M267" s="4" t="s">
        <v>13</v>
      </c>
      <c r="N267" s="1">
        <v>1.0103580315344</v>
      </c>
      <c r="O267" s="4">
        <v>29.6138419684656</v>
      </c>
      <c r="V267" s="5">
        <v>126.31</v>
      </c>
      <c r="W267" s="1">
        <v>1.33</v>
      </c>
      <c r="Z267" s="4">
        <f>IFERROR(__xludf.DUMMYFUNCTION("""COMPUTED_VALUE"""),1.275)</f>
        <v>1.275</v>
      </c>
      <c r="AA267" s="4">
        <v>120.325</v>
      </c>
      <c r="AB267" s="4" t="s">
        <v>13</v>
      </c>
      <c r="AC267" s="1">
        <v>1.58737117726291</v>
      </c>
      <c r="AD267" s="4">
        <v>124.7226288227371</v>
      </c>
    </row>
    <row r="268">
      <c r="G268" s="5">
        <v>30.6647</v>
      </c>
      <c r="H268" s="1">
        <v>1.335</v>
      </c>
      <c r="K268" s="4">
        <f>IFERROR(__xludf.DUMMYFUNCTION("""COMPUTED_VALUE"""),1.28)</f>
        <v>1.28</v>
      </c>
      <c r="L268" s="4">
        <v>30.2192</v>
      </c>
      <c r="M268" s="4" t="s">
        <v>13</v>
      </c>
      <c r="N268" s="1">
        <v>1.01452300399056</v>
      </c>
      <c r="O268" s="4">
        <v>29.65017699600944</v>
      </c>
      <c r="V268" s="5">
        <v>126.783</v>
      </c>
      <c r="W268" s="1">
        <v>1.335</v>
      </c>
      <c r="Z268" s="4">
        <f>IFERROR(__xludf.DUMMYFUNCTION("""COMPUTED_VALUE"""),1.28)</f>
        <v>1.28</v>
      </c>
      <c r="AA268" s="4">
        <v>120.926</v>
      </c>
      <c r="AB268" s="4" t="s">
        <v>13</v>
      </c>
      <c r="AC268" s="1">
        <v>1.57237861959509</v>
      </c>
      <c r="AD268" s="4">
        <v>125.21062138040492</v>
      </c>
    </row>
    <row r="269">
      <c r="G269" s="5">
        <v>30.7059</v>
      </c>
      <c r="H269" s="1">
        <v>1.34</v>
      </c>
      <c r="K269" s="4">
        <f>IFERROR(__xludf.DUMMYFUNCTION("""COMPUTED_VALUE"""),1.285)</f>
        <v>1.285</v>
      </c>
      <c r="L269" s="4">
        <v>30.2623</v>
      </c>
      <c r="M269" s="4" t="s">
        <v>13</v>
      </c>
      <c r="N269" s="1">
        <v>1.01874597746185</v>
      </c>
      <c r="O269" s="4">
        <v>29.68715402253815</v>
      </c>
      <c r="V269" s="5">
        <v>127.244</v>
      </c>
      <c r="W269" s="1">
        <v>1.34</v>
      </c>
      <c r="Z269" s="4">
        <f>IFERROR(__xludf.DUMMYFUNCTION("""COMPUTED_VALUE"""),1.285)</f>
        <v>1.285</v>
      </c>
      <c r="AA269" s="4">
        <v>121.515</v>
      </c>
      <c r="AB269" s="4" t="s">
        <v>13</v>
      </c>
      <c r="AC269" s="1">
        <v>1.55787552768234</v>
      </c>
      <c r="AD269" s="4">
        <v>125.68612447231766</v>
      </c>
    </row>
    <row r="270">
      <c r="G270" s="5">
        <v>30.7479</v>
      </c>
      <c r="H270" s="1">
        <v>1.345</v>
      </c>
      <c r="K270" s="4">
        <f>IFERROR(__xludf.DUMMYFUNCTION("""COMPUTED_VALUE"""),1.29)</f>
        <v>1.29</v>
      </c>
      <c r="L270" s="4">
        <v>30.3043</v>
      </c>
      <c r="M270" s="4" t="s">
        <v>13</v>
      </c>
      <c r="N270" s="1">
        <v>1.0230142097441</v>
      </c>
      <c r="O270" s="4">
        <v>29.7248857902559</v>
      </c>
      <c r="V270" s="5">
        <v>127.693</v>
      </c>
      <c r="W270" s="1">
        <v>1.345</v>
      </c>
      <c r="Z270" s="4">
        <f>IFERROR(__xludf.DUMMYFUNCTION("""COMPUTED_VALUE"""),1.29)</f>
        <v>1.29</v>
      </c>
      <c r="AA270" s="4">
        <v>122.093</v>
      </c>
      <c r="AB270" s="4" t="s">
        <v>13</v>
      </c>
      <c r="AC270" s="1">
        <v>1.54393251000699</v>
      </c>
      <c r="AD270" s="4">
        <v>126.149067489993</v>
      </c>
    </row>
    <row r="271">
      <c r="G271" s="5">
        <v>30.7906</v>
      </c>
      <c r="H271" s="1">
        <v>1.35</v>
      </c>
      <c r="K271" s="4">
        <f>IFERROR(__xludf.DUMMYFUNCTION("""COMPUTED_VALUE"""),1.295)</f>
        <v>1.295</v>
      </c>
      <c r="L271" s="4">
        <v>30.3454</v>
      </c>
      <c r="M271" s="4" t="s">
        <v>13</v>
      </c>
      <c r="N271" s="1">
        <v>1.02731495863318</v>
      </c>
      <c r="O271" s="4">
        <v>29.76328504136682</v>
      </c>
      <c r="V271" s="5">
        <v>128.128</v>
      </c>
      <c r="W271" s="1">
        <v>1.35</v>
      </c>
      <c r="Z271" s="4">
        <f>IFERROR(__xludf.DUMMYFUNCTION("""COMPUTED_VALUE"""),1.295)</f>
        <v>1.295</v>
      </c>
      <c r="AA271" s="4">
        <v>122.661</v>
      </c>
      <c r="AB271" s="4" t="s">
        <v>13</v>
      </c>
      <c r="AC271" s="1">
        <v>1.53062017505138</v>
      </c>
      <c r="AD271" s="4">
        <v>126.5973798249486</v>
      </c>
    </row>
    <row r="272">
      <c r="G272" s="5">
        <v>30.8343</v>
      </c>
      <c r="H272" s="1">
        <v>1.355</v>
      </c>
      <c r="K272" s="4">
        <f>IFERROR(__xludf.DUMMYFUNCTION("""COMPUTED_VALUE"""),1.3)</f>
        <v>1.3</v>
      </c>
      <c r="L272" s="4">
        <v>30.3859</v>
      </c>
      <c r="M272" s="4" t="s">
        <v>13</v>
      </c>
      <c r="N272" s="1">
        <v>1.03163548192495</v>
      </c>
      <c r="O272" s="4">
        <v>29.802664518075048</v>
      </c>
      <c r="V272" s="5">
        <v>128.549</v>
      </c>
      <c r="W272" s="1">
        <v>1.355</v>
      </c>
      <c r="Z272" s="4">
        <f>IFERROR(__xludf.DUMMYFUNCTION("""COMPUTED_VALUE"""),1.3)</f>
        <v>1.3</v>
      </c>
      <c r="AA272" s="4">
        <v>123.216</v>
      </c>
      <c r="AB272" s="4" t="s">
        <v>13</v>
      </c>
      <c r="AC272" s="1">
        <v>1.51800913129785</v>
      </c>
      <c r="AD272" s="4">
        <v>127.03099086870216</v>
      </c>
    </row>
    <row r="273">
      <c r="G273" s="5">
        <v>30.8789</v>
      </c>
      <c r="H273" s="1">
        <v>1.36</v>
      </c>
      <c r="K273" s="4">
        <f>IFERROR(__xludf.DUMMYFUNCTION("""COMPUTED_VALUE"""),1.305)</f>
        <v>1.305</v>
      </c>
      <c r="L273" s="4">
        <v>30.4258</v>
      </c>
      <c r="M273" s="4" t="s">
        <v>13</v>
      </c>
      <c r="N273" s="1">
        <v>1.03596303741526</v>
      </c>
      <c r="O273" s="4">
        <v>29.84293696258474</v>
      </c>
      <c r="V273" s="5">
        <v>128.957</v>
      </c>
      <c r="W273" s="1">
        <v>1.36</v>
      </c>
      <c r="Z273" s="4">
        <f>IFERROR(__xludf.DUMMYFUNCTION("""COMPUTED_VALUE"""),1.305)</f>
        <v>1.305</v>
      </c>
      <c r="AA273" s="4">
        <v>123.761</v>
      </c>
      <c r="AB273" s="4" t="s">
        <v>13</v>
      </c>
      <c r="AC273" s="1">
        <v>1.50616998722874</v>
      </c>
      <c r="AD273" s="4">
        <v>127.45083001277125</v>
      </c>
    </row>
    <row r="274">
      <c r="G274" s="5">
        <v>30.9246</v>
      </c>
      <c r="H274" s="1">
        <v>1.365</v>
      </c>
      <c r="K274" s="4">
        <f>IFERROR(__xludf.DUMMYFUNCTION("""COMPUTED_VALUE"""),1.31)</f>
        <v>1.31</v>
      </c>
      <c r="L274" s="4">
        <v>30.4654</v>
      </c>
      <c r="M274" s="4" t="s">
        <v>13</v>
      </c>
      <c r="N274" s="1">
        <v>1.04028488289996</v>
      </c>
      <c r="O274" s="4">
        <v>29.88431511710004</v>
      </c>
      <c r="V274" s="5">
        <v>129.351</v>
      </c>
      <c r="W274" s="1">
        <v>1.365</v>
      </c>
      <c r="Z274" s="4">
        <f>IFERROR(__xludf.DUMMYFUNCTION("""COMPUTED_VALUE"""),1.31)</f>
        <v>1.31</v>
      </c>
      <c r="AA274" s="4">
        <v>124.294</v>
      </c>
      <c r="AB274" s="4" t="s">
        <v>13</v>
      </c>
      <c r="AC274" s="1">
        <v>1.49517335132637</v>
      </c>
      <c r="AD274" s="4">
        <v>127.85582664867363</v>
      </c>
    </row>
    <row r="275">
      <c r="G275" s="5">
        <v>30.9714</v>
      </c>
      <c r="H275" s="1">
        <v>1.37</v>
      </c>
      <c r="K275" s="4">
        <f>IFERROR(__xludf.DUMMYFUNCTION("""COMPUTED_VALUE"""),1.315)</f>
        <v>1.315</v>
      </c>
      <c r="L275" s="4">
        <v>30.5049</v>
      </c>
      <c r="M275" s="4" t="s">
        <v>13</v>
      </c>
      <c r="N275" s="1">
        <v>1.04457654840945</v>
      </c>
      <c r="O275" s="4">
        <v>29.92682345159055</v>
      </c>
      <c r="V275" s="5">
        <v>129.73</v>
      </c>
      <c r="W275" s="1">
        <v>1.37</v>
      </c>
      <c r="Z275" s="4">
        <f>IFERROR(__xludf.DUMMYFUNCTION("""COMPUTED_VALUE"""),1.315)</f>
        <v>1.315</v>
      </c>
      <c r="AA275" s="4">
        <v>124.816</v>
      </c>
      <c r="AB275" s="4" t="s">
        <v>13</v>
      </c>
      <c r="AC275" s="1">
        <v>1.48493916790573</v>
      </c>
      <c r="AD275" s="4">
        <v>128.24506083209425</v>
      </c>
    </row>
    <row r="276">
      <c r="G276" s="5">
        <v>31.0192</v>
      </c>
      <c r="H276" s="1">
        <v>1.375</v>
      </c>
      <c r="K276" s="4">
        <f>IFERROR(__xludf.DUMMYFUNCTION("""COMPUTED_VALUE"""),1.32)</f>
        <v>1.32</v>
      </c>
      <c r="L276" s="4">
        <v>30.5444</v>
      </c>
      <c r="M276" s="4" t="s">
        <v>13</v>
      </c>
      <c r="N276" s="1">
        <v>1.04877494212603</v>
      </c>
      <c r="O276" s="4">
        <v>29.97042505787397</v>
      </c>
      <c r="V276" s="5">
        <v>130.095</v>
      </c>
      <c r="W276" s="1">
        <v>1.375</v>
      </c>
      <c r="Z276" s="4">
        <f>IFERROR(__xludf.DUMMYFUNCTION("""COMPUTED_VALUE"""),1.32)</f>
        <v>1.32</v>
      </c>
      <c r="AA276" s="4">
        <v>125.326</v>
      </c>
      <c r="AB276" s="4" t="s">
        <v>13</v>
      </c>
      <c r="AC276" s="1">
        <v>1.47472118016766</v>
      </c>
      <c r="AD276" s="4">
        <v>128.62027881983235</v>
      </c>
    </row>
    <row r="277">
      <c r="G277" s="5">
        <v>31.0682</v>
      </c>
      <c r="H277" s="1">
        <v>1.38</v>
      </c>
      <c r="K277" s="4">
        <f>IFERROR(__xludf.DUMMYFUNCTION("""COMPUTED_VALUE"""),1.325)</f>
        <v>1.325</v>
      </c>
      <c r="L277" s="4">
        <v>30.5841</v>
      </c>
      <c r="M277" s="4" t="s">
        <v>13</v>
      </c>
      <c r="N277" s="1">
        <v>1.05288712717733</v>
      </c>
      <c r="O277" s="4">
        <v>30.015312872822673</v>
      </c>
      <c r="V277" s="5">
        <v>130.445</v>
      </c>
      <c r="W277" s="1">
        <v>1.38</v>
      </c>
      <c r="Z277" s="4">
        <f>IFERROR(__xludf.DUMMYFUNCTION("""COMPUTED_VALUE"""),1.325)</f>
        <v>1.325</v>
      </c>
      <c r="AA277" s="4">
        <v>125.824</v>
      </c>
      <c r="AB277" s="4" t="s">
        <v>13</v>
      </c>
      <c r="AC277" s="1">
        <v>1.46442561024442</v>
      </c>
      <c r="AD277" s="4">
        <v>128.98057438975556</v>
      </c>
    </row>
    <row r="278">
      <c r="G278" s="5">
        <v>31.1184</v>
      </c>
      <c r="H278" s="1">
        <v>1.385</v>
      </c>
      <c r="K278" s="4">
        <f>IFERROR(__xludf.DUMMYFUNCTION("""COMPUTED_VALUE"""),1.33)</f>
        <v>1.33</v>
      </c>
      <c r="L278" s="4">
        <v>30.6242</v>
      </c>
      <c r="M278" s="4" t="s">
        <v>13</v>
      </c>
      <c r="N278" s="1">
        <v>1.05693033810236</v>
      </c>
      <c r="O278" s="4">
        <v>30.06146966189764</v>
      </c>
      <c r="V278" s="5">
        <v>130.78</v>
      </c>
      <c r="W278" s="1">
        <v>1.385</v>
      </c>
      <c r="Z278" s="4">
        <f>IFERROR(__xludf.DUMMYFUNCTION("""COMPUTED_VALUE"""),1.33)</f>
        <v>1.33</v>
      </c>
      <c r="AA278" s="4">
        <v>126.31</v>
      </c>
      <c r="AB278" s="4" t="s">
        <v>13</v>
      </c>
      <c r="AC278" s="1">
        <v>1.45407348114392</v>
      </c>
      <c r="AD278" s="4">
        <v>129.32592651885608</v>
      </c>
    </row>
    <row r="279">
      <c r="G279" s="5">
        <v>31.1696</v>
      </c>
      <c r="H279" s="1">
        <v>1.39</v>
      </c>
      <c r="K279" s="4">
        <f>IFERROR(__xludf.DUMMYFUNCTION("""COMPUTED_VALUE"""),1.335)</f>
        <v>1.335</v>
      </c>
      <c r="L279" s="4">
        <v>30.6647</v>
      </c>
      <c r="M279" s="4" t="s">
        <v>13</v>
      </c>
      <c r="N279" s="1">
        <v>1.06092180944017</v>
      </c>
      <c r="O279" s="4">
        <v>30.10867819055983</v>
      </c>
      <c r="V279" s="5">
        <v>131.099</v>
      </c>
      <c r="W279" s="1">
        <v>1.39</v>
      </c>
      <c r="Z279" s="4">
        <f>IFERROR(__xludf.DUMMYFUNCTION("""COMPUTED_VALUE"""),1.335)</f>
        <v>1.335</v>
      </c>
      <c r="AA279" s="4">
        <v>126.783</v>
      </c>
      <c r="AB279" s="4" t="s">
        <v>13</v>
      </c>
      <c r="AC279" s="1">
        <v>1.4436858158741</v>
      </c>
      <c r="AD279" s="4">
        <v>129.6553141841259</v>
      </c>
    </row>
    <row r="280">
      <c r="G280" s="5">
        <v>31.2219</v>
      </c>
      <c r="H280" s="1">
        <v>1.395</v>
      </c>
      <c r="K280" s="4">
        <f>IFERROR(__xludf.DUMMYFUNCTION("""COMPUTED_VALUE"""),1.34)</f>
        <v>1.34</v>
      </c>
      <c r="L280" s="4">
        <v>30.7059</v>
      </c>
      <c r="M280" s="4" t="s">
        <v>13</v>
      </c>
      <c r="N280" s="1">
        <v>1.06487877572977</v>
      </c>
      <c r="O280" s="4">
        <v>30.15702122427023</v>
      </c>
      <c r="V280" s="5">
        <v>131.403</v>
      </c>
      <c r="W280" s="1">
        <v>1.395</v>
      </c>
      <c r="Z280" s="4">
        <f>IFERROR(__xludf.DUMMYFUNCTION("""COMPUTED_VALUE"""),1.34)</f>
        <v>1.34</v>
      </c>
      <c r="AA280" s="4">
        <v>127.244</v>
      </c>
      <c r="AB280" s="4" t="s">
        <v>13</v>
      </c>
      <c r="AC280" s="1">
        <v>1.43328363744285</v>
      </c>
      <c r="AD280" s="4">
        <v>129.96971636255714</v>
      </c>
    </row>
    <row r="281">
      <c r="G281" s="5">
        <v>31.2752</v>
      </c>
      <c r="H281" s="1">
        <v>1.4</v>
      </c>
      <c r="K281" s="4">
        <f>IFERROR(__xludf.DUMMYFUNCTION("""COMPUTED_VALUE"""),1.345)</f>
        <v>1.345</v>
      </c>
      <c r="L281" s="4">
        <v>30.7479</v>
      </c>
      <c r="M281" s="4" t="s">
        <v>13</v>
      </c>
      <c r="N281" s="1">
        <v>1.0688184715102</v>
      </c>
      <c r="O281" s="4">
        <v>30.2063815284898</v>
      </c>
      <c r="V281" s="5">
        <v>131.691</v>
      </c>
      <c r="W281" s="1">
        <v>1.4</v>
      </c>
      <c r="Z281" s="4">
        <f>IFERROR(__xludf.DUMMYFUNCTION("""COMPUTED_VALUE"""),1.345)</f>
        <v>1.345</v>
      </c>
      <c r="AA281" s="4">
        <v>127.693</v>
      </c>
      <c r="AB281" s="4" t="s">
        <v>13</v>
      </c>
      <c r="AC281" s="1">
        <v>1.42288796885809</v>
      </c>
      <c r="AD281" s="4">
        <v>130.26811203114192</v>
      </c>
    </row>
    <row r="282">
      <c r="G282" s="5">
        <v>31.3295</v>
      </c>
      <c r="H282" s="1">
        <v>1.405</v>
      </c>
      <c r="K282" s="4">
        <f>IFERROR(__xludf.DUMMYFUNCTION("""COMPUTED_VALUE"""),1.35)</f>
        <v>1.35</v>
      </c>
      <c r="L282" s="4">
        <v>30.7906</v>
      </c>
      <c r="M282" s="4" t="s">
        <v>13</v>
      </c>
      <c r="N282" s="1">
        <v>1.07275813132049</v>
      </c>
      <c r="O282" s="4">
        <v>30.25674186867951</v>
      </c>
      <c r="V282" s="5">
        <v>131.964</v>
      </c>
      <c r="W282" s="1">
        <v>1.405</v>
      </c>
      <c r="Z282" s="4">
        <f>IFERROR(__xludf.DUMMYFUNCTION("""COMPUTED_VALUE"""),1.35)</f>
        <v>1.35</v>
      </c>
      <c r="AA282" s="4">
        <v>128.128</v>
      </c>
      <c r="AB282" s="4" t="s">
        <v>13</v>
      </c>
      <c r="AC282" s="1">
        <v>1.41251983312775</v>
      </c>
      <c r="AD282" s="4">
        <v>130.55148016687224</v>
      </c>
    </row>
    <row r="283">
      <c r="G283" s="5">
        <v>31.3848</v>
      </c>
      <c r="H283" s="1">
        <v>1.41</v>
      </c>
      <c r="K283" s="4">
        <f>IFERROR(__xludf.DUMMYFUNCTION("""COMPUTED_VALUE"""),1.355)</f>
        <v>1.355</v>
      </c>
      <c r="L283" s="4">
        <v>30.8343</v>
      </c>
      <c r="M283" s="4" t="s">
        <v>13</v>
      </c>
      <c r="N283" s="1">
        <v>1.07671498969966</v>
      </c>
      <c r="O283" s="4">
        <v>30.30808501030034</v>
      </c>
      <c r="V283" s="5">
        <v>132.22</v>
      </c>
      <c r="W283" s="1">
        <v>1.41</v>
      </c>
      <c r="Z283" s="4">
        <f>IFERROR(__xludf.DUMMYFUNCTION("""COMPUTED_VALUE"""),1.355)</f>
        <v>1.355</v>
      </c>
      <c r="AA283" s="4">
        <v>128.549</v>
      </c>
      <c r="AB283" s="4" t="s">
        <v>13</v>
      </c>
      <c r="AC283" s="1">
        <v>1.40220025325972</v>
      </c>
      <c r="AD283" s="4">
        <v>130.8177997467403</v>
      </c>
    </row>
    <row r="284">
      <c r="G284" s="5">
        <v>31.441</v>
      </c>
      <c r="H284" s="1">
        <v>1.415</v>
      </c>
      <c r="K284" s="4">
        <f>IFERROR(__xludf.DUMMYFUNCTION("""COMPUTED_VALUE"""),1.36)</f>
        <v>1.36</v>
      </c>
      <c r="L284" s="4">
        <v>30.8789</v>
      </c>
      <c r="M284" s="4" t="s">
        <v>13</v>
      </c>
      <c r="N284" s="1">
        <v>1.08070628118674</v>
      </c>
      <c r="O284" s="4">
        <v>30.36029371881326</v>
      </c>
      <c r="V284" s="5">
        <v>132.461</v>
      </c>
      <c r="W284" s="1">
        <v>1.415</v>
      </c>
      <c r="Z284" s="4">
        <f>IFERROR(__xludf.DUMMYFUNCTION("""COMPUTED_VALUE"""),1.36)</f>
        <v>1.36</v>
      </c>
      <c r="AA284" s="4">
        <v>128.957</v>
      </c>
      <c r="AB284" s="4" t="s">
        <v>13</v>
      </c>
      <c r="AC284" s="1">
        <v>1.39195025226194</v>
      </c>
      <c r="AD284" s="4">
        <v>131.06904974773806</v>
      </c>
    </row>
    <row r="285">
      <c r="G285" s="5">
        <v>31.4979</v>
      </c>
      <c r="H285" s="1">
        <v>1.42</v>
      </c>
      <c r="K285" s="4">
        <f>IFERROR(__xludf.DUMMYFUNCTION("""COMPUTED_VALUE"""),1.365)</f>
        <v>1.365</v>
      </c>
      <c r="L285" s="4">
        <v>30.9246</v>
      </c>
      <c r="M285" s="4" t="s">
        <v>13</v>
      </c>
      <c r="N285" s="1">
        <v>1.08474924032076</v>
      </c>
      <c r="O285" s="4">
        <v>30.41315075967924</v>
      </c>
      <c r="V285" s="5">
        <v>132.686</v>
      </c>
      <c r="W285" s="1">
        <v>1.42</v>
      </c>
      <c r="Z285" s="4">
        <f>IFERROR(__xludf.DUMMYFUNCTION("""COMPUTED_VALUE"""),1.365)</f>
        <v>1.365</v>
      </c>
      <c r="AA285" s="4">
        <v>129.351</v>
      </c>
      <c r="AB285" s="4" t="s">
        <v>13</v>
      </c>
      <c r="AC285" s="1">
        <v>1.3817908531423</v>
      </c>
      <c r="AD285" s="4">
        <v>131.30420914685772</v>
      </c>
    </row>
    <row r="286">
      <c r="G286" s="5">
        <v>31.5556</v>
      </c>
      <c r="H286" s="1">
        <v>1.425</v>
      </c>
      <c r="K286" s="4">
        <f>IFERROR(__xludf.DUMMYFUNCTION("""COMPUTED_VALUE"""),1.3673400882)</f>
        <v>1.367340088</v>
      </c>
      <c r="L286" s="4" t="s">
        <v>13</v>
      </c>
      <c r="M286" s="4">
        <v>1.04230202021102</v>
      </c>
      <c r="N286" s="1">
        <v>1.08886110164075</v>
      </c>
      <c r="O286" s="4">
        <v>30.46673889835925</v>
      </c>
      <c r="V286" s="5">
        <v>132.895</v>
      </c>
      <c r="W286" s="1">
        <v>1.425</v>
      </c>
      <c r="Z286" s="4">
        <f>IFERROR(__xludf.DUMMYFUNCTION("""COMPUTED_VALUE"""),1.3673400882)</f>
        <v>1.367340088</v>
      </c>
      <c r="AA286" s="4" t="s">
        <v>13</v>
      </c>
      <c r="AB286" s="4">
        <v>1.49033611319461</v>
      </c>
      <c r="AC286" s="1">
        <v>1.37174307890874</v>
      </c>
      <c r="AD286" s="4">
        <v>131.52325692109127</v>
      </c>
    </row>
    <row r="287">
      <c r="G287" s="5">
        <v>31.6139</v>
      </c>
      <c r="H287" s="1">
        <v>1.43</v>
      </c>
      <c r="K287" s="4">
        <f>IFERROR(__xludf.DUMMYFUNCTION("""COMPUTED_VALUE"""),1.37)</f>
        <v>1.37</v>
      </c>
      <c r="L287" s="4">
        <v>30.9714</v>
      </c>
      <c r="M287" s="4" t="s">
        <v>13</v>
      </c>
      <c r="N287" s="1">
        <v>1.09305909968574</v>
      </c>
      <c r="O287" s="4">
        <v>30.520840900314262</v>
      </c>
      <c r="V287" s="5">
        <v>133.088</v>
      </c>
      <c r="W287" s="1">
        <v>1.43</v>
      </c>
      <c r="Z287" s="4">
        <f>IFERROR(__xludf.DUMMYFUNCTION("""COMPUTED_VALUE"""),1.37)</f>
        <v>1.37</v>
      </c>
      <c r="AA287" s="4">
        <v>129.73</v>
      </c>
      <c r="AB287" s="4" t="s">
        <v>13</v>
      </c>
      <c r="AC287" s="1">
        <v>1.36182795256915</v>
      </c>
      <c r="AD287" s="4">
        <v>131.72617204743085</v>
      </c>
    </row>
    <row r="288">
      <c r="G288" s="5">
        <v>31.6728</v>
      </c>
      <c r="H288" s="1">
        <v>1.435</v>
      </c>
      <c r="K288" s="4">
        <f>IFERROR(__xludf.DUMMYFUNCTION("""COMPUTED_VALUE"""),1.375)</f>
        <v>1.375</v>
      </c>
      <c r="L288" s="4">
        <v>31.0192</v>
      </c>
      <c r="M288" s="4" t="s">
        <v>13</v>
      </c>
      <c r="N288" s="1">
        <v>1.09736046899476</v>
      </c>
      <c r="O288" s="4">
        <v>30.575439531005237</v>
      </c>
      <c r="V288" s="5">
        <v>133.265</v>
      </c>
      <c r="W288" s="1">
        <v>1.435</v>
      </c>
      <c r="Z288" s="4">
        <f>IFERROR(__xludf.DUMMYFUNCTION("""COMPUTED_VALUE"""),1.375)</f>
        <v>1.375</v>
      </c>
      <c r="AA288" s="4">
        <v>130.095</v>
      </c>
      <c r="AB288" s="4" t="s">
        <v>13</v>
      </c>
      <c r="AC288" s="1">
        <v>1.35206649713146</v>
      </c>
      <c r="AD288" s="4">
        <v>131.91293350286853</v>
      </c>
    </row>
    <row r="289">
      <c r="G289" s="5">
        <v>31.7321</v>
      </c>
      <c r="H289" s="1">
        <v>1.44</v>
      </c>
      <c r="K289" s="4">
        <f>IFERROR(__xludf.DUMMYFUNCTION("""COMPUTED_VALUE"""),1.38)</f>
        <v>1.38</v>
      </c>
      <c r="L289" s="4">
        <v>31.0682</v>
      </c>
      <c r="M289" s="4" t="s">
        <v>13</v>
      </c>
      <c r="N289" s="1">
        <v>1.10178244410684</v>
      </c>
      <c r="O289" s="4">
        <v>30.63031755589316</v>
      </c>
      <c r="V289" s="5">
        <v>133.426</v>
      </c>
      <c r="W289" s="1">
        <v>1.44</v>
      </c>
      <c r="Z289" s="4">
        <f>IFERROR(__xludf.DUMMYFUNCTION("""COMPUTED_VALUE"""),1.38)</f>
        <v>1.38</v>
      </c>
      <c r="AA289" s="4">
        <v>130.445</v>
      </c>
      <c r="AB289" s="4" t="s">
        <v>13</v>
      </c>
      <c r="AC289" s="1">
        <v>1.34247973560358</v>
      </c>
      <c r="AD289" s="4">
        <v>132.0835202643964</v>
      </c>
    </row>
    <row r="290">
      <c r="G290" s="5">
        <v>31.7917</v>
      </c>
      <c r="H290" s="1">
        <v>1.445</v>
      </c>
      <c r="K290" s="4">
        <f>IFERROR(__xludf.DUMMYFUNCTION("""COMPUTED_VALUE"""),1.385)</f>
        <v>1.385</v>
      </c>
      <c r="L290" s="4">
        <v>31.1184</v>
      </c>
      <c r="M290" s="4" t="s">
        <v>13</v>
      </c>
      <c r="N290" s="1">
        <v>1.106342259561</v>
      </c>
      <c r="O290" s="4">
        <v>30.685357740439</v>
      </c>
      <c r="V290" s="5">
        <v>133.573</v>
      </c>
      <c r="W290" s="1">
        <v>1.445</v>
      </c>
      <c r="Z290" s="4">
        <f>IFERROR(__xludf.DUMMYFUNCTION("""COMPUTED_VALUE"""),1.385)</f>
        <v>1.385</v>
      </c>
      <c r="AA290" s="4">
        <v>130.78</v>
      </c>
      <c r="AB290" s="4" t="s">
        <v>13</v>
      </c>
      <c r="AC290" s="1">
        <v>1.33308869099343</v>
      </c>
      <c r="AD290" s="4">
        <v>132.23991130900657</v>
      </c>
    </row>
    <row r="291">
      <c r="G291" s="5">
        <v>31.8515</v>
      </c>
      <c r="H291" s="1">
        <v>1.45</v>
      </c>
      <c r="K291" s="4">
        <f>IFERROR(__xludf.DUMMYFUNCTION("""COMPUTED_VALUE"""),1.39)</f>
        <v>1.39</v>
      </c>
      <c r="L291" s="4">
        <v>31.1696</v>
      </c>
      <c r="M291" s="4" t="s">
        <v>13</v>
      </c>
      <c r="N291" s="1">
        <v>1.11105714989627</v>
      </c>
      <c r="O291" s="4">
        <v>30.740442850103733</v>
      </c>
      <c r="V291" s="5">
        <v>133.704</v>
      </c>
      <c r="W291" s="1">
        <v>1.45</v>
      </c>
      <c r="Z291" s="4">
        <f>IFERROR(__xludf.DUMMYFUNCTION("""COMPUTED_VALUE"""),1.39)</f>
        <v>1.39</v>
      </c>
      <c r="AA291" s="4">
        <v>131.099</v>
      </c>
      <c r="AB291" s="4" t="s">
        <v>13</v>
      </c>
      <c r="AC291" s="1">
        <v>1.32391438630892</v>
      </c>
      <c r="AD291" s="4">
        <v>132.38008561369108</v>
      </c>
    </row>
    <row r="292">
      <c r="G292" s="5">
        <v>31.9115</v>
      </c>
      <c r="H292" s="1">
        <v>1.455</v>
      </c>
      <c r="K292" s="4">
        <f>IFERROR(__xludf.DUMMYFUNCTION("""COMPUTED_VALUE"""),1.395)</f>
        <v>1.395</v>
      </c>
      <c r="L292" s="4">
        <v>31.2219</v>
      </c>
      <c r="M292" s="4" t="s">
        <v>13</v>
      </c>
      <c r="N292" s="1">
        <v>1.11594434965168</v>
      </c>
      <c r="O292" s="4">
        <v>30.79555565034832</v>
      </c>
      <c r="V292" s="5">
        <v>133.821</v>
      </c>
      <c r="W292" s="1">
        <v>1.455</v>
      </c>
      <c r="Z292" s="4">
        <f>IFERROR(__xludf.DUMMYFUNCTION("""COMPUTED_VALUE"""),1.395)</f>
        <v>1.395</v>
      </c>
      <c r="AA292" s="4">
        <v>131.403</v>
      </c>
      <c r="AB292" s="4" t="s">
        <v>13</v>
      </c>
      <c r="AC292" s="1">
        <v>1.31497784455796</v>
      </c>
      <c r="AD292" s="4">
        <v>132.50602215544203</v>
      </c>
    </row>
    <row r="293">
      <c r="G293" s="5">
        <v>31.9714</v>
      </c>
      <c r="H293" s="1">
        <v>1.46</v>
      </c>
      <c r="K293" s="4">
        <f>IFERROR(__xludf.DUMMYFUNCTION("""COMPUTED_VALUE"""),1.4)</f>
        <v>1.4</v>
      </c>
      <c r="L293" s="4">
        <v>31.2752</v>
      </c>
      <c r="M293" s="4" t="s">
        <v>13</v>
      </c>
      <c r="N293" s="1">
        <v>1.12102109336627</v>
      </c>
      <c r="O293" s="4">
        <v>30.85037890663373</v>
      </c>
      <c r="V293" s="5">
        <v>133.922</v>
      </c>
      <c r="W293" s="1">
        <v>1.46</v>
      </c>
      <c r="Z293" s="4">
        <f>IFERROR(__xludf.DUMMYFUNCTION("""COMPUTED_VALUE"""),1.4)</f>
        <v>1.4</v>
      </c>
      <c r="AA293" s="4">
        <v>131.691</v>
      </c>
      <c r="AB293" s="4" t="s">
        <v>13</v>
      </c>
      <c r="AC293" s="1">
        <v>1.30630008874847</v>
      </c>
      <c r="AD293" s="4">
        <v>132.61569991125154</v>
      </c>
    </row>
    <row r="294">
      <c r="G294" s="5">
        <v>32.0312</v>
      </c>
      <c r="H294" s="1">
        <v>1.465</v>
      </c>
      <c r="K294" s="4">
        <f>IFERROR(__xludf.DUMMYFUNCTION("""COMPUTED_VALUE"""),1.405)</f>
        <v>1.405</v>
      </c>
      <c r="L294" s="4">
        <v>31.3295</v>
      </c>
      <c r="M294" s="4" t="s">
        <v>13</v>
      </c>
      <c r="N294" s="1">
        <v>1.12630461557905</v>
      </c>
      <c r="O294" s="4">
        <v>30.90489538442095</v>
      </c>
      <c r="V294" s="5">
        <v>134.01</v>
      </c>
      <c r="W294" s="1">
        <v>1.465</v>
      </c>
      <c r="Z294" s="4">
        <f>IFERROR(__xludf.DUMMYFUNCTION("""COMPUTED_VALUE"""),1.405)</f>
        <v>1.405</v>
      </c>
      <c r="AA294" s="4">
        <v>131.964</v>
      </c>
      <c r="AB294" s="4" t="s">
        <v>13</v>
      </c>
      <c r="AC294" s="1">
        <v>1.29790214188837</v>
      </c>
      <c r="AD294" s="4">
        <v>132.71209785811163</v>
      </c>
    </row>
    <row r="295">
      <c r="G295" s="5">
        <v>32.0909</v>
      </c>
      <c r="H295" s="1">
        <v>1.47</v>
      </c>
      <c r="K295" s="4">
        <f>IFERROR(__xludf.DUMMYFUNCTION("""COMPUTED_VALUE"""),1.41)</f>
        <v>1.41</v>
      </c>
      <c r="L295" s="4">
        <v>31.3848</v>
      </c>
      <c r="M295" s="4" t="s">
        <v>13</v>
      </c>
      <c r="N295" s="1">
        <v>1.13181215082906</v>
      </c>
      <c r="O295" s="4">
        <v>30.95908784917094</v>
      </c>
      <c r="V295" s="5">
        <v>134.084</v>
      </c>
      <c r="W295" s="1">
        <v>1.47</v>
      </c>
      <c r="Z295" s="4">
        <f>IFERROR(__xludf.DUMMYFUNCTION("""COMPUTED_VALUE"""),1.41)</f>
        <v>1.41</v>
      </c>
      <c r="AA295" s="4">
        <v>132.22</v>
      </c>
      <c r="AB295" s="4" t="s">
        <v>13</v>
      </c>
      <c r="AC295" s="1">
        <v>1.28980502698556</v>
      </c>
      <c r="AD295" s="4">
        <v>132.79419497301444</v>
      </c>
    </row>
    <row r="296">
      <c r="G296" s="5">
        <v>32.1501</v>
      </c>
      <c r="H296" s="1">
        <v>1.475</v>
      </c>
      <c r="K296" s="4">
        <f>IFERROR(__xludf.DUMMYFUNCTION("""COMPUTED_VALUE"""),1.415)</f>
        <v>1.415</v>
      </c>
      <c r="L296" s="4">
        <v>31.441</v>
      </c>
      <c r="M296" s="4" t="s">
        <v>13</v>
      </c>
      <c r="N296" s="1">
        <v>1.13756093365533</v>
      </c>
      <c r="O296" s="4">
        <v>31.012539066344672</v>
      </c>
      <c r="V296" s="5">
        <v>134.145</v>
      </c>
      <c r="W296" s="1">
        <v>1.475</v>
      </c>
      <c r="Z296" s="4">
        <f>IFERROR(__xludf.DUMMYFUNCTION("""COMPUTED_VALUE"""),1.415)</f>
        <v>1.415</v>
      </c>
      <c r="AA296" s="4">
        <v>132.461</v>
      </c>
      <c r="AB296" s="4" t="s">
        <v>13</v>
      </c>
      <c r="AC296" s="1">
        <v>1.28202976704797</v>
      </c>
      <c r="AD296" s="4">
        <v>132.86297023295205</v>
      </c>
    </row>
    <row r="297">
      <c r="G297" s="5">
        <v>32.209</v>
      </c>
      <c r="H297" s="1">
        <v>1.48</v>
      </c>
      <c r="K297" s="4">
        <f>IFERROR(__xludf.DUMMYFUNCTION("""COMPUTED_VALUE"""),1.42)</f>
        <v>1.42</v>
      </c>
      <c r="L297" s="4">
        <v>31.4979</v>
      </c>
      <c r="M297" s="4" t="s">
        <v>13</v>
      </c>
      <c r="N297" s="1">
        <v>1.14356819859689</v>
      </c>
      <c r="O297" s="4">
        <v>31.065431801403115</v>
      </c>
      <c r="V297" s="5">
        <v>134.193</v>
      </c>
      <c r="W297" s="1">
        <v>1.48</v>
      </c>
      <c r="Z297" s="4">
        <f>IFERROR(__xludf.DUMMYFUNCTION("""COMPUTED_VALUE"""),1.42)</f>
        <v>1.42</v>
      </c>
      <c r="AA297" s="4">
        <v>132.686</v>
      </c>
      <c r="AB297" s="4" t="s">
        <v>13</v>
      </c>
      <c r="AC297" s="1">
        <v>1.2745973850835</v>
      </c>
      <c r="AD297" s="4">
        <v>132.91840261491652</v>
      </c>
    </row>
    <row r="298">
      <c r="G298" s="5">
        <v>32.2673</v>
      </c>
      <c r="H298" s="1">
        <v>1.485</v>
      </c>
      <c r="K298" s="4">
        <f>IFERROR(__xludf.DUMMYFUNCTION("""COMPUTED_VALUE"""),1.425)</f>
        <v>1.425</v>
      </c>
      <c r="L298" s="4">
        <v>31.5556</v>
      </c>
      <c r="M298" s="4" t="s">
        <v>13</v>
      </c>
      <c r="N298" s="1">
        <v>1.14985118019276</v>
      </c>
      <c r="O298" s="4">
        <v>31.11744881980724</v>
      </c>
      <c r="V298" s="5">
        <v>134.229</v>
      </c>
      <c r="W298" s="1">
        <v>1.485</v>
      </c>
      <c r="Z298" s="4">
        <f>IFERROR(__xludf.DUMMYFUNCTION("""COMPUTED_VALUE"""),1.425)</f>
        <v>1.425</v>
      </c>
      <c r="AA298" s="4">
        <v>132.895</v>
      </c>
      <c r="AB298" s="4" t="s">
        <v>13</v>
      </c>
      <c r="AC298" s="1">
        <v>1.26752890410008</v>
      </c>
      <c r="AD298" s="4">
        <v>132.96147109589992</v>
      </c>
    </row>
    <row r="299">
      <c r="G299" s="5">
        <v>32.325</v>
      </c>
      <c r="H299" s="1">
        <v>1.49</v>
      </c>
      <c r="K299" s="4">
        <f>IFERROR(__xludf.DUMMYFUNCTION("""COMPUTED_VALUE"""),1.43)</f>
        <v>1.43</v>
      </c>
      <c r="L299" s="4">
        <v>31.6139</v>
      </c>
      <c r="M299" s="4" t="s">
        <v>13</v>
      </c>
      <c r="N299" s="1">
        <v>1.15642711298197</v>
      </c>
      <c r="O299" s="4">
        <v>31.168572887018033</v>
      </c>
      <c r="V299" s="5">
        <v>134.252</v>
      </c>
      <c r="W299" s="1">
        <v>1.49</v>
      </c>
      <c r="Z299" s="4">
        <f>IFERROR(__xludf.DUMMYFUNCTION("""COMPUTED_VALUE"""),1.43)</f>
        <v>1.43</v>
      </c>
      <c r="AA299" s="4">
        <v>133.088</v>
      </c>
      <c r="AB299" s="4" t="s">
        <v>13</v>
      </c>
      <c r="AC299" s="1">
        <v>1.26084534710562</v>
      </c>
      <c r="AD299" s="4">
        <v>132.99115465289438</v>
      </c>
    </row>
    <row r="300">
      <c r="G300" s="5">
        <v>32.382</v>
      </c>
      <c r="H300" s="1">
        <v>1.495</v>
      </c>
      <c r="K300" s="4">
        <f>IFERROR(__xludf.DUMMYFUNCTION("""COMPUTED_VALUE"""),1.435)</f>
        <v>1.435</v>
      </c>
      <c r="L300" s="4">
        <v>31.6728</v>
      </c>
      <c r="M300" s="4" t="s">
        <v>13</v>
      </c>
      <c r="N300" s="1">
        <v>1.16331323150355</v>
      </c>
      <c r="O300" s="4">
        <v>31.218686768496447</v>
      </c>
      <c r="V300" s="5">
        <v>134.265</v>
      </c>
      <c r="W300" s="1">
        <v>1.495</v>
      </c>
      <c r="Z300" s="4">
        <f>IFERROR(__xludf.DUMMYFUNCTION("""COMPUTED_VALUE"""),1.435)</f>
        <v>1.435</v>
      </c>
      <c r="AA300" s="4">
        <v>133.265</v>
      </c>
      <c r="AB300" s="4" t="s">
        <v>13</v>
      </c>
      <c r="AC300" s="1">
        <v>1.25456773710802</v>
      </c>
      <c r="AD300" s="4">
        <v>133.01043226289195</v>
      </c>
    </row>
    <row r="301">
      <c r="G301" s="5">
        <v>32.4381</v>
      </c>
      <c r="H301" s="1">
        <v>1.5</v>
      </c>
      <c r="K301" s="4">
        <f>IFERROR(__xludf.DUMMYFUNCTION("""COMPUTED_VALUE"""),1.44)</f>
        <v>1.44</v>
      </c>
      <c r="L301" s="4">
        <v>31.7321</v>
      </c>
      <c r="M301" s="4" t="s">
        <v>13</v>
      </c>
      <c r="N301" s="1">
        <v>1.17052677029653</v>
      </c>
      <c r="O301" s="4">
        <v>31.26757322970347</v>
      </c>
      <c r="V301" s="5">
        <v>134.266</v>
      </c>
      <c r="W301" s="1">
        <v>1.5</v>
      </c>
      <c r="Z301" s="4">
        <f>IFERROR(__xludf.DUMMYFUNCTION("""COMPUTED_VALUE"""),1.44)</f>
        <v>1.44</v>
      </c>
      <c r="AA301" s="4">
        <v>133.426</v>
      </c>
      <c r="AB301" s="4" t="s">
        <v>13</v>
      </c>
      <c r="AC301" s="1">
        <v>1.24871709711521</v>
      </c>
      <c r="AD301" s="4">
        <v>133.01728290288477</v>
      </c>
    </row>
    <row r="302">
      <c r="G302" s="5">
        <v>32.4934</v>
      </c>
      <c r="H302" s="1">
        <v>1.505</v>
      </c>
      <c r="K302" s="4">
        <f>IFERROR(__xludf.DUMMYFUNCTION("""COMPUTED_VALUE"""),1.445)</f>
        <v>1.445</v>
      </c>
      <c r="L302" s="4">
        <v>31.7917</v>
      </c>
      <c r="M302" s="4" t="s">
        <v>13</v>
      </c>
      <c r="N302" s="1">
        <v>1.17808496389994</v>
      </c>
      <c r="O302" s="4">
        <v>31.31531503610006</v>
      </c>
      <c r="V302" s="5">
        <v>134.258</v>
      </c>
      <c r="W302" s="1">
        <v>1.505</v>
      </c>
      <c r="Z302" s="4">
        <f>IFERROR(__xludf.DUMMYFUNCTION("""COMPUTED_VALUE"""),1.445)</f>
        <v>1.445</v>
      </c>
      <c r="AA302" s="4">
        <v>133.573</v>
      </c>
      <c r="AB302" s="4" t="s">
        <v>13</v>
      </c>
      <c r="AC302" s="1">
        <v>1.24331445013511</v>
      </c>
      <c r="AD302" s="4">
        <v>133.0146855498649</v>
      </c>
    </row>
    <row r="303">
      <c r="G303" s="5">
        <v>32.5476</v>
      </c>
      <c r="H303" s="1">
        <v>1.51</v>
      </c>
      <c r="K303" s="4">
        <f>IFERROR(__xludf.DUMMYFUNCTION("""COMPUTED_VALUE"""),1.45)</f>
        <v>1.45</v>
      </c>
      <c r="L303" s="4">
        <v>31.8515</v>
      </c>
      <c r="M303" s="4" t="s">
        <v>13</v>
      </c>
      <c r="N303" s="1">
        <v>1.18600504685281</v>
      </c>
      <c r="O303" s="4">
        <v>31.361594953147193</v>
      </c>
      <c r="V303" s="5">
        <v>134.241</v>
      </c>
      <c r="W303" s="1">
        <v>1.51</v>
      </c>
      <c r="Z303" s="4">
        <f>IFERROR(__xludf.DUMMYFUNCTION("""COMPUTED_VALUE"""),1.45)</f>
        <v>1.45</v>
      </c>
      <c r="AA303" s="4">
        <v>133.704</v>
      </c>
      <c r="AB303" s="4" t="s">
        <v>13</v>
      </c>
      <c r="AC303" s="1">
        <v>1.23838081917562</v>
      </c>
      <c r="AD303" s="4">
        <v>133.00261918082438</v>
      </c>
    </row>
    <row r="304">
      <c r="G304" s="5">
        <v>32.6008</v>
      </c>
      <c r="H304" s="1">
        <v>1.515</v>
      </c>
      <c r="K304" s="4">
        <f>IFERROR(__xludf.DUMMYFUNCTION("""COMPUTED_VALUE"""),1.455)</f>
        <v>1.455</v>
      </c>
      <c r="L304" s="4">
        <v>31.9115</v>
      </c>
      <c r="M304" s="4" t="s">
        <v>13</v>
      </c>
      <c r="N304" s="1">
        <v>1.19430425369416</v>
      </c>
      <c r="O304" s="4">
        <v>31.40649574630584</v>
      </c>
      <c r="V304" s="5">
        <v>134.214</v>
      </c>
      <c r="W304" s="1">
        <v>1.515</v>
      </c>
      <c r="Z304" s="4">
        <f>IFERROR(__xludf.DUMMYFUNCTION("""COMPUTED_VALUE"""),1.455)</f>
        <v>1.455</v>
      </c>
      <c r="AA304" s="4">
        <v>133.821</v>
      </c>
      <c r="AB304" s="4" t="s">
        <v>13</v>
      </c>
      <c r="AC304" s="1">
        <v>1.23393722724466</v>
      </c>
      <c r="AD304" s="4">
        <v>132.98006277275533</v>
      </c>
    </row>
    <row r="305">
      <c r="G305" s="5">
        <v>32.6528</v>
      </c>
      <c r="H305" s="1">
        <v>1.52</v>
      </c>
      <c r="K305" s="4">
        <f>IFERROR(__xludf.DUMMYFUNCTION("""COMPUTED_VALUE"""),1.46)</f>
        <v>1.46</v>
      </c>
      <c r="L305" s="4">
        <v>31.9714</v>
      </c>
      <c r="M305" s="4" t="s">
        <v>13</v>
      </c>
      <c r="N305" s="1">
        <v>1.20299981896303</v>
      </c>
      <c r="O305" s="4">
        <v>31.44980018103697</v>
      </c>
      <c r="V305" s="5">
        <v>134.18</v>
      </c>
      <c r="W305" s="1">
        <v>1.52</v>
      </c>
      <c r="Z305" s="4">
        <f>IFERROR(__xludf.DUMMYFUNCTION("""COMPUTED_VALUE"""),1.46)</f>
        <v>1.46</v>
      </c>
      <c r="AA305" s="4">
        <v>133.922</v>
      </c>
      <c r="AB305" s="4" t="s">
        <v>13</v>
      </c>
      <c r="AC305" s="1">
        <v>1.23000469735014</v>
      </c>
      <c r="AD305" s="4">
        <v>132.94999530264985</v>
      </c>
    </row>
    <row r="306">
      <c r="G306" s="5">
        <v>32.7037</v>
      </c>
      <c r="H306" s="1">
        <v>1.525</v>
      </c>
      <c r="K306" s="4">
        <f>IFERROR(__xludf.DUMMYFUNCTION("""COMPUTED_VALUE"""),1.465)</f>
        <v>1.465</v>
      </c>
      <c r="L306" s="4">
        <v>32.0312</v>
      </c>
      <c r="M306" s="4" t="s">
        <v>13</v>
      </c>
      <c r="N306" s="1">
        <v>1.21210897719845</v>
      </c>
      <c r="O306" s="4">
        <v>31.491591022801547</v>
      </c>
      <c r="V306" s="5">
        <v>134.139</v>
      </c>
      <c r="W306" s="1">
        <v>1.525</v>
      </c>
      <c r="Z306" s="4">
        <f>IFERROR(__xludf.DUMMYFUNCTION("""COMPUTED_VALUE"""),1.465)</f>
        <v>1.465</v>
      </c>
      <c r="AA306" s="4">
        <v>134.01</v>
      </c>
      <c r="AB306" s="4" t="s">
        <v>13</v>
      </c>
      <c r="AC306" s="1">
        <v>1.22660425249999</v>
      </c>
      <c r="AD306" s="4">
        <v>132.91239574750003</v>
      </c>
    </row>
    <row r="307">
      <c r="G307" s="5">
        <v>32.7532</v>
      </c>
      <c r="H307" s="1">
        <v>1.53</v>
      </c>
      <c r="K307" s="4">
        <f>IFERROR(__xludf.DUMMYFUNCTION("""COMPUTED_VALUE"""),1.47)</f>
        <v>1.47</v>
      </c>
      <c r="L307" s="4">
        <v>32.0909</v>
      </c>
      <c r="M307" s="4" t="s">
        <v>13</v>
      </c>
      <c r="N307" s="1">
        <v>1.22164896293943</v>
      </c>
      <c r="O307" s="4">
        <v>31.53155103706057</v>
      </c>
      <c r="V307" s="5">
        <v>134.091</v>
      </c>
      <c r="W307" s="1">
        <v>1.53</v>
      </c>
      <c r="Z307" s="4">
        <f>IFERROR(__xludf.DUMMYFUNCTION("""COMPUTED_VALUE"""),1.47)</f>
        <v>1.47</v>
      </c>
      <c r="AA307" s="4">
        <v>134.084</v>
      </c>
      <c r="AB307" s="4" t="s">
        <v>13</v>
      </c>
      <c r="AC307" s="1">
        <v>1.2237569157021</v>
      </c>
      <c r="AD307" s="4">
        <v>132.8672430842979</v>
      </c>
    </row>
    <row r="308">
      <c r="G308" s="5">
        <v>32.8013</v>
      </c>
      <c r="H308" s="1">
        <v>1.535</v>
      </c>
      <c r="K308" s="4">
        <f>IFERROR(__xludf.DUMMYFUNCTION("""COMPUTED_VALUE"""),1.475)</f>
        <v>1.475</v>
      </c>
      <c r="L308" s="4">
        <v>32.1501</v>
      </c>
      <c r="M308" s="4" t="s">
        <v>13</v>
      </c>
      <c r="N308" s="1">
        <v>1.23163701072501</v>
      </c>
      <c r="O308" s="4">
        <v>31.56966298927499</v>
      </c>
      <c r="V308" s="5">
        <v>134.038</v>
      </c>
      <c r="W308" s="1">
        <v>1.535</v>
      </c>
      <c r="Z308" s="4">
        <f>IFERROR(__xludf.DUMMYFUNCTION("""COMPUTED_VALUE"""),1.475)</f>
        <v>1.475</v>
      </c>
      <c r="AA308" s="4">
        <v>134.145</v>
      </c>
      <c r="AB308" s="4" t="s">
        <v>13</v>
      </c>
      <c r="AC308" s="1">
        <v>1.22148370996441</v>
      </c>
      <c r="AD308" s="4">
        <v>132.8165162900356</v>
      </c>
    </row>
    <row r="309">
      <c r="G309" s="5">
        <v>32.848</v>
      </c>
      <c r="H309" s="1">
        <v>1.54</v>
      </c>
      <c r="K309" s="4">
        <f>IFERROR(__xludf.DUMMYFUNCTION("""COMPUTED_VALUE"""),1.48)</f>
        <v>1.48</v>
      </c>
      <c r="L309" s="4">
        <v>32.209</v>
      </c>
      <c r="M309" s="4" t="s">
        <v>13</v>
      </c>
      <c r="N309" s="1">
        <v>1.24209035509423</v>
      </c>
      <c r="O309" s="4">
        <v>31.60590964490577</v>
      </c>
      <c r="V309" s="5">
        <v>133.98</v>
      </c>
      <c r="W309" s="1">
        <v>1.54</v>
      </c>
      <c r="Z309" s="4">
        <f>IFERROR(__xludf.DUMMYFUNCTION("""COMPUTED_VALUE"""),1.48)</f>
        <v>1.48</v>
      </c>
      <c r="AA309" s="4">
        <v>134.193</v>
      </c>
      <c r="AB309" s="4" t="s">
        <v>13</v>
      </c>
      <c r="AC309" s="1">
        <v>1.21980565829482</v>
      </c>
      <c r="AD309" s="4">
        <v>132.76019434170516</v>
      </c>
    </row>
    <row r="310">
      <c r="G310" s="5">
        <v>32.8932</v>
      </c>
      <c r="H310" s="1">
        <v>1.545</v>
      </c>
      <c r="K310" s="4">
        <f>IFERROR(__xludf.DUMMYFUNCTION("""COMPUTED_VALUE"""),1.485)</f>
        <v>1.485</v>
      </c>
      <c r="L310" s="4">
        <v>32.2673</v>
      </c>
      <c r="M310" s="4" t="s">
        <v>13</v>
      </c>
      <c r="N310" s="1">
        <v>1.2530262305861</v>
      </c>
      <c r="O310" s="4">
        <v>31.6401737694139</v>
      </c>
      <c r="V310" s="5">
        <v>133.918</v>
      </c>
      <c r="W310" s="1">
        <v>1.545</v>
      </c>
      <c r="Z310" s="4">
        <f>IFERROR(__xludf.DUMMYFUNCTION("""COMPUTED_VALUE"""),1.485)</f>
        <v>1.485</v>
      </c>
      <c r="AA310" s="4">
        <v>134.229</v>
      </c>
      <c r="AB310" s="4" t="s">
        <v>13</v>
      </c>
      <c r="AC310" s="1">
        <v>1.21874378370125</v>
      </c>
      <c r="AD310" s="4">
        <v>132.69925621629875</v>
      </c>
    </row>
    <row r="311">
      <c r="G311" s="5">
        <v>32.9368</v>
      </c>
      <c r="H311" s="1">
        <v>1.55</v>
      </c>
      <c r="K311" s="4">
        <f>IFERROR(__xludf.DUMMYFUNCTION("""COMPUTED_VALUE"""),1.49)</f>
        <v>1.49</v>
      </c>
      <c r="L311" s="4">
        <v>32.325</v>
      </c>
      <c r="M311" s="4" t="s">
        <v>13</v>
      </c>
      <c r="N311" s="1">
        <v>1.26446187173966</v>
      </c>
      <c r="O311" s="4">
        <v>31.67233812826034</v>
      </c>
      <c r="V311" s="5">
        <v>133.852</v>
      </c>
      <c r="W311" s="1">
        <v>1.55</v>
      </c>
      <c r="Z311" s="4">
        <f>IFERROR(__xludf.DUMMYFUNCTION("""COMPUTED_VALUE"""),1.49)</f>
        <v>1.49</v>
      </c>
      <c r="AA311" s="4">
        <v>134.252</v>
      </c>
      <c r="AB311" s="4" t="s">
        <v>13</v>
      </c>
      <c r="AC311" s="1">
        <v>1.21831910919161</v>
      </c>
      <c r="AD311" s="4">
        <v>132.6336808908084</v>
      </c>
    </row>
    <row r="312">
      <c r="G312" s="5">
        <v>32.9788</v>
      </c>
      <c r="H312" s="1">
        <v>1.555</v>
      </c>
      <c r="K312" s="4">
        <f>IFERROR(__xludf.DUMMYFUNCTION("""COMPUTED_VALUE"""),1.495)</f>
        <v>1.495</v>
      </c>
      <c r="L312" s="4">
        <v>32.382</v>
      </c>
      <c r="M312" s="4" t="s">
        <v>13</v>
      </c>
      <c r="N312" s="1">
        <v>1.28072651384501</v>
      </c>
      <c r="O312" s="4">
        <v>31.69807348615499</v>
      </c>
      <c r="V312" s="5">
        <v>133.784</v>
      </c>
      <c r="W312" s="1">
        <v>1.555</v>
      </c>
      <c r="Z312" s="4">
        <f>IFERROR(__xludf.DUMMYFUNCTION("""COMPUTED_VALUE"""),1.495)</f>
        <v>1.495</v>
      </c>
      <c r="AA312" s="4">
        <v>134.265</v>
      </c>
      <c r="AB312" s="4" t="s">
        <v>13</v>
      </c>
      <c r="AC312" s="1">
        <v>1.21876117926175</v>
      </c>
      <c r="AD312" s="4">
        <v>132.56523882073824</v>
      </c>
    </row>
    <row r="313">
      <c r="G313" s="5">
        <v>33.0191</v>
      </c>
      <c r="H313" s="1">
        <v>1.56</v>
      </c>
      <c r="K313" s="4">
        <f>IFERROR(__xludf.DUMMYFUNCTION("""COMPUTED_VALUE"""),1.5)</f>
        <v>1.5</v>
      </c>
      <c r="L313" s="4">
        <v>32.4381</v>
      </c>
      <c r="M313" s="4" t="s">
        <v>13</v>
      </c>
      <c r="N313" s="1">
        <v>1.30889286759199</v>
      </c>
      <c r="O313" s="4">
        <v>31.710207132408012</v>
      </c>
      <c r="V313" s="5">
        <v>133.714</v>
      </c>
      <c r="W313" s="1">
        <v>1.56</v>
      </c>
      <c r="Z313" s="4">
        <f>IFERROR(__xludf.DUMMYFUNCTION("""COMPUTED_VALUE"""),1.5)</f>
        <v>1.5</v>
      </c>
      <c r="AA313" s="4">
        <v>134.266</v>
      </c>
      <c r="AB313" s="4" t="s">
        <v>13</v>
      </c>
      <c r="AC313" s="1">
        <v>1.22039319444345</v>
      </c>
      <c r="AD313" s="4">
        <v>132.49360680555654</v>
      </c>
    </row>
    <row r="314">
      <c r="G314" s="5">
        <v>33.0575</v>
      </c>
      <c r="H314" s="1">
        <v>1.565</v>
      </c>
      <c r="K314" s="4">
        <f>IFERROR(__xludf.DUMMYFUNCTION("""COMPUTED_VALUE"""),1.505)</f>
        <v>1.505</v>
      </c>
      <c r="L314" s="4">
        <v>32.4934</v>
      </c>
      <c r="M314" s="4" t="s">
        <v>13</v>
      </c>
      <c r="N314" s="1">
        <v>1.34834700426776</v>
      </c>
      <c r="O314" s="4">
        <v>31.709152995732236</v>
      </c>
      <c r="V314" s="5">
        <v>133.642</v>
      </c>
      <c r="W314" s="1">
        <v>1.565</v>
      </c>
      <c r="Z314" s="4">
        <f>IFERROR(__xludf.DUMMYFUNCTION("""COMPUTED_VALUE"""),1.505)</f>
        <v>1.505</v>
      </c>
      <c r="AA314" s="4">
        <v>134.258</v>
      </c>
      <c r="AB314" s="4" t="s">
        <v>13</v>
      </c>
      <c r="AC314" s="1">
        <v>1.22313750616423</v>
      </c>
      <c r="AD314" s="4">
        <v>132.41886249383577</v>
      </c>
    </row>
    <row r="315">
      <c r="G315" s="5">
        <v>33.0942</v>
      </c>
      <c r="H315" s="1">
        <v>1.57</v>
      </c>
      <c r="K315" s="4">
        <f>IFERROR(__xludf.DUMMYFUNCTION("""COMPUTED_VALUE"""),1.51)</f>
        <v>1.51</v>
      </c>
      <c r="L315" s="4">
        <v>32.5476</v>
      </c>
      <c r="M315" s="4" t="s">
        <v>13</v>
      </c>
      <c r="N315" s="1">
        <v>1.39833751474717</v>
      </c>
      <c r="O315" s="4">
        <v>31.69586248525283</v>
      </c>
      <c r="V315" s="5">
        <v>133.57</v>
      </c>
      <c r="W315" s="1">
        <v>1.57</v>
      </c>
      <c r="Z315" s="4">
        <f>IFERROR(__xludf.DUMMYFUNCTION("""COMPUTED_VALUE"""),1.51)</f>
        <v>1.51</v>
      </c>
      <c r="AA315" s="4">
        <v>134.241</v>
      </c>
      <c r="AB315" s="4" t="s">
        <v>13</v>
      </c>
      <c r="AC315" s="1">
        <v>1.22690956049226</v>
      </c>
      <c r="AD315" s="4">
        <v>132.34309043950773</v>
      </c>
    </row>
    <row r="316">
      <c r="G316" s="5">
        <v>33.129</v>
      </c>
      <c r="H316" s="1">
        <v>1.575</v>
      </c>
      <c r="K316" s="4">
        <f>IFERROR(__xludf.DUMMYFUNCTION("""COMPUTED_VALUE"""),1.515)</f>
        <v>1.515</v>
      </c>
      <c r="L316" s="4">
        <v>32.6008</v>
      </c>
      <c r="M316" s="4" t="s">
        <v>13</v>
      </c>
      <c r="N316" s="1">
        <v>1.45811298990504</v>
      </c>
      <c r="O316" s="4">
        <v>31.670887010094958</v>
      </c>
      <c r="V316" s="5">
        <v>133.499</v>
      </c>
      <c r="W316" s="1">
        <v>1.575</v>
      </c>
      <c r="Z316" s="4">
        <f>IFERROR(__xludf.DUMMYFUNCTION("""COMPUTED_VALUE"""),1.515)</f>
        <v>1.515</v>
      </c>
      <c r="AA316" s="4">
        <v>134.214</v>
      </c>
      <c r="AB316" s="4" t="s">
        <v>13</v>
      </c>
      <c r="AC316" s="1">
        <v>1.23162480349574</v>
      </c>
      <c r="AD316" s="4">
        <v>132.26737519650425</v>
      </c>
    </row>
    <row r="317">
      <c r="G317" s="5">
        <v>33.1618</v>
      </c>
      <c r="H317" s="1">
        <v>1.58</v>
      </c>
      <c r="K317" s="4">
        <f>IFERROR(__xludf.DUMMYFUNCTION("""COMPUTED_VALUE"""),1.52)</f>
        <v>1.52</v>
      </c>
      <c r="L317" s="4">
        <v>32.6528</v>
      </c>
      <c r="M317" s="4" t="s">
        <v>13</v>
      </c>
      <c r="N317" s="1">
        <v>1.52692202061622</v>
      </c>
      <c r="O317" s="4">
        <v>31.63487797938378</v>
      </c>
      <c r="V317" s="5">
        <v>133.427</v>
      </c>
      <c r="W317" s="1">
        <v>1.58</v>
      </c>
      <c r="Z317" s="4">
        <f>IFERROR(__xludf.DUMMYFUNCTION("""COMPUTED_VALUE"""),1.52)</f>
        <v>1.52</v>
      </c>
      <c r="AA317" s="4">
        <v>134.18</v>
      </c>
      <c r="AB317" s="4" t="s">
        <v>13</v>
      </c>
      <c r="AC317" s="1">
        <v>1.23719868124284</v>
      </c>
      <c r="AD317" s="4">
        <v>132.18980131875716</v>
      </c>
    </row>
    <row r="318">
      <c r="G318" s="5">
        <v>33.1927</v>
      </c>
      <c r="H318" s="1">
        <v>1.585</v>
      </c>
      <c r="K318" s="4">
        <f>IFERROR(__xludf.DUMMYFUNCTION("""COMPUTED_VALUE"""),1.525)</f>
        <v>1.525</v>
      </c>
      <c r="L318" s="4">
        <v>32.7037</v>
      </c>
      <c r="M318" s="4" t="s">
        <v>13</v>
      </c>
      <c r="N318" s="1">
        <v>1.60401319775555</v>
      </c>
      <c r="O318" s="4">
        <v>31.588686802244453</v>
      </c>
      <c r="V318" s="5">
        <v>133.357</v>
      </c>
      <c r="W318" s="1">
        <v>1.585</v>
      </c>
      <c r="Z318" s="4">
        <f>IFERROR(__xludf.DUMMYFUNCTION("""COMPUTED_VALUE"""),1.525)</f>
        <v>1.525</v>
      </c>
      <c r="AA318" s="4">
        <v>134.139</v>
      </c>
      <c r="AB318" s="4" t="s">
        <v>13</v>
      </c>
      <c r="AC318" s="1">
        <v>1.24354663980176</v>
      </c>
      <c r="AD318" s="4">
        <v>132.11345336019824</v>
      </c>
    </row>
    <row r="319">
      <c r="G319" s="5">
        <v>33.2215</v>
      </c>
      <c r="H319" s="1">
        <v>1.59</v>
      </c>
      <c r="K319" s="4">
        <f>IFERROR(__xludf.DUMMYFUNCTION("""COMPUTED_VALUE"""),1.53)</f>
        <v>1.53</v>
      </c>
      <c r="L319" s="4">
        <v>32.7532</v>
      </c>
      <c r="M319" s="4" t="s">
        <v>13</v>
      </c>
      <c r="N319" s="1">
        <v>1.68863511219788</v>
      </c>
      <c r="O319" s="4">
        <v>31.53286488780212</v>
      </c>
      <c r="V319" s="5">
        <v>133.289</v>
      </c>
      <c r="W319" s="1">
        <v>1.59</v>
      </c>
      <c r="Z319" s="4">
        <f>IFERROR(__xludf.DUMMYFUNCTION("""COMPUTED_VALUE"""),1.53)</f>
        <v>1.53</v>
      </c>
      <c r="AA319" s="4">
        <v>134.091</v>
      </c>
      <c r="AB319" s="4" t="s">
        <v>13</v>
      </c>
      <c r="AC319" s="1">
        <v>1.25058412524067</v>
      </c>
      <c r="AD319" s="4">
        <v>132.03841587475932</v>
      </c>
    </row>
    <row r="320">
      <c r="G320" s="5">
        <v>33.2483</v>
      </c>
      <c r="H320" s="1">
        <v>1.595</v>
      </c>
      <c r="K320" s="4">
        <f>IFERROR(__xludf.DUMMYFUNCTION("""COMPUTED_VALUE"""),1.535)</f>
        <v>1.535</v>
      </c>
      <c r="L320" s="4">
        <v>32.8013</v>
      </c>
      <c r="M320" s="4" t="s">
        <v>13</v>
      </c>
      <c r="N320" s="1">
        <v>1.78003635481804</v>
      </c>
      <c r="O320" s="4">
        <v>31.46826364518196</v>
      </c>
      <c r="V320" s="5">
        <v>133.222</v>
      </c>
      <c r="W320" s="1">
        <v>1.595</v>
      </c>
      <c r="Z320" s="4">
        <f>IFERROR(__xludf.DUMMYFUNCTION("""COMPUTED_VALUE"""),1.535)</f>
        <v>1.535</v>
      </c>
      <c r="AA320" s="4">
        <v>134.038</v>
      </c>
      <c r="AB320" s="4" t="s">
        <v>13</v>
      </c>
      <c r="AC320" s="1">
        <v>1.25822658362776</v>
      </c>
      <c r="AD320" s="4">
        <v>131.96377341637225</v>
      </c>
    </row>
    <row r="321">
      <c r="G321" s="5">
        <v>33.273</v>
      </c>
      <c r="H321" s="1">
        <v>1.6</v>
      </c>
      <c r="K321" s="4">
        <f>IFERROR(__xludf.DUMMYFUNCTION("""COMPUTED_VALUE"""),1.54)</f>
        <v>1.54</v>
      </c>
      <c r="L321" s="4">
        <v>32.848</v>
      </c>
      <c r="M321" s="4" t="s">
        <v>13</v>
      </c>
      <c r="N321" s="1">
        <v>1.87746551649087</v>
      </c>
      <c r="O321" s="4">
        <v>31.395534483509135</v>
      </c>
      <c r="V321" s="5">
        <v>133.158</v>
      </c>
      <c r="W321" s="1">
        <v>1.6</v>
      </c>
      <c r="Z321" s="4">
        <f>IFERROR(__xludf.DUMMYFUNCTION("""COMPUTED_VALUE"""),1.54)</f>
        <v>1.54</v>
      </c>
      <c r="AA321" s="4">
        <v>133.98</v>
      </c>
      <c r="AB321" s="4" t="s">
        <v>13</v>
      </c>
      <c r="AC321" s="1">
        <v>1.26638946103123</v>
      </c>
      <c r="AD321" s="4">
        <v>131.89161053896876</v>
      </c>
    </row>
    <row r="322">
      <c r="G322" s="5">
        <v>33.2956</v>
      </c>
      <c r="H322" s="1">
        <v>1.605</v>
      </c>
      <c r="K322" s="4">
        <f>IFERROR(__xludf.DUMMYFUNCTION("""COMPUTED_VALUE"""),1.545)</f>
        <v>1.545</v>
      </c>
      <c r="L322" s="4">
        <v>32.8932</v>
      </c>
      <c r="M322" s="4" t="s">
        <v>13</v>
      </c>
      <c r="N322" s="1">
        <v>1.98017118809122</v>
      </c>
      <c r="O322" s="4">
        <v>31.31542881190878</v>
      </c>
      <c r="V322" s="5">
        <v>133.097</v>
      </c>
      <c r="W322" s="1">
        <v>1.605</v>
      </c>
      <c r="Z322" s="4">
        <f>IFERROR(__xludf.DUMMYFUNCTION("""COMPUTED_VALUE"""),1.545)</f>
        <v>1.545</v>
      </c>
      <c r="AA322" s="4">
        <v>133.918</v>
      </c>
      <c r="AB322" s="4" t="s">
        <v>13</v>
      </c>
      <c r="AC322" s="1">
        <v>1.27498820351924</v>
      </c>
      <c r="AD322" s="4">
        <v>131.82201179648078</v>
      </c>
    </row>
    <row r="323">
      <c r="G323" s="5">
        <v>33.316</v>
      </c>
      <c r="H323" s="1">
        <v>1.61</v>
      </c>
      <c r="K323" s="4">
        <f>IFERROR(__xludf.DUMMYFUNCTION("""COMPUTED_VALUE"""),1.55)</f>
        <v>1.55</v>
      </c>
      <c r="L323" s="4">
        <v>32.9368</v>
      </c>
      <c r="M323" s="4" t="s">
        <v>13</v>
      </c>
      <c r="N323" s="1">
        <v>2.08740196049394</v>
      </c>
      <c r="O323" s="4">
        <v>31.228598039506064</v>
      </c>
      <c r="V323" s="5">
        <v>133.039</v>
      </c>
      <c r="W323" s="1">
        <v>1.61</v>
      </c>
      <c r="Z323" s="4">
        <f>IFERROR(__xludf.DUMMYFUNCTION("""COMPUTED_VALUE"""),1.55)</f>
        <v>1.55</v>
      </c>
      <c r="AA323" s="4">
        <v>133.852</v>
      </c>
      <c r="AB323" s="4" t="s">
        <v>13</v>
      </c>
      <c r="AC323" s="1">
        <v>1.28393825715999</v>
      </c>
      <c r="AD323" s="4">
        <v>131.75506174283998</v>
      </c>
    </row>
    <row r="324">
      <c r="G324" s="5">
        <v>33.3343</v>
      </c>
      <c r="H324" s="1">
        <v>1.615</v>
      </c>
      <c r="K324" s="4">
        <f>IFERROR(__xludf.DUMMYFUNCTION("""COMPUTED_VALUE"""),1.5507507322)</f>
        <v>1.550750732</v>
      </c>
      <c r="L324" s="4" t="s">
        <v>13</v>
      </c>
      <c r="M324" s="4">
        <v>1.26622311069084</v>
      </c>
      <c r="N324" s="1">
        <v>2.19840642457384</v>
      </c>
      <c r="O324" s="4">
        <v>31.13589357542616</v>
      </c>
      <c r="V324" s="5">
        <v>132.984</v>
      </c>
      <c r="W324" s="1">
        <v>1.615</v>
      </c>
      <c r="Z324" s="4">
        <f>IFERROR(__xludf.DUMMYFUNCTION("""COMPUTED_VALUE"""),1.5507507322)</f>
        <v>1.550750732</v>
      </c>
      <c r="AA324" s="4" t="s">
        <v>13</v>
      </c>
      <c r="AB324" s="4">
        <v>1.21831166559522</v>
      </c>
      <c r="AC324" s="1">
        <v>1.29315506802166</v>
      </c>
      <c r="AD324" s="4">
        <v>131.69084493197835</v>
      </c>
    </row>
    <row r="325">
      <c r="G325" s="5">
        <v>33.3504</v>
      </c>
      <c r="H325" s="1">
        <v>1.62</v>
      </c>
      <c r="K325" s="4">
        <f>IFERROR(__xludf.DUMMYFUNCTION("""COMPUTED_VALUE"""),1.555)</f>
        <v>1.555</v>
      </c>
      <c r="L325" s="4">
        <v>32.9788</v>
      </c>
      <c r="M325" s="4" t="s">
        <v>13</v>
      </c>
      <c r="N325" s="1">
        <v>2.31243317120579</v>
      </c>
      <c r="O325" s="4">
        <v>31.03796682879421</v>
      </c>
      <c r="V325" s="5">
        <v>132.932</v>
      </c>
      <c r="W325" s="1">
        <v>1.62</v>
      </c>
      <c r="Z325" s="4">
        <f>IFERROR(__xludf.DUMMYFUNCTION("""COMPUTED_VALUE"""),1.555)</f>
        <v>1.555</v>
      </c>
      <c r="AA325" s="4">
        <v>133.784</v>
      </c>
      <c r="AB325" s="4" t="s">
        <v>13</v>
      </c>
      <c r="AC325" s="1">
        <v>1.30255408217244</v>
      </c>
      <c r="AD325" s="4">
        <v>131.62944591782755</v>
      </c>
    </row>
    <row r="326">
      <c r="G326" s="5">
        <v>33.3643</v>
      </c>
      <c r="H326" s="1">
        <v>1.625</v>
      </c>
      <c r="K326" s="4">
        <f>IFERROR(__xludf.DUMMYFUNCTION("""COMPUTED_VALUE"""),1.56)</f>
        <v>1.56</v>
      </c>
      <c r="L326" s="4">
        <v>33.0191</v>
      </c>
      <c r="M326" s="4" t="s">
        <v>13</v>
      </c>
      <c r="N326" s="1">
        <v>2.42873079126461</v>
      </c>
      <c r="O326" s="4">
        <v>30.93556920873539</v>
      </c>
      <c r="V326" s="5">
        <v>132.884</v>
      </c>
      <c r="W326" s="1">
        <v>1.625</v>
      </c>
      <c r="Z326" s="4">
        <f>IFERROR(__xludf.DUMMYFUNCTION("""COMPUTED_VALUE"""),1.56)</f>
        <v>1.56</v>
      </c>
      <c r="AA326" s="4">
        <v>133.714</v>
      </c>
      <c r="AB326" s="4" t="s">
        <v>13</v>
      </c>
      <c r="AC326" s="1">
        <v>1.31205074568051</v>
      </c>
      <c r="AD326" s="4">
        <v>131.57194925431946</v>
      </c>
    </row>
    <row r="327">
      <c r="G327" s="5">
        <v>33.3761</v>
      </c>
      <c r="H327" s="1">
        <v>1.63</v>
      </c>
      <c r="K327" s="4">
        <f>IFERROR(__xludf.DUMMYFUNCTION("""COMPUTED_VALUE"""),1.565)</f>
        <v>1.565</v>
      </c>
      <c r="L327" s="4">
        <v>33.0575</v>
      </c>
      <c r="M327" s="4" t="s">
        <v>13</v>
      </c>
      <c r="N327" s="1">
        <v>2.54654787562516</v>
      </c>
      <c r="O327" s="4">
        <v>30.829552124374842</v>
      </c>
      <c r="V327" s="5">
        <v>132.84</v>
      </c>
      <c r="W327" s="1">
        <v>1.63</v>
      </c>
      <c r="Z327" s="4">
        <f>IFERROR(__xludf.DUMMYFUNCTION("""COMPUTED_VALUE"""),1.565)</f>
        <v>1.565</v>
      </c>
      <c r="AA327" s="4">
        <v>133.642</v>
      </c>
      <c r="AB327" s="4" t="s">
        <v>13</v>
      </c>
      <c r="AC327" s="1">
        <v>1.32156050461405</v>
      </c>
      <c r="AD327" s="4">
        <v>131.51843949538596</v>
      </c>
    </row>
    <row r="328">
      <c r="G328" s="5">
        <v>33.3857</v>
      </c>
      <c r="H328" s="1">
        <v>1.635</v>
      </c>
      <c r="K328" s="4">
        <f>IFERROR(__xludf.DUMMYFUNCTION("""COMPUTED_VALUE"""),1.57)</f>
        <v>1.57</v>
      </c>
      <c r="L328" s="4">
        <v>33.0942</v>
      </c>
      <c r="M328" s="4" t="s">
        <v>13</v>
      </c>
      <c r="N328" s="1">
        <v>2.66513301516227</v>
      </c>
      <c r="O328" s="4">
        <v>30.72056698483773</v>
      </c>
      <c r="V328" s="5">
        <v>132.799</v>
      </c>
      <c r="W328" s="1">
        <v>1.635</v>
      </c>
      <c r="Z328" s="4">
        <f>IFERROR(__xludf.DUMMYFUNCTION("""COMPUTED_VALUE"""),1.57)</f>
        <v>1.57</v>
      </c>
      <c r="AA328" s="4">
        <v>133.57</v>
      </c>
      <c r="AB328" s="4" t="s">
        <v>13</v>
      </c>
      <c r="AC328" s="1">
        <v>1.33099880504126</v>
      </c>
      <c r="AD328" s="4">
        <v>131.46800119495876</v>
      </c>
    </row>
    <row r="329">
      <c r="G329" s="5">
        <v>33.3932</v>
      </c>
      <c r="H329" s="1">
        <v>1.64</v>
      </c>
      <c r="K329" s="4">
        <f>IFERROR(__xludf.DUMMYFUNCTION("""COMPUTED_VALUE"""),1.575)</f>
        <v>1.575</v>
      </c>
      <c r="L329" s="4">
        <v>33.129</v>
      </c>
      <c r="M329" s="4" t="s">
        <v>13</v>
      </c>
      <c r="N329" s="1">
        <v>2.78373480075078</v>
      </c>
      <c r="O329" s="4">
        <v>30.60946519924922</v>
      </c>
      <c r="V329" s="5">
        <v>132.762</v>
      </c>
      <c r="W329" s="1">
        <v>1.64</v>
      </c>
      <c r="Z329" s="4">
        <f>IFERROR(__xludf.DUMMYFUNCTION("""COMPUTED_VALUE"""),1.575)</f>
        <v>1.575</v>
      </c>
      <c r="AA329" s="4">
        <v>133.499</v>
      </c>
      <c r="AB329" s="4" t="s">
        <v>13</v>
      </c>
      <c r="AC329" s="1">
        <v>1.34028109303031</v>
      </c>
      <c r="AD329" s="4">
        <v>131.4217189069697</v>
      </c>
    </row>
    <row r="330">
      <c r="G330" s="5">
        <v>33.3986</v>
      </c>
      <c r="H330" s="1">
        <v>1.645</v>
      </c>
      <c r="K330" s="4">
        <f>IFERROR(__xludf.DUMMYFUNCTION("""COMPUTED_VALUE"""),1.58)</f>
        <v>1.58</v>
      </c>
      <c r="L330" s="4">
        <v>33.1618</v>
      </c>
      <c r="M330" s="4" t="s">
        <v>13</v>
      </c>
      <c r="N330" s="1">
        <v>2.90160182326554</v>
      </c>
      <c r="O330" s="4">
        <v>30.49699817673446</v>
      </c>
      <c r="V330" s="5">
        <v>132.729</v>
      </c>
      <c r="W330" s="1">
        <v>1.645</v>
      </c>
      <c r="Z330" s="4">
        <f>IFERROR(__xludf.DUMMYFUNCTION("""COMPUTED_VALUE"""),1.58)</f>
        <v>1.58</v>
      </c>
      <c r="AA330" s="4">
        <v>133.427</v>
      </c>
      <c r="AB330" s="4" t="s">
        <v>13</v>
      </c>
      <c r="AC330" s="1">
        <v>1.34932281464939</v>
      </c>
      <c r="AD330" s="4">
        <v>131.37967718535063</v>
      </c>
    </row>
    <row r="331">
      <c r="G331" s="5">
        <v>33.402</v>
      </c>
      <c r="H331" s="1">
        <v>1.65</v>
      </c>
      <c r="K331" s="4">
        <f>IFERROR(__xludf.DUMMYFUNCTION("""COMPUTED_VALUE"""),1.585)</f>
        <v>1.585</v>
      </c>
      <c r="L331" s="4">
        <v>33.1927</v>
      </c>
      <c r="M331" s="4" t="s">
        <v>13</v>
      </c>
      <c r="N331" s="1">
        <v>3.01798267358138</v>
      </c>
      <c r="O331" s="4">
        <v>30.384017326418622</v>
      </c>
      <c r="V331" s="5">
        <v>132.699</v>
      </c>
      <c r="W331" s="1">
        <v>1.65</v>
      </c>
      <c r="Z331" s="4">
        <f>IFERROR(__xludf.DUMMYFUNCTION("""COMPUTED_VALUE"""),1.585)</f>
        <v>1.585</v>
      </c>
      <c r="AA331" s="4">
        <v>133.357</v>
      </c>
      <c r="AB331" s="4" t="s">
        <v>13</v>
      </c>
      <c r="AC331" s="1">
        <v>1.35803941596669</v>
      </c>
      <c r="AD331" s="4">
        <v>131.34096058403333</v>
      </c>
    </row>
    <row r="332">
      <c r="G332" s="5">
        <v>33.4034</v>
      </c>
      <c r="H332" s="1">
        <v>1.655</v>
      </c>
      <c r="K332" s="4">
        <f>IFERROR(__xludf.DUMMYFUNCTION("""COMPUTED_VALUE"""),1.59)</f>
        <v>1.59</v>
      </c>
      <c r="L332" s="4">
        <v>33.2215</v>
      </c>
      <c r="M332" s="4" t="s">
        <v>13</v>
      </c>
      <c r="N332" s="1">
        <v>3.13212594257315</v>
      </c>
      <c r="O332" s="4">
        <v>30.271274057426847</v>
      </c>
      <c r="V332" s="5">
        <v>132.672</v>
      </c>
      <c r="W332" s="1">
        <v>1.655</v>
      </c>
      <c r="Z332" s="4">
        <f>IFERROR(__xludf.DUMMYFUNCTION("""COMPUTED_VALUE"""),1.59)</f>
        <v>1.59</v>
      </c>
      <c r="AA332" s="4">
        <v>133.289</v>
      </c>
      <c r="AB332" s="4" t="s">
        <v>13</v>
      </c>
      <c r="AC332" s="1">
        <v>1.36634634305039</v>
      </c>
      <c r="AD332" s="4">
        <v>131.3056536569496</v>
      </c>
    </row>
    <row r="333">
      <c r="G333" s="5">
        <v>33.4029</v>
      </c>
      <c r="H333" s="1">
        <v>1.66</v>
      </c>
      <c r="K333" s="4">
        <f>IFERROR(__xludf.DUMMYFUNCTION("""COMPUTED_VALUE"""),1.595)</f>
        <v>1.595</v>
      </c>
      <c r="L333" s="4">
        <v>33.2483</v>
      </c>
      <c r="M333" s="4" t="s">
        <v>13</v>
      </c>
      <c r="N333" s="1">
        <v>3.24328022111569</v>
      </c>
      <c r="O333" s="4">
        <v>30.159619778884313</v>
      </c>
      <c r="V333" s="5">
        <v>132.649</v>
      </c>
      <c r="W333" s="1">
        <v>1.66</v>
      </c>
      <c r="Z333" s="4">
        <f>IFERROR(__xludf.DUMMYFUNCTION("""COMPUTED_VALUE"""),1.595)</f>
        <v>1.595</v>
      </c>
      <c r="AA333" s="4">
        <v>133.222</v>
      </c>
      <c r="AB333" s="4" t="s">
        <v>13</v>
      </c>
      <c r="AC333" s="1">
        <v>1.37415904196868</v>
      </c>
      <c r="AD333" s="4">
        <v>131.27484095803132</v>
      </c>
    </row>
    <row r="334">
      <c r="G334" s="5">
        <v>33.4005</v>
      </c>
      <c r="H334" s="1">
        <v>1.665</v>
      </c>
      <c r="K334" s="4">
        <f>IFERROR(__xludf.DUMMYFUNCTION("""COMPUTED_VALUE"""),1.6)</f>
        <v>1.6</v>
      </c>
      <c r="L334" s="4">
        <v>33.273</v>
      </c>
      <c r="M334" s="4" t="s">
        <v>13</v>
      </c>
      <c r="N334" s="1">
        <v>3.35069410008384</v>
      </c>
      <c r="O334" s="4">
        <v>30.049805899916162</v>
      </c>
      <c r="V334" s="5">
        <v>132.629</v>
      </c>
      <c r="W334" s="1">
        <v>1.665</v>
      </c>
      <c r="Z334" s="4">
        <f>IFERROR(__xludf.DUMMYFUNCTION("""COMPUTED_VALUE"""),1.6)</f>
        <v>1.6</v>
      </c>
      <c r="AA334" s="4">
        <v>133.158</v>
      </c>
      <c r="AB334" s="4" t="s">
        <v>13</v>
      </c>
      <c r="AC334" s="1">
        <v>1.38139295878973</v>
      </c>
      <c r="AD334" s="4">
        <v>131.24760704121027</v>
      </c>
    </row>
    <row r="335">
      <c r="G335" s="5">
        <v>33.3963</v>
      </c>
      <c r="H335" s="1">
        <v>1.67</v>
      </c>
      <c r="K335" s="4">
        <f>IFERROR(__xludf.DUMMYFUNCTION("""COMPUTED_VALUE"""),1.605)</f>
        <v>1.605</v>
      </c>
      <c r="L335" s="4">
        <v>33.2956</v>
      </c>
      <c r="M335" s="4" t="s">
        <v>13</v>
      </c>
      <c r="N335" s="1">
        <v>3.45361617035243</v>
      </c>
      <c r="O335" s="4">
        <v>29.942683829647567</v>
      </c>
      <c r="V335" s="5">
        <v>132.611</v>
      </c>
      <c r="W335" s="1">
        <v>1.67</v>
      </c>
      <c r="Z335" s="4">
        <f>IFERROR(__xludf.DUMMYFUNCTION("""COMPUTED_VALUE"""),1.605)</f>
        <v>1.605</v>
      </c>
      <c r="AA335" s="4">
        <v>133.097</v>
      </c>
      <c r="AB335" s="4" t="s">
        <v>13</v>
      </c>
      <c r="AC335" s="1">
        <v>1.38796353958174</v>
      </c>
      <c r="AD335" s="4">
        <v>131.22303646041826</v>
      </c>
    </row>
    <row r="336">
      <c r="G336" s="5">
        <v>33.3904</v>
      </c>
      <c r="H336" s="1">
        <v>1.675</v>
      </c>
      <c r="K336" s="4">
        <f>IFERROR(__xludf.DUMMYFUNCTION("""COMPUTED_VALUE"""),1.61)</f>
        <v>1.61</v>
      </c>
      <c r="L336" s="4">
        <v>33.316</v>
      </c>
      <c r="M336" s="4" t="s">
        <v>13</v>
      </c>
      <c r="N336" s="1">
        <v>3.55129502279632</v>
      </c>
      <c r="O336" s="4">
        <v>29.83910497720368</v>
      </c>
      <c r="V336" s="5">
        <v>132.597</v>
      </c>
      <c r="W336" s="1">
        <v>1.675</v>
      </c>
      <c r="Z336" s="4">
        <f>IFERROR(__xludf.DUMMYFUNCTION("""COMPUTED_VALUE"""),1.61)</f>
        <v>1.61</v>
      </c>
      <c r="AA336" s="4">
        <v>133.039</v>
      </c>
      <c r="AB336" s="4" t="s">
        <v>13</v>
      </c>
      <c r="AC336" s="1">
        <v>1.39378623041289</v>
      </c>
      <c r="AD336" s="4">
        <v>131.2032137695871</v>
      </c>
    </row>
    <row r="337">
      <c r="G337" s="5">
        <v>33.3829</v>
      </c>
      <c r="H337" s="1">
        <v>1.68</v>
      </c>
      <c r="K337" s="4">
        <f>IFERROR(__xludf.DUMMYFUNCTION("""COMPUTED_VALUE"""),1.615)</f>
        <v>1.615</v>
      </c>
      <c r="L337" s="4">
        <v>33.3343</v>
      </c>
      <c r="M337" s="4" t="s">
        <v>13</v>
      </c>
      <c r="N337" s="1">
        <v>3.64297924829034</v>
      </c>
      <c r="O337" s="4">
        <v>29.73992075170966</v>
      </c>
      <c r="V337" s="5">
        <v>132.584</v>
      </c>
      <c r="W337" s="1">
        <v>1.68</v>
      </c>
      <c r="Z337" s="4">
        <f>IFERROR(__xludf.DUMMYFUNCTION("""COMPUTED_VALUE"""),1.615)</f>
        <v>1.615</v>
      </c>
      <c r="AA337" s="4">
        <v>132.984</v>
      </c>
      <c r="AB337" s="4" t="s">
        <v>13</v>
      </c>
      <c r="AC337" s="1">
        <v>1.39877647735137</v>
      </c>
      <c r="AD337" s="4">
        <v>131.18522352264864</v>
      </c>
    </row>
    <row r="338">
      <c r="G338" s="5">
        <v>33.3739</v>
      </c>
      <c r="H338" s="1">
        <v>1.685</v>
      </c>
      <c r="K338" s="4">
        <f>IFERROR(__xludf.DUMMYFUNCTION("""COMPUTED_VALUE"""),1.62)</f>
        <v>1.62</v>
      </c>
      <c r="L338" s="4">
        <v>33.3504</v>
      </c>
      <c r="M338" s="4" t="s">
        <v>13</v>
      </c>
      <c r="N338" s="1">
        <v>3.72791743770933</v>
      </c>
      <c r="O338" s="4">
        <v>29.64598256229067</v>
      </c>
      <c r="V338" s="5">
        <v>132.574</v>
      </c>
      <c r="W338" s="1">
        <v>1.685</v>
      </c>
      <c r="Z338" s="4">
        <f>IFERROR(__xludf.DUMMYFUNCTION("""COMPUTED_VALUE"""),1.62)</f>
        <v>1.62</v>
      </c>
      <c r="AA338" s="4">
        <v>132.932</v>
      </c>
      <c r="AB338" s="4" t="s">
        <v>13</v>
      </c>
      <c r="AC338" s="1">
        <v>1.40284972646535</v>
      </c>
      <c r="AD338" s="4">
        <v>131.17115027353466</v>
      </c>
    </row>
    <row r="339">
      <c r="G339" s="5">
        <v>33.3634</v>
      </c>
      <c r="H339" s="1">
        <v>1.69</v>
      </c>
      <c r="K339" s="4">
        <f>IFERROR(__xludf.DUMMYFUNCTION("""COMPUTED_VALUE"""),1.625)</f>
        <v>1.625</v>
      </c>
      <c r="L339" s="4">
        <v>33.3643</v>
      </c>
      <c r="M339" s="4" t="s">
        <v>13</v>
      </c>
      <c r="N339" s="1">
        <v>3.80535818192814</v>
      </c>
      <c r="O339" s="4">
        <v>29.558041818071857</v>
      </c>
      <c r="V339" s="5">
        <v>132.566</v>
      </c>
      <c r="W339" s="1">
        <v>1.69</v>
      </c>
      <c r="Z339" s="4">
        <f>IFERROR(__xludf.DUMMYFUNCTION("""COMPUTED_VALUE"""),1.625)</f>
        <v>1.625</v>
      </c>
      <c r="AA339" s="4">
        <v>132.884</v>
      </c>
      <c r="AB339" s="4" t="s">
        <v>13</v>
      </c>
      <c r="AC339" s="1">
        <v>1.40592142382303</v>
      </c>
      <c r="AD339" s="4">
        <v>131.16007857617697</v>
      </c>
    </row>
    <row r="340">
      <c r="G340" s="5">
        <v>33.3516</v>
      </c>
      <c r="H340" s="1">
        <v>1.695</v>
      </c>
      <c r="K340" s="4">
        <f>IFERROR(__xludf.DUMMYFUNCTION("""COMPUTED_VALUE"""),1.63)</f>
        <v>1.63</v>
      </c>
      <c r="L340" s="4">
        <v>33.3761</v>
      </c>
      <c r="M340" s="4" t="s">
        <v>13</v>
      </c>
      <c r="N340" s="1">
        <v>3.8745500718216</v>
      </c>
      <c r="O340" s="4">
        <v>29.4770499281784</v>
      </c>
      <c r="V340" s="5">
        <v>132.559</v>
      </c>
      <c r="W340" s="1">
        <v>1.695</v>
      </c>
      <c r="Z340" s="4">
        <f>IFERROR(__xludf.DUMMYFUNCTION("""COMPUTED_VALUE"""),1.63)</f>
        <v>1.63</v>
      </c>
      <c r="AA340" s="4">
        <v>132.84</v>
      </c>
      <c r="AB340" s="4" t="s">
        <v>13</v>
      </c>
      <c r="AC340" s="1">
        <v>1.40790701549259</v>
      </c>
      <c r="AD340" s="4">
        <v>131.15109298450741</v>
      </c>
    </row>
    <row r="341">
      <c r="G341" s="5">
        <v>33.3385</v>
      </c>
      <c r="H341" s="1">
        <v>1.7</v>
      </c>
      <c r="K341" s="4">
        <f>IFERROR(__xludf.DUMMYFUNCTION("""COMPUTED_VALUE"""),1.635)</f>
        <v>1.635</v>
      </c>
      <c r="L341" s="4">
        <v>33.3857</v>
      </c>
      <c r="M341" s="4" t="s">
        <v>13</v>
      </c>
      <c r="N341" s="1">
        <v>3.93474169826455</v>
      </c>
      <c r="O341" s="4">
        <v>29.403758301735454</v>
      </c>
      <c r="V341" s="5">
        <v>132.554</v>
      </c>
      <c r="W341" s="1">
        <v>1.7</v>
      </c>
      <c r="Z341" s="4">
        <f>IFERROR(__xludf.DUMMYFUNCTION("""COMPUTED_VALUE"""),1.635)</f>
        <v>1.635</v>
      </c>
      <c r="AA341" s="4">
        <v>132.799</v>
      </c>
      <c r="AB341" s="4" t="s">
        <v>13</v>
      </c>
      <c r="AC341" s="1">
        <v>1.40872194754222</v>
      </c>
      <c r="AD341" s="4">
        <v>131.14527805245777</v>
      </c>
    </row>
    <row r="342">
      <c r="G342" s="5">
        <v>33.3243</v>
      </c>
      <c r="H342" s="1">
        <v>1.705</v>
      </c>
      <c r="K342" s="4">
        <f>IFERROR(__xludf.DUMMYFUNCTION("""COMPUTED_VALUE"""),1.64)</f>
        <v>1.64</v>
      </c>
      <c r="L342" s="4">
        <v>33.3932</v>
      </c>
      <c r="M342" s="4" t="s">
        <v>13</v>
      </c>
      <c r="N342" s="1">
        <v>3.98754215542726</v>
      </c>
      <c r="O342" s="4">
        <v>29.33675784457274</v>
      </c>
      <c r="V342" s="5">
        <v>132.55</v>
      </c>
      <c r="W342" s="1">
        <v>1.705</v>
      </c>
      <c r="Z342" s="4">
        <f>IFERROR(__xludf.DUMMYFUNCTION("""COMPUTED_VALUE"""),1.64)</f>
        <v>1.64</v>
      </c>
      <c r="AA342" s="4">
        <v>132.762</v>
      </c>
      <c r="AB342" s="4" t="s">
        <v>13</v>
      </c>
      <c r="AC342" s="1">
        <v>1.40600782457998</v>
      </c>
      <c r="AD342" s="4">
        <v>131.14399217542004</v>
      </c>
    </row>
    <row r="343">
      <c r="G343" s="5">
        <v>33.3091</v>
      </c>
      <c r="H343" s="1">
        <v>1.71</v>
      </c>
      <c r="K343" s="4">
        <f>IFERROR(__xludf.DUMMYFUNCTION("""COMPUTED_VALUE"""),1.645)</f>
        <v>1.645</v>
      </c>
      <c r="L343" s="4">
        <v>33.3986</v>
      </c>
      <c r="M343" s="4" t="s">
        <v>13</v>
      </c>
      <c r="N343" s="1">
        <v>4.03699111551431</v>
      </c>
      <c r="O343" s="4">
        <v>29.27210888448569</v>
      </c>
      <c r="V343" s="5">
        <v>132.546</v>
      </c>
      <c r="W343" s="1">
        <v>1.71</v>
      </c>
      <c r="Z343" s="4">
        <f>IFERROR(__xludf.DUMMYFUNCTION("""COMPUTED_VALUE"""),1.645)</f>
        <v>1.645</v>
      </c>
      <c r="AA343" s="4">
        <v>132.729</v>
      </c>
      <c r="AB343" s="4" t="s">
        <v>13</v>
      </c>
      <c r="AC343" s="1">
        <v>1.39591083316941</v>
      </c>
      <c r="AD343" s="4">
        <v>131.15008916683058</v>
      </c>
    </row>
    <row r="344">
      <c r="G344" s="5">
        <v>33.293</v>
      </c>
      <c r="H344" s="1">
        <v>1.715</v>
      </c>
      <c r="K344" s="4">
        <f>IFERROR(__xludf.DUMMYFUNCTION("""COMPUTED_VALUE"""),1.65)</f>
        <v>1.65</v>
      </c>
      <c r="L344" s="4">
        <v>33.402</v>
      </c>
      <c r="M344" s="4" t="s">
        <v>13</v>
      </c>
      <c r="N344" s="1">
        <v>4.08339638475942</v>
      </c>
      <c r="O344" s="4">
        <v>29.209603615240578</v>
      </c>
      <c r="V344" s="5">
        <v>132.543</v>
      </c>
      <c r="W344" s="1">
        <v>1.715</v>
      </c>
      <c r="Z344" s="4">
        <f>IFERROR(__xludf.DUMMYFUNCTION("""COMPUTED_VALUE"""),1.65)</f>
        <v>1.65</v>
      </c>
      <c r="AA344" s="4">
        <v>132.699</v>
      </c>
      <c r="AB344" s="4" t="s">
        <v>13</v>
      </c>
      <c r="AC344" s="1">
        <v>1.3788182475335</v>
      </c>
      <c r="AD344" s="4">
        <v>131.1641817524665</v>
      </c>
    </row>
    <row r="345">
      <c r="G345" s="5">
        <v>33.2761</v>
      </c>
      <c r="H345" s="1">
        <v>1.72</v>
      </c>
      <c r="K345" s="4">
        <f>IFERROR(__xludf.DUMMYFUNCTION("""COMPUTED_VALUE"""),1.655)</f>
        <v>1.655</v>
      </c>
      <c r="L345" s="4">
        <v>33.4034</v>
      </c>
      <c r="M345" s="4" t="s">
        <v>13</v>
      </c>
      <c r="N345" s="1">
        <v>4.1269847809727</v>
      </c>
      <c r="O345" s="4">
        <v>29.1491152190273</v>
      </c>
      <c r="V345" s="5">
        <v>132.54</v>
      </c>
      <c r="W345" s="1">
        <v>1.72</v>
      </c>
      <c r="Z345" s="4">
        <f>IFERROR(__xludf.DUMMYFUNCTION("""COMPUTED_VALUE"""),1.655)</f>
        <v>1.655</v>
      </c>
      <c r="AA345" s="4">
        <v>132.672</v>
      </c>
      <c r="AB345" s="4" t="s">
        <v>13</v>
      </c>
      <c r="AC345" s="1">
        <v>1.35520171926026</v>
      </c>
      <c r="AD345" s="4">
        <v>131.18479828073973</v>
      </c>
    </row>
    <row r="346">
      <c r="G346" s="5">
        <v>33.2584</v>
      </c>
      <c r="H346" s="1">
        <v>1.725</v>
      </c>
      <c r="K346" s="4">
        <f>IFERROR(__xludf.DUMMYFUNCTION("""COMPUTED_VALUE"""),1.66)</f>
        <v>1.66</v>
      </c>
      <c r="L346" s="4">
        <v>33.4029</v>
      </c>
      <c r="M346" s="4" t="s">
        <v>13</v>
      </c>
      <c r="N346" s="1">
        <v>4.16798312196428</v>
      </c>
      <c r="O346" s="4">
        <v>29.09041687803572</v>
      </c>
      <c r="V346" s="5">
        <v>132.537</v>
      </c>
      <c r="W346" s="1">
        <v>1.725</v>
      </c>
      <c r="Z346" s="4">
        <f>IFERROR(__xludf.DUMMYFUNCTION("""COMPUTED_VALUE"""),1.66)</f>
        <v>1.66</v>
      </c>
      <c r="AA346" s="4">
        <v>132.649</v>
      </c>
      <c r="AB346" s="4" t="s">
        <v>13</v>
      </c>
      <c r="AC346" s="1">
        <v>1.32553289993774</v>
      </c>
      <c r="AD346" s="4">
        <v>131.21146710006226</v>
      </c>
    </row>
    <row r="347">
      <c r="G347" s="5">
        <v>33.2401</v>
      </c>
      <c r="H347" s="1">
        <v>1.73</v>
      </c>
      <c r="K347" s="4">
        <f>IFERROR(__xludf.DUMMYFUNCTION("""COMPUTED_VALUE"""),1.665)</f>
        <v>1.665</v>
      </c>
      <c r="L347" s="4">
        <v>33.4005</v>
      </c>
      <c r="M347" s="4" t="s">
        <v>13</v>
      </c>
      <c r="N347" s="1">
        <v>4.20661822554429</v>
      </c>
      <c r="O347" s="4">
        <v>29.03348177445571</v>
      </c>
      <c r="V347" s="5">
        <v>132.533</v>
      </c>
      <c r="W347" s="1">
        <v>1.73</v>
      </c>
      <c r="Z347" s="4">
        <f>IFERROR(__xludf.DUMMYFUNCTION("""COMPUTED_VALUE"""),1.665)</f>
        <v>1.665</v>
      </c>
      <c r="AA347" s="4">
        <v>132.629</v>
      </c>
      <c r="AB347" s="4" t="s">
        <v>13</v>
      </c>
      <c r="AC347" s="1">
        <v>1.29028344115397</v>
      </c>
      <c r="AD347" s="4">
        <v>131.242716558846</v>
      </c>
    </row>
    <row r="348">
      <c r="G348" s="5">
        <v>33.2212</v>
      </c>
      <c r="H348" s="1">
        <v>1.735</v>
      </c>
      <c r="K348" s="4">
        <f>IFERROR(__xludf.DUMMYFUNCTION("""COMPUTED_VALUE"""),1.67)</f>
        <v>1.67</v>
      </c>
      <c r="L348" s="4">
        <v>33.3963</v>
      </c>
      <c r="M348" s="4" t="s">
        <v>13</v>
      </c>
      <c r="N348" s="1">
        <v>4.24311690952287</v>
      </c>
      <c r="O348" s="4">
        <v>28.978083090477135</v>
      </c>
      <c r="V348" s="5">
        <v>132.529</v>
      </c>
      <c r="W348" s="1">
        <v>1.735</v>
      </c>
      <c r="Z348" s="4">
        <f>IFERROR(__xludf.DUMMYFUNCTION("""COMPUTED_VALUE"""),1.67)</f>
        <v>1.67</v>
      </c>
      <c r="AA348" s="4">
        <v>132.611</v>
      </c>
      <c r="AB348" s="4" t="s">
        <v>13</v>
      </c>
      <c r="AC348" s="1">
        <v>1.24992499449697</v>
      </c>
      <c r="AD348" s="4">
        <v>131.27907500550302</v>
      </c>
    </row>
    <row r="349">
      <c r="G349" s="5">
        <v>33.2019</v>
      </c>
      <c r="H349" s="1">
        <v>1.74</v>
      </c>
      <c r="K349" s="4">
        <f>IFERROR(__xludf.DUMMYFUNCTION("""COMPUTED_VALUE"""),1.675)</f>
        <v>1.675</v>
      </c>
      <c r="L349" s="4">
        <v>33.3904</v>
      </c>
      <c r="M349" s="4" t="s">
        <v>13</v>
      </c>
      <c r="N349" s="1">
        <v>4.27770599171012</v>
      </c>
      <c r="O349" s="4">
        <v>28.92419400828988</v>
      </c>
      <c r="V349" s="5">
        <v>132.524</v>
      </c>
      <c r="W349" s="1">
        <v>1.74</v>
      </c>
      <c r="Z349" s="4">
        <f>IFERROR(__xludf.DUMMYFUNCTION("""COMPUTED_VALUE"""),1.675)</f>
        <v>1.675</v>
      </c>
      <c r="AA349" s="4">
        <v>132.597</v>
      </c>
      <c r="AB349" s="4" t="s">
        <v>13</v>
      </c>
      <c r="AC349" s="1">
        <v>1.20492921155478</v>
      </c>
      <c r="AD349" s="4">
        <v>131.31907078844523</v>
      </c>
    </row>
    <row r="350">
      <c r="G350" s="5">
        <v>33.1822</v>
      </c>
      <c r="H350" s="1">
        <v>1.745</v>
      </c>
      <c r="K350" s="4">
        <f>IFERROR(__xludf.DUMMYFUNCTION("""COMPUTED_VALUE"""),1.68)</f>
        <v>1.68</v>
      </c>
      <c r="L350" s="4">
        <v>33.3829</v>
      </c>
      <c r="M350" s="4" t="s">
        <v>13</v>
      </c>
      <c r="N350" s="1">
        <v>4.31061228991619</v>
      </c>
      <c r="O350" s="4">
        <v>28.871587710083812</v>
      </c>
      <c r="V350" s="5">
        <v>132.518</v>
      </c>
      <c r="W350" s="1">
        <v>1.745</v>
      </c>
      <c r="Z350" s="4">
        <f>IFERROR(__xludf.DUMMYFUNCTION("""COMPUTED_VALUE"""),1.68)</f>
        <v>1.68</v>
      </c>
      <c r="AA350" s="4">
        <v>132.584</v>
      </c>
      <c r="AB350" s="4" t="s">
        <v>13</v>
      </c>
      <c r="AC350" s="1">
        <v>1.15576774391544</v>
      </c>
      <c r="AD350" s="4">
        <v>131.36223225608455</v>
      </c>
    </row>
    <row r="351">
      <c r="G351" s="5">
        <v>33.1622</v>
      </c>
      <c r="H351" s="1">
        <v>1.75</v>
      </c>
      <c r="K351" s="4">
        <f>IFERROR(__xludf.DUMMYFUNCTION("""COMPUTED_VALUE"""),1.685)</f>
        <v>1.685</v>
      </c>
      <c r="L351" s="4">
        <v>33.3739</v>
      </c>
      <c r="M351" s="4" t="s">
        <v>13</v>
      </c>
      <c r="N351" s="1">
        <v>4.3420626219512</v>
      </c>
      <c r="O351" s="4">
        <v>28.8201373780488</v>
      </c>
      <c r="V351" s="5">
        <v>132.511</v>
      </c>
      <c r="W351" s="1">
        <v>1.75</v>
      </c>
      <c r="Z351" s="4">
        <f>IFERROR(__xludf.DUMMYFUNCTION("""COMPUTED_VALUE"""),1.685)</f>
        <v>1.685</v>
      </c>
      <c r="AA351" s="4">
        <v>132.574</v>
      </c>
      <c r="AB351" s="4" t="s">
        <v>13</v>
      </c>
      <c r="AC351" s="1">
        <v>1.10291224316697</v>
      </c>
      <c r="AD351" s="4">
        <v>131.40808775683303</v>
      </c>
    </row>
    <row r="352">
      <c r="G352" s="5">
        <v>33.1419</v>
      </c>
      <c r="H352" s="1">
        <v>1.755</v>
      </c>
      <c r="K352" s="4">
        <f>IFERROR(__xludf.DUMMYFUNCTION("""COMPUTED_VALUE"""),1.69)</f>
        <v>1.69</v>
      </c>
      <c r="L352" s="4">
        <v>33.3634</v>
      </c>
      <c r="M352" s="4" t="s">
        <v>13</v>
      </c>
      <c r="N352" s="1">
        <v>4.37228380562528</v>
      </c>
      <c r="O352" s="4">
        <v>28.76961619437472</v>
      </c>
      <c r="V352" s="5">
        <v>132.502</v>
      </c>
      <c r="W352" s="1">
        <v>1.755</v>
      </c>
      <c r="Z352" s="4">
        <f>IFERROR(__xludf.DUMMYFUNCTION("""COMPUTED_VALUE"""),1.69)</f>
        <v>1.69</v>
      </c>
      <c r="AA352" s="4">
        <v>132.566</v>
      </c>
      <c r="AB352" s="4" t="s">
        <v>13</v>
      </c>
      <c r="AC352" s="1">
        <v>1.04683436089742</v>
      </c>
      <c r="AD352" s="4">
        <v>131.4551656391026</v>
      </c>
    </row>
    <row r="353">
      <c r="G353" s="5">
        <v>33.1215</v>
      </c>
      <c r="H353" s="1">
        <v>1.76</v>
      </c>
      <c r="K353" s="4">
        <f>IFERROR(__xludf.DUMMYFUNCTION("""COMPUTED_VALUE"""),1.695)</f>
        <v>1.695</v>
      </c>
      <c r="L353" s="4">
        <v>33.3516</v>
      </c>
      <c r="M353" s="4" t="s">
        <v>13</v>
      </c>
      <c r="N353" s="1">
        <v>4.40150265874855</v>
      </c>
      <c r="O353" s="4">
        <v>28.71999734125145</v>
      </c>
      <c r="V353" s="5">
        <v>132.493</v>
      </c>
      <c r="W353" s="1">
        <v>1.76</v>
      </c>
      <c r="Z353" s="4">
        <f>IFERROR(__xludf.DUMMYFUNCTION("""COMPUTED_VALUE"""),1.695)</f>
        <v>1.695</v>
      </c>
      <c r="AA353" s="4">
        <v>132.559</v>
      </c>
      <c r="AB353" s="4" t="s">
        <v>13</v>
      </c>
      <c r="AC353" s="1">
        <v>0.988005748694812</v>
      </c>
      <c r="AD353" s="4">
        <v>131.5049942513052</v>
      </c>
    </row>
    <row r="354">
      <c r="G354" s="5">
        <v>33.1008</v>
      </c>
      <c r="H354" s="1">
        <v>1.765</v>
      </c>
      <c r="K354" s="4">
        <f>IFERROR(__xludf.DUMMYFUNCTION("""COMPUTED_VALUE"""),1.7)</f>
        <v>1.7</v>
      </c>
      <c r="L354" s="4">
        <v>33.3385</v>
      </c>
      <c r="M354" s="4" t="s">
        <v>13</v>
      </c>
      <c r="N354" s="1">
        <v>4.42994599913114</v>
      </c>
      <c r="O354" s="4">
        <v>28.67085400086886</v>
      </c>
      <c r="V354" s="5">
        <v>132.481</v>
      </c>
      <c r="W354" s="1">
        <v>1.765</v>
      </c>
      <c r="Z354" s="4">
        <f>IFERROR(__xludf.DUMMYFUNCTION("""COMPUTED_VALUE"""),1.7)</f>
        <v>1.7</v>
      </c>
      <c r="AA354" s="4">
        <v>132.554</v>
      </c>
      <c r="AB354" s="4" t="s">
        <v>13</v>
      </c>
      <c r="AC354" s="1">
        <v>0.926898058147177</v>
      </c>
      <c r="AD354" s="4">
        <v>131.55410194185282</v>
      </c>
    </row>
    <row r="355">
      <c r="G355" s="5">
        <v>33.0801</v>
      </c>
      <c r="H355" s="1">
        <v>1.77</v>
      </c>
      <c r="K355" s="4">
        <f>IFERROR(__xludf.DUMMYFUNCTION("""COMPUTED_VALUE"""),1.7007980342)</f>
        <v>1.700798034</v>
      </c>
      <c r="L355" s="4" t="s">
        <v>13</v>
      </c>
      <c r="M355" s="4">
        <v>3.94346574506769</v>
      </c>
      <c r="N355" s="1">
        <v>4.45784064458317</v>
      </c>
      <c r="O355" s="4">
        <v>28.62225935541683</v>
      </c>
      <c r="V355" s="5">
        <v>132.468</v>
      </c>
      <c r="W355" s="1">
        <v>1.77</v>
      </c>
      <c r="Z355" s="4">
        <f>IFERROR(__xludf.DUMMYFUNCTION("""COMPUTED_VALUE"""),1.7007980342)</f>
        <v>1.700798034</v>
      </c>
      <c r="AA355" s="4" t="s">
        <v>13</v>
      </c>
      <c r="AB355" s="4">
        <v>1.40873804973438</v>
      </c>
      <c r="AC355" s="1">
        <v>0.863982940842547</v>
      </c>
      <c r="AD355" s="4">
        <v>131.60401705915746</v>
      </c>
    </row>
    <row r="356">
      <c r="G356" s="5">
        <v>33.0594</v>
      </c>
      <c r="H356" s="1">
        <v>1.775</v>
      </c>
      <c r="K356" s="4">
        <f>IFERROR(__xludf.DUMMYFUNCTION("""COMPUTED_VALUE"""),1.705)</f>
        <v>1.705</v>
      </c>
      <c r="L356" s="4">
        <v>33.3243</v>
      </c>
      <c r="M356" s="4" t="s">
        <v>13</v>
      </c>
      <c r="N356" s="1">
        <v>4.48541341291479</v>
      </c>
      <c r="O356" s="4">
        <v>28.57398658708521</v>
      </c>
      <c r="V356" s="5">
        <v>132.453</v>
      </c>
      <c r="W356" s="1">
        <v>1.775</v>
      </c>
      <c r="Z356" s="4">
        <f>IFERROR(__xludf.DUMMYFUNCTION("""COMPUTED_VALUE"""),1.705)</f>
        <v>1.705</v>
      </c>
      <c r="AA356" s="4">
        <v>132.55</v>
      </c>
      <c r="AB356" s="4" t="s">
        <v>13</v>
      </c>
      <c r="AC356" s="1">
        <v>0.799732048368962</v>
      </c>
      <c r="AD356" s="4">
        <v>131.65326795163105</v>
      </c>
    </row>
    <row r="357">
      <c r="G357" s="5">
        <v>33.0386</v>
      </c>
      <c r="H357" s="1">
        <v>1.78</v>
      </c>
      <c r="K357" s="4">
        <f>IFERROR(__xludf.DUMMYFUNCTION("""COMPUTED_VALUE"""),1.71)</f>
        <v>1.71</v>
      </c>
      <c r="L357" s="4">
        <v>33.3091</v>
      </c>
      <c r="M357" s="4" t="s">
        <v>13</v>
      </c>
      <c r="N357" s="1">
        <v>4.5128911219361</v>
      </c>
      <c r="O357" s="4">
        <v>28.525708878063902</v>
      </c>
      <c r="V357" s="5">
        <v>132.437</v>
      </c>
      <c r="W357" s="1">
        <v>1.78</v>
      </c>
      <c r="Z357" s="4">
        <f>IFERROR(__xludf.DUMMYFUNCTION("""COMPUTED_VALUE"""),1.71)</f>
        <v>1.71</v>
      </c>
      <c r="AA357" s="4">
        <v>132.546</v>
      </c>
      <c r="AB357" s="4" t="s">
        <v>13</v>
      </c>
      <c r="AC357" s="1">
        <v>0.734617032314447</v>
      </c>
      <c r="AD357" s="4">
        <v>131.70238296768557</v>
      </c>
    </row>
    <row r="358">
      <c r="G358" s="5">
        <v>33.0178</v>
      </c>
      <c r="H358" s="1">
        <v>1.785</v>
      </c>
      <c r="K358" s="4">
        <f>IFERROR(__xludf.DUMMYFUNCTION("""COMPUTED_VALUE"""),1.715)</f>
        <v>1.715</v>
      </c>
      <c r="L358" s="4">
        <v>33.293</v>
      </c>
      <c r="M358" s="4" t="s">
        <v>13</v>
      </c>
      <c r="N358" s="1">
        <v>4.54050058945725</v>
      </c>
      <c r="O358" s="4">
        <v>28.477299410542752</v>
      </c>
      <c r="V358" s="5">
        <v>132.419</v>
      </c>
      <c r="W358" s="1">
        <v>1.785</v>
      </c>
      <c r="Z358" s="4">
        <f>IFERROR(__xludf.DUMMYFUNCTION("""COMPUTED_VALUE"""),1.715)</f>
        <v>1.715</v>
      </c>
      <c r="AA358" s="4">
        <v>132.543</v>
      </c>
      <c r="AB358" s="4" t="s">
        <v>13</v>
      </c>
      <c r="AC358" s="1">
        <v>0.669109544267043</v>
      </c>
      <c r="AD358" s="4">
        <v>131.74989045573298</v>
      </c>
    </row>
    <row r="359">
      <c r="G359" s="5">
        <v>32.997</v>
      </c>
      <c r="H359" s="1">
        <v>1.79</v>
      </c>
      <c r="K359" s="4">
        <f>IFERROR(__xludf.DUMMYFUNCTION("""COMPUTED_VALUE"""),1.72)</f>
        <v>1.72</v>
      </c>
      <c r="L359" s="4">
        <v>33.2761</v>
      </c>
      <c r="M359" s="4" t="s">
        <v>13</v>
      </c>
      <c r="N359" s="1">
        <v>4.56846863328835</v>
      </c>
      <c r="O359" s="4">
        <v>28.42853136671165</v>
      </c>
      <c r="V359" s="5">
        <v>132.399</v>
      </c>
      <c r="W359" s="1">
        <v>1.79</v>
      </c>
      <c r="Z359" s="4">
        <f>IFERROR(__xludf.DUMMYFUNCTION("""COMPUTED_VALUE"""),1.72)</f>
        <v>1.72</v>
      </c>
      <c r="AA359" s="4">
        <v>132.54</v>
      </c>
      <c r="AB359" s="4" t="s">
        <v>13</v>
      </c>
      <c r="AC359" s="1">
        <v>0.603681235814775</v>
      </c>
      <c r="AD359" s="4">
        <v>131.79531876418523</v>
      </c>
    </row>
    <row r="360">
      <c r="G360" s="5">
        <v>32.9762</v>
      </c>
      <c r="H360" s="1">
        <v>1.795</v>
      </c>
      <c r="K360" s="4">
        <f>IFERROR(__xludf.DUMMYFUNCTION("""COMPUTED_VALUE"""),1.725)</f>
        <v>1.725</v>
      </c>
      <c r="L360" s="4">
        <v>33.2584</v>
      </c>
      <c r="M360" s="4" t="s">
        <v>13</v>
      </c>
      <c r="N360" s="1">
        <v>4.59702207123953</v>
      </c>
      <c r="O360" s="4">
        <v>28.37917792876047</v>
      </c>
      <c r="V360" s="5">
        <v>132.378</v>
      </c>
      <c r="W360" s="1">
        <v>1.795</v>
      </c>
      <c r="Z360" s="4">
        <f>IFERROR(__xludf.DUMMYFUNCTION("""COMPUTED_VALUE"""),1.725)</f>
        <v>1.725</v>
      </c>
      <c r="AA360" s="4">
        <v>132.537</v>
      </c>
      <c r="AB360" s="4" t="s">
        <v>13</v>
      </c>
      <c r="AC360" s="1">
        <v>0.538803758545682</v>
      </c>
      <c r="AD360" s="4">
        <v>131.83919624145432</v>
      </c>
    </row>
    <row r="361">
      <c r="G361" s="5">
        <v>32.9554</v>
      </c>
      <c r="H361" s="1">
        <v>1.8</v>
      </c>
      <c r="K361" s="4">
        <f>IFERROR(__xludf.DUMMYFUNCTION("""COMPUTED_VALUE"""),1.73)</f>
        <v>1.73</v>
      </c>
      <c r="L361" s="4">
        <v>33.2401</v>
      </c>
      <c r="M361" s="4" t="s">
        <v>13</v>
      </c>
      <c r="N361" s="1">
        <v>4.62638772112093</v>
      </c>
      <c r="O361" s="4">
        <v>28.329012278879066</v>
      </c>
      <c r="V361" s="5">
        <v>132.355</v>
      </c>
      <c r="W361" s="1">
        <v>1.8</v>
      </c>
      <c r="Z361" s="4">
        <f>IFERROR(__xludf.DUMMYFUNCTION("""COMPUTED_VALUE"""),1.73)</f>
        <v>1.73</v>
      </c>
      <c r="AA361" s="4">
        <v>132.533</v>
      </c>
      <c r="AB361" s="4" t="s">
        <v>13</v>
      </c>
      <c r="AC361" s="1">
        <v>0.474948764047792</v>
      </c>
      <c r="AD361" s="4">
        <v>131.8800512359522</v>
      </c>
    </row>
    <row r="362">
      <c r="G362" s="5">
        <v>32.9347</v>
      </c>
      <c r="H362" s="1">
        <v>1.805</v>
      </c>
      <c r="K362" s="4">
        <f>IFERROR(__xludf.DUMMYFUNCTION("""COMPUTED_VALUE"""),1.735)</f>
        <v>1.735</v>
      </c>
      <c r="L362" s="4">
        <v>33.2212</v>
      </c>
      <c r="M362" s="4" t="s">
        <v>13</v>
      </c>
      <c r="N362" s="1">
        <v>4.65679240074266</v>
      </c>
      <c r="O362" s="4">
        <v>28.27790759925734</v>
      </c>
      <c r="V362" s="5">
        <v>132.331</v>
      </c>
      <c r="W362" s="1">
        <v>1.805</v>
      </c>
      <c r="Z362" s="4">
        <f>IFERROR(__xludf.DUMMYFUNCTION("""COMPUTED_VALUE"""),1.735)</f>
        <v>1.735</v>
      </c>
      <c r="AA362" s="4">
        <v>132.529</v>
      </c>
      <c r="AB362" s="4" t="s">
        <v>13</v>
      </c>
      <c r="AC362" s="1">
        <v>0.412587903909143</v>
      </c>
      <c r="AD362" s="4">
        <v>131.91841209609083</v>
      </c>
    </row>
    <row r="363">
      <c r="G363" s="5">
        <v>32.914</v>
      </c>
      <c r="H363" s="1">
        <v>1.81</v>
      </c>
      <c r="K363" s="4">
        <f>IFERROR(__xludf.DUMMYFUNCTION("""COMPUTED_VALUE"""),1.74)</f>
        <v>1.74</v>
      </c>
      <c r="L363" s="4">
        <v>33.2019</v>
      </c>
      <c r="M363" s="4" t="s">
        <v>13</v>
      </c>
      <c r="N363" s="1">
        <v>4.68846292791487</v>
      </c>
      <c r="O363" s="4">
        <v>28.22553707208513</v>
      </c>
      <c r="V363" s="5">
        <v>132.305</v>
      </c>
      <c r="W363" s="1">
        <v>1.81</v>
      </c>
      <c r="Z363" s="4">
        <f>IFERROR(__xludf.DUMMYFUNCTION("""COMPUTED_VALUE"""),1.74)</f>
        <v>1.74</v>
      </c>
      <c r="AA363" s="4">
        <v>132.524</v>
      </c>
      <c r="AB363" s="4" t="s">
        <v>13</v>
      </c>
      <c r="AC363" s="1">
        <v>0.352192829717762</v>
      </c>
      <c r="AD363" s="4">
        <v>131.95280717028226</v>
      </c>
    </row>
    <row r="364">
      <c r="G364" s="5">
        <v>32.8934</v>
      </c>
      <c r="H364" s="1">
        <v>1.815</v>
      </c>
      <c r="K364" s="4">
        <f>IFERROR(__xludf.DUMMYFUNCTION("""COMPUTED_VALUE"""),1.745)</f>
        <v>1.745</v>
      </c>
      <c r="L364" s="4">
        <v>33.1822</v>
      </c>
      <c r="M364" s="4" t="s">
        <v>13</v>
      </c>
      <c r="N364" s="1">
        <v>4.72162612044766</v>
      </c>
      <c r="O364" s="4">
        <v>28.17177387955234</v>
      </c>
      <c r="V364" s="5">
        <v>132.278</v>
      </c>
      <c r="W364" s="1">
        <v>1.815</v>
      </c>
      <c r="Z364" s="4">
        <f>IFERROR(__xludf.DUMMYFUNCTION("""COMPUTED_VALUE"""),1.745)</f>
        <v>1.745</v>
      </c>
      <c r="AA364" s="4">
        <v>132.518</v>
      </c>
      <c r="AB364" s="4" t="s">
        <v>13</v>
      </c>
      <c r="AC364" s="1">
        <v>0.294235193061687</v>
      </c>
      <c r="AD364" s="4">
        <v>131.9837648069383</v>
      </c>
    </row>
    <row r="365">
      <c r="G365" s="5">
        <v>32.8728</v>
      </c>
      <c r="H365" s="1">
        <v>1.82</v>
      </c>
      <c r="K365" s="4">
        <f>IFERROR(__xludf.DUMMYFUNCTION("""COMPUTED_VALUE"""),1.75)</f>
        <v>1.75</v>
      </c>
      <c r="L365" s="4">
        <v>33.1622</v>
      </c>
      <c r="M365" s="4" t="s">
        <v>13</v>
      </c>
      <c r="N365" s="1">
        <v>4.75650879615117</v>
      </c>
      <c r="O365" s="4">
        <v>28.116291203848828</v>
      </c>
      <c r="V365" s="5">
        <v>132.25</v>
      </c>
      <c r="W365" s="1">
        <v>1.82</v>
      </c>
      <c r="Z365" s="4">
        <f>IFERROR(__xludf.DUMMYFUNCTION("""COMPUTED_VALUE"""),1.75)</f>
        <v>1.75</v>
      </c>
      <c r="AA365" s="4">
        <v>132.511</v>
      </c>
      <c r="AB365" s="4" t="s">
        <v>13</v>
      </c>
      <c r="AC365" s="1">
        <v>0.239186645528947</v>
      </c>
      <c r="AD365" s="4">
        <v>132.01081335447105</v>
      </c>
    </row>
    <row r="366">
      <c r="G366" s="5">
        <v>32.8522</v>
      </c>
      <c r="H366" s="1">
        <v>1.825</v>
      </c>
      <c r="K366" s="4">
        <f>IFERROR(__xludf.DUMMYFUNCTION("""COMPUTED_VALUE"""),1.755)</f>
        <v>1.755</v>
      </c>
      <c r="L366" s="4">
        <v>33.1419</v>
      </c>
      <c r="M366" s="4" t="s">
        <v>13</v>
      </c>
      <c r="N366" s="1">
        <v>4.79333777283552</v>
      </c>
      <c r="O366" s="4">
        <v>28.058862227164482</v>
      </c>
      <c r="V366" s="5">
        <v>132.22</v>
      </c>
      <c r="W366" s="1">
        <v>1.825</v>
      </c>
      <c r="Z366" s="4">
        <f>IFERROR(__xludf.DUMMYFUNCTION("""COMPUTED_VALUE"""),1.755)</f>
        <v>1.755</v>
      </c>
      <c r="AA366" s="4">
        <v>132.502</v>
      </c>
      <c r="AB366" s="4" t="s">
        <v>13</v>
      </c>
      <c r="AC366" s="1">
        <v>0.187518838707578</v>
      </c>
      <c r="AD366" s="4">
        <v>132.03248116129242</v>
      </c>
    </row>
    <row r="367">
      <c r="G367" s="5">
        <v>32.8317</v>
      </c>
      <c r="H367" s="1">
        <v>1.83</v>
      </c>
      <c r="K367" s="4">
        <f>IFERROR(__xludf.DUMMYFUNCTION("""COMPUTED_VALUE"""),1.76)</f>
        <v>1.76</v>
      </c>
      <c r="L367" s="4">
        <v>33.1215</v>
      </c>
      <c r="M367" s="4" t="s">
        <v>13</v>
      </c>
      <c r="N367" s="1">
        <v>4.83233986831085</v>
      </c>
      <c r="O367" s="4">
        <v>27.999360131689148</v>
      </c>
      <c r="V367" s="5">
        <v>132.19</v>
      </c>
      <c r="W367" s="1">
        <v>1.83</v>
      </c>
      <c r="Z367" s="4">
        <f>IFERROR(__xludf.DUMMYFUNCTION("""COMPUTED_VALUE"""),1.76)</f>
        <v>1.76</v>
      </c>
      <c r="AA367" s="4">
        <v>132.493</v>
      </c>
      <c r="AB367" s="4" t="s">
        <v>13</v>
      </c>
      <c r="AC367" s="1">
        <v>0.139703424185609</v>
      </c>
      <c r="AD367" s="4">
        <v>132.0502965758144</v>
      </c>
    </row>
    <row r="368">
      <c r="G368" s="5">
        <v>32.8112</v>
      </c>
      <c r="H368" s="1">
        <v>1.835</v>
      </c>
      <c r="K368" s="4">
        <f>IFERROR(__xludf.DUMMYFUNCTION("""COMPUTED_VALUE"""),1.765)</f>
        <v>1.765</v>
      </c>
      <c r="L368" s="4">
        <v>33.1008</v>
      </c>
      <c r="M368" s="4" t="s">
        <v>13</v>
      </c>
      <c r="N368" s="1">
        <v>4.87374190038728</v>
      </c>
      <c r="O368" s="4">
        <v>27.93745809961272</v>
      </c>
      <c r="V368" s="5">
        <v>132.159</v>
      </c>
      <c r="W368" s="1">
        <v>1.835</v>
      </c>
      <c r="Z368" s="4">
        <f>IFERROR(__xludf.DUMMYFUNCTION("""COMPUTED_VALUE"""),1.765)</f>
        <v>1.765</v>
      </c>
      <c r="AA368" s="4">
        <v>132.481</v>
      </c>
      <c r="AB368" s="4" t="s">
        <v>13</v>
      </c>
      <c r="AC368" s="1">
        <v>0.0962120535510784</v>
      </c>
      <c r="AD368" s="4">
        <v>132.0627879464489</v>
      </c>
    </row>
    <row r="369">
      <c r="G369" s="5">
        <v>32.7908</v>
      </c>
      <c r="H369" s="1">
        <v>1.84</v>
      </c>
      <c r="K369" s="4">
        <f>IFERROR(__xludf.DUMMYFUNCTION("""COMPUTED_VALUE"""),1.77)</f>
        <v>1.77</v>
      </c>
      <c r="L369" s="4">
        <v>33.0801</v>
      </c>
      <c r="M369" s="4" t="s">
        <v>13</v>
      </c>
      <c r="N369" s="1">
        <v>4.91777068687494</v>
      </c>
      <c r="O369" s="4">
        <v>27.87302931312506</v>
      </c>
      <c r="V369" s="5">
        <v>132.127</v>
      </c>
      <c r="W369" s="1">
        <v>1.84</v>
      </c>
      <c r="Z369" s="4">
        <f>IFERROR(__xludf.DUMMYFUNCTION("""COMPUTED_VALUE"""),1.77)</f>
        <v>1.77</v>
      </c>
      <c r="AA369" s="4">
        <v>132.468</v>
      </c>
      <c r="AB369" s="4" t="s">
        <v>13</v>
      </c>
      <c r="AC369" s="1">
        <v>0.0575163783920127</v>
      </c>
      <c r="AD369" s="4">
        <v>132.069483621608</v>
      </c>
    </row>
    <row r="370">
      <c r="G370" s="5">
        <v>32.7703</v>
      </c>
      <c r="H370" s="1">
        <v>1.845</v>
      </c>
      <c r="K370" s="4">
        <f>IFERROR(__xludf.DUMMYFUNCTION("""COMPUTED_VALUE"""),1.775)</f>
        <v>1.775</v>
      </c>
      <c r="L370" s="4">
        <v>33.0594</v>
      </c>
      <c r="M370" s="4" t="s">
        <v>13</v>
      </c>
      <c r="N370" s="1">
        <v>4.96465304558396</v>
      </c>
      <c r="O370" s="4">
        <v>27.80564695441604</v>
      </c>
      <c r="V370" s="5">
        <v>132.095</v>
      </c>
      <c r="W370" s="1">
        <v>1.845</v>
      </c>
      <c r="Z370" s="4">
        <f>IFERROR(__xludf.DUMMYFUNCTION("""COMPUTED_VALUE"""),1.775)</f>
        <v>1.775</v>
      </c>
      <c r="AA370" s="4">
        <v>132.453</v>
      </c>
      <c r="AB370" s="4" t="s">
        <v>13</v>
      </c>
      <c r="AC370" s="1">
        <v>0.0240880502964493</v>
      </c>
      <c r="AD370" s="4">
        <v>132.07091194970354</v>
      </c>
    </row>
    <row r="371">
      <c r="G371" s="5">
        <v>32.75</v>
      </c>
      <c r="H371" s="1">
        <v>1.85</v>
      </c>
      <c r="K371" s="4">
        <f>IFERROR(__xludf.DUMMYFUNCTION("""COMPUTED_VALUE"""),1.78)</f>
        <v>1.78</v>
      </c>
      <c r="L371" s="4">
        <v>33.0386</v>
      </c>
      <c r="M371" s="4" t="s">
        <v>13</v>
      </c>
      <c r="N371" s="1">
        <v>5.01461579432446</v>
      </c>
      <c r="O371" s="4">
        <v>27.73538420567554</v>
      </c>
      <c r="V371" s="5">
        <v>132.062</v>
      </c>
      <c r="W371" s="1">
        <v>1.85</v>
      </c>
      <c r="Z371" s="4">
        <f>IFERROR(__xludf.DUMMYFUNCTION("""COMPUTED_VALUE"""),1.78)</f>
        <v>1.78</v>
      </c>
      <c r="AA371" s="4">
        <v>132.437</v>
      </c>
      <c r="AB371" s="4" t="s">
        <v>13</v>
      </c>
      <c r="AC371" s="1">
        <v>-0.00360127914758212</v>
      </c>
      <c r="AD371" s="4">
        <v>132.0656012791476</v>
      </c>
    </row>
    <row r="372">
      <c r="G372" s="5">
        <v>32.7297</v>
      </c>
      <c r="H372" s="1">
        <v>1.855</v>
      </c>
      <c r="K372" s="4">
        <f>IFERROR(__xludf.DUMMYFUNCTION("""COMPUTED_VALUE"""),1.785)</f>
        <v>1.785</v>
      </c>
      <c r="L372" s="4">
        <v>33.0178</v>
      </c>
      <c r="M372" s="4" t="s">
        <v>13</v>
      </c>
      <c r="N372" s="1">
        <v>5.06788575090656</v>
      </c>
      <c r="O372" s="4">
        <v>27.661814249093442</v>
      </c>
      <c r="V372" s="5">
        <v>132.029</v>
      </c>
      <c r="W372" s="1">
        <v>1.855</v>
      </c>
      <c r="Z372" s="4">
        <f>IFERROR(__xludf.DUMMYFUNCTION("""COMPUTED_VALUE"""),1.785)</f>
        <v>1.785</v>
      </c>
      <c r="AA372" s="4">
        <v>132.419</v>
      </c>
      <c r="AB372" s="4" t="s">
        <v>13</v>
      </c>
      <c r="AC372" s="1">
        <v>-0.0250799583520451</v>
      </c>
      <c r="AD372" s="4">
        <v>132.05407995835205</v>
      </c>
    </row>
    <row r="373">
      <c r="G373" s="5">
        <v>32.7095</v>
      </c>
      <c r="H373" s="1">
        <v>1.86</v>
      </c>
      <c r="K373" s="4">
        <f>IFERROR(__xludf.DUMMYFUNCTION("""COMPUTED_VALUE"""),1.79)</f>
        <v>1.79</v>
      </c>
      <c r="L373" s="4">
        <v>32.997</v>
      </c>
      <c r="M373" s="4" t="s">
        <v>13</v>
      </c>
      <c r="N373" s="1">
        <v>5.1246897331404</v>
      </c>
      <c r="O373" s="4">
        <v>27.5848102668596</v>
      </c>
      <c r="V373" s="5">
        <v>131.996</v>
      </c>
      <c r="W373" s="1">
        <v>1.86</v>
      </c>
      <c r="Z373" s="4">
        <f>IFERROR(__xludf.DUMMYFUNCTION("""COMPUTED_VALUE"""),1.79)</f>
        <v>1.79</v>
      </c>
      <c r="AA373" s="4">
        <v>132.399</v>
      </c>
      <c r="AB373" s="4" t="s">
        <v>13</v>
      </c>
      <c r="AC373" s="1">
        <v>-0.0398763357289113</v>
      </c>
      <c r="AD373" s="4">
        <v>132.03587633572891</v>
      </c>
    </row>
    <row r="374">
      <c r="G374" s="5">
        <v>32.6894</v>
      </c>
      <c r="H374" s="1">
        <v>1.865</v>
      </c>
      <c r="K374" s="4">
        <f>IFERROR(__xludf.DUMMYFUNCTION("""COMPUTED_VALUE"""),1.795)</f>
        <v>1.795</v>
      </c>
      <c r="L374" s="4">
        <v>32.9762</v>
      </c>
      <c r="M374" s="4" t="s">
        <v>13</v>
      </c>
      <c r="N374" s="1">
        <v>5.18525455883611</v>
      </c>
      <c r="O374" s="4">
        <v>27.50414544116389</v>
      </c>
      <c r="V374" s="5">
        <v>131.963</v>
      </c>
      <c r="W374" s="1">
        <v>1.865</v>
      </c>
      <c r="Z374" s="4">
        <f>IFERROR(__xludf.DUMMYFUNCTION("""COMPUTED_VALUE"""),1.795)</f>
        <v>1.795</v>
      </c>
      <c r="AA374" s="4">
        <v>132.378</v>
      </c>
      <c r="AB374" s="4" t="s">
        <v>13</v>
      </c>
      <c r="AC374" s="1">
        <v>-0.0475187596901429</v>
      </c>
      <c r="AD374" s="4">
        <v>132.01051875969014</v>
      </c>
    </row>
    <row r="375">
      <c r="G375" s="5">
        <v>32.6694</v>
      </c>
      <c r="H375" s="1">
        <v>1.87</v>
      </c>
      <c r="K375" s="4">
        <f>IFERROR(__xludf.DUMMYFUNCTION("""COMPUTED_VALUE"""),1.8)</f>
        <v>1.8</v>
      </c>
      <c r="L375" s="4">
        <v>32.9554</v>
      </c>
      <c r="M375" s="4" t="s">
        <v>13</v>
      </c>
      <c r="N375" s="1">
        <v>5.25366381149611</v>
      </c>
      <c r="O375" s="4">
        <v>27.415736188503892</v>
      </c>
      <c r="V375" s="5">
        <v>131.93</v>
      </c>
      <c r="W375" s="1">
        <v>1.87</v>
      </c>
      <c r="Z375" s="4">
        <f>IFERROR(__xludf.DUMMYFUNCTION("""COMPUTED_VALUE"""),1.8)</f>
        <v>1.8</v>
      </c>
      <c r="AA375" s="4">
        <v>132.355</v>
      </c>
      <c r="AB375" s="4" t="s">
        <v>13</v>
      </c>
      <c r="AC375" s="1">
        <v>-0.00411044551145513</v>
      </c>
      <c r="AD375" s="4">
        <v>131.93411044551146</v>
      </c>
    </row>
    <row r="376">
      <c r="G376" s="5">
        <v>32.6496</v>
      </c>
      <c r="H376" s="1">
        <v>1.875</v>
      </c>
      <c r="K376" s="4">
        <f>IFERROR(__xludf.DUMMYFUNCTION("""COMPUTED_VALUE"""),1.805)</f>
        <v>1.805</v>
      </c>
      <c r="L376" s="4">
        <v>32.9347</v>
      </c>
      <c r="M376" s="4" t="s">
        <v>13</v>
      </c>
      <c r="N376" s="1">
        <v>5.35183622730872</v>
      </c>
      <c r="O376" s="4">
        <v>27.29776377269128</v>
      </c>
      <c r="V376" s="5">
        <v>131.897</v>
      </c>
      <c r="W376" s="1">
        <v>1.875</v>
      </c>
      <c r="Z376" s="4">
        <f>IFERROR(__xludf.DUMMYFUNCTION("""COMPUTED_VALUE"""),1.805)</f>
        <v>1.805</v>
      </c>
      <c r="AA376" s="4">
        <v>132.331</v>
      </c>
      <c r="AB376" s="4" t="s">
        <v>13</v>
      </c>
      <c r="AC376" s="1">
        <v>0.339587202532608</v>
      </c>
      <c r="AD376" s="4">
        <v>131.55741279746738</v>
      </c>
    </row>
    <row r="377">
      <c r="G377" s="5">
        <v>32.6299</v>
      </c>
      <c r="H377" s="1">
        <v>1.88</v>
      </c>
      <c r="K377" s="4">
        <f>IFERROR(__xludf.DUMMYFUNCTION("""COMPUTED_VALUE"""),1.81)</f>
        <v>1.81</v>
      </c>
      <c r="L377" s="4">
        <v>32.914</v>
      </c>
      <c r="M377" s="4" t="s">
        <v>13</v>
      </c>
      <c r="N377" s="1">
        <v>5.47916206456859</v>
      </c>
      <c r="O377" s="4">
        <v>27.15073793543141</v>
      </c>
      <c r="V377" s="5">
        <v>131.865</v>
      </c>
      <c r="W377" s="1">
        <v>1.88</v>
      </c>
      <c r="Z377" s="4">
        <f>IFERROR(__xludf.DUMMYFUNCTION("""COMPUTED_VALUE"""),1.81)</f>
        <v>1.81</v>
      </c>
      <c r="AA377" s="4">
        <v>132.305</v>
      </c>
      <c r="AB377" s="4" t="s">
        <v>13</v>
      </c>
      <c r="AC377" s="1">
        <v>0.986259265985668</v>
      </c>
      <c r="AD377" s="4">
        <v>130.87874073401434</v>
      </c>
    </row>
    <row r="378">
      <c r="G378" s="5">
        <v>32.6105</v>
      </c>
      <c r="H378" s="1">
        <v>1.885</v>
      </c>
      <c r="K378" s="4">
        <f>IFERROR(__xludf.DUMMYFUNCTION("""COMPUTED_VALUE"""),1.815)</f>
        <v>1.815</v>
      </c>
      <c r="L378" s="4">
        <v>32.8934</v>
      </c>
      <c r="M378" s="4" t="s">
        <v>13</v>
      </c>
      <c r="N378" s="1">
        <v>5.63081450996213</v>
      </c>
      <c r="O378" s="4">
        <v>26.979685490037873</v>
      </c>
      <c r="V378" s="5">
        <v>131.833</v>
      </c>
      <c r="W378" s="1">
        <v>1.885</v>
      </c>
      <c r="Z378" s="4">
        <f>IFERROR(__xludf.DUMMYFUNCTION("""COMPUTED_VALUE"""),1.815)</f>
        <v>1.815</v>
      </c>
      <c r="AA378" s="4">
        <v>132.278</v>
      </c>
      <c r="AB378" s="4" t="s">
        <v>13</v>
      </c>
      <c r="AC378" s="1">
        <v>1.89162445284601</v>
      </c>
      <c r="AD378" s="4">
        <v>129.941375547154</v>
      </c>
    </row>
    <row r="379">
      <c r="G379" s="5">
        <v>32.5914</v>
      </c>
      <c r="H379" s="1">
        <v>1.89</v>
      </c>
      <c r="K379" s="4">
        <f>IFERROR(__xludf.DUMMYFUNCTION("""COMPUTED_VALUE"""),1.82)</f>
        <v>1.82</v>
      </c>
      <c r="L379" s="4">
        <v>32.8728</v>
      </c>
      <c r="M379" s="4" t="s">
        <v>13</v>
      </c>
      <c r="N379" s="1">
        <v>5.80196675017572</v>
      </c>
      <c r="O379" s="4">
        <v>26.78943324982428</v>
      </c>
      <c r="V379" s="5">
        <v>131.802</v>
      </c>
      <c r="W379" s="1">
        <v>1.89</v>
      </c>
      <c r="Z379" s="4">
        <f>IFERROR(__xludf.DUMMYFUNCTION("""COMPUTED_VALUE"""),1.82)</f>
        <v>1.82</v>
      </c>
      <c r="AA379" s="4">
        <v>132.25</v>
      </c>
      <c r="AB379" s="4" t="s">
        <v>13</v>
      </c>
      <c r="AC379" s="1">
        <v>3.0114014711118</v>
      </c>
      <c r="AD379" s="4">
        <v>128.79059852888818</v>
      </c>
    </row>
    <row r="380">
      <c r="G380" s="5">
        <v>32.5725</v>
      </c>
      <c r="H380" s="1">
        <v>1.895</v>
      </c>
      <c r="K380" s="4">
        <f>IFERROR(__xludf.DUMMYFUNCTION("""COMPUTED_VALUE"""),1.825)</f>
        <v>1.825</v>
      </c>
      <c r="L380" s="4">
        <v>32.8522</v>
      </c>
      <c r="M380" s="4" t="s">
        <v>13</v>
      </c>
      <c r="N380" s="1">
        <v>5.98779197189579</v>
      </c>
      <c r="O380" s="4">
        <v>26.58470802810421</v>
      </c>
      <c r="V380" s="5">
        <v>131.772</v>
      </c>
      <c r="W380" s="1">
        <v>1.895</v>
      </c>
      <c r="Z380" s="4">
        <f>IFERROR(__xludf.DUMMYFUNCTION("""COMPUTED_VALUE"""),1.825)</f>
        <v>1.825</v>
      </c>
      <c r="AA380" s="4">
        <v>132.22</v>
      </c>
      <c r="AB380" s="4" t="s">
        <v>13</v>
      </c>
      <c r="AC380" s="1">
        <v>4.30130902878137</v>
      </c>
      <c r="AD380" s="4">
        <v>127.47069097121862</v>
      </c>
    </row>
    <row r="381">
      <c r="G381" s="5">
        <v>32.5541</v>
      </c>
      <c r="H381" s="1">
        <v>1.9</v>
      </c>
      <c r="K381" s="4">
        <f>IFERROR(__xludf.DUMMYFUNCTION("""COMPUTED_VALUE"""),1.83)</f>
        <v>1.83</v>
      </c>
      <c r="L381" s="4">
        <v>32.8317</v>
      </c>
      <c r="M381" s="4" t="s">
        <v>13</v>
      </c>
      <c r="N381" s="1">
        <v>6.1834633618087</v>
      </c>
      <c r="O381" s="4">
        <v>26.3706366381913</v>
      </c>
      <c r="V381" s="5">
        <v>131.743</v>
      </c>
      <c r="W381" s="1">
        <v>1.9</v>
      </c>
      <c r="Z381" s="4">
        <f>IFERROR(__xludf.DUMMYFUNCTION("""COMPUTED_VALUE"""),1.83)</f>
        <v>1.83</v>
      </c>
      <c r="AA381" s="4">
        <v>132.19</v>
      </c>
      <c r="AB381" s="4" t="s">
        <v>13</v>
      </c>
      <c r="AC381" s="1">
        <v>5.71706583385286</v>
      </c>
      <c r="AD381" s="4">
        <v>126.02593416614714</v>
      </c>
    </row>
    <row r="382">
      <c r="G382" s="5">
        <v>32.536</v>
      </c>
      <c r="H382" s="1">
        <v>1.905</v>
      </c>
      <c r="K382" s="4">
        <f>IFERROR(__xludf.DUMMYFUNCTION("""COMPUTED_VALUE"""),1.835)</f>
        <v>1.835</v>
      </c>
      <c r="L382" s="4">
        <v>32.8112</v>
      </c>
      <c r="M382" s="4" t="s">
        <v>13</v>
      </c>
      <c r="N382" s="1">
        <v>6.38415410660089</v>
      </c>
      <c r="O382" s="4">
        <v>26.151845893399113</v>
      </c>
      <c r="V382" s="5">
        <v>131.715</v>
      </c>
      <c r="W382" s="1">
        <v>1.905</v>
      </c>
      <c r="Z382" s="4">
        <f>IFERROR(__xludf.DUMMYFUNCTION("""COMPUTED_VALUE"""),1.835)</f>
        <v>1.835</v>
      </c>
      <c r="AA382" s="4">
        <v>132.159</v>
      </c>
      <c r="AB382" s="4" t="s">
        <v>13</v>
      </c>
      <c r="AC382" s="1">
        <v>7.21439059432462</v>
      </c>
      <c r="AD382" s="4">
        <v>124.50060940567539</v>
      </c>
    </row>
    <row r="383">
      <c r="G383" s="5">
        <v>32.5184</v>
      </c>
      <c r="H383" s="1">
        <v>1.91</v>
      </c>
      <c r="K383" s="4">
        <f>IFERROR(__xludf.DUMMYFUNCTION("""COMPUTED_VALUE"""),1.84)</f>
        <v>1.84</v>
      </c>
      <c r="L383" s="4">
        <v>32.7908</v>
      </c>
      <c r="M383" s="4" t="s">
        <v>13</v>
      </c>
      <c r="N383" s="1">
        <v>6.58503739295874</v>
      </c>
      <c r="O383" s="4">
        <v>25.93336260704126</v>
      </c>
      <c r="V383" s="5">
        <v>131.688</v>
      </c>
      <c r="W383" s="1">
        <v>1.91</v>
      </c>
      <c r="Z383" s="4">
        <f>IFERROR(__xludf.DUMMYFUNCTION("""COMPUTED_VALUE"""),1.84)</f>
        <v>1.84</v>
      </c>
      <c r="AA383" s="4">
        <v>132.127</v>
      </c>
      <c r="AB383" s="4" t="s">
        <v>13</v>
      </c>
      <c r="AC383" s="1">
        <v>8.74900201819478</v>
      </c>
      <c r="AD383" s="4">
        <v>122.93899798180522</v>
      </c>
    </row>
    <row r="384">
      <c r="G384" s="5">
        <v>32.5014</v>
      </c>
      <c r="H384" s="1">
        <v>1.915</v>
      </c>
      <c r="K384" s="4">
        <f>IFERROR(__xludf.DUMMYFUNCTION("""COMPUTED_VALUE"""),1.845)</f>
        <v>1.845</v>
      </c>
      <c r="L384" s="4">
        <v>32.7703</v>
      </c>
      <c r="M384" s="4" t="s">
        <v>13</v>
      </c>
      <c r="N384" s="1">
        <v>6.78128640756865</v>
      </c>
      <c r="O384" s="4">
        <v>25.720113592431346</v>
      </c>
      <c r="V384" s="5">
        <v>131.662</v>
      </c>
      <c r="W384" s="1">
        <v>1.915</v>
      </c>
      <c r="Z384" s="4">
        <f>IFERROR(__xludf.DUMMYFUNCTION("""COMPUTED_VALUE"""),1.845)</f>
        <v>1.845</v>
      </c>
      <c r="AA384" s="4">
        <v>132.095</v>
      </c>
      <c r="AB384" s="4" t="s">
        <v>13</v>
      </c>
      <c r="AC384" s="1">
        <v>10.2766188134616</v>
      </c>
      <c r="AD384" s="4">
        <v>121.38538118653841</v>
      </c>
    </row>
    <row r="385">
      <c r="G385" s="5">
        <v>32.485</v>
      </c>
      <c r="H385" s="1">
        <v>1.92</v>
      </c>
      <c r="K385" s="4">
        <f>IFERROR(__xludf.DUMMYFUNCTION("""COMPUTED_VALUE"""),1.85)</f>
        <v>1.85</v>
      </c>
      <c r="L385" s="4">
        <v>32.75</v>
      </c>
      <c r="M385" s="4" t="s">
        <v>13</v>
      </c>
      <c r="N385" s="1">
        <v>6.96807433711703</v>
      </c>
      <c r="O385" s="4">
        <v>25.51692566288297</v>
      </c>
      <c r="V385" s="5">
        <v>131.637</v>
      </c>
      <c r="W385" s="1">
        <v>1.92</v>
      </c>
      <c r="Z385" s="4">
        <f>IFERROR(__xludf.DUMMYFUNCTION("""COMPUTED_VALUE"""),1.85)</f>
        <v>1.85</v>
      </c>
      <c r="AA385" s="4">
        <v>132.062</v>
      </c>
      <c r="AB385" s="4" t="s">
        <v>13</v>
      </c>
      <c r="AC385" s="1">
        <v>11.7529596881234</v>
      </c>
      <c r="AD385" s="4">
        <v>119.8840403118766</v>
      </c>
    </row>
    <row r="386">
      <c r="G386" s="5">
        <v>32.4693</v>
      </c>
      <c r="H386" s="1">
        <v>1.925</v>
      </c>
      <c r="K386" s="4">
        <f>IFERROR(__xludf.DUMMYFUNCTION("""COMPUTED_VALUE"""),1.855)</f>
        <v>1.855</v>
      </c>
      <c r="L386" s="4">
        <v>32.7297</v>
      </c>
      <c r="M386" s="4" t="s">
        <v>13</v>
      </c>
      <c r="N386" s="1">
        <v>7.14057436829028</v>
      </c>
      <c r="O386" s="4">
        <v>25.328725631709716</v>
      </c>
      <c r="V386" s="5">
        <v>131.614</v>
      </c>
      <c r="W386" s="1">
        <v>1.925</v>
      </c>
      <c r="Z386" s="4">
        <f>IFERROR(__xludf.DUMMYFUNCTION("""COMPUTED_VALUE"""),1.855)</f>
        <v>1.855</v>
      </c>
      <c r="AA386" s="4">
        <v>132.029</v>
      </c>
      <c r="AB386" s="4" t="s">
        <v>13</v>
      </c>
      <c r="AC386" s="1">
        <v>13.1337433501784</v>
      </c>
      <c r="AD386" s="4">
        <v>118.4802566498216</v>
      </c>
    </row>
    <row r="387">
      <c r="G387" s="5">
        <v>32.4543</v>
      </c>
      <c r="H387" s="1">
        <v>1.93</v>
      </c>
      <c r="K387" s="4">
        <f>IFERROR(__xludf.DUMMYFUNCTION("""COMPUTED_VALUE"""),1.86)</f>
        <v>1.86</v>
      </c>
      <c r="L387" s="4">
        <v>32.7095</v>
      </c>
      <c r="M387" s="4" t="s">
        <v>13</v>
      </c>
      <c r="N387" s="1">
        <v>7.29395968777479</v>
      </c>
      <c r="O387" s="4">
        <v>25.160340312225213</v>
      </c>
      <c r="V387" s="5">
        <v>131.592</v>
      </c>
      <c r="W387" s="1">
        <v>1.93</v>
      </c>
      <c r="Z387" s="4">
        <f>IFERROR(__xludf.DUMMYFUNCTION("""COMPUTED_VALUE"""),1.86)</f>
        <v>1.86</v>
      </c>
      <c r="AA387" s="4">
        <v>131.996</v>
      </c>
      <c r="AB387" s="4" t="s">
        <v>13</v>
      </c>
      <c r="AC387" s="1">
        <v>14.3746885076248</v>
      </c>
      <c r="AD387" s="4">
        <v>117.21731149237522</v>
      </c>
    </row>
    <row r="388">
      <c r="G388" s="5">
        <v>32.4402</v>
      </c>
      <c r="H388" s="1">
        <v>1.935</v>
      </c>
      <c r="K388" s="4">
        <f>IFERROR(__xludf.DUMMYFUNCTION("""COMPUTED_VALUE"""),1.865)</f>
        <v>1.865</v>
      </c>
      <c r="L388" s="4">
        <v>32.6894</v>
      </c>
      <c r="M388" s="4" t="s">
        <v>13</v>
      </c>
      <c r="N388" s="1">
        <v>7.42340348225697</v>
      </c>
      <c r="O388" s="4">
        <v>25.01679651774303</v>
      </c>
      <c r="V388" s="5">
        <v>131.571</v>
      </c>
      <c r="W388" s="1">
        <v>1.935</v>
      </c>
      <c r="Z388" s="4">
        <f>IFERROR(__xludf.DUMMYFUNCTION("""COMPUTED_VALUE"""),1.865)</f>
        <v>1.865</v>
      </c>
      <c r="AA388" s="4">
        <v>131.963</v>
      </c>
      <c r="AB388" s="4" t="s">
        <v>13</v>
      </c>
      <c r="AC388" s="1">
        <v>15.4315138684609</v>
      </c>
      <c r="AD388" s="4">
        <v>116.1394861315391</v>
      </c>
    </row>
    <row r="389">
      <c r="G389" s="5">
        <v>32.4268</v>
      </c>
      <c r="H389" s="1">
        <v>1.94</v>
      </c>
      <c r="K389" s="4">
        <f>IFERROR(__xludf.DUMMYFUNCTION("""COMPUTED_VALUE"""),1.8675231932)</f>
        <v>1.867523193</v>
      </c>
      <c r="L389" s="4" t="s">
        <v>13</v>
      </c>
      <c r="M389" s="4">
        <v>5.21731760169925</v>
      </c>
      <c r="N389" s="1">
        <v>7.52407893842322</v>
      </c>
      <c r="O389" s="4">
        <v>24.90272106157678</v>
      </c>
      <c r="V389" s="5">
        <v>131.552</v>
      </c>
      <c r="W389" s="1">
        <v>1.94</v>
      </c>
      <c r="Z389" s="4">
        <f>IFERROR(__xludf.DUMMYFUNCTION("""COMPUTED_VALUE"""),1.8675231932)</f>
        <v>1.867523193</v>
      </c>
      <c r="AA389" s="4" t="s">
        <v>13</v>
      </c>
      <c r="AB389" s="4">
        <v>-0.0485099326064357</v>
      </c>
      <c r="AC389" s="1">
        <v>16.2599381406849</v>
      </c>
      <c r="AD389" s="4">
        <v>115.2920618593151</v>
      </c>
    </row>
    <row r="390">
      <c r="G390" s="5">
        <v>32.4145</v>
      </c>
      <c r="H390" s="1">
        <v>1.945</v>
      </c>
      <c r="K390" s="4">
        <f>IFERROR(__xludf.DUMMYFUNCTION("""COMPUTED_VALUE"""),1.87)</f>
        <v>1.87</v>
      </c>
      <c r="L390" s="4">
        <v>32.6694</v>
      </c>
      <c r="M390" s="4" t="s">
        <v>13</v>
      </c>
      <c r="N390" s="1">
        <v>7.59115924295994</v>
      </c>
      <c r="O390" s="4">
        <v>24.823340757040057</v>
      </c>
      <c r="V390" s="5">
        <v>131.533</v>
      </c>
      <c r="W390" s="1">
        <v>1.945</v>
      </c>
      <c r="Z390" s="4">
        <f>IFERROR(__xludf.DUMMYFUNCTION("""COMPUTED_VALUE"""),1.87)</f>
        <v>1.87</v>
      </c>
      <c r="AA390" s="4">
        <v>131.93</v>
      </c>
      <c r="AB390" s="4" t="s">
        <v>13</v>
      </c>
      <c r="AC390" s="1">
        <v>16.815680032295</v>
      </c>
      <c r="AD390" s="4">
        <v>114.71731996770498</v>
      </c>
    </row>
    <row r="391">
      <c r="G391" s="5">
        <v>32.4031</v>
      </c>
      <c r="H391" s="1">
        <v>1.95</v>
      </c>
      <c r="K391" s="4">
        <f>IFERROR(__xludf.DUMMYFUNCTION("""COMPUTED_VALUE"""),1.875)</f>
        <v>1.875</v>
      </c>
      <c r="L391" s="4">
        <v>32.6496</v>
      </c>
      <c r="M391" s="4" t="s">
        <v>13</v>
      </c>
      <c r="N391" s="1">
        <v>7.61981758255353</v>
      </c>
      <c r="O391" s="4">
        <v>24.783282417446472</v>
      </c>
      <c r="V391" s="5">
        <v>131.516</v>
      </c>
      <c r="W391" s="1">
        <v>1.95</v>
      </c>
      <c r="Z391" s="4">
        <f>IFERROR(__xludf.DUMMYFUNCTION("""COMPUTED_VALUE"""),1.875)</f>
        <v>1.875</v>
      </c>
      <c r="AA391" s="4">
        <v>131.897</v>
      </c>
      <c r="AB391" s="4" t="s">
        <v>13</v>
      </c>
      <c r="AC391" s="1">
        <v>17.0544582512895</v>
      </c>
      <c r="AD391" s="4">
        <v>114.46154174871049</v>
      </c>
    </row>
    <row r="392">
      <c r="G392" s="5">
        <v>32.3928</v>
      </c>
      <c r="H392" s="1">
        <v>1.955</v>
      </c>
      <c r="K392" s="4">
        <f>IFERROR(__xludf.DUMMYFUNCTION("""COMPUTED_VALUE"""),1.88)</f>
        <v>1.88</v>
      </c>
      <c r="L392" s="4">
        <v>32.6299</v>
      </c>
      <c r="M392" s="4" t="s">
        <v>13</v>
      </c>
      <c r="N392" s="1">
        <v>7.620523183</v>
      </c>
      <c r="O392" s="4">
        <v>24.772276817</v>
      </c>
      <c r="V392" s="5">
        <v>131.5</v>
      </c>
      <c r="W392" s="1">
        <v>1.955</v>
      </c>
      <c r="Z392" s="4">
        <f>IFERROR(__xludf.DUMMYFUNCTION("""COMPUTED_VALUE"""),1.88)</f>
        <v>1.88</v>
      </c>
      <c r="AA392" s="4">
        <v>131.865</v>
      </c>
      <c r="AB392" s="4" t="s">
        <v>13</v>
      </c>
      <c r="AC392" s="1">
        <v>17.06035957</v>
      </c>
      <c r="AD392" s="4">
        <v>114.43964043</v>
      </c>
    </row>
    <row r="393">
      <c r="G393" s="5">
        <v>32.3836</v>
      </c>
      <c r="H393" s="1">
        <v>1.96</v>
      </c>
      <c r="K393" s="4">
        <f>IFERROR(__xludf.DUMMYFUNCTION("""COMPUTED_VALUE"""),1.885)</f>
        <v>1.885</v>
      </c>
      <c r="L393" s="4">
        <v>32.6105</v>
      </c>
      <c r="M393" s="4" t="s">
        <v>13</v>
      </c>
      <c r="N393" s="1">
        <v>7.620523183</v>
      </c>
      <c r="O393" s="4">
        <v>24.763076817</v>
      </c>
      <c r="V393" s="5">
        <v>131.484</v>
      </c>
      <c r="W393" s="1">
        <v>1.96</v>
      </c>
      <c r="Z393" s="4">
        <f>IFERROR(__xludf.DUMMYFUNCTION("""COMPUTED_VALUE"""),1.885)</f>
        <v>1.885</v>
      </c>
      <c r="AA393" s="4">
        <v>131.833</v>
      </c>
      <c r="AB393" s="4" t="s">
        <v>13</v>
      </c>
      <c r="AC393" s="1">
        <v>17.06035957</v>
      </c>
      <c r="AD393" s="4">
        <v>114.42364043</v>
      </c>
    </row>
    <row r="394">
      <c r="G394" s="5">
        <v>32.3754</v>
      </c>
      <c r="H394" s="1">
        <v>1.965</v>
      </c>
      <c r="K394" s="4">
        <f>IFERROR(__xludf.DUMMYFUNCTION("""COMPUTED_VALUE"""),1.89)</f>
        <v>1.89</v>
      </c>
      <c r="L394" s="4">
        <v>32.5914</v>
      </c>
      <c r="M394" s="4" t="s">
        <v>13</v>
      </c>
      <c r="N394" s="1">
        <v>7.620523183</v>
      </c>
      <c r="O394" s="4">
        <v>24.754876817</v>
      </c>
      <c r="V394" s="5">
        <v>131.469</v>
      </c>
      <c r="W394" s="1">
        <v>1.965</v>
      </c>
      <c r="Z394" s="4">
        <f>IFERROR(__xludf.DUMMYFUNCTION("""COMPUTED_VALUE"""),1.89)</f>
        <v>1.89</v>
      </c>
      <c r="AA394" s="4">
        <v>131.802</v>
      </c>
      <c r="AB394" s="4" t="s">
        <v>13</v>
      </c>
      <c r="AC394" s="1">
        <v>17.06035957</v>
      </c>
      <c r="AD394" s="4">
        <v>114.40864042999999</v>
      </c>
    </row>
    <row r="395">
      <c r="G395" s="5">
        <v>32.3685</v>
      </c>
      <c r="H395" s="1">
        <v>1.97</v>
      </c>
      <c r="K395" s="4">
        <f>IFERROR(__xludf.DUMMYFUNCTION("""COMPUTED_VALUE"""),1.895)</f>
        <v>1.895</v>
      </c>
      <c r="L395" s="4">
        <v>32.5725</v>
      </c>
      <c r="M395" s="4" t="s">
        <v>13</v>
      </c>
      <c r="N395" s="1">
        <v>7.620523183</v>
      </c>
      <c r="O395" s="4">
        <v>24.747976816999998</v>
      </c>
      <c r="V395" s="5">
        <v>131.455</v>
      </c>
      <c r="W395" s="1">
        <v>1.97</v>
      </c>
      <c r="Z395" s="4">
        <f>IFERROR(__xludf.DUMMYFUNCTION("""COMPUTED_VALUE"""),1.895)</f>
        <v>1.895</v>
      </c>
      <c r="AA395" s="4">
        <v>131.772</v>
      </c>
      <c r="AB395" s="4" t="s">
        <v>13</v>
      </c>
      <c r="AC395" s="1">
        <v>17.06035957</v>
      </c>
      <c r="AD395" s="4">
        <v>114.39464043000001</v>
      </c>
    </row>
    <row r="396">
      <c r="G396" s="5">
        <v>32.3627</v>
      </c>
      <c r="H396" s="1">
        <v>1.975</v>
      </c>
      <c r="K396" s="4">
        <f>IFERROR(__xludf.DUMMYFUNCTION("""COMPUTED_VALUE"""),1.9)</f>
        <v>1.9</v>
      </c>
      <c r="L396" s="4">
        <v>32.5541</v>
      </c>
      <c r="M396" s="4" t="s">
        <v>13</v>
      </c>
      <c r="N396" s="1">
        <v>7.620523183</v>
      </c>
      <c r="O396" s="4">
        <v>24.742176816999997</v>
      </c>
      <c r="V396" s="5">
        <v>131.441</v>
      </c>
      <c r="W396" s="1">
        <v>1.975</v>
      </c>
      <c r="Z396" s="4">
        <f>IFERROR(__xludf.DUMMYFUNCTION("""COMPUTED_VALUE"""),1.9)</f>
        <v>1.9</v>
      </c>
      <c r="AA396" s="4">
        <v>131.743</v>
      </c>
      <c r="AB396" s="4" t="s">
        <v>13</v>
      </c>
      <c r="AC396" s="1">
        <v>17.06035957</v>
      </c>
      <c r="AD396" s="4">
        <v>114.38064043</v>
      </c>
    </row>
    <row r="397">
      <c r="G397" s="5">
        <v>32.3581</v>
      </c>
      <c r="H397" s="1">
        <v>1.98</v>
      </c>
      <c r="K397" s="4">
        <f>IFERROR(__xludf.DUMMYFUNCTION("""COMPUTED_VALUE"""),1.905)</f>
        <v>1.905</v>
      </c>
      <c r="L397" s="4">
        <v>32.536</v>
      </c>
      <c r="M397" s="4" t="s">
        <v>13</v>
      </c>
      <c r="N397" s="1">
        <v>7.620523183</v>
      </c>
      <c r="O397" s="4">
        <v>24.737576817</v>
      </c>
      <c r="V397" s="5">
        <v>131.427</v>
      </c>
      <c r="W397" s="1">
        <v>1.98</v>
      </c>
      <c r="Z397" s="4">
        <f>IFERROR(__xludf.DUMMYFUNCTION("""COMPUTED_VALUE"""),1.905)</f>
        <v>1.905</v>
      </c>
      <c r="AA397" s="4">
        <v>131.715</v>
      </c>
      <c r="AB397" s="4" t="s">
        <v>13</v>
      </c>
      <c r="AC397" s="1">
        <v>17.06035957</v>
      </c>
      <c r="AD397" s="4">
        <v>114.36664042999999</v>
      </c>
    </row>
    <row r="398">
      <c r="G398" s="5">
        <v>32.3547</v>
      </c>
      <c r="H398" s="1">
        <v>1.985</v>
      </c>
      <c r="K398" s="4">
        <f>IFERROR(__xludf.DUMMYFUNCTION("""COMPUTED_VALUE"""),1.91)</f>
        <v>1.91</v>
      </c>
      <c r="L398" s="4">
        <v>32.5184</v>
      </c>
      <c r="M398" s="4" t="s">
        <v>13</v>
      </c>
      <c r="N398" s="1">
        <v>7.620523183</v>
      </c>
      <c r="O398" s="4">
        <v>24.734176817</v>
      </c>
      <c r="V398" s="5">
        <v>131.413</v>
      </c>
      <c r="W398" s="1">
        <v>1.985</v>
      </c>
      <c r="Z398" s="4">
        <f>IFERROR(__xludf.DUMMYFUNCTION("""COMPUTED_VALUE"""),1.91)</f>
        <v>1.91</v>
      </c>
      <c r="AA398" s="4">
        <v>131.688</v>
      </c>
      <c r="AB398" s="4" t="s">
        <v>13</v>
      </c>
      <c r="AC398" s="1">
        <v>17.06035957</v>
      </c>
      <c r="AD398" s="4">
        <v>114.35264043000001</v>
      </c>
    </row>
    <row r="399">
      <c r="G399" s="5">
        <v>32.3524</v>
      </c>
      <c r="H399" s="1">
        <v>1.99</v>
      </c>
      <c r="K399" s="4">
        <f>IFERROR(__xludf.DUMMYFUNCTION("""COMPUTED_VALUE"""),1.915)</f>
        <v>1.915</v>
      </c>
      <c r="L399" s="4">
        <v>32.5014</v>
      </c>
      <c r="M399" s="4" t="s">
        <v>13</v>
      </c>
      <c r="N399" s="1">
        <v>7.620523183</v>
      </c>
      <c r="O399" s="4">
        <v>24.731876817000003</v>
      </c>
      <c r="V399" s="5">
        <v>131.399</v>
      </c>
      <c r="W399" s="1">
        <v>1.99</v>
      </c>
      <c r="Z399" s="4">
        <f>IFERROR(__xludf.DUMMYFUNCTION("""COMPUTED_VALUE"""),1.915)</f>
        <v>1.915</v>
      </c>
      <c r="AA399" s="4">
        <v>131.662</v>
      </c>
      <c r="AB399" s="4" t="s">
        <v>13</v>
      </c>
      <c r="AC399" s="1">
        <v>17.06035957</v>
      </c>
      <c r="AD399" s="4">
        <v>114.33864043</v>
      </c>
    </row>
    <row r="400">
      <c r="G400" s="5">
        <v>32.3512</v>
      </c>
      <c r="H400" s="1">
        <v>1.995</v>
      </c>
      <c r="K400" s="4">
        <f>IFERROR(__xludf.DUMMYFUNCTION("""COMPUTED_VALUE"""),1.92)</f>
        <v>1.92</v>
      </c>
      <c r="L400" s="4">
        <v>32.485</v>
      </c>
      <c r="M400" s="4" t="s">
        <v>13</v>
      </c>
      <c r="N400" s="1">
        <v>7.620523183</v>
      </c>
      <c r="O400" s="4">
        <v>24.730676817</v>
      </c>
      <c r="V400" s="5">
        <v>131.384</v>
      </c>
      <c r="W400" s="1">
        <v>1.995</v>
      </c>
      <c r="Z400" s="4">
        <f>IFERROR(__xludf.DUMMYFUNCTION("""COMPUTED_VALUE"""),1.92)</f>
        <v>1.92</v>
      </c>
      <c r="AA400" s="4">
        <v>131.637</v>
      </c>
      <c r="AB400" s="4" t="s">
        <v>13</v>
      </c>
      <c r="AC400" s="1">
        <v>17.06035957</v>
      </c>
      <c r="AD400" s="4">
        <v>114.32364042999998</v>
      </c>
    </row>
    <row r="401">
      <c r="G401" s="5">
        <v>32.3512</v>
      </c>
      <c r="H401" s="1">
        <v>2.0</v>
      </c>
      <c r="K401" s="4">
        <f>IFERROR(__xludf.DUMMYFUNCTION("""COMPUTED_VALUE"""),1.925)</f>
        <v>1.925</v>
      </c>
      <c r="L401" s="4">
        <v>32.4693</v>
      </c>
      <c r="M401" s="4" t="s">
        <v>13</v>
      </c>
      <c r="N401" s="1">
        <v>7.620523183</v>
      </c>
      <c r="O401" s="4">
        <v>24.730676817</v>
      </c>
      <c r="V401" s="5">
        <v>131.37</v>
      </c>
      <c r="W401" s="1">
        <v>2.0</v>
      </c>
      <c r="Z401" s="4">
        <f>IFERROR(__xludf.DUMMYFUNCTION("""COMPUTED_VALUE"""),1.925)</f>
        <v>1.925</v>
      </c>
      <c r="AA401" s="4">
        <v>131.614</v>
      </c>
      <c r="AB401" s="4" t="s">
        <v>13</v>
      </c>
      <c r="AC401" s="1">
        <v>17.06035957</v>
      </c>
      <c r="AD401" s="4">
        <v>114.30964043</v>
      </c>
    </row>
    <row r="402">
      <c r="G402" s="5">
        <v>32.3522</v>
      </c>
      <c r="H402" s="1">
        <v>2.005</v>
      </c>
      <c r="K402" s="4">
        <f>IFERROR(__xludf.DUMMYFUNCTION("""COMPUTED_VALUE"""),1.93)</f>
        <v>1.93</v>
      </c>
      <c r="L402" s="4">
        <v>32.4543</v>
      </c>
      <c r="M402" s="4" t="s">
        <v>13</v>
      </c>
      <c r="N402" s="1">
        <v>7.620523183</v>
      </c>
      <c r="O402" s="4">
        <v>24.731676817000004</v>
      </c>
      <c r="V402" s="5">
        <v>131.354</v>
      </c>
      <c r="W402" s="1">
        <v>2.005</v>
      </c>
      <c r="Z402" s="4">
        <f>IFERROR(__xludf.DUMMYFUNCTION("""COMPUTED_VALUE"""),1.93)</f>
        <v>1.93</v>
      </c>
      <c r="AA402" s="4">
        <v>131.592</v>
      </c>
      <c r="AB402" s="4" t="s">
        <v>13</v>
      </c>
      <c r="AC402" s="1">
        <v>17.06035957</v>
      </c>
      <c r="AD402" s="4">
        <v>114.29364043000001</v>
      </c>
    </row>
    <row r="403">
      <c r="G403" s="5">
        <v>32.3542</v>
      </c>
      <c r="H403" s="1">
        <v>2.01</v>
      </c>
      <c r="K403" s="4">
        <f>IFERROR(__xludf.DUMMYFUNCTION("""COMPUTED_VALUE"""),1.935)</f>
        <v>1.935</v>
      </c>
      <c r="L403" s="4">
        <v>32.4402</v>
      </c>
      <c r="M403" s="4" t="s">
        <v>13</v>
      </c>
      <c r="N403" s="1">
        <v>7.620523183</v>
      </c>
      <c r="O403" s="4">
        <v>24.733676817</v>
      </c>
      <c r="V403" s="5">
        <v>131.338</v>
      </c>
      <c r="W403" s="1">
        <v>2.01</v>
      </c>
      <c r="Z403" s="4">
        <f>IFERROR(__xludf.DUMMYFUNCTION("""COMPUTED_VALUE"""),1.935)</f>
        <v>1.935</v>
      </c>
      <c r="AA403" s="4">
        <v>131.571</v>
      </c>
      <c r="AB403" s="4" t="s">
        <v>13</v>
      </c>
      <c r="AC403" s="1">
        <v>17.06035957</v>
      </c>
      <c r="AD403" s="4">
        <v>114.27764042999999</v>
      </c>
    </row>
    <row r="404">
      <c r="G404" s="5">
        <v>32.3571</v>
      </c>
      <c r="H404" s="1">
        <v>2.015</v>
      </c>
      <c r="K404" s="4">
        <f>IFERROR(__xludf.DUMMYFUNCTION("""COMPUTED_VALUE"""),1.94)</f>
        <v>1.94</v>
      </c>
      <c r="L404" s="4">
        <v>32.4268</v>
      </c>
      <c r="M404" s="4" t="s">
        <v>13</v>
      </c>
      <c r="N404" s="1">
        <v>7.620523183</v>
      </c>
      <c r="O404" s="4">
        <v>24.736576817000003</v>
      </c>
      <c r="V404" s="5">
        <v>131.321</v>
      </c>
      <c r="W404" s="1">
        <v>2.015</v>
      </c>
      <c r="Z404" s="4">
        <f>IFERROR(__xludf.DUMMYFUNCTION("""COMPUTED_VALUE"""),1.94)</f>
        <v>1.94</v>
      </c>
      <c r="AA404" s="4">
        <v>131.552</v>
      </c>
      <c r="AB404" s="4" t="s">
        <v>13</v>
      </c>
      <c r="AC404" s="1">
        <v>17.06035957</v>
      </c>
      <c r="AD404" s="4">
        <v>114.26064043</v>
      </c>
    </row>
    <row r="405">
      <c r="G405" s="5">
        <v>32.3608</v>
      </c>
      <c r="H405" s="1">
        <v>2.02</v>
      </c>
      <c r="K405" s="4">
        <f>IFERROR(__xludf.DUMMYFUNCTION("""COMPUTED_VALUE"""),1.945)</f>
        <v>1.945</v>
      </c>
      <c r="L405" s="4">
        <v>32.4145</v>
      </c>
      <c r="M405" s="4" t="s">
        <v>13</v>
      </c>
      <c r="N405" s="1">
        <v>7.620523183</v>
      </c>
      <c r="O405" s="4">
        <v>24.740276816999998</v>
      </c>
      <c r="V405" s="5">
        <v>131.303</v>
      </c>
      <c r="W405" s="1">
        <v>2.02</v>
      </c>
      <c r="Z405" s="4">
        <f>IFERROR(__xludf.DUMMYFUNCTION("""COMPUTED_VALUE"""),1.945)</f>
        <v>1.945</v>
      </c>
      <c r="AA405" s="4">
        <v>131.533</v>
      </c>
      <c r="AB405" s="4" t="s">
        <v>13</v>
      </c>
      <c r="AC405" s="1">
        <v>17.06035957</v>
      </c>
      <c r="AD405" s="4">
        <v>114.24264043</v>
      </c>
    </row>
    <row r="406">
      <c r="G406" s="5">
        <v>32.3652</v>
      </c>
      <c r="H406" s="1">
        <v>2.025</v>
      </c>
      <c r="K406" s="4">
        <f>IFERROR(__xludf.DUMMYFUNCTION("""COMPUTED_VALUE"""),1.95)</f>
        <v>1.95</v>
      </c>
      <c r="L406" s="4">
        <v>32.4031</v>
      </c>
      <c r="M406" s="4" t="s">
        <v>13</v>
      </c>
      <c r="N406" s="1">
        <v>7.620523183</v>
      </c>
      <c r="O406" s="4">
        <v>24.744676817000002</v>
      </c>
      <c r="V406" s="5">
        <v>131.284</v>
      </c>
      <c r="W406" s="1">
        <v>2.025</v>
      </c>
      <c r="Z406" s="4">
        <f>IFERROR(__xludf.DUMMYFUNCTION("""COMPUTED_VALUE"""),1.95)</f>
        <v>1.95</v>
      </c>
      <c r="AA406" s="4">
        <v>131.516</v>
      </c>
      <c r="AB406" s="4" t="s">
        <v>13</v>
      </c>
      <c r="AC406" s="1">
        <v>17.06035957</v>
      </c>
      <c r="AD406" s="4">
        <v>114.22364042999999</v>
      </c>
    </row>
    <row r="407">
      <c r="G407" s="5">
        <v>32.3703</v>
      </c>
      <c r="H407" s="1">
        <v>2.03</v>
      </c>
      <c r="K407" s="4">
        <f>IFERROR(__xludf.DUMMYFUNCTION("""COMPUTED_VALUE"""),1.9508972172)</f>
        <v>1.950897217</v>
      </c>
      <c r="L407" s="4" t="s">
        <v>13</v>
      </c>
      <c r="M407" s="4">
        <v>7.62052318332789</v>
      </c>
      <c r="N407" s="1">
        <v>7.620523183</v>
      </c>
      <c r="O407" s="4">
        <v>24.749776817</v>
      </c>
      <c r="V407" s="5">
        <v>131.264</v>
      </c>
      <c r="W407" s="1">
        <v>2.03</v>
      </c>
      <c r="Z407" s="4">
        <f>IFERROR(__xludf.DUMMYFUNCTION("""COMPUTED_VALUE"""),1.9508972172)</f>
        <v>1.950897217</v>
      </c>
      <c r="AA407" s="4" t="s">
        <v>13</v>
      </c>
      <c r="AB407" s="4">
        <v>17.0603595660782</v>
      </c>
      <c r="AC407" s="1">
        <v>17.06035957</v>
      </c>
      <c r="AD407" s="4">
        <v>114.20364043000001</v>
      </c>
    </row>
    <row r="408">
      <c r="G408" s="5">
        <v>32.3759</v>
      </c>
      <c r="H408" s="1">
        <v>2.035</v>
      </c>
      <c r="K408" s="4">
        <f>IFERROR(__xludf.DUMMYFUNCTION("""COMPUTED_VALUE"""),1.955)</f>
        <v>1.955</v>
      </c>
      <c r="L408" s="4">
        <v>32.3928</v>
      </c>
      <c r="M408" s="4" t="s">
        <v>13</v>
      </c>
      <c r="N408" s="1">
        <v>7.62163511873485</v>
      </c>
      <c r="O408" s="4">
        <v>24.75426488126515</v>
      </c>
      <c r="V408" s="5">
        <v>131.242</v>
      </c>
      <c r="W408" s="1">
        <v>2.035</v>
      </c>
      <c r="Z408" s="4">
        <f>IFERROR(__xludf.DUMMYFUNCTION("""COMPUTED_VALUE"""),1.955)</f>
        <v>1.955</v>
      </c>
      <c r="AA408" s="4">
        <v>131.5</v>
      </c>
      <c r="AB408" s="4" t="s">
        <v>13</v>
      </c>
      <c r="AC408" s="1">
        <v>17.0703116594616</v>
      </c>
      <c r="AD408" s="4">
        <v>114.1716883405384</v>
      </c>
    </row>
    <row r="409">
      <c r="G409" s="5">
        <v>32.3819</v>
      </c>
      <c r="H409" s="1">
        <v>2.04</v>
      </c>
      <c r="K409" s="4">
        <f>IFERROR(__xludf.DUMMYFUNCTION("""COMPUTED_VALUE"""),1.96)</f>
        <v>1.96</v>
      </c>
      <c r="L409" s="4">
        <v>32.3836</v>
      </c>
      <c r="M409" s="4" t="s">
        <v>13</v>
      </c>
      <c r="N409" s="1">
        <v>7.68604212853292</v>
      </c>
      <c r="O409" s="4">
        <v>24.695857871467084</v>
      </c>
      <c r="V409" s="5">
        <v>131.22</v>
      </c>
      <c r="W409" s="1">
        <v>2.04</v>
      </c>
      <c r="Z409" s="4">
        <f>IFERROR(__xludf.DUMMYFUNCTION("""COMPUTED_VALUE"""),1.96)</f>
        <v>1.96</v>
      </c>
      <c r="AA409" s="4">
        <v>131.484</v>
      </c>
      <c r="AB409" s="4" t="s">
        <v>13</v>
      </c>
      <c r="AC409" s="1">
        <v>17.6445008951043</v>
      </c>
      <c r="AD409" s="4">
        <v>113.5754991048957</v>
      </c>
    </row>
    <row r="410">
      <c r="G410" s="5">
        <v>32.3882</v>
      </c>
      <c r="H410" s="1">
        <v>2.045</v>
      </c>
      <c r="K410" s="4">
        <f>IFERROR(__xludf.DUMMYFUNCTION("""COMPUTED_VALUE"""),1.965)</f>
        <v>1.965</v>
      </c>
      <c r="L410" s="4">
        <v>32.3754</v>
      </c>
      <c r="M410" s="4" t="s">
        <v>13</v>
      </c>
      <c r="N410" s="1">
        <v>7.84318388266645</v>
      </c>
      <c r="O410" s="4">
        <v>24.545016117333546</v>
      </c>
      <c r="V410" s="5">
        <v>131.197</v>
      </c>
      <c r="W410" s="1">
        <v>2.045</v>
      </c>
      <c r="Z410" s="4">
        <f>IFERROR(__xludf.DUMMYFUNCTION("""COMPUTED_VALUE"""),1.965)</f>
        <v>1.965</v>
      </c>
      <c r="AA410" s="4">
        <v>131.469</v>
      </c>
      <c r="AB410" s="4" t="s">
        <v>13</v>
      </c>
      <c r="AC410" s="1">
        <v>19.0373304281689</v>
      </c>
      <c r="AD410" s="4">
        <v>112.1596695718311</v>
      </c>
    </row>
    <row r="411">
      <c r="G411" s="5">
        <v>32.3947</v>
      </c>
      <c r="H411" s="1">
        <v>2.05</v>
      </c>
      <c r="K411" s="4">
        <f>IFERROR(__xludf.DUMMYFUNCTION("""COMPUTED_VALUE"""),1.97)</f>
        <v>1.97</v>
      </c>
      <c r="L411" s="4">
        <v>32.3685</v>
      </c>
      <c r="M411" s="4" t="s">
        <v>13</v>
      </c>
      <c r="N411" s="1">
        <v>8.08414429512357</v>
      </c>
      <c r="O411" s="4">
        <v>24.31055570487643</v>
      </c>
      <c r="V411" s="5">
        <v>131.172</v>
      </c>
      <c r="W411" s="1">
        <v>2.05</v>
      </c>
      <c r="Z411" s="4">
        <f>IFERROR(__xludf.DUMMYFUNCTION("""COMPUTED_VALUE"""),1.97)</f>
        <v>1.97</v>
      </c>
      <c r="AA411" s="4">
        <v>131.455</v>
      </c>
      <c r="AB411" s="4" t="s">
        <v>13</v>
      </c>
      <c r="AC411" s="1">
        <v>21.1586568905891</v>
      </c>
      <c r="AD411" s="4">
        <v>110.0133431094109</v>
      </c>
    </row>
    <row r="412">
      <c r="G412" s="5">
        <v>32.4013</v>
      </c>
      <c r="H412" s="1">
        <v>2.055</v>
      </c>
      <c r="K412" s="4">
        <f>IFERROR(__xludf.DUMMYFUNCTION("""COMPUTED_VALUE"""),1.975)</f>
        <v>1.975</v>
      </c>
      <c r="L412" s="4">
        <v>32.3627</v>
      </c>
      <c r="M412" s="4" t="s">
        <v>13</v>
      </c>
      <c r="N412" s="1">
        <v>8.40000727989246</v>
      </c>
      <c r="O412" s="4">
        <v>24.00129272010754</v>
      </c>
      <c r="V412" s="5">
        <v>131.146</v>
      </c>
      <c r="W412" s="1">
        <v>2.055</v>
      </c>
      <c r="Z412" s="4">
        <f>IFERROR(__xludf.DUMMYFUNCTION("""COMPUTED_VALUE"""),1.975)</f>
        <v>1.975</v>
      </c>
      <c r="AA412" s="4">
        <v>131.441</v>
      </c>
      <c r="AB412" s="4" t="s">
        <v>13</v>
      </c>
      <c r="AC412" s="1">
        <v>23.918336914299</v>
      </c>
      <c r="AD412" s="4">
        <v>107.22766308570098</v>
      </c>
    </row>
    <row r="413">
      <c r="G413" s="5">
        <v>32.4077</v>
      </c>
      <c r="H413" s="1">
        <v>2.06</v>
      </c>
      <c r="K413" s="4">
        <f>IFERROR(__xludf.DUMMYFUNCTION("""COMPUTED_VALUE"""),1.98)</f>
        <v>1.98</v>
      </c>
      <c r="L413" s="4">
        <v>32.3581</v>
      </c>
      <c r="M413" s="4" t="s">
        <v>13</v>
      </c>
      <c r="N413" s="1">
        <v>8.78185675096117</v>
      </c>
      <c r="O413" s="4">
        <v>23.62584324903883</v>
      </c>
      <c r="V413" s="5">
        <v>131.119</v>
      </c>
      <c r="W413" s="1">
        <v>2.06</v>
      </c>
      <c r="Z413" s="4">
        <f>IFERROR(__xludf.DUMMYFUNCTION("""COMPUTED_VALUE"""),1.98)</f>
        <v>1.98</v>
      </c>
      <c r="AA413" s="4">
        <v>131.427</v>
      </c>
      <c r="AB413" s="4" t="s">
        <v>13</v>
      </c>
      <c r="AC413" s="1">
        <v>27.2262271312319</v>
      </c>
      <c r="AD413" s="4">
        <v>103.8927728687681</v>
      </c>
    </row>
    <row r="414">
      <c r="G414" s="5">
        <v>32.4141</v>
      </c>
      <c r="H414" s="1">
        <v>2.065</v>
      </c>
      <c r="K414" s="4">
        <f>IFERROR(__xludf.DUMMYFUNCTION("""COMPUTED_VALUE"""),1.985)</f>
        <v>1.985</v>
      </c>
      <c r="L414" s="4">
        <v>32.3547</v>
      </c>
      <c r="M414" s="4" t="s">
        <v>13</v>
      </c>
      <c r="N414" s="1">
        <v>9.2207766223179</v>
      </c>
      <c r="O414" s="4">
        <v>23.1933233776821</v>
      </c>
      <c r="V414" s="5">
        <v>131.091</v>
      </c>
      <c r="W414" s="1">
        <v>2.065</v>
      </c>
      <c r="Z414" s="4">
        <f>IFERROR(__xludf.DUMMYFUNCTION("""COMPUTED_VALUE"""),1.985)</f>
        <v>1.985</v>
      </c>
      <c r="AA414" s="4">
        <v>131.413</v>
      </c>
      <c r="AB414" s="4" t="s">
        <v>13</v>
      </c>
      <c r="AC414" s="1">
        <v>30.9921841733215</v>
      </c>
      <c r="AD414" s="4">
        <v>100.0988158266785</v>
      </c>
    </row>
    <row r="415">
      <c r="G415" s="5">
        <v>32.4201</v>
      </c>
      <c r="H415" s="1">
        <v>2.07</v>
      </c>
      <c r="K415" s="4">
        <f>IFERROR(__xludf.DUMMYFUNCTION("""COMPUTED_VALUE"""),1.99)</f>
        <v>1.99</v>
      </c>
      <c r="L415" s="4">
        <v>32.3524</v>
      </c>
      <c r="M415" s="4" t="s">
        <v>13</v>
      </c>
      <c r="N415" s="1">
        <v>9.70785080795076</v>
      </c>
      <c r="O415" s="4">
        <v>22.71224919204924</v>
      </c>
      <c r="V415" s="5">
        <v>131.063</v>
      </c>
      <c r="W415" s="1">
        <v>2.07</v>
      </c>
      <c r="Z415" s="4">
        <f>IFERROR(__xludf.DUMMYFUNCTION("""COMPUTED_VALUE"""),1.99)</f>
        <v>1.99</v>
      </c>
      <c r="AA415" s="4">
        <v>131.399</v>
      </c>
      <c r="AB415" s="4" t="s">
        <v>13</v>
      </c>
      <c r="AC415" s="1">
        <v>35.1260646725017</v>
      </c>
      <c r="AD415" s="4">
        <v>95.93693532749829</v>
      </c>
    </row>
    <row r="416">
      <c r="G416" s="5">
        <v>32.4258</v>
      </c>
      <c r="H416" s="1">
        <v>2.075</v>
      </c>
      <c r="K416" s="4">
        <f>IFERROR(__xludf.DUMMYFUNCTION("""COMPUTED_VALUE"""),1.995)</f>
        <v>1.995</v>
      </c>
      <c r="L416" s="4">
        <v>32.3512</v>
      </c>
      <c r="M416" s="4" t="s">
        <v>13</v>
      </c>
      <c r="N416" s="1">
        <v>10.2341632218479</v>
      </c>
      <c r="O416" s="4">
        <v>22.191636778152102</v>
      </c>
      <c r="V416" s="5">
        <v>131.033</v>
      </c>
      <c r="W416" s="1">
        <v>2.075</v>
      </c>
      <c r="Z416" s="4">
        <f>IFERROR(__xludf.DUMMYFUNCTION("""COMPUTED_VALUE"""),1.995)</f>
        <v>1.995</v>
      </c>
      <c r="AA416" s="4">
        <v>131.384</v>
      </c>
      <c r="AB416" s="4" t="s">
        <v>13</v>
      </c>
      <c r="AC416" s="1">
        <v>39.5377252607066</v>
      </c>
      <c r="AD416" s="4">
        <v>91.4952747392934</v>
      </c>
    </row>
    <row r="417">
      <c r="G417" s="5">
        <v>32.4309</v>
      </c>
      <c r="H417" s="1">
        <v>2.08</v>
      </c>
      <c r="K417" s="4">
        <f>IFERROR(__xludf.DUMMYFUNCTION("""COMPUTED_VALUE"""),2.0)</f>
        <v>2</v>
      </c>
      <c r="L417" s="4">
        <v>32.3512</v>
      </c>
      <c r="M417" s="4" t="s">
        <v>13</v>
      </c>
      <c r="N417" s="1">
        <v>10.7907977779974</v>
      </c>
      <c r="O417" s="4">
        <v>21.640102222002604</v>
      </c>
      <c r="V417" s="5">
        <v>131.002</v>
      </c>
      <c r="W417" s="1">
        <v>2.08</v>
      </c>
      <c r="Z417" s="4">
        <f>IFERROR(__xludf.DUMMYFUNCTION("""COMPUTED_VALUE"""),2.0)</f>
        <v>2</v>
      </c>
      <c r="AA417" s="4">
        <v>131.37</v>
      </c>
      <c r="AB417" s="4" t="s">
        <v>13</v>
      </c>
      <c r="AC417" s="1">
        <v>44.1370225698692</v>
      </c>
      <c r="AD417" s="4">
        <v>86.8649774301308</v>
      </c>
    </row>
    <row r="418">
      <c r="G418" s="5">
        <v>32.4355</v>
      </c>
      <c r="H418" s="1">
        <v>2.085</v>
      </c>
      <c r="K418" s="4">
        <f>IFERROR(__xludf.DUMMYFUNCTION("""COMPUTED_VALUE"""),2.005)</f>
        <v>2.005</v>
      </c>
      <c r="L418" s="4">
        <v>32.3522</v>
      </c>
      <c r="M418" s="4" t="s">
        <v>13</v>
      </c>
      <c r="N418" s="1">
        <v>11.3688383903875</v>
      </c>
      <c r="O418" s="4">
        <v>21.066661609612495</v>
      </c>
      <c r="V418" s="5">
        <v>130.971</v>
      </c>
      <c r="W418" s="1">
        <v>2.085</v>
      </c>
      <c r="Z418" s="4">
        <f>IFERROR(__xludf.DUMMYFUNCTION("""COMPUTED_VALUE"""),2.005)</f>
        <v>2.005</v>
      </c>
      <c r="AA418" s="4">
        <v>131.354</v>
      </c>
      <c r="AB418" s="4" t="s">
        <v>13</v>
      </c>
      <c r="AC418" s="1">
        <v>48.8338132319234</v>
      </c>
      <c r="AD418" s="4">
        <v>82.1371867680766</v>
      </c>
    </row>
    <row r="419">
      <c r="G419" s="5">
        <v>32.4395</v>
      </c>
      <c r="H419" s="1">
        <v>2.09</v>
      </c>
      <c r="K419" s="4">
        <f>IFERROR(__xludf.DUMMYFUNCTION("""COMPUTED_VALUE"""),2.01)</f>
        <v>2.01</v>
      </c>
      <c r="L419" s="4">
        <v>32.3542</v>
      </c>
      <c r="M419" s="4" t="s">
        <v>13</v>
      </c>
      <c r="N419" s="1">
        <v>11.9593689730063</v>
      </c>
      <c r="O419" s="4">
        <v>20.480131026993703</v>
      </c>
      <c r="V419" s="5">
        <v>130.939</v>
      </c>
      <c r="W419" s="1">
        <v>2.09</v>
      </c>
      <c r="Z419" s="4">
        <f>IFERROR(__xludf.DUMMYFUNCTION("""COMPUTED_VALUE"""),2.01)</f>
        <v>2.01</v>
      </c>
      <c r="AA419" s="4">
        <v>131.338</v>
      </c>
      <c r="AB419" s="4" t="s">
        <v>13</v>
      </c>
      <c r="AC419" s="1">
        <v>53.5379538788032</v>
      </c>
      <c r="AD419" s="4">
        <v>77.4010461211968</v>
      </c>
    </row>
    <row r="420">
      <c r="G420" s="5">
        <v>32.4427</v>
      </c>
      <c r="H420" s="1">
        <v>2.095</v>
      </c>
      <c r="K420" s="4">
        <f>IFERROR(__xludf.DUMMYFUNCTION("""COMPUTED_VALUE"""),2.015)</f>
        <v>2.015</v>
      </c>
      <c r="L420" s="4">
        <v>32.3571</v>
      </c>
      <c r="M420" s="4" t="s">
        <v>13</v>
      </c>
      <c r="N420" s="1">
        <v>12.5534734398419</v>
      </c>
      <c r="O420" s="4">
        <v>19.8892265601581</v>
      </c>
      <c r="V420" s="5">
        <v>130.906</v>
      </c>
      <c r="W420" s="1">
        <v>2.095</v>
      </c>
      <c r="Z420" s="4">
        <f>IFERROR(__xludf.DUMMYFUNCTION("""COMPUTED_VALUE"""),2.015)</f>
        <v>2.015</v>
      </c>
      <c r="AA420" s="4">
        <v>131.321</v>
      </c>
      <c r="AB420" s="4" t="s">
        <v>13</v>
      </c>
      <c r="AC420" s="1">
        <v>58.1593011424426</v>
      </c>
      <c r="AD420" s="4">
        <v>72.7466988575574</v>
      </c>
    </row>
    <row r="421">
      <c r="G421" s="5">
        <v>32.4451</v>
      </c>
      <c r="H421" s="1">
        <v>2.1</v>
      </c>
      <c r="K421" s="4">
        <f>IFERROR(__xludf.DUMMYFUNCTION("""COMPUTED_VALUE"""),2.02)</f>
        <v>2.02</v>
      </c>
      <c r="L421" s="4">
        <v>32.3608</v>
      </c>
      <c r="M421" s="4" t="s">
        <v>13</v>
      </c>
      <c r="N421" s="1">
        <v>13.1422357048825</v>
      </c>
      <c r="O421" s="4">
        <v>19.302864295117494</v>
      </c>
      <c r="V421" s="5">
        <v>130.874</v>
      </c>
      <c r="W421" s="1">
        <v>2.1</v>
      </c>
      <c r="Z421" s="4">
        <f>IFERROR(__xludf.DUMMYFUNCTION("""COMPUTED_VALUE"""),2.02)</f>
        <v>2.02</v>
      </c>
      <c r="AA421" s="4">
        <v>131.303</v>
      </c>
      <c r="AB421" s="4" t="s">
        <v>13</v>
      </c>
      <c r="AC421" s="1">
        <v>62.6077116547745</v>
      </c>
      <c r="AD421" s="4">
        <v>68.26628834522549</v>
      </c>
    </row>
    <row r="422">
      <c r="G422" s="5">
        <v>32.4466</v>
      </c>
      <c r="H422" s="1">
        <v>2.105</v>
      </c>
      <c r="K422" s="4">
        <f>IFERROR(__xludf.DUMMYFUNCTION("""COMPUTED_VALUE"""),2.025)</f>
        <v>2.025</v>
      </c>
      <c r="L422" s="4">
        <v>32.3652</v>
      </c>
      <c r="M422" s="4" t="s">
        <v>13</v>
      </c>
      <c r="N422" s="1">
        <v>13.7167396821161</v>
      </c>
      <c r="O422" s="4">
        <v>18.729860317883897</v>
      </c>
      <c r="V422" s="5">
        <v>130.84</v>
      </c>
      <c r="W422" s="1">
        <v>2.105</v>
      </c>
      <c r="Z422" s="4">
        <f>IFERROR(__xludf.DUMMYFUNCTION("""COMPUTED_VALUE"""),2.025)</f>
        <v>2.025</v>
      </c>
      <c r="AA422" s="4">
        <v>131.284</v>
      </c>
      <c r="AB422" s="4" t="s">
        <v>13</v>
      </c>
      <c r="AC422" s="1">
        <v>66.7930420477331</v>
      </c>
      <c r="AD422" s="4">
        <v>64.04695795226691</v>
      </c>
    </row>
    <row r="423">
      <c r="G423" s="5">
        <v>32.4472</v>
      </c>
      <c r="H423" s="1">
        <v>2.11</v>
      </c>
      <c r="K423" s="4">
        <f>IFERROR(__xludf.DUMMYFUNCTION("""COMPUTED_VALUE"""),2.03)</f>
        <v>2.03</v>
      </c>
      <c r="L423" s="4">
        <v>32.3703</v>
      </c>
      <c r="M423" s="4" t="s">
        <v>13</v>
      </c>
      <c r="N423" s="1">
        <v>14.2680692855309</v>
      </c>
      <c r="O423" s="4">
        <v>18.179130714469103</v>
      </c>
      <c r="V423" s="5">
        <v>130.807</v>
      </c>
      <c r="W423" s="1">
        <v>2.11</v>
      </c>
      <c r="Z423" s="4">
        <f>IFERROR(__xludf.DUMMYFUNCTION("""COMPUTED_VALUE"""),2.03)</f>
        <v>2.03</v>
      </c>
      <c r="AA423" s="4">
        <v>131.264</v>
      </c>
      <c r="AB423" s="4" t="s">
        <v>13</v>
      </c>
      <c r="AC423" s="1">
        <v>70.625148953252</v>
      </c>
      <c r="AD423" s="4">
        <v>60.181851046747994</v>
      </c>
    </row>
    <row r="424">
      <c r="G424" s="5">
        <v>32.4468</v>
      </c>
      <c r="H424" s="1">
        <v>2.115</v>
      </c>
      <c r="K424" s="4">
        <f>IFERROR(__xludf.DUMMYFUNCTION("""COMPUTED_VALUE"""),2.0342636112)</f>
        <v>2.034263611</v>
      </c>
      <c r="L424" s="4" t="s">
        <v>13</v>
      </c>
      <c r="M424" s="4">
        <v>7.62052318332789</v>
      </c>
      <c r="N424" s="1">
        <v>14.7873084291152</v>
      </c>
      <c r="O424" s="4">
        <v>17.659491570884803</v>
      </c>
      <c r="V424" s="5">
        <v>130.774</v>
      </c>
      <c r="W424" s="1">
        <v>2.115</v>
      </c>
      <c r="Z424" s="4">
        <f>IFERROR(__xludf.DUMMYFUNCTION("""COMPUTED_VALUE"""),2.0342636112)</f>
        <v>2.034263611</v>
      </c>
      <c r="AA424" s="4" t="s">
        <v>13</v>
      </c>
      <c r="AB424" s="4">
        <v>17.0603595660782</v>
      </c>
      <c r="AC424" s="1">
        <v>74.0138890032654</v>
      </c>
      <c r="AD424" s="4">
        <v>56.760110996734596</v>
      </c>
    </row>
    <row r="425">
      <c r="G425" s="5">
        <v>32.4455</v>
      </c>
      <c r="H425" s="1">
        <v>2.12</v>
      </c>
      <c r="K425" s="4">
        <f>IFERROR(__xludf.DUMMYFUNCTION("""COMPUTED_VALUE"""),2.035)</f>
        <v>2.035</v>
      </c>
      <c r="L425" s="4">
        <v>32.3759</v>
      </c>
      <c r="M425" s="4" t="s">
        <v>13</v>
      </c>
      <c r="N425" s="1">
        <v>15.2655410268569</v>
      </c>
      <c r="O425" s="4">
        <v>17.1799589731431</v>
      </c>
      <c r="V425" s="5">
        <v>130.742</v>
      </c>
      <c r="W425" s="1">
        <v>2.12</v>
      </c>
      <c r="Z425" s="4">
        <f>IFERROR(__xludf.DUMMYFUNCTION("""COMPUTED_VALUE"""),2.035)</f>
        <v>2.035</v>
      </c>
      <c r="AA425" s="4">
        <v>131.242</v>
      </c>
      <c r="AB425" s="4" t="s">
        <v>13</v>
      </c>
      <c r="AC425" s="1">
        <v>76.8691188297062</v>
      </c>
      <c r="AD425" s="4">
        <v>53.872881170293795</v>
      </c>
    </row>
    <row r="426">
      <c r="G426" s="5">
        <v>32.4432</v>
      </c>
      <c r="H426" s="1">
        <v>2.125</v>
      </c>
      <c r="K426" s="4">
        <f>IFERROR(__xludf.DUMMYFUNCTION("""COMPUTED_VALUE"""),2.04)</f>
        <v>2.04</v>
      </c>
      <c r="L426" s="4">
        <v>32.3819</v>
      </c>
      <c r="M426" s="4" t="s">
        <v>13</v>
      </c>
      <c r="N426" s="1">
        <v>15.6938509927442</v>
      </c>
      <c r="O426" s="4">
        <v>16.7493490072558</v>
      </c>
      <c r="V426" s="5">
        <v>130.709</v>
      </c>
      <c r="W426" s="1">
        <v>2.125</v>
      </c>
      <c r="Z426" s="4">
        <f>IFERROR(__xludf.DUMMYFUNCTION("""COMPUTED_VALUE"""),2.04)</f>
        <v>2.04</v>
      </c>
      <c r="AA426" s="4">
        <v>131.22</v>
      </c>
      <c r="AB426" s="4" t="s">
        <v>13</v>
      </c>
      <c r="AC426" s="1">
        <v>79.1006950645086</v>
      </c>
      <c r="AD426" s="4">
        <v>51.608304935491404</v>
      </c>
    </row>
    <row r="427">
      <c r="G427" s="5">
        <v>32.4399</v>
      </c>
      <c r="H427" s="1">
        <v>2.13</v>
      </c>
      <c r="K427" s="4">
        <f>IFERROR(__xludf.DUMMYFUNCTION("""COMPUTED_VALUE"""),2.045)</f>
        <v>2.045</v>
      </c>
      <c r="L427" s="4">
        <v>32.3882</v>
      </c>
      <c r="M427" s="4" t="s">
        <v>13</v>
      </c>
      <c r="N427" s="1">
        <v>16.0633222407653</v>
      </c>
      <c r="O427" s="4">
        <v>16.376577759234703</v>
      </c>
      <c r="V427" s="5">
        <v>130.677</v>
      </c>
      <c r="W427" s="1">
        <v>2.13</v>
      </c>
      <c r="Z427" s="4">
        <f>IFERROR(__xludf.DUMMYFUNCTION("""COMPUTED_VALUE"""),2.045)</f>
        <v>2.045</v>
      </c>
      <c r="AA427" s="4">
        <v>131.197</v>
      </c>
      <c r="AB427" s="4" t="s">
        <v>13</v>
      </c>
      <c r="AC427" s="1">
        <v>80.6184743396064</v>
      </c>
      <c r="AD427" s="4">
        <v>50.0585256603936</v>
      </c>
    </row>
    <row r="428">
      <c r="G428" s="5">
        <v>32.4355</v>
      </c>
      <c r="H428" s="1">
        <v>2.135</v>
      </c>
      <c r="K428" s="4">
        <f>IFERROR(__xludf.DUMMYFUNCTION("""COMPUTED_VALUE"""),2.05)</f>
        <v>2.05</v>
      </c>
      <c r="L428" s="4">
        <v>32.3947</v>
      </c>
      <c r="M428" s="4" t="s">
        <v>13</v>
      </c>
      <c r="N428" s="1">
        <v>16.3658519824456</v>
      </c>
      <c r="O428" s="4">
        <v>16.069648017554396</v>
      </c>
      <c r="V428" s="5">
        <v>130.646</v>
      </c>
      <c r="W428" s="1">
        <v>2.135</v>
      </c>
      <c r="Z428" s="4">
        <f>IFERROR(__xludf.DUMMYFUNCTION("""COMPUTED_VALUE"""),2.05)</f>
        <v>2.05</v>
      </c>
      <c r="AA428" s="4">
        <v>131.172</v>
      </c>
      <c r="AB428" s="4" t="s">
        <v>13</v>
      </c>
      <c r="AC428" s="1">
        <v>81.3404437328788</v>
      </c>
      <c r="AD428" s="4">
        <v>49.30555626712119</v>
      </c>
    </row>
    <row r="429">
      <c r="G429" s="5">
        <v>32.4302</v>
      </c>
      <c r="H429" s="1">
        <v>2.14</v>
      </c>
      <c r="K429" s="4">
        <f>IFERROR(__xludf.DUMMYFUNCTION("""COMPUTED_VALUE"""),2.055)</f>
        <v>2.055</v>
      </c>
      <c r="L429" s="4">
        <v>32.4013</v>
      </c>
      <c r="M429" s="4" t="s">
        <v>13</v>
      </c>
      <c r="N429" s="1">
        <v>16.6470676361681</v>
      </c>
      <c r="O429" s="4">
        <v>15.7831323638319</v>
      </c>
      <c r="V429" s="5">
        <v>130.615</v>
      </c>
      <c r="W429" s="1">
        <v>2.14</v>
      </c>
      <c r="Z429" s="4">
        <f>IFERROR(__xludf.DUMMYFUNCTION("""COMPUTED_VALUE"""),2.055)</f>
        <v>2.055</v>
      </c>
      <c r="AA429" s="4">
        <v>131.146</v>
      </c>
      <c r="AB429" s="4" t="s">
        <v>13</v>
      </c>
      <c r="AC429" s="1">
        <v>81.7318124978441</v>
      </c>
      <c r="AD429" s="4">
        <v>48.883187502155906</v>
      </c>
    </row>
    <row r="430">
      <c r="G430" s="5">
        <v>32.4239</v>
      </c>
      <c r="H430" s="1">
        <v>2.145</v>
      </c>
      <c r="K430" s="4">
        <f>IFERROR(__xludf.DUMMYFUNCTION("""COMPUTED_VALUE"""),2.06)</f>
        <v>2.06</v>
      </c>
      <c r="L430" s="4">
        <v>32.4077</v>
      </c>
      <c r="M430" s="4" t="s">
        <v>13</v>
      </c>
      <c r="N430" s="1">
        <v>16.9340157472837</v>
      </c>
      <c r="O430" s="4">
        <v>15.489884252716305</v>
      </c>
      <c r="V430" s="5">
        <v>130.585</v>
      </c>
      <c r="W430" s="1">
        <v>2.145</v>
      </c>
      <c r="Z430" s="4">
        <f>IFERROR(__xludf.DUMMYFUNCTION("""COMPUTED_VALUE"""),2.06)</f>
        <v>2.06</v>
      </c>
      <c r="AA430" s="4">
        <v>131.119</v>
      </c>
      <c r="AB430" s="4" t="s">
        <v>13</v>
      </c>
      <c r="AC430" s="1">
        <v>82.1029629895589</v>
      </c>
      <c r="AD430" s="4">
        <v>48.482037010441104</v>
      </c>
    </row>
    <row r="431">
      <c r="G431" s="5">
        <v>32.4167</v>
      </c>
      <c r="H431" s="1">
        <v>2.15</v>
      </c>
      <c r="K431" s="4">
        <f>IFERROR(__xludf.DUMMYFUNCTION("""COMPUTED_VALUE"""),2.065)</f>
        <v>2.065</v>
      </c>
      <c r="L431" s="4">
        <v>32.4141</v>
      </c>
      <c r="M431" s="4" t="s">
        <v>13</v>
      </c>
      <c r="N431" s="1">
        <v>17.2219324113715</v>
      </c>
      <c r="O431" s="4">
        <v>15.194767588628498</v>
      </c>
      <c r="V431" s="5">
        <v>130.557</v>
      </c>
      <c r="W431" s="1">
        <v>2.15</v>
      </c>
      <c r="Z431" s="4">
        <f>IFERROR(__xludf.DUMMYFUNCTION("""COMPUTED_VALUE"""),2.065)</f>
        <v>2.065</v>
      </c>
      <c r="AA431" s="4">
        <v>131.091</v>
      </c>
      <c r="AB431" s="4" t="s">
        <v>13</v>
      </c>
      <c r="AC431" s="1">
        <v>82.4520856059793</v>
      </c>
      <c r="AD431" s="4">
        <v>48.10491439402068</v>
      </c>
    </row>
    <row r="432">
      <c r="G432" s="5">
        <v>32.4086</v>
      </c>
      <c r="H432" s="1">
        <v>2.155</v>
      </c>
      <c r="K432" s="4">
        <f>IFERROR(__xludf.DUMMYFUNCTION("""COMPUTED_VALUE"""),2.07)</f>
        <v>2.07</v>
      </c>
      <c r="L432" s="4">
        <v>32.4201</v>
      </c>
      <c r="M432" s="4" t="s">
        <v>13</v>
      </c>
      <c r="N432" s="1">
        <v>17.5060537240105</v>
      </c>
      <c r="O432" s="4">
        <v>14.9025462759895</v>
      </c>
      <c r="V432" s="5">
        <v>130.529</v>
      </c>
      <c r="W432" s="1">
        <v>2.155</v>
      </c>
      <c r="Z432" s="4">
        <f>IFERROR(__xludf.DUMMYFUNCTION("""COMPUTED_VALUE"""),2.07)</f>
        <v>2.07</v>
      </c>
      <c r="AA432" s="4">
        <v>131.063</v>
      </c>
      <c r="AB432" s="4" t="s">
        <v>13</v>
      </c>
      <c r="AC432" s="1">
        <v>82.7773707450614</v>
      </c>
      <c r="AD432" s="4">
        <v>47.75162925493859</v>
      </c>
    </row>
    <row r="433">
      <c r="G433" s="5">
        <v>32.3997</v>
      </c>
      <c r="H433" s="1">
        <v>2.16</v>
      </c>
      <c r="K433" s="4">
        <f>IFERROR(__xludf.DUMMYFUNCTION("""COMPUTED_VALUE"""),2.075)</f>
        <v>2.075</v>
      </c>
      <c r="L433" s="4">
        <v>32.4258</v>
      </c>
      <c r="M433" s="4" t="s">
        <v>13</v>
      </c>
      <c r="N433" s="1">
        <v>17.7816157807797</v>
      </c>
      <c r="O433" s="4">
        <v>14.618084219220304</v>
      </c>
      <c r="V433" s="5">
        <v>130.502</v>
      </c>
      <c r="W433" s="1">
        <v>2.16</v>
      </c>
      <c r="Z433" s="4">
        <f>IFERROR(__xludf.DUMMYFUNCTION("""COMPUTED_VALUE"""),2.075)</f>
        <v>2.075</v>
      </c>
      <c r="AA433" s="4">
        <v>131.033</v>
      </c>
      <c r="AB433" s="4" t="s">
        <v>13</v>
      </c>
      <c r="AC433" s="1">
        <v>83.0770088047612</v>
      </c>
      <c r="AD433" s="4">
        <v>47.4249911952388</v>
      </c>
    </row>
    <row r="434">
      <c r="G434" s="5">
        <v>32.39</v>
      </c>
      <c r="H434" s="1">
        <v>2.165</v>
      </c>
      <c r="K434" s="4">
        <f>IFERROR(__xludf.DUMMYFUNCTION("""COMPUTED_VALUE"""),2.08)</f>
        <v>2.08</v>
      </c>
      <c r="L434" s="4">
        <v>32.4309</v>
      </c>
      <c r="M434" s="4" t="s">
        <v>13</v>
      </c>
      <c r="N434" s="1">
        <v>18.0438546772581</v>
      </c>
      <c r="O434" s="4">
        <v>14.3461453227419</v>
      </c>
      <c r="V434" s="5">
        <v>130.477</v>
      </c>
      <c r="W434" s="1">
        <v>2.165</v>
      </c>
      <c r="Z434" s="4">
        <f>IFERROR(__xludf.DUMMYFUNCTION("""COMPUTED_VALUE"""),2.08)</f>
        <v>2.08</v>
      </c>
      <c r="AA434" s="4">
        <v>131.002</v>
      </c>
      <c r="AB434" s="4" t="s">
        <v>13</v>
      </c>
      <c r="AC434" s="1">
        <v>83.3491901830348</v>
      </c>
      <c r="AD434" s="4">
        <v>47.1278098169652</v>
      </c>
    </row>
    <row r="435">
      <c r="G435" s="5">
        <v>32.3796</v>
      </c>
      <c r="H435" s="1">
        <v>2.17</v>
      </c>
      <c r="K435" s="4">
        <f>IFERROR(__xludf.DUMMYFUNCTION("""COMPUTED_VALUE"""),2.085)</f>
        <v>2.085</v>
      </c>
      <c r="L435" s="4">
        <v>32.4355</v>
      </c>
      <c r="M435" s="4" t="s">
        <v>13</v>
      </c>
      <c r="N435" s="1">
        <v>18.2880065090246</v>
      </c>
      <c r="O435" s="4">
        <v>14.091593490975402</v>
      </c>
      <c r="V435" s="5">
        <v>130.452</v>
      </c>
      <c r="W435" s="1">
        <v>2.17</v>
      </c>
      <c r="Z435" s="4">
        <f>IFERROR(__xludf.DUMMYFUNCTION("""COMPUTED_VALUE"""),2.085)</f>
        <v>2.085</v>
      </c>
      <c r="AA435" s="4">
        <v>130.971</v>
      </c>
      <c r="AB435" s="4" t="s">
        <v>13</v>
      </c>
      <c r="AC435" s="1">
        <v>83.5921052778383</v>
      </c>
      <c r="AD435" s="4">
        <v>46.8598947221617</v>
      </c>
    </row>
    <row r="436">
      <c r="G436" s="5">
        <v>32.3686</v>
      </c>
      <c r="H436" s="1">
        <v>2.175</v>
      </c>
      <c r="K436" s="4">
        <f>IFERROR(__xludf.DUMMYFUNCTION("""COMPUTED_VALUE"""),2.09)</f>
        <v>2.09</v>
      </c>
      <c r="L436" s="4">
        <v>32.4395</v>
      </c>
      <c r="M436" s="4" t="s">
        <v>13</v>
      </c>
      <c r="N436" s="1">
        <v>18.5093073716583</v>
      </c>
      <c r="O436" s="4">
        <v>13.859292628341702</v>
      </c>
      <c r="V436" s="5">
        <v>130.429</v>
      </c>
      <c r="W436" s="1">
        <v>2.175</v>
      </c>
      <c r="Z436" s="4">
        <f>IFERROR(__xludf.DUMMYFUNCTION("""COMPUTED_VALUE"""),2.09)</f>
        <v>2.09</v>
      </c>
      <c r="AA436" s="4">
        <v>130.939</v>
      </c>
      <c r="AB436" s="4" t="s">
        <v>13</v>
      </c>
      <c r="AC436" s="1">
        <v>83.8039444871277</v>
      </c>
      <c r="AD436" s="4">
        <v>46.62505551287231</v>
      </c>
    </row>
    <row r="437">
      <c r="G437" s="5">
        <v>32.3571</v>
      </c>
      <c r="H437" s="1">
        <v>2.18</v>
      </c>
      <c r="K437" s="4">
        <f>IFERROR(__xludf.DUMMYFUNCTION("""COMPUTED_VALUE"""),2.095)</f>
        <v>2.095</v>
      </c>
      <c r="L437" s="4">
        <v>32.4427</v>
      </c>
      <c r="M437" s="4" t="s">
        <v>13</v>
      </c>
      <c r="N437" s="1">
        <v>18.7029933607381</v>
      </c>
      <c r="O437" s="4">
        <v>13.654106639261904</v>
      </c>
      <c r="V437" s="5">
        <v>130.407</v>
      </c>
      <c r="W437" s="1">
        <v>2.18</v>
      </c>
      <c r="Z437" s="4">
        <f>IFERROR(__xludf.DUMMYFUNCTION("""COMPUTED_VALUE"""),2.095)</f>
        <v>2.095</v>
      </c>
      <c r="AA437" s="4">
        <v>130.906</v>
      </c>
      <c r="AB437" s="4" t="s">
        <v>13</v>
      </c>
      <c r="AC437" s="1">
        <v>83.9828982088592</v>
      </c>
      <c r="AD437" s="4">
        <v>46.424101791140814</v>
      </c>
    </row>
    <row r="438">
      <c r="G438" s="5">
        <v>32.3452</v>
      </c>
      <c r="H438" s="1">
        <v>2.185</v>
      </c>
      <c r="K438" s="4">
        <f>IFERROR(__xludf.DUMMYFUNCTION("""COMPUTED_VALUE"""),2.1)</f>
        <v>2.1</v>
      </c>
      <c r="L438" s="4">
        <v>32.4451</v>
      </c>
      <c r="M438" s="4" t="s">
        <v>13</v>
      </c>
      <c r="N438" s="1">
        <v>18.8643005718432</v>
      </c>
      <c r="O438" s="4">
        <v>13.4808994281568</v>
      </c>
      <c r="V438" s="5">
        <v>130.387</v>
      </c>
      <c r="W438" s="1">
        <v>2.185</v>
      </c>
      <c r="Z438" s="4">
        <f>IFERROR(__xludf.DUMMYFUNCTION("""COMPUTED_VALUE"""),2.1)</f>
        <v>2.1</v>
      </c>
      <c r="AA438" s="4">
        <v>130.874</v>
      </c>
      <c r="AB438" s="4" t="s">
        <v>13</v>
      </c>
      <c r="AC438" s="1">
        <v>84.1271568409886</v>
      </c>
      <c r="AD438" s="4">
        <v>46.259843159011396</v>
      </c>
    </row>
    <row r="439">
      <c r="G439" s="5">
        <v>32.3329</v>
      </c>
      <c r="H439" s="1">
        <v>2.19</v>
      </c>
      <c r="K439" s="4">
        <f>IFERROR(__xludf.DUMMYFUNCTION("""COMPUTED_VALUE"""),2.105)</f>
        <v>2.105</v>
      </c>
      <c r="L439" s="4">
        <v>32.4466</v>
      </c>
      <c r="M439" s="4" t="s">
        <v>13</v>
      </c>
      <c r="N439" s="1">
        <v>18.9884651005523</v>
      </c>
      <c r="O439" s="4">
        <v>13.344434899447702</v>
      </c>
      <c r="V439" s="5">
        <v>130.367</v>
      </c>
      <c r="W439" s="1">
        <v>2.19</v>
      </c>
      <c r="Z439" s="4">
        <f>IFERROR(__xludf.DUMMYFUNCTION("""COMPUTED_VALUE"""),2.105)</f>
        <v>2.105</v>
      </c>
      <c r="AA439" s="4">
        <v>130.84</v>
      </c>
      <c r="AB439" s="4" t="s">
        <v>13</v>
      </c>
      <c r="AC439" s="1">
        <v>84.2349107814721</v>
      </c>
      <c r="AD439" s="4">
        <v>46.132089218527895</v>
      </c>
    </row>
    <row r="440">
      <c r="G440" s="5">
        <v>32.3204</v>
      </c>
      <c r="H440" s="1">
        <v>2.195</v>
      </c>
      <c r="K440" s="4">
        <f>IFERROR(__xludf.DUMMYFUNCTION("""COMPUTED_VALUE"""),2.11)</f>
        <v>2.11</v>
      </c>
      <c r="L440" s="4">
        <v>32.4472</v>
      </c>
      <c r="M440" s="4" t="s">
        <v>13</v>
      </c>
      <c r="N440" s="1">
        <v>19.0707230424446</v>
      </c>
      <c r="O440" s="4">
        <v>13.249676957555398</v>
      </c>
      <c r="V440" s="5">
        <v>130.349</v>
      </c>
      <c r="W440" s="1">
        <v>2.195</v>
      </c>
      <c r="Z440" s="4">
        <f>IFERROR(__xludf.DUMMYFUNCTION("""COMPUTED_VALUE"""),2.11)</f>
        <v>2.11</v>
      </c>
      <c r="AA440" s="4">
        <v>130.807</v>
      </c>
      <c r="AB440" s="4" t="s">
        <v>13</v>
      </c>
      <c r="AC440" s="1">
        <v>84.3043504282658</v>
      </c>
      <c r="AD440" s="4">
        <v>46.04464957173418</v>
      </c>
    </row>
    <row r="441">
      <c r="G441" s="5">
        <v>32.3078</v>
      </c>
      <c r="H441" s="1">
        <v>2.2</v>
      </c>
      <c r="K441" s="4">
        <f>IFERROR(__xludf.DUMMYFUNCTION("""COMPUTED_VALUE"""),2.115)</f>
        <v>2.115</v>
      </c>
      <c r="L441" s="4">
        <v>32.4468</v>
      </c>
      <c r="M441" s="4" t="s">
        <v>13</v>
      </c>
      <c r="N441" s="1">
        <v>19.1063104930991</v>
      </c>
      <c r="O441" s="4">
        <v>13.201489506900899</v>
      </c>
      <c r="V441" s="5">
        <v>130.332</v>
      </c>
      <c r="W441" s="1">
        <v>2.2</v>
      </c>
      <c r="Z441" s="4">
        <f>IFERROR(__xludf.DUMMYFUNCTION("""COMPUTED_VALUE"""),2.115)</f>
        <v>2.115</v>
      </c>
      <c r="AA441" s="4">
        <v>130.774</v>
      </c>
      <c r="AB441" s="4" t="s">
        <v>13</v>
      </c>
      <c r="AC441" s="1">
        <v>84.3336661793257</v>
      </c>
      <c r="AD441" s="4">
        <v>45.99833382067429</v>
      </c>
    </row>
    <row r="442">
      <c r="G442" s="5">
        <v>32.2951</v>
      </c>
      <c r="H442" s="1">
        <v>2.205</v>
      </c>
      <c r="K442" s="4">
        <f>IFERROR(__xludf.DUMMYFUNCTION("""COMPUTED_VALUE"""),2.12)</f>
        <v>2.12</v>
      </c>
      <c r="L442" s="4">
        <v>32.4455</v>
      </c>
      <c r="M442" s="4" t="s">
        <v>13</v>
      </c>
      <c r="N442" s="1">
        <v>19.1031777005856</v>
      </c>
      <c r="O442" s="4">
        <v>13.191922299414397</v>
      </c>
      <c r="V442" s="5">
        <v>130.316</v>
      </c>
      <c r="W442" s="1">
        <v>2.205</v>
      </c>
      <c r="Z442" s="4">
        <f>IFERROR(__xludf.DUMMYFUNCTION("""COMPUTED_VALUE"""),2.12)</f>
        <v>2.12</v>
      </c>
      <c r="AA442" s="4">
        <v>130.742</v>
      </c>
      <c r="AB442" s="4" t="s">
        <v>13</v>
      </c>
      <c r="AC442" s="1">
        <v>84.2697001617046</v>
      </c>
      <c r="AD442" s="4">
        <v>46.0462998382954</v>
      </c>
    </row>
    <row r="443">
      <c r="G443" s="5">
        <v>32.2825</v>
      </c>
      <c r="H443" s="1">
        <v>2.21</v>
      </c>
      <c r="K443" s="4">
        <f>IFERROR(__xludf.DUMMYFUNCTION("""COMPUTED_VALUE"""),2.125)</f>
        <v>2.125</v>
      </c>
      <c r="L443" s="4">
        <v>32.4432</v>
      </c>
      <c r="M443" s="4" t="s">
        <v>13</v>
      </c>
      <c r="N443" s="1">
        <v>19.086716112959</v>
      </c>
      <c r="O443" s="4">
        <v>13.195783887041</v>
      </c>
      <c r="V443" s="5">
        <v>130.301</v>
      </c>
      <c r="W443" s="1">
        <v>2.21</v>
      </c>
      <c r="Z443" s="4">
        <f>IFERROR(__xludf.DUMMYFUNCTION("""COMPUTED_VALUE"""),2.125)</f>
        <v>2.125</v>
      </c>
      <c r="AA443" s="4">
        <v>130.709</v>
      </c>
      <c r="AB443" s="4" t="s">
        <v>13</v>
      </c>
      <c r="AC443" s="1">
        <v>84.0173870958153</v>
      </c>
      <c r="AD443" s="4">
        <v>46.28361290418469</v>
      </c>
    </row>
    <row r="444">
      <c r="G444" s="5">
        <v>32.2701</v>
      </c>
      <c r="H444" s="1">
        <v>2.215</v>
      </c>
      <c r="K444" s="4">
        <f>IFERROR(__xludf.DUMMYFUNCTION("""COMPUTED_VALUE"""),2.13)</f>
        <v>2.13</v>
      </c>
      <c r="L444" s="4">
        <v>32.4399</v>
      </c>
      <c r="M444" s="4" t="s">
        <v>13</v>
      </c>
      <c r="N444" s="1">
        <v>19.0593877490015</v>
      </c>
      <c r="O444" s="4">
        <v>13.210712250998501</v>
      </c>
      <c r="V444" s="5">
        <v>130.287</v>
      </c>
      <c r="W444" s="1">
        <v>2.215</v>
      </c>
      <c r="Z444" s="4">
        <f>IFERROR(__xludf.DUMMYFUNCTION("""COMPUTED_VALUE"""),2.13)</f>
        <v>2.13</v>
      </c>
      <c r="AA444" s="4">
        <v>130.677</v>
      </c>
      <c r="AB444" s="4" t="s">
        <v>13</v>
      </c>
      <c r="AC444" s="1">
        <v>83.5985147821427</v>
      </c>
      <c r="AD444" s="4">
        <v>46.688485217857306</v>
      </c>
    </row>
    <row r="445">
      <c r="G445" s="5">
        <v>32.258</v>
      </c>
      <c r="H445" s="1">
        <v>2.22</v>
      </c>
      <c r="K445" s="4">
        <f>IFERROR(__xludf.DUMMYFUNCTION("""COMPUTED_VALUE"""),2.1343154912)</f>
        <v>2.134315491</v>
      </c>
      <c r="L445" s="4" t="s">
        <v>13</v>
      </c>
      <c r="M445" s="4">
        <v>16.3280632383016</v>
      </c>
      <c r="N445" s="1">
        <v>19.0228503949218</v>
      </c>
      <c r="O445" s="4">
        <v>13.235149605078202</v>
      </c>
      <c r="V445" s="5">
        <v>130.274</v>
      </c>
      <c r="W445" s="1">
        <v>2.22</v>
      </c>
      <c r="Z445" s="4">
        <f>IFERROR(__xludf.DUMMYFUNCTION("""COMPUTED_VALUE"""),2.1343154912)</f>
        <v>2.134315491</v>
      </c>
      <c r="AA445" s="4" t="s">
        <v>13</v>
      </c>
      <c r="AB445" s="4">
        <v>81.2853915301804</v>
      </c>
      <c r="AC445" s="1">
        <v>83.038492745601</v>
      </c>
      <c r="AD445" s="4">
        <v>47.235507254398996</v>
      </c>
    </row>
    <row r="446">
      <c r="G446" s="5">
        <v>32.2463</v>
      </c>
      <c r="H446" s="1">
        <v>2.225</v>
      </c>
      <c r="K446" s="4">
        <f>IFERROR(__xludf.DUMMYFUNCTION("""COMPUTED_VALUE"""),2.135)</f>
        <v>2.135</v>
      </c>
      <c r="L446" s="4">
        <v>32.4355</v>
      </c>
      <c r="M446" s="4" t="s">
        <v>13</v>
      </c>
      <c r="N446" s="1">
        <v>18.9787618369287</v>
      </c>
      <c r="O446" s="4">
        <v>13.267538163071297</v>
      </c>
      <c r="V446" s="5">
        <v>130.262</v>
      </c>
      <c r="W446" s="1">
        <v>2.225</v>
      </c>
      <c r="Z446" s="4">
        <f>IFERROR(__xludf.DUMMYFUNCTION("""COMPUTED_VALUE"""),2.135)</f>
        <v>2.135</v>
      </c>
      <c r="AA446" s="4">
        <v>130.646</v>
      </c>
      <c r="AB446" s="4" t="s">
        <v>13</v>
      </c>
      <c r="AC446" s="1">
        <v>82.3627305111047</v>
      </c>
      <c r="AD446" s="4">
        <v>47.8992694888953</v>
      </c>
    </row>
    <row r="447">
      <c r="G447" s="5">
        <v>32.235</v>
      </c>
      <c r="H447" s="1">
        <v>2.23</v>
      </c>
      <c r="K447" s="4">
        <f>IFERROR(__xludf.DUMMYFUNCTION("""COMPUTED_VALUE"""),2.14)</f>
        <v>2.14</v>
      </c>
      <c r="L447" s="4">
        <v>32.4302</v>
      </c>
      <c r="M447" s="4" t="s">
        <v>13</v>
      </c>
      <c r="N447" s="1">
        <v>18.9287798612309</v>
      </c>
      <c r="O447" s="4">
        <v>13.306220138769099</v>
      </c>
      <c r="V447" s="5">
        <v>130.25</v>
      </c>
      <c r="W447" s="1">
        <v>2.23</v>
      </c>
      <c r="Z447" s="4">
        <f>IFERROR(__xludf.DUMMYFUNCTION("""COMPUTED_VALUE"""),2.14)</f>
        <v>2.14</v>
      </c>
      <c r="AA447" s="4">
        <v>130.615</v>
      </c>
      <c r="AB447" s="4" t="s">
        <v>13</v>
      </c>
      <c r="AC447" s="1">
        <v>81.5966376035682</v>
      </c>
      <c r="AD447" s="4">
        <v>48.6533623964318</v>
      </c>
    </row>
    <row r="448">
      <c r="G448" s="5">
        <v>32.2243</v>
      </c>
      <c r="H448" s="1">
        <v>2.235</v>
      </c>
      <c r="K448" s="4">
        <f>IFERROR(__xludf.DUMMYFUNCTION("""COMPUTED_VALUE"""),2.145)</f>
        <v>2.145</v>
      </c>
      <c r="L448" s="4">
        <v>32.4239</v>
      </c>
      <c r="M448" s="4" t="s">
        <v>13</v>
      </c>
      <c r="N448" s="1">
        <v>18.8745622540374</v>
      </c>
      <c r="O448" s="4">
        <v>13.3497377459626</v>
      </c>
      <c r="V448" s="5">
        <v>130.239</v>
      </c>
      <c r="W448" s="1">
        <v>2.235</v>
      </c>
      <c r="Z448" s="4">
        <f>IFERROR(__xludf.DUMMYFUNCTION("""COMPUTED_VALUE"""),2.145)</f>
        <v>2.145</v>
      </c>
      <c r="AA448" s="4">
        <v>130.585</v>
      </c>
      <c r="AB448" s="4" t="s">
        <v>13</v>
      </c>
      <c r="AC448" s="1">
        <v>80.7656235479058</v>
      </c>
      <c r="AD448" s="4">
        <v>49.4733764520942</v>
      </c>
    </row>
    <row r="449">
      <c r="G449" s="5">
        <v>32.2142</v>
      </c>
      <c r="H449" s="1">
        <v>2.24</v>
      </c>
      <c r="K449" s="4">
        <f>IFERROR(__xludf.DUMMYFUNCTION("""COMPUTED_VALUE"""),2.15)</f>
        <v>2.15</v>
      </c>
      <c r="L449" s="4">
        <v>32.4167</v>
      </c>
      <c r="M449" s="4" t="s">
        <v>13</v>
      </c>
      <c r="N449" s="1">
        <v>18.8177668015568</v>
      </c>
      <c r="O449" s="4">
        <v>13.396433198443198</v>
      </c>
      <c r="V449" s="5">
        <v>130.228</v>
      </c>
      <c r="W449" s="1">
        <v>2.24</v>
      </c>
      <c r="Z449" s="4">
        <f>IFERROR(__xludf.DUMMYFUNCTION("""COMPUTED_VALUE"""),2.15)</f>
        <v>2.15</v>
      </c>
      <c r="AA449" s="4">
        <v>130.557</v>
      </c>
      <c r="AB449" s="4" t="s">
        <v>13</v>
      </c>
      <c r="AC449" s="1">
        <v>79.895097869032</v>
      </c>
      <c r="AD449" s="4">
        <v>50.33290213096801</v>
      </c>
    </row>
    <row r="450">
      <c r="G450" s="5">
        <v>32.2048</v>
      </c>
      <c r="H450" s="1">
        <v>2.245</v>
      </c>
      <c r="K450" s="4">
        <f>IFERROR(__xludf.DUMMYFUNCTION("""COMPUTED_VALUE"""),2.155)</f>
        <v>2.155</v>
      </c>
      <c r="L450" s="4">
        <v>32.4086</v>
      </c>
      <c r="M450" s="4" t="s">
        <v>13</v>
      </c>
      <c r="N450" s="1">
        <v>18.7600512899979</v>
      </c>
      <c r="O450" s="4">
        <v>13.444748710002099</v>
      </c>
      <c r="V450" s="5">
        <v>130.218</v>
      </c>
      <c r="W450" s="1">
        <v>2.245</v>
      </c>
      <c r="Z450" s="4">
        <f>IFERROR(__xludf.DUMMYFUNCTION("""COMPUTED_VALUE"""),2.155)</f>
        <v>2.155</v>
      </c>
      <c r="AA450" s="4">
        <v>130.529</v>
      </c>
      <c r="AB450" s="4" t="s">
        <v>13</v>
      </c>
      <c r="AC450" s="1">
        <v>79.0104700918613</v>
      </c>
      <c r="AD450" s="4">
        <v>51.207529908138696</v>
      </c>
    </row>
    <row r="451">
      <c r="G451" s="5">
        <v>32.1962</v>
      </c>
      <c r="H451" s="1">
        <v>2.25</v>
      </c>
      <c r="K451" s="4">
        <f>IFERROR(__xludf.DUMMYFUNCTION("""COMPUTED_VALUE"""),2.16)</f>
        <v>2.16</v>
      </c>
      <c r="L451" s="4">
        <v>32.3997</v>
      </c>
      <c r="M451" s="4" t="s">
        <v>13</v>
      </c>
      <c r="N451" s="1">
        <v>18.7030735055696</v>
      </c>
      <c r="O451" s="4">
        <v>13.493126494430399</v>
      </c>
      <c r="V451" s="5">
        <v>130.208</v>
      </c>
      <c r="W451" s="1">
        <v>2.25</v>
      </c>
      <c r="Z451" s="4">
        <f>IFERROR(__xludf.DUMMYFUNCTION("""COMPUTED_VALUE"""),2.16)</f>
        <v>2.16</v>
      </c>
      <c r="AA451" s="4">
        <v>130.502</v>
      </c>
      <c r="AB451" s="4" t="s">
        <v>13</v>
      </c>
      <c r="AC451" s="1">
        <v>78.1371497413079</v>
      </c>
      <c r="AD451" s="4">
        <v>52.070850258692104</v>
      </c>
    </row>
    <row r="452">
      <c r="G452" s="5">
        <v>32.1884</v>
      </c>
      <c r="H452" s="1">
        <v>2.255</v>
      </c>
      <c r="K452" s="4">
        <f>IFERROR(__xludf.DUMMYFUNCTION("""COMPUTED_VALUE"""),2.165)</f>
        <v>2.165</v>
      </c>
      <c r="L452" s="4">
        <v>32.39</v>
      </c>
      <c r="M452" s="4" t="s">
        <v>13</v>
      </c>
      <c r="N452" s="1">
        <v>18.6484912344806</v>
      </c>
      <c r="O452" s="4">
        <v>13.539908765519403</v>
      </c>
      <c r="V452" s="5">
        <v>130.198</v>
      </c>
      <c r="W452" s="1">
        <v>2.255</v>
      </c>
      <c r="Z452" s="4">
        <f>IFERROR(__xludf.DUMMYFUNCTION("""COMPUTED_VALUE"""),2.165)</f>
        <v>2.165</v>
      </c>
      <c r="AA452" s="4">
        <v>130.477</v>
      </c>
      <c r="AB452" s="4" t="s">
        <v>13</v>
      </c>
      <c r="AC452" s="1">
        <v>77.3005463422864</v>
      </c>
      <c r="AD452" s="4">
        <v>52.89745365771361</v>
      </c>
    </row>
    <row r="453">
      <c r="G453" s="5">
        <v>32.1814</v>
      </c>
      <c r="H453" s="1">
        <v>2.26</v>
      </c>
      <c r="K453" s="4">
        <f>IFERROR(__xludf.DUMMYFUNCTION("""COMPUTED_VALUE"""),2.17)</f>
        <v>2.17</v>
      </c>
      <c r="L453" s="4">
        <v>32.3796</v>
      </c>
      <c r="M453" s="4" t="s">
        <v>13</v>
      </c>
      <c r="N453" s="1">
        <v>18.5979622629397</v>
      </c>
      <c r="O453" s="4">
        <v>13.583437737060297</v>
      </c>
      <c r="V453" s="5">
        <v>130.187</v>
      </c>
      <c r="W453" s="1">
        <v>2.26</v>
      </c>
      <c r="Z453" s="4">
        <f>IFERROR(__xludf.DUMMYFUNCTION("""COMPUTED_VALUE"""),2.17)</f>
        <v>2.17</v>
      </c>
      <c r="AA453" s="4">
        <v>130.452</v>
      </c>
      <c r="AB453" s="4" t="s">
        <v>13</v>
      </c>
      <c r="AC453" s="1">
        <v>76.526069419711</v>
      </c>
      <c r="AD453" s="4">
        <v>53.660930580289005</v>
      </c>
    </row>
    <row r="454">
      <c r="G454" s="5">
        <v>32.1754</v>
      </c>
      <c r="H454" s="1">
        <v>2.265</v>
      </c>
      <c r="K454" s="4">
        <f>IFERROR(__xludf.DUMMYFUNCTION("""COMPUTED_VALUE"""),2.175)</f>
        <v>2.175</v>
      </c>
      <c r="L454" s="4">
        <v>32.3686</v>
      </c>
      <c r="M454" s="4" t="s">
        <v>13</v>
      </c>
      <c r="N454" s="1">
        <v>18.5531443771557</v>
      </c>
      <c r="O454" s="4">
        <v>13.622255622844303</v>
      </c>
      <c r="V454" s="5">
        <v>130.176</v>
      </c>
      <c r="W454" s="1">
        <v>2.265</v>
      </c>
      <c r="Z454" s="4">
        <f>IFERROR(__xludf.DUMMYFUNCTION("""COMPUTED_VALUE"""),2.175)</f>
        <v>2.175</v>
      </c>
      <c r="AA454" s="4">
        <v>130.429</v>
      </c>
      <c r="AB454" s="4" t="s">
        <v>13</v>
      </c>
      <c r="AC454" s="1">
        <v>75.8391284984962</v>
      </c>
      <c r="AD454" s="4">
        <v>54.33687150150379</v>
      </c>
    </row>
    <row r="455">
      <c r="G455" s="5">
        <v>32.1703</v>
      </c>
      <c r="H455" s="1">
        <v>2.27</v>
      </c>
      <c r="K455" s="4">
        <f>IFERROR(__xludf.DUMMYFUNCTION("""COMPUTED_VALUE"""),2.18)</f>
        <v>2.18</v>
      </c>
      <c r="L455" s="4">
        <v>32.3571</v>
      </c>
      <c r="M455" s="4" t="s">
        <v>13</v>
      </c>
      <c r="N455" s="1">
        <v>18.5156953633373</v>
      </c>
      <c r="O455" s="4">
        <v>13.654604636662697</v>
      </c>
      <c r="V455" s="5">
        <v>130.165</v>
      </c>
      <c r="W455" s="1">
        <v>2.27</v>
      </c>
      <c r="Z455" s="4">
        <f>IFERROR(__xludf.DUMMYFUNCTION("""COMPUTED_VALUE"""),2.18)</f>
        <v>2.18</v>
      </c>
      <c r="AA455" s="4">
        <v>130.407</v>
      </c>
      <c r="AB455" s="4" t="s">
        <v>13</v>
      </c>
      <c r="AC455" s="1">
        <v>75.2651331035564</v>
      </c>
      <c r="AD455" s="4">
        <v>54.8998668964436</v>
      </c>
    </row>
    <row r="456">
      <c r="G456" s="5">
        <v>32.1661</v>
      </c>
      <c r="H456" s="1">
        <v>2.275</v>
      </c>
      <c r="K456" s="4">
        <f>IFERROR(__xludf.DUMMYFUNCTION("""COMPUTED_VALUE"""),2.185)</f>
        <v>2.185</v>
      </c>
      <c r="L456" s="4">
        <v>32.3452</v>
      </c>
      <c r="M456" s="4" t="s">
        <v>13</v>
      </c>
      <c r="N456" s="1">
        <v>18.4872730076934</v>
      </c>
      <c r="O456" s="4">
        <v>13.6788269923066</v>
      </c>
      <c r="V456" s="5">
        <v>130.153</v>
      </c>
      <c r="W456" s="1">
        <v>2.275</v>
      </c>
      <c r="Z456" s="4">
        <f>IFERROR(__xludf.DUMMYFUNCTION("""COMPUTED_VALUE"""),2.185)</f>
        <v>2.185</v>
      </c>
      <c r="AA456" s="4">
        <v>130.387</v>
      </c>
      <c r="AB456" s="4" t="s">
        <v>13</v>
      </c>
      <c r="AC456" s="1">
        <v>74.8294927598061</v>
      </c>
      <c r="AD456" s="4">
        <v>55.32350724019389</v>
      </c>
    </row>
    <row r="457">
      <c r="G457" s="5">
        <v>32.1629</v>
      </c>
      <c r="H457" s="1">
        <v>2.28</v>
      </c>
      <c r="K457" s="4">
        <f>IFERROR(__xludf.DUMMYFUNCTION("""COMPUTED_VALUE"""),2.19)</f>
        <v>2.19</v>
      </c>
      <c r="L457" s="4">
        <v>32.3329</v>
      </c>
      <c r="M457" s="4" t="s">
        <v>13</v>
      </c>
      <c r="N457" s="1">
        <v>18.4695350964327</v>
      </c>
      <c r="O457" s="4">
        <v>13.6933649035673</v>
      </c>
      <c r="V457" s="5">
        <v>130.14</v>
      </c>
      <c r="W457" s="1">
        <v>2.28</v>
      </c>
      <c r="Z457" s="4">
        <f>IFERROR(__xludf.DUMMYFUNCTION("""COMPUTED_VALUE"""),2.19)</f>
        <v>2.19</v>
      </c>
      <c r="AA457" s="4">
        <v>130.367</v>
      </c>
      <c r="AB457" s="4" t="s">
        <v>13</v>
      </c>
      <c r="AC457" s="1">
        <v>74.5576169921595</v>
      </c>
      <c r="AD457" s="4">
        <v>55.58238300784049</v>
      </c>
    </row>
    <row r="458">
      <c r="G458" s="5">
        <v>32.1607</v>
      </c>
      <c r="H458" s="1">
        <v>2.285</v>
      </c>
      <c r="K458" s="4">
        <f>IFERROR(__xludf.DUMMYFUNCTION("""COMPUTED_VALUE"""),2.195)</f>
        <v>2.195</v>
      </c>
      <c r="L458" s="4">
        <v>32.3204</v>
      </c>
      <c r="M458" s="4" t="s">
        <v>13</v>
      </c>
      <c r="N458" s="1">
        <v>18.4640951725923</v>
      </c>
      <c r="O458" s="4">
        <v>13.696604827407697</v>
      </c>
      <c r="V458" s="5">
        <v>130.127</v>
      </c>
      <c r="W458" s="1">
        <v>2.285</v>
      </c>
      <c r="Z458" s="4">
        <f>IFERROR(__xludf.DUMMYFUNCTION("""COMPUTED_VALUE"""),2.195)</f>
        <v>2.195</v>
      </c>
      <c r="AA458" s="4">
        <v>130.349</v>
      </c>
      <c r="AB458" s="4" t="s">
        <v>13</v>
      </c>
      <c r="AC458" s="1">
        <v>74.4744116065926</v>
      </c>
      <c r="AD458" s="4">
        <v>55.65258839340741</v>
      </c>
    </row>
    <row r="459">
      <c r="G459" s="5">
        <v>32.1594</v>
      </c>
      <c r="H459" s="1">
        <v>2.29</v>
      </c>
      <c r="K459" s="4">
        <f>IFERROR(__xludf.DUMMYFUNCTION("""COMPUTED_VALUE"""),2.2)</f>
        <v>2.2</v>
      </c>
      <c r="L459" s="4">
        <v>32.3078</v>
      </c>
      <c r="M459" s="4" t="s">
        <v>13</v>
      </c>
      <c r="N459" s="1">
        <v>18.46651010524</v>
      </c>
      <c r="O459" s="4">
        <v>13.692889894759997</v>
      </c>
      <c r="V459" s="5">
        <v>130.112</v>
      </c>
      <c r="W459" s="1">
        <v>2.29</v>
      </c>
      <c r="Z459" s="4">
        <f>IFERROR(__xludf.DUMMYFUNCTION("""COMPUTED_VALUE"""),2.2)</f>
        <v>2.2</v>
      </c>
      <c r="AA459" s="4">
        <v>130.332</v>
      </c>
      <c r="AB459" s="4" t="s">
        <v>13</v>
      </c>
      <c r="AC459" s="1">
        <v>74.5333659364186</v>
      </c>
      <c r="AD459" s="4">
        <v>55.57863406358139</v>
      </c>
    </row>
    <row r="460">
      <c r="G460" s="5">
        <v>32.159</v>
      </c>
      <c r="H460" s="1">
        <v>2.295</v>
      </c>
      <c r="K460" s="4">
        <f>IFERROR(__xludf.DUMMYFUNCTION("""COMPUTED_VALUE"""),2.2010269162)</f>
        <v>2.201026916</v>
      </c>
      <c r="L460" s="4" t="s">
        <v>13</v>
      </c>
      <c r="M460" s="4">
        <v>19.1074090565838</v>
      </c>
      <c r="N460" s="1">
        <v>18.4727304809329</v>
      </c>
      <c r="O460" s="4">
        <v>13.6862695190671</v>
      </c>
      <c r="V460" s="5">
        <v>130.096</v>
      </c>
      <c r="W460" s="1">
        <v>2.295</v>
      </c>
      <c r="Z460" s="4">
        <f>IFERROR(__xludf.DUMMYFUNCTION("""COMPUTED_VALUE"""),2.2010269162)</f>
        <v>2.201026916</v>
      </c>
      <c r="AA460" s="4" t="s">
        <v>13</v>
      </c>
      <c r="AB460" s="4">
        <v>84.334555827498</v>
      </c>
      <c r="AC460" s="1">
        <v>74.6842891160193</v>
      </c>
      <c r="AD460" s="4">
        <v>55.4117108839807</v>
      </c>
    </row>
    <row r="461">
      <c r="G461" s="5">
        <v>32.1596</v>
      </c>
      <c r="H461" s="1">
        <v>2.3</v>
      </c>
      <c r="K461" s="4">
        <f>IFERROR(__xludf.DUMMYFUNCTION("""COMPUTED_VALUE"""),2.205)</f>
        <v>2.205</v>
      </c>
      <c r="L461" s="4">
        <v>32.2951</v>
      </c>
      <c r="M461" s="4" t="s">
        <v>13</v>
      </c>
      <c r="N461" s="1">
        <v>18.4824119983497</v>
      </c>
      <c r="O461" s="4">
        <v>13.677188001650297</v>
      </c>
      <c r="V461" s="5">
        <v>130.078</v>
      </c>
      <c r="W461" s="1">
        <v>2.3</v>
      </c>
      <c r="Z461" s="4">
        <f>IFERROR(__xludf.DUMMYFUNCTION("""COMPUTED_VALUE"""),2.205)</f>
        <v>2.205</v>
      </c>
      <c r="AA461" s="4">
        <v>130.316</v>
      </c>
      <c r="AB461" s="4" t="s">
        <v>13</v>
      </c>
      <c r="AC461" s="1">
        <v>74.9174963135877</v>
      </c>
      <c r="AD461" s="4">
        <v>55.1605036864123</v>
      </c>
    </row>
    <row r="462">
      <c r="G462" s="5">
        <v>32.161</v>
      </c>
      <c r="H462" s="1">
        <v>2.305</v>
      </c>
      <c r="K462" s="4">
        <f>IFERROR(__xludf.DUMMYFUNCTION("""COMPUTED_VALUE"""),2.21)</f>
        <v>2.21</v>
      </c>
      <c r="L462" s="4">
        <v>32.2825</v>
      </c>
      <c r="M462" s="4" t="s">
        <v>13</v>
      </c>
      <c r="N462" s="1">
        <v>18.4952103561689</v>
      </c>
      <c r="O462" s="4">
        <v>13.6657896438311</v>
      </c>
      <c r="V462" s="5">
        <v>130.06</v>
      </c>
      <c r="W462" s="1">
        <v>2.305</v>
      </c>
      <c r="Z462" s="4">
        <f>IFERROR(__xludf.DUMMYFUNCTION("""COMPUTED_VALUE"""),2.21)</f>
        <v>2.21</v>
      </c>
      <c r="AA462" s="4">
        <v>130.301</v>
      </c>
      <c r="AB462" s="4" t="s">
        <v>13</v>
      </c>
      <c r="AC462" s="1">
        <v>75.2233026973166</v>
      </c>
      <c r="AD462" s="4">
        <v>54.836697302683405</v>
      </c>
    </row>
    <row r="463">
      <c r="G463" s="5">
        <v>32.1633</v>
      </c>
      <c r="H463" s="1">
        <v>2.31</v>
      </c>
      <c r="K463" s="4">
        <f>IFERROR(__xludf.DUMMYFUNCTION("""COMPUTED_VALUE"""),2.215)</f>
        <v>2.215</v>
      </c>
      <c r="L463" s="4">
        <v>32.2701</v>
      </c>
      <c r="M463" s="4" t="s">
        <v>13</v>
      </c>
      <c r="N463" s="1">
        <v>18.5107812530694</v>
      </c>
      <c r="O463" s="4">
        <v>13.6525187469306</v>
      </c>
      <c r="V463" s="5">
        <v>130.039</v>
      </c>
      <c r="W463" s="1">
        <v>2.31</v>
      </c>
      <c r="Z463" s="4">
        <f>IFERROR(__xludf.DUMMYFUNCTION("""COMPUTED_VALUE"""),2.215)</f>
        <v>2.215</v>
      </c>
      <c r="AA463" s="4">
        <v>130.287</v>
      </c>
      <c r="AB463" s="4" t="s">
        <v>13</v>
      </c>
      <c r="AC463" s="1">
        <v>75.592023435399</v>
      </c>
      <c r="AD463" s="4">
        <v>54.44697656460099</v>
      </c>
    </row>
    <row r="464">
      <c r="G464" s="5">
        <v>32.1664</v>
      </c>
      <c r="H464" s="1">
        <v>2.315</v>
      </c>
      <c r="K464" s="4">
        <f>IFERROR(__xludf.DUMMYFUNCTION("""COMPUTED_VALUE"""),2.22)</f>
        <v>2.22</v>
      </c>
      <c r="L464" s="4">
        <v>32.258</v>
      </c>
      <c r="M464" s="4" t="s">
        <v>13</v>
      </c>
      <c r="N464" s="1">
        <v>18.5287803877297</v>
      </c>
      <c r="O464" s="4">
        <v>13.637619612270303</v>
      </c>
      <c r="V464" s="5">
        <v>130.018</v>
      </c>
      <c r="W464" s="1">
        <v>2.315</v>
      </c>
      <c r="Z464" s="4">
        <f>IFERROR(__xludf.DUMMYFUNCTION("""COMPUTED_VALUE"""),2.22)</f>
        <v>2.22</v>
      </c>
      <c r="AA464" s="4">
        <v>130.274</v>
      </c>
      <c r="AB464" s="4" t="s">
        <v>13</v>
      </c>
      <c r="AC464" s="1">
        <v>76.0139736960278</v>
      </c>
      <c r="AD464" s="4">
        <v>54.004026303972196</v>
      </c>
    </row>
    <row r="465">
      <c r="G465" s="5">
        <v>32.1702</v>
      </c>
      <c r="H465" s="1">
        <v>2.32</v>
      </c>
      <c r="K465" s="4">
        <f>IFERROR(__xludf.DUMMYFUNCTION("""COMPUTED_VALUE"""),2.225)</f>
        <v>2.225</v>
      </c>
      <c r="L465" s="4">
        <v>32.2463</v>
      </c>
      <c r="M465" s="4" t="s">
        <v>13</v>
      </c>
      <c r="N465" s="1">
        <v>18.5488634588287</v>
      </c>
      <c r="O465" s="4">
        <v>13.621336541171303</v>
      </c>
      <c r="V465" s="5">
        <v>129.994</v>
      </c>
      <c r="W465" s="1">
        <v>2.32</v>
      </c>
      <c r="Z465" s="4">
        <f>IFERROR(__xludf.DUMMYFUNCTION("""COMPUTED_VALUE"""),2.225)</f>
        <v>2.225</v>
      </c>
      <c r="AA465" s="4">
        <v>130.262</v>
      </c>
      <c r="AB465" s="4" t="s">
        <v>13</v>
      </c>
      <c r="AC465" s="1">
        <v>76.4794686473959</v>
      </c>
      <c r="AD465" s="4">
        <v>53.514531352604095</v>
      </c>
    </row>
    <row r="466">
      <c r="G466" s="5">
        <v>32.1748</v>
      </c>
      <c r="H466" s="1">
        <v>2.325</v>
      </c>
      <c r="K466" s="4">
        <f>IFERROR(__xludf.DUMMYFUNCTION("""COMPUTED_VALUE"""),2.23)</f>
        <v>2.23</v>
      </c>
      <c r="L466" s="4">
        <v>32.235</v>
      </c>
      <c r="M466" s="4" t="s">
        <v>13</v>
      </c>
      <c r="N466" s="1">
        <v>18.5706861650449</v>
      </c>
      <c r="O466" s="4">
        <v>13.604113834955097</v>
      </c>
      <c r="V466" s="5">
        <v>129.969</v>
      </c>
      <c r="W466" s="1">
        <v>2.325</v>
      </c>
      <c r="Z466" s="4">
        <f>IFERROR(__xludf.DUMMYFUNCTION("""COMPUTED_VALUE"""),2.23)</f>
        <v>2.23</v>
      </c>
      <c r="AA466" s="4">
        <v>130.25</v>
      </c>
      <c r="AB466" s="4" t="s">
        <v>13</v>
      </c>
      <c r="AC466" s="1">
        <v>76.9788234576963</v>
      </c>
      <c r="AD466" s="4">
        <v>52.9901765423037</v>
      </c>
    </row>
    <row r="467">
      <c r="G467" s="5">
        <v>32.1799</v>
      </c>
      <c r="H467" s="1">
        <v>2.33</v>
      </c>
      <c r="K467" s="4">
        <f>IFERROR(__xludf.DUMMYFUNCTION("""COMPUTED_VALUE"""),2.235)</f>
        <v>2.235</v>
      </c>
      <c r="L467" s="4">
        <v>32.2243</v>
      </c>
      <c r="M467" s="4" t="s">
        <v>13</v>
      </c>
      <c r="N467" s="1">
        <v>18.593904205057</v>
      </c>
      <c r="O467" s="4">
        <v>13.585995794943003</v>
      </c>
      <c r="V467" s="5">
        <v>129.942</v>
      </c>
      <c r="W467" s="1">
        <v>2.33</v>
      </c>
      <c r="Z467" s="4">
        <f>IFERROR(__xludf.DUMMYFUNCTION("""COMPUTED_VALUE"""),2.235)</f>
        <v>2.235</v>
      </c>
      <c r="AA467" s="4">
        <v>130.239</v>
      </c>
      <c r="AB467" s="4" t="s">
        <v>13</v>
      </c>
      <c r="AC467" s="1">
        <v>77.5023532951218</v>
      </c>
      <c r="AD467" s="4">
        <v>52.439646704878214</v>
      </c>
    </row>
    <row r="468">
      <c r="G468" s="5">
        <v>32.1856</v>
      </c>
      <c r="H468" s="1">
        <v>2.335</v>
      </c>
      <c r="K468" s="4">
        <f>IFERROR(__xludf.DUMMYFUNCTION("""COMPUTED_VALUE"""),2.24)</f>
        <v>2.24</v>
      </c>
      <c r="L468" s="4">
        <v>32.2142</v>
      </c>
      <c r="M468" s="4" t="s">
        <v>13</v>
      </c>
      <c r="N468" s="1">
        <v>18.6181732775438</v>
      </c>
      <c r="O468" s="4">
        <v>13.5674267224562</v>
      </c>
      <c r="V468" s="5">
        <v>129.914</v>
      </c>
      <c r="W468" s="1">
        <v>2.335</v>
      </c>
      <c r="Z468" s="4">
        <f>IFERROR(__xludf.DUMMYFUNCTION("""COMPUTED_VALUE"""),2.24)</f>
        <v>2.24</v>
      </c>
      <c r="AA468" s="4">
        <v>130.228</v>
      </c>
      <c r="AB468" s="4" t="s">
        <v>13</v>
      </c>
      <c r="AC468" s="1">
        <v>78.0403733278654</v>
      </c>
      <c r="AD468" s="4">
        <v>51.87362667213459</v>
      </c>
    </row>
    <row r="469">
      <c r="G469" s="5">
        <v>32.1918</v>
      </c>
      <c r="H469" s="1">
        <v>2.34</v>
      </c>
      <c r="K469" s="4">
        <f>IFERROR(__xludf.DUMMYFUNCTION("""COMPUTED_VALUE"""),2.245)</f>
        <v>2.245</v>
      </c>
      <c r="L469" s="4">
        <v>32.2048</v>
      </c>
      <c r="M469" s="4" t="s">
        <v>13</v>
      </c>
      <c r="N469" s="1">
        <v>18.6431490811839</v>
      </c>
      <c r="O469" s="4">
        <v>13.5486509188161</v>
      </c>
      <c r="V469" s="5">
        <v>129.884</v>
      </c>
      <c r="W469" s="1">
        <v>2.34</v>
      </c>
      <c r="Z469" s="4">
        <f>IFERROR(__xludf.DUMMYFUNCTION("""COMPUTED_VALUE"""),2.245)</f>
        <v>2.245</v>
      </c>
      <c r="AA469" s="4">
        <v>130.218</v>
      </c>
      <c r="AB469" s="4" t="s">
        <v>13</v>
      </c>
      <c r="AC469" s="1">
        <v>78.5831987241199</v>
      </c>
      <c r="AD469" s="4">
        <v>51.30080127588009</v>
      </c>
    </row>
    <row r="470">
      <c r="G470" s="5">
        <v>32.1984</v>
      </c>
      <c r="H470" s="1">
        <v>2.345</v>
      </c>
      <c r="K470" s="4">
        <f>IFERROR(__xludf.DUMMYFUNCTION("""COMPUTED_VALUE"""),2.25)</f>
        <v>2.25</v>
      </c>
      <c r="L470" s="4">
        <v>32.1962</v>
      </c>
      <c r="M470" s="4" t="s">
        <v>13</v>
      </c>
      <c r="N470" s="1">
        <v>18.6684873146561</v>
      </c>
      <c r="O470" s="4">
        <v>13.529912685343898</v>
      </c>
      <c r="V470" s="5">
        <v>129.853</v>
      </c>
      <c r="W470" s="1">
        <v>2.345</v>
      </c>
      <c r="Z470" s="4">
        <f>IFERROR(__xludf.DUMMYFUNCTION("""COMPUTED_VALUE"""),2.25)</f>
        <v>2.25</v>
      </c>
      <c r="AA470" s="4">
        <v>130.208</v>
      </c>
      <c r="AB470" s="4" t="s">
        <v>13</v>
      </c>
      <c r="AC470" s="1">
        <v>79.1211446520785</v>
      </c>
      <c r="AD470" s="4">
        <v>50.73185534792151</v>
      </c>
    </row>
    <row r="471">
      <c r="G471" s="5">
        <v>32.2054</v>
      </c>
      <c r="H471" s="1">
        <v>2.35</v>
      </c>
      <c r="K471" s="4">
        <f>IFERROR(__xludf.DUMMYFUNCTION("""COMPUTED_VALUE"""),2.255)</f>
        <v>2.255</v>
      </c>
      <c r="L471" s="4">
        <v>32.1884</v>
      </c>
      <c r="M471" s="4" t="s">
        <v>13</v>
      </c>
      <c r="N471" s="1">
        <v>18.6938436766389</v>
      </c>
      <c r="O471" s="4">
        <v>13.511556323361098</v>
      </c>
      <c r="V471" s="5">
        <v>129.82</v>
      </c>
      <c r="W471" s="1">
        <v>2.35</v>
      </c>
      <c r="Z471" s="4">
        <f>IFERROR(__xludf.DUMMYFUNCTION("""COMPUTED_VALUE"""),2.255)</f>
        <v>2.255</v>
      </c>
      <c r="AA471" s="4">
        <v>130.198</v>
      </c>
      <c r="AB471" s="4" t="s">
        <v>13</v>
      </c>
      <c r="AC471" s="1">
        <v>79.6445262799337</v>
      </c>
      <c r="AD471" s="4">
        <v>50.17547372006629</v>
      </c>
    </row>
    <row r="472">
      <c r="G472" s="5">
        <v>32.2127</v>
      </c>
      <c r="H472" s="1">
        <v>2.355</v>
      </c>
      <c r="K472" s="4">
        <f>IFERROR(__xludf.DUMMYFUNCTION("""COMPUTED_VALUE"""),2.26)</f>
        <v>2.26</v>
      </c>
      <c r="L472" s="4">
        <v>32.1814</v>
      </c>
      <c r="M472" s="4" t="s">
        <v>13</v>
      </c>
      <c r="N472" s="1">
        <v>18.7188738658112</v>
      </c>
      <c r="O472" s="4">
        <v>13.493826134188797</v>
      </c>
      <c r="V472" s="5">
        <v>129.785</v>
      </c>
      <c r="W472" s="1">
        <v>2.355</v>
      </c>
      <c r="Z472" s="4">
        <f>IFERROR(__xludf.DUMMYFUNCTION("""COMPUTED_VALUE"""),2.26)</f>
        <v>2.26</v>
      </c>
      <c r="AA472" s="4">
        <v>130.187</v>
      </c>
      <c r="AB472" s="4" t="s">
        <v>13</v>
      </c>
      <c r="AC472" s="1">
        <v>80.1436587758788</v>
      </c>
      <c r="AD472" s="4">
        <v>49.64134122412119</v>
      </c>
    </row>
    <row r="473">
      <c r="G473" s="5">
        <v>32.2202</v>
      </c>
      <c r="H473" s="1">
        <v>2.36</v>
      </c>
      <c r="K473" s="4">
        <f>IFERROR(__xludf.DUMMYFUNCTION("""COMPUTED_VALUE"""),2.265)</f>
        <v>2.265</v>
      </c>
      <c r="L473" s="4">
        <v>32.1754</v>
      </c>
      <c r="M473" s="4" t="s">
        <v>13</v>
      </c>
      <c r="N473" s="1">
        <v>18.7432335808515</v>
      </c>
      <c r="O473" s="4">
        <v>13.4769664191485</v>
      </c>
      <c r="V473" s="5">
        <v>129.75</v>
      </c>
      <c r="W473" s="1">
        <v>2.36</v>
      </c>
      <c r="Z473" s="4">
        <f>IFERROR(__xludf.DUMMYFUNCTION("""COMPUTED_VALUE"""),2.265)</f>
        <v>2.265</v>
      </c>
      <c r="AA473" s="4">
        <v>130.176</v>
      </c>
      <c r="AB473" s="4" t="s">
        <v>13</v>
      </c>
      <c r="AC473" s="1">
        <v>80.6088573081065</v>
      </c>
      <c r="AD473" s="4">
        <v>49.141142691893506</v>
      </c>
    </row>
    <row r="474">
      <c r="G474" s="5">
        <v>32.2279</v>
      </c>
      <c r="H474" s="1">
        <v>2.365</v>
      </c>
      <c r="K474" s="4">
        <f>IFERROR(__xludf.DUMMYFUNCTION("""COMPUTED_VALUE"""),2.27)</f>
        <v>2.27</v>
      </c>
      <c r="L474" s="4">
        <v>32.1703</v>
      </c>
      <c r="M474" s="4" t="s">
        <v>13</v>
      </c>
      <c r="N474" s="1">
        <v>18.7665785204386</v>
      </c>
      <c r="O474" s="4">
        <v>13.461321479561398</v>
      </c>
      <c r="V474" s="5">
        <v>129.713</v>
      </c>
      <c r="W474" s="1">
        <v>2.365</v>
      </c>
      <c r="Z474" s="4">
        <f>IFERROR(__xludf.DUMMYFUNCTION("""COMPUTED_VALUE"""),2.27)</f>
        <v>2.27</v>
      </c>
      <c r="AA474" s="4">
        <v>130.165</v>
      </c>
      <c r="AB474" s="4" t="s">
        <v>13</v>
      </c>
      <c r="AC474" s="1">
        <v>81.0304370448098</v>
      </c>
      <c r="AD474" s="4">
        <v>48.68256295519019</v>
      </c>
    </row>
    <row r="475">
      <c r="G475" s="5">
        <v>32.2357</v>
      </c>
      <c r="H475" s="1">
        <v>2.37</v>
      </c>
      <c r="K475" s="4">
        <f>IFERROR(__xludf.DUMMYFUNCTION("""COMPUTED_VALUE"""),2.275)</f>
        <v>2.275</v>
      </c>
      <c r="L475" s="4">
        <v>32.1661</v>
      </c>
      <c r="M475" s="4" t="s">
        <v>13</v>
      </c>
      <c r="N475" s="1">
        <v>18.7885643832511</v>
      </c>
      <c r="O475" s="4">
        <v>13.447135616748902</v>
      </c>
      <c r="V475" s="5">
        <v>129.675</v>
      </c>
      <c r="W475" s="1">
        <v>2.37</v>
      </c>
      <c r="Z475" s="4">
        <f>IFERROR(__xludf.DUMMYFUNCTION("""COMPUTED_VALUE"""),2.275)</f>
        <v>2.275</v>
      </c>
      <c r="AA475" s="4">
        <v>130.153</v>
      </c>
      <c r="AB475" s="4" t="s">
        <v>13</v>
      </c>
      <c r="AC475" s="1">
        <v>81.3987131541816</v>
      </c>
      <c r="AD475" s="4">
        <v>48.276286845818404</v>
      </c>
    </row>
    <row r="476">
      <c r="G476" s="5">
        <v>32.2436</v>
      </c>
      <c r="H476" s="1">
        <v>2.375</v>
      </c>
      <c r="K476" s="4">
        <f>IFERROR(__xludf.DUMMYFUNCTION("""COMPUTED_VALUE"""),2.28)</f>
        <v>2.28</v>
      </c>
      <c r="L476" s="4">
        <v>32.1629</v>
      </c>
      <c r="M476" s="4" t="s">
        <v>13</v>
      </c>
      <c r="N476" s="1">
        <v>18.8088468679678</v>
      </c>
      <c r="O476" s="4">
        <v>13.4347531320322</v>
      </c>
      <c r="V476" s="5">
        <v>129.636</v>
      </c>
      <c r="W476" s="1">
        <v>2.375</v>
      </c>
      <c r="Z476" s="4">
        <f>IFERROR(__xludf.DUMMYFUNCTION("""COMPUTED_VALUE"""),2.28)</f>
        <v>2.28</v>
      </c>
      <c r="AA476" s="4">
        <v>130.14</v>
      </c>
      <c r="AB476" s="4" t="s">
        <v>13</v>
      </c>
      <c r="AC476" s="1">
        <v>81.7040008044149</v>
      </c>
      <c r="AD476" s="4">
        <v>47.93199919558509</v>
      </c>
    </row>
    <row r="477">
      <c r="G477" s="5">
        <v>32.2516</v>
      </c>
      <c r="H477" s="1">
        <v>2.38</v>
      </c>
      <c r="K477" s="4">
        <f>IFERROR(__xludf.DUMMYFUNCTION("""COMPUTED_VALUE"""),2.2845230102)</f>
        <v>2.28452301</v>
      </c>
      <c r="L477" s="4" t="s">
        <v>13</v>
      </c>
      <c r="M477" s="4">
        <v>18.4640761898043</v>
      </c>
      <c r="N477" s="1">
        <v>18.8270816732673</v>
      </c>
      <c r="O477" s="4">
        <v>13.424518326732702</v>
      </c>
      <c r="V477" s="5">
        <v>129.597</v>
      </c>
      <c r="W477" s="1">
        <v>2.38</v>
      </c>
      <c r="Z477" s="4">
        <f>IFERROR(__xludf.DUMMYFUNCTION("""COMPUTED_VALUE"""),2.2845230102)</f>
        <v>2.28452301</v>
      </c>
      <c r="AA477" s="4" t="s">
        <v>13</v>
      </c>
      <c r="AB477" s="4">
        <v>74.4739462376162</v>
      </c>
      <c r="AC477" s="1">
        <v>81.9366151637024</v>
      </c>
      <c r="AD477" s="4">
        <v>47.66038483629761</v>
      </c>
    </row>
    <row r="478">
      <c r="G478" s="5">
        <v>32.2594</v>
      </c>
      <c r="H478" s="1">
        <v>2.385</v>
      </c>
      <c r="K478" s="4">
        <f>IFERROR(__xludf.DUMMYFUNCTION("""COMPUTED_VALUE"""),2.285)</f>
        <v>2.285</v>
      </c>
      <c r="L478" s="4">
        <v>32.1607</v>
      </c>
      <c r="M478" s="4" t="s">
        <v>13</v>
      </c>
      <c r="N478" s="1">
        <v>18.8429292251084</v>
      </c>
      <c r="O478" s="4">
        <v>13.4164707748916</v>
      </c>
      <c r="V478" s="5">
        <v>129.557</v>
      </c>
      <c r="W478" s="1">
        <v>2.385</v>
      </c>
      <c r="Z478" s="4">
        <f>IFERROR(__xludf.DUMMYFUNCTION("""COMPUTED_VALUE"""),2.285)</f>
        <v>2.285</v>
      </c>
      <c r="AA478" s="4">
        <v>130.127</v>
      </c>
      <c r="AB478" s="4" t="s">
        <v>13</v>
      </c>
      <c r="AC478" s="1">
        <v>82.0872157457278</v>
      </c>
      <c r="AD478" s="4">
        <v>47.469784254272184</v>
      </c>
    </row>
    <row r="479">
      <c r="G479" s="5">
        <v>32.2673</v>
      </c>
      <c r="H479" s="1">
        <v>2.39</v>
      </c>
      <c r="K479" s="4">
        <f>IFERROR(__xludf.DUMMYFUNCTION("""COMPUTED_VALUE"""),2.29)</f>
        <v>2.29</v>
      </c>
      <c r="L479" s="4">
        <v>32.1594</v>
      </c>
      <c r="M479" s="4" t="s">
        <v>13</v>
      </c>
      <c r="N479" s="1">
        <v>18.8568571201612</v>
      </c>
      <c r="O479" s="4">
        <v>13.410442879838797</v>
      </c>
      <c r="V479" s="5">
        <v>129.517</v>
      </c>
      <c r="W479" s="1">
        <v>2.39</v>
      </c>
      <c r="Z479" s="4">
        <f>IFERROR(__xludf.DUMMYFUNCTION("""COMPUTED_VALUE"""),2.29)</f>
        <v>2.29</v>
      </c>
      <c r="AA479" s="4">
        <v>130.112</v>
      </c>
      <c r="AB479" s="4" t="s">
        <v>13</v>
      </c>
      <c r="AC479" s="1">
        <v>82.1994917935273</v>
      </c>
      <c r="AD479" s="4">
        <v>47.317508206472695</v>
      </c>
    </row>
    <row r="480">
      <c r="G480" s="5">
        <v>32.2749</v>
      </c>
      <c r="H480" s="1">
        <v>2.395</v>
      </c>
      <c r="K480" s="4">
        <f>IFERROR(__xludf.DUMMYFUNCTION("""COMPUTED_VALUE"""),2.295)</f>
        <v>2.295</v>
      </c>
      <c r="L480" s="4">
        <v>32.159</v>
      </c>
      <c r="M480" s="4" t="s">
        <v>13</v>
      </c>
      <c r="N480" s="1">
        <v>18.8694844187544</v>
      </c>
      <c r="O480" s="4">
        <v>13.405415581245602</v>
      </c>
      <c r="V480" s="5">
        <v>129.476</v>
      </c>
      <c r="W480" s="1">
        <v>2.395</v>
      </c>
      <c r="Z480" s="4">
        <f>IFERROR(__xludf.DUMMYFUNCTION("""COMPUTED_VALUE"""),2.295)</f>
        <v>2.295</v>
      </c>
      <c r="AA480" s="4">
        <v>130.096</v>
      </c>
      <c r="AB480" s="4" t="s">
        <v>13</v>
      </c>
      <c r="AC480" s="1">
        <v>82.3087585365127</v>
      </c>
      <c r="AD480" s="4">
        <v>47.1672414634873</v>
      </c>
    </row>
    <row r="481">
      <c r="G481" s="5">
        <v>32.2824</v>
      </c>
      <c r="H481" s="1">
        <v>2.4</v>
      </c>
      <c r="K481" s="4">
        <f>IFERROR(__xludf.DUMMYFUNCTION("""COMPUTED_VALUE"""),2.3)</f>
        <v>2.3</v>
      </c>
      <c r="L481" s="4">
        <v>32.1596</v>
      </c>
      <c r="M481" s="4" t="s">
        <v>13</v>
      </c>
      <c r="N481" s="1">
        <v>18.8809968424626</v>
      </c>
      <c r="O481" s="4">
        <v>13.401403157537402</v>
      </c>
      <c r="V481" s="5">
        <v>129.436</v>
      </c>
      <c r="W481" s="1">
        <v>2.4</v>
      </c>
      <c r="Z481" s="4">
        <f>IFERROR(__xludf.DUMMYFUNCTION("""COMPUTED_VALUE"""),2.3)</f>
        <v>2.3</v>
      </c>
      <c r="AA481" s="4">
        <v>130.078</v>
      </c>
      <c r="AB481" s="4" t="s">
        <v>13</v>
      </c>
      <c r="AC481" s="1">
        <v>82.4147153930532</v>
      </c>
      <c r="AD481" s="4">
        <v>47.02128460694681</v>
      </c>
    </row>
    <row r="482">
      <c r="G482" s="5">
        <v>32.2897</v>
      </c>
      <c r="H482" s="1">
        <v>2.405</v>
      </c>
      <c r="K482" s="4">
        <f>IFERROR(__xludf.DUMMYFUNCTION("""COMPUTED_VALUE"""),2.305)</f>
        <v>2.305</v>
      </c>
      <c r="L482" s="4">
        <v>32.161</v>
      </c>
      <c r="M482" s="4" t="s">
        <v>13</v>
      </c>
      <c r="N482" s="1">
        <v>18.89158011286</v>
      </c>
      <c r="O482" s="4">
        <v>13.398119887140002</v>
      </c>
      <c r="V482" s="5">
        <v>129.396</v>
      </c>
      <c r="W482" s="1">
        <v>2.405</v>
      </c>
      <c r="Z482" s="4">
        <f>IFERROR(__xludf.DUMMYFUNCTION("""COMPUTED_VALUE"""),2.305)</f>
        <v>2.305</v>
      </c>
      <c r="AA482" s="4">
        <v>130.06</v>
      </c>
      <c r="AB482" s="4" t="s">
        <v>13</v>
      </c>
      <c r="AC482" s="1">
        <v>82.5170617815179</v>
      </c>
      <c r="AD482" s="4">
        <v>46.87893821848209</v>
      </c>
    </row>
    <row r="483">
      <c r="G483" s="5">
        <v>32.2967</v>
      </c>
      <c r="H483" s="1">
        <v>2.41</v>
      </c>
      <c r="K483" s="4">
        <f>IFERROR(__xludf.DUMMYFUNCTION("""COMPUTED_VALUE"""),2.31)</f>
        <v>2.31</v>
      </c>
      <c r="L483" s="4">
        <v>32.1633</v>
      </c>
      <c r="M483" s="4" t="s">
        <v>13</v>
      </c>
      <c r="N483" s="1">
        <v>18.9014199515212</v>
      </c>
      <c r="O483" s="4">
        <v>13.395280048478803</v>
      </c>
      <c r="V483" s="5">
        <v>129.357</v>
      </c>
      <c r="W483" s="1">
        <v>2.41</v>
      </c>
      <c r="Z483" s="4">
        <f>IFERROR(__xludf.DUMMYFUNCTION("""COMPUTED_VALUE"""),2.31)</f>
        <v>2.31</v>
      </c>
      <c r="AA483" s="4">
        <v>130.039</v>
      </c>
      <c r="AB483" s="4" t="s">
        <v>13</v>
      </c>
      <c r="AC483" s="1">
        <v>82.6154971202758</v>
      </c>
      <c r="AD483" s="4">
        <v>46.741502879724194</v>
      </c>
    </row>
    <row r="484">
      <c r="G484" s="5">
        <v>32.3034</v>
      </c>
      <c r="H484" s="1">
        <v>2.415</v>
      </c>
      <c r="K484" s="4">
        <f>IFERROR(__xludf.DUMMYFUNCTION("""COMPUTED_VALUE"""),2.315)</f>
        <v>2.315</v>
      </c>
      <c r="L484" s="4">
        <v>32.1664</v>
      </c>
      <c r="M484" s="4" t="s">
        <v>13</v>
      </c>
      <c r="N484" s="1">
        <v>18.9107020800205</v>
      </c>
      <c r="O484" s="4">
        <v>13.392697919979504</v>
      </c>
      <c r="V484" s="5">
        <v>129.318</v>
      </c>
      <c r="W484" s="1">
        <v>2.415</v>
      </c>
      <c r="Z484" s="4">
        <f>IFERROR(__xludf.DUMMYFUNCTION("""COMPUTED_VALUE"""),2.315)</f>
        <v>2.315</v>
      </c>
      <c r="AA484" s="4">
        <v>130.018</v>
      </c>
      <c r="AB484" s="4" t="s">
        <v>13</v>
      </c>
      <c r="AC484" s="1">
        <v>82.7097208276961</v>
      </c>
      <c r="AD484" s="4">
        <v>46.60827917230391</v>
      </c>
    </row>
    <row r="485">
      <c r="G485" s="5">
        <v>32.3098</v>
      </c>
      <c r="H485" s="1">
        <v>2.42</v>
      </c>
      <c r="K485" s="4">
        <f>IFERROR(__xludf.DUMMYFUNCTION("""COMPUTED_VALUE"""),2.32)</f>
        <v>2.32</v>
      </c>
      <c r="L485" s="4">
        <v>32.1702</v>
      </c>
      <c r="M485" s="4" t="s">
        <v>13</v>
      </c>
      <c r="N485" s="1">
        <v>18.9196122199325</v>
      </c>
      <c r="O485" s="4">
        <v>13.390187780067503</v>
      </c>
      <c r="V485" s="5">
        <v>129.28</v>
      </c>
      <c r="W485" s="1">
        <v>2.42</v>
      </c>
      <c r="Z485" s="4">
        <f>IFERROR(__xludf.DUMMYFUNCTION("""COMPUTED_VALUE"""),2.32)</f>
        <v>2.32</v>
      </c>
      <c r="AA485" s="4">
        <v>129.994</v>
      </c>
      <c r="AB485" s="4" t="s">
        <v>13</v>
      </c>
      <c r="AC485" s="1">
        <v>82.7994323221478</v>
      </c>
      <c r="AD485" s="4">
        <v>46.48056767785221</v>
      </c>
    </row>
    <row r="486">
      <c r="G486" s="5">
        <v>32.3157</v>
      </c>
      <c r="H486" s="1">
        <v>2.425</v>
      </c>
      <c r="K486" s="4">
        <f>IFERROR(__xludf.DUMMYFUNCTION("""COMPUTED_VALUE"""),2.325)</f>
        <v>2.325</v>
      </c>
      <c r="L486" s="4">
        <v>32.1748</v>
      </c>
      <c r="M486" s="4" t="s">
        <v>13</v>
      </c>
      <c r="N486" s="1">
        <v>18.9283360928314</v>
      </c>
      <c r="O486" s="4">
        <v>13.387363907168599</v>
      </c>
      <c r="V486" s="5">
        <v>129.243</v>
      </c>
      <c r="W486" s="1">
        <v>2.425</v>
      </c>
      <c r="Z486" s="4">
        <f>IFERROR(__xludf.DUMMYFUNCTION("""COMPUTED_VALUE"""),2.325)</f>
        <v>2.325</v>
      </c>
      <c r="AA486" s="4">
        <v>129.969</v>
      </c>
      <c r="AB486" s="4" t="s">
        <v>13</v>
      </c>
      <c r="AC486" s="1">
        <v>82.8843310220001</v>
      </c>
      <c r="AD486" s="4">
        <v>46.3586689779999</v>
      </c>
    </row>
    <row r="487">
      <c r="G487" s="5">
        <v>32.3212</v>
      </c>
      <c r="H487" s="1">
        <v>2.43</v>
      </c>
      <c r="K487" s="4">
        <f>IFERROR(__xludf.DUMMYFUNCTION("""COMPUTED_VALUE"""),2.33)</f>
        <v>2.33</v>
      </c>
      <c r="L487" s="4">
        <v>32.1799</v>
      </c>
      <c r="M487" s="4" t="s">
        <v>13</v>
      </c>
      <c r="N487" s="1">
        <v>18.9370594202917</v>
      </c>
      <c r="O487" s="4">
        <v>13.384140579708298</v>
      </c>
      <c r="V487" s="5">
        <v>129.207</v>
      </c>
      <c r="W487" s="1">
        <v>2.43</v>
      </c>
      <c r="Z487" s="4">
        <f>IFERROR(__xludf.DUMMYFUNCTION("""COMPUTED_VALUE"""),2.33)</f>
        <v>2.33</v>
      </c>
      <c r="AA487" s="4">
        <v>129.942</v>
      </c>
      <c r="AB487" s="4" t="s">
        <v>13</v>
      </c>
      <c r="AC487" s="1">
        <v>82.964116345622</v>
      </c>
      <c r="AD487" s="4">
        <v>46.24288365437799</v>
      </c>
    </row>
    <row r="488">
      <c r="G488" s="5">
        <v>32.3262</v>
      </c>
      <c r="H488" s="1">
        <v>2.435</v>
      </c>
      <c r="K488" s="4">
        <f>IFERROR(__xludf.DUMMYFUNCTION("""COMPUTED_VALUE"""),2.335)</f>
        <v>2.335</v>
      </c>
      <c r="L488" s="4">
        <v>32.1856</v>
      </c>
      <c r="M488" s="4" t="s">
        <v>13</v>
      </c>
      <c r="N488" s="1">
        <v>18.945967923888</v>
      </c>
      <c r="O488" s="4">
        <v>13.380232076112001</v>
      </c>
      <c r="V488" s="5">
        <v>129.173</v>
      </c>
      <c r="W488" s="1">
        <v>2.435</v>
      </c>
      <c r="Z488" s="4">
        <f>IFERROR(__xludf.DUMMYFUNCTION("""COMPUTED_VALUE"""),2.335)</f>
        <v>2.335</v>
      </c>
      <c r="AA488" s="4">
        <v>129.914</v>
      </c>
      <c r="AB488" s="4" t="s">
        <v>13</v>
      </c>
      <c r="AC488" s="1">
        <v>83.0384877113826</v>
      </c>
      <c r="AD488" s="4">
        <v>46.1345122886174</v>
      </c>
    </row>
    <row r="489">
      <c r="G489" s="5">
        <v>32.3307</v>
      </c>
      <c r="H489" s="1">
        <v>2.44</v>
      </c>
      <c r="K489" s="4">
        <f>IFERROR(__xludf.DUMMYFUNCTION("""COMPUTED_VALUE"""),2.34)</f>
        <v>2.34</v>
      </c>
      <c r="L489" s="4">
        <v>32.1918</v>
      </c>
      <c r="M489" s="4" t="s">
        <v>13</v>
      </c>
      <c r="N489" s="1">
        <v>18.9552473251945</v>
      </c>
      <c r="O489" s="4">
        <v>13.375452674805501</v>
      </c>
      <c r="V489" s="5">
        <v>129.14</v>
      </c>
      <c r="W489" s="1">
        <v>2.44</v>
      </c>
      <c r="Z489" s="4">
        <f>IFERROR(__xludf.DUMMYFUNCTION("""COMPUTED_VALUE"""),2.34)</f>
        <v>2.34</v>
      </c>
      <c r="AA489" s="4">
        <v>129.884</v>
      </c>
      <c r="AB489" s="4" t="s">
        <v>13</v>
      </c>
      <c r="AC489" s="1">
        <v>83.1071445376512</v>
      </c>
      <c r="AD489" s="4">
        <v>46.03285546234879</v>
      </c>
    </row>
    <row r="490">
      <c r="G490" s="5">
        <v>32.3345</v>
      </c>
      <c r="H490" s="1">
        <v>2.445</v>
      </c>
      <c r="K490" s="4">
        <f>IFERROR(__xludf.DUMMYFUNCTION("""COMPUTED_VALUE"""),2.345)</f>
        <v>2.345</v>
      </c>
      <c r="L490" s="4">
        <v>32.1984</v>
      </c>
      <c r="M490" s="4" t="s">
        <v>13</v>
      </c>
      <c r="N490" s="1">
        <v>18.9650833457856</v>
      </c>
      <c r="O490" s="4">
        <v>13.369416654214398</v>
      </c>
      <c r="V490" s="5">
        <v>129.109</v>
      </c>
      <c r="W490" s="1">
        <v>2.445</v>
      </c>
      <c r="Z490" s="4">
        <f>IFERROR(__xludf.DUMMYFUNCTION("""COMPUTED_VALUE"""),2.345)</f>
        <v>2.345</v>
      </c>
      <c r="AA490" s="4">
        <v>129.853</v>
      </c>
      <c r="AB490" s="4" t="s">
        <v>13</v>
      </c>
      <c r="AC490" s="1">
        <v>83.1697862427966</v>
      </c>
      <c r="AD490" s="4">
        <v>45.939213757203404</v>
      </c>
    </row>
    <row r="491">
      <c r="G491" s="5">
        <v>32.3377</v>
      </c>
      <c r="H491" s="1">
        <v>2.45</v>
      </c>
      <c r="K491" s="4">
        <f>IFERROR(__xludf.DUMMYFUNCTION("""COMPUTED_VALUE"""),2.35)</f>
        <v>2.35</v>
      </c>
      <c r="L491" s="4">
        <v>32.2054</v>
      </c>
      <c r="M491" s="4" t="s">
        <v>13</v>
      </c>
      <c r="N491" s="1">
        <v>18.975661707236</v>
      </c>
      <c r="O491" s="4">
        <v>13.362038292763998</v>
      </c>
      <c r="V491" s="5">
        <v>129.079</v>
      </c>
      <c r="W491" s="1">
        <v>2.45</v>
      </c>
      <c r="Z491" s="4">
        <f>IFERROR(__xludf.DUMMYFUNCTION("""COMPUTED_VALUE"""),2.35)</f>
        <v>2.35</v>
      </c>
      <c r="AA491" s="4">
        <v>129.82</v>
      </c>
      <c r="AB491" s="4" t="s">
        <v>13</v>
      </c>
      <c r="AC491" s="1">
        <v>83.2261122451881</v>
      </c>
      <c r="AD491" s="4">
        <v>45.8528877548119</v>
      </c>
    </row>
    <row r="492">
      <c r="G492" s="5">
        <v>32.3402</v>
      </c>
      <c r="H492" s="1">
        <v>2.455</v>
      </c>
      <c r="K492" s="4">
        <f>IFERROR(__xludf.DUMMYFUNCTION("""COMPUTED_VALUE"""),2.355)</f>
        <v>2.355</v>
      </c>
      <c r="L492" s="4">
        <v>32.2127</v>
      </c>
      <c r="M492" s="4" t="s">
        <v>13</v>
      </c>
      <c r="N492" s="1">
        <v>18.9871681311198</v>
      </c>
      <c r="O492" s="4">
        <v>13.353031868880201</v>
      </c>
      <c r="V492" s="5">
        <v>129.05</v>
      </c>
      <c r="W492" s="1">
        <v>2.455</v>
      </c>
      <c r="Z492" s="4">
        <f>IFERROR(__xludf.DUMMYFUNCTION("""COMPUTED_VALUE"""),2.355)</f>
        <v>2.355</v>
      </c>
      <c r="AA492" s="4">
        <v>129.785</v>
      </c>
      <c r="AB492" s="4" t="s">
        <v>13</v>
      </c>
      <c r="AC492" s="1">
        <v>83.2758219631948</v>
      </c>
      <c r="AD492" s="4">
        <v>45.77417803680521</v>
      </c>
    </row>
    <row r="493">
      <c r="G493" s="5">
        <v>32.342</v>
      </c>
      <c r="H493" s="1">
        <v>2.46</v>
      </c>
      <c r="K493" s="4">
        <f>IFERROR(__xludf.DUMMYFUNCTION("""COMPUTED_VALUE"""),2.36)</f>
        <v>2.36</v>
      </c>
      <c r="L493" s="4">
        <v>32.2202</v>
      </c>
      <c r="M493" s="4" t="s">
        <v>13</v>
      </c>
      <c r="N493" s="1">
        <v>18.9997883390117</v>
      </c>
      <c r="O493" s="4">
        <v>13.342211660988298</v>
      </c>
      <c r="V493" s="5">
        <v>129.023</v>
      </c>
      <c r="W493" s="1">
        <v>2.46</v>
      </c>
      <c r="Z493" s="4">
        <f>IFERROR(__xludf.DUMMYFUNCTION("""COMPUTED_VALUE"""),2.36)</f>
        <v>2.36</v>
      </c>
      <c r="AA493" s="4">
        <v>129.75</v>
      </c>
      <c r="AB493" s="4" t="s">
        <v>13</v>
      </c>
      <c r="AC493" s="1">
        <v>83.3186148151856</v>
      </c>
      <c r="AD493" s="4">
        <v>45.7043851848144</v>
      </c>
    </row>
    <row r="494">
      <c r="G494" s="5">
        <v>32.3429</v>
      </c>
      <c r="H494" s="1">
        <v>2.465</v>
      </c>
      <c r="K494" s="4">
        <f>IFERROR(__xludf.DUMMYFUNCTION("""COMPUTED_VALUE"""),2.365)</f>
        <v>2.365</v>
      </c>
      <c r="L494" s="4">
        <v>32.2279</v>
      </c>
      <c r="M494" s="4" t="s">
        <v>13</v>
      </c>
      <c r="N494" s="1">
        <v>19.0137080524859</v>
      </c>
      <c r="O494" s="4">
        <v>13.3291919475141</v>
      </c>
      <c r="V494" s="5">
        <v>128.998</v>
      </c>
      <c r="W494" s="1">
        <v>2.465</v>
      </c>
      <c r="Z494" s="4">
        <f>IFERROR(__xludf.DUMMYFUNCTION("""COMPUTED_VALUE"""),2.365)</f>
        <v>2.365</v>
      </c>
      <c r="AA494" s="4">
        <v>129.713</v>
      </c>
      <c r="AB494" s="4" t="s">
        <v>13</v>
      </c>
      <c r="AC494" s="1">
        <v>83.3541902195299</v>
      </c>
      <c r="AD494" s="4">
        <v>45.64380978047009</v>
      </c>
    </row>
    <row r="495">
      <c r="G495" s="5">
        <v>32.343</v>
      </c>
      <c r="H495" s="1">
        <v>2.47</v>
      </c>
      <c r="K495" s="4">
        <f>IFERROR(__xludf.DUMMYFUNCTION("""COMPUTED_VALUE"""),2.37)</f>
        <v>2.37</v>
      </c>
      <c r="L495" s="4">
        <v>32.2357</v>
      </c>
      <c r="M495" s="4" t="s">
        <v>13</v>
      </c>
      <c r="N495" s="1">
        <v>19.029112993117</v>
      </c>
      <c r="O495" s="4">
        <v>13.313887006883004</v>
      </c>
      <c r="V495" s="5">
        <v>128.975</v>
      </c>
      <c r="W495" s="1">
        <v>2.47</v>
      </c>
      <c r="Z495" s="4">
        <f>IFERROR(__xludf.DUMMYFUNCTION("""COMPUTED_VALUE"""),2.37)</f>
        <v>2.37</v>
      </c>
      <c r="AA495" s="4">
        <v>129.675</v>
      </c>
      <c r="AB495" s="4" t="s">
        <v>13</v>
      </c>
      <c r="AC495" s="1">
        <v>83.3822475945965</v>
      </c>
      <c r="AD495" s="4">
        <v>45.59275240540349</v>
      </c>
    </row>
    <row r="496">
      <c r="G496" s="5">
        <v>32.3422</v>
      </c>
      <c r="H496" s="1">
        <v>2.475</v>
      </c>
      <c r="K496" s="4">
        <f>IFERROR(__xludf.DUMMYFUNCTION("""COMPUTED_VALUE"""),2.375)</f>
        <v>2.375</v>
      </c>
      <c r="L496" s="4">
        <v>32.2436</v>
      </c>
      <c r="M496" s="4" t="s">
        <v>13</v>
      </c>
      <c r="N496" s="1">
        <v>19.0461888824793</v>
      </c>
      <c r="O496" s="4">
        <v>13.296011117520699</v>
      </c>
      <c r="V496" s="5">
        <v>128.953</v>
      </c>
      <c r="W496" s="1">
        <v>2.475</v>
      </c>
      <c r="Z496" s="4">
        <f>IFERROR(__xludf.DUMMYFUNCTION("""COMPUTED_VALUE"""),2.375)</f>
        <v>2.375</v>
      </c>
      <c r="AA496" s="4">
        <v>129.636</v>
      </c>
      <c r="AB496" s="4" t="s">
        <v>13</v>
      </c>
      <c r="AC496" s="1">
        <v>83.4024863587547</v>
      </c>
      <c r="AD496" s="4">
        <v>45.5505136412453</v>
      </c>
    </row>
    <row r="497">
      <c r="G497" s="5">
        <v>32.3404</v>
      </c>
      <c r="H497" s="1">
        <v>2.48</v>
      </c>
      <c r="K497" s="4">
        <f>IFERROR(__xludf.DUMMYFUNCTION("""COMPUTED_VALUE"""),2.38)</f>
        <v>2.38</v>
      </c>
      <c r="L497" s="4">
        <v>32.2516</v>
      </c>
      <c r="M497" s="4" t="s">
        <v>13</v>
      </c>
      <c r="N497" s="1">
        <v>19.0651214421472</v>
      </c>
      <c r="O497" s="4">
        <v>13.275278557852804</v>
      </c>
      <c r="V497" s="5">
        <v>128.933</v>
      </c>
      <c r="W497" s="1">
        <v>2.48</v>
      </c>
      <c r="Z497" s="4">
        <f>IFERROR(__xludf.DUMMYFUNCTION("""COMPUTED_VALUE"""),2.38)</f>
        <v>2.38</v>
      </c>
      <c r="AA497" s="4">
        <v>129.597</v>
      </c>
      <c r="AB497" s="4" t="s">
        <v>13</v>
      </c>
      <c r="AC497" s="1">
        <v>83.4146059303736</v>
      </c>
      <c r="AD497" s="4">
        <v>45.518394069626396</v>
      </c>
    </row>
    <row r="498">
      <c r="G498" s="5">
        <v>32.3376</v>
      </c>
      <c r="H498" s="1">
        <v>2.485</v>
      </c>
      <c r="K498" s="4">
        <f>IFERROR(__xludf.DUMMYFUNCTION("""COMPUTED_VALUE"""),2.3845596312)</f>
        <v>2.384559631</v>
      </c>
      <c r="L498" s="4" t="s">
        <v>13</v>
      </c>
      <c r="M498" s="4">
        <v>18.8416340335886</v>
      </c>
      <c r="N498" s="1">
        <v>19.0861625912958</v>
      </c>
      <c r="O498" s="4">
        <v>13.251437408704202</v>
      </c>
      <c r="V498" s="5">
        <v>128.914</v>
      </c>
      <c r="W498" s="1">
        <v>2.485</v>
      </c>
      <c r="Z498" s="4">
        <f>IFERROR(__xludf.DUMMYFUNCTION("""COMPUTED_VALUE"""),2.3845596312)</f>
        <v>2.384559631</v>
      </c>
      <c r="AA498" s="4" t="s">
        <v>13</v>
      </c>
      <c r="AB498" s="4">
        <v>82.0771930037608</v>
      </c>
      <c r="AC498" s="1">
        <v>83.4180439133178</v>
      </c>
      <c r="AD498" s="4">
        <v>45.495956086682185</v>
      </c>
    </row>
    <row r="499">
      <c r="G499" s="5">
        <v>32.3338</v>
      </c>
      <c r="H499" s="1">
        <v>2.49</v>
      </c>
      <c r="K499" s="4">
        <f>IFERROR(__xludf.DUMMYFUNCTION("""COMPUTED_VALUE"""),2.385)</f>
        <v>2.385</v>
      </c>
      <c r="L499" s="4">
        <v>32.2594</v>
      </c>
      <c r="M499" s="4" t="s">
        <v>13</v>
      </c>
      <c r="N499" s="1">
        <v>19.1241240544064</v>
      </c>
      <c r="O499" s="4">
        <v>13.209675945593595</v>
      </c>
      <c r="V499" s="5">
        <v>128.896</v>
      </c>
      <c r="W499" s="1">
        <v>2.49</v>
      </c>
      <c r="Z499" s="4">
        <f>IFERROR(__xludf.DUMMYFUNCTION("""COMPUTED_VALUE"""),2.385)</f>
        <v>2.385</v>
      </c>
      <c r="AA499" s="4">
        <v>129.557</v>
      </c>
      <c r="AB499" s="4" t="s">
        <v>13</v>
      </c>
      <c r="AC499" s="1">
        <v>83.3544862452159</v>
      </c>
      <c r="AD499" s="4">
        <v>45.54151375478409</v>
      </c>
    </row>
    <row r="500">
      <c r="G500" s="5">
        <v>32.3288</v>
      </c>
      <c r="H500" s="1">
        <v>2.495</v>
      </c>
      <c r="K500" s="4">
        <f>IFERROR(__xludf.DUMMYFUNCTION("""COMPUTED_VALUE"""),2.39)</f>
        <v>2.39</v>
      </c>
      <c r="L500" s="4">
        <v>32.2673</v>
      </c>
      <c r="M500" s="4" t="s">
        <v>13</v>
      </c>
      <c r="N500" s="1">
        <v>19.1880958688052</v>
      </c>
      <c r="O500" s="4">
        <v>13.140704131194802</v>
      </c>
      <c r="V500" s="5">
        <v>128.88</v>
      </c>
      <c r="W500" s="1">
        <v>2.495</v>
      </c>
      <c r="Z500" s="4">
        <f>IFERROR(__xludf.DUMMYFUNCTION("""COMPUTED_VALUE"""),2.39)</f>
        <v>2.39</v>
      </c>
      <c r="AA500" s="4">
        <v>129.517</v>
      </c>
      <c r="AB500" s="4" t="s">
        <v>13</v>
      </c>
      <c r="AC500" s="1">
        <v>83.1876665227487</v>
      </c>
      <c r="AD500" s="4">
        <v>45.692333477251296</v>
      </c>
    </row>
    <row r="501">
      <c r="G501" s="5">
        <v>32.3227</v>
      </c>
      <c r="H501" s="1">
        <v>2.5</v>
      </c>
      <c r="K501" s="4">
        <f>IFERROR(__xludf.DUMMYFUNCTION("""COMPUTED_VALUE"""),2.395)</f>
        <v>2.395</v>
      </c>
      <c r="L501" s="4">
        <v>32.2749</v>
      </c>
      <c r="M501" s="4" t="s">
        <v>13</v>
      </c>
      <c r="N501" s="1">
        <v>19.2750439733057</v>
      </c>
      <c r="O501" s="4">
        <v>13.047656026694298</v>
      </c>
      <c r="V501" s="5">
        <v>128.865</v>
      </c>
      <c r="W501" s="1">
        <v>2.5</v>
      </c>
      <c r="Z501" s="4">
        <f>IFERROR(__xludf.DUMMYFUNCTION("""COMPUTED_VALUE"""),2.395)</f>
        <v>2.395</v>
      </c>
      <c r="AA501" s="4">
        <v>129.476</v>
      </c>
      <c r="AB501" s="4" t="s">
        <v>13</v>
      </c>
      <c r="AC501" s="1">
        <v>82.9291435942179</v>
      </c>
      <c r="AD501" s="4">
        <v>45.935856405782104</v>
      </c>
    </row>
    <row r="502">
      <c r="G502" s="5">
        <v>32.3154</v>
      </c>
      <c r="H502" s="1">
        <v>2.505</v>
      </c>
      <c r="K502" s="4">
        <f>IFERROR(__xludf.DUMMYFUNCTION("""COMPUTED_VALUE"""),2.4)</f>
        <v>2.4</v>
      </c>
      <c r="L502" s="4">
        <v>32.2824</v>
      </c>
      <c r="M502" s="4" t="s">
        <v>13</v>
      </c>
      <c r="N502" s="1">
        <v>19.3819343067209</v>
      </c>
      <c r="O502" s="4">
        <v>12.933465693279096</v>
      </c>
      <c r="V502" s="5">
        <v>128.851</v>
      </c>
      <c r="W502" s="1">
        <v>2.505</v>
      </c>
      <c r="Z502" s="4">
        <f>IFERROR(__xludf.DUMMYFUNCTION("""COMPUTED_VALUE"""),2.4)</f>
        <v>2.4</v>
      </c>
      <c r="AA502" s="4">
        <v>129.436</v>
      </c>
      <c r="AB502" s="4" t="s">
        <v>13</v>
      </c>
      <c r="AC502" s="1">
        <v>82.5904763079248</v>
      </c>
      <c r="AD502" s="4">
        <v>46.260523692075196</v>
      </c>
    </row>
    <row r="503">
      <c r="G503" s="5">
        <v>32.3068</v>
      </c>
      <c r="H503" s="1">
        <v>2.51</v>
      </c>
      <c r="K503" s="4">
        <f>IFERROR(__xludf.DUMMYFUNCTION("""COMPUTED_VALUE"""),2.405)</f>
        <v>2.405</v>
      </c>
      <c r="L503" s="4">
        <v>32.2897</v>
      </c>
      <c r="M503" s="4" t="s">
        <v>13</v>
      </c>
      <c r="N503" s="1">
        <v>19.5057328078641</v>
      </c>
      <c r="O503" s="4">
        <v>12.801067192135903</v>
      </c>
      <c r="V503" s="5">
        <v>128.838</v>
      </c>
      <c r="W503" s="1">
        <v>2.51</v>
      </c>
      <c r="Z503" s="4">
        <f>IFERROR(__xludf.DUMMYFUNCTION("""COMPUTED_VALUE"""),2.405)</f>
        <v>2.405</v>
      </c>
      <c r="AA503" s="4">
        <v>129.396</v>
      </c>
      <c r="AB503" s="4" t="s">
        <v>13</v>
      </c>
      <c r="AC503" s="1">
        <v>82.1832235121709</v>
      </c>
      <c r="AD503" s="4">
        <v>46.654776487829096</v>
      </c>
    </row>
    <row r="504">
      <c r="G504" s="5">
        <v>32.2969</v>
      </c>
      <c r="H504" s="1">
        <v>2.515</v>
      </c>
      <c r="K504" s="4">
        <f>IFERROR(__xludf.DUMMYFUNCTION("""COMPUTED_VALUE"""),2.41)</f>
        <v>2.41</v>
      </c>
      <c r="L504" s="4">
        <v>32.2967</v>
      </c>
      <c r="M504" s="4" t="s">
        <v>13</v>
      </c>
      <c r="N504" s="1">
        <v>19.6434054155485</v>
      </c>
      <c r="O504" s="4">
        <v>12.6534945844515</v>
      </c>
      <c r="V504" s="5">
        <v>128.826</v>
      </c>
      <c r="W504" s="1">
        <v>2.515</v>
      </c>
      <c r="Z504" s="4">
        <f>IFERROR(__xludf.DUMMYFUNCTION("""COMPUTED_VALUE"""),2.41)</f>
        <v>2.41</v>
      </c>
      <c r="AA504" s="4">
        <v>129.357</v>
      </c>
      <c r="AB504" s="4" t="s">
        <v>13</v>
      </c>
      <c r="AC504" s="1">
        <v>81.7189440552576</v>
      </c>
      <c r="AD504" s="4">
        <v>47.1070559447424</v>
      </c>
    </row>
    <row r="505">
      <c r="G505" s="5">
        <v>32.2857</v>
      </c>
      <c r="H505" s="1">
        <v>2.52</v>
      </c>
      <c r="K505" s="4">
        <f>IFERROR(__xludf.DUMMYFUNCTION("""COMPUTED_VALUE"""),2.415)</f>
        <v>2.415</v>
      </c>
      <c r="L505" s="4">
        <v>32.3034</v>
      </c>
      <c r="M505" s="4" t="s">
        <v>13</v>
      </c>
      <c r="N505" s="1">
        <v>19.7919180685874</v>
      </c>
      <c r="O505" s="4">
        <v>12.493781931412599</v>
      </c>
      <c r="V505" s="5">
        <v>128.815</v>
      </c>
      <c r="W505" s="1">
        <v>2.52</v>
      </c>
      <c r="Z505" s="4">
        <f>IFERROR(__xludf.DUMMYFUNCTION("""COMPUTED_VALUE"""),2.415)</f>
        <v>2.415</v>
      </c>
      <c r="AA505" s="4">
        <v>129.318</v>
      </c>
      <c r="AB505" s="4" t="s">
        <v>13</v>
      </c>
      <c r="AC505" s="1">
        <v>81.2091967854865</v>
      </c>
      <c r="AD505" s="4">
        <v>47.6058032145135</v>
      </c>
    </row>
    <row r="506">
      <c r="G506" s="5">
        <v>32.2732</v>
      </c>
      <c r="H506" s="1">
        <v>2.525</v>
      </c>
      <c r="K506" s="4">
        <f>IFERROR(__xludf.DUMMYFUNCTION("""COMPUTED_VALUE"""),2.42)</f>
        <v>2.42</v>
      </c>
      <c r="L506" s="4">
        <v>32.3098</v>
      </c>
      <c r="M506" s="4" t="s">
        <v>13</v>
      </c>
      <c r="N506" s="1">
        <v>19.948236705794</v>
      </c>
      <c r="O506" s="4">
        <v>12.324963294206004</v>
      </c>
      <c r="V506" s="5">
        <v>128.804</v>
      </c>
      <c r="W506" s="1">
        <v>2.525</v>
      </c>
      <c r="Z506" s="4">
        <f>IFERROR(__xludf.DUMMYFUNCTION("""COMPUTED_VALUE"""),2.42)</f>
        <v>2.42</v>
      </c>
      <c r="AA506" s="4">
        <v>129.28</v>
      </c>
      <c r="AB506" s="4" t="s">
        <v>13</v>
      </c>
      <c r="AC506" s="1">
        <v>80.665540551159</v>
      </c>
      <c r="AD506" s="4">
        <v>48.138459448841004</v>
      </c>
    </row>
    <row r="507">
      <c r="G507" s="5">
        <v>32.2593</v>
      </c>
      <c r="H507" s="1">
        <v>2.53</v>
      </c>
      <c r="K507" s="4">
        <f>IFERROR(__xludf.DUMMYFUNCTION("""COMPUTED_VALUE"""),2.425)</f>
        <v>2.425</v>
      </c>
      <c r="L507" s="4">
        <v>32.3157</v>
      </c>
      <c r="M507" s="4" t="s">
        <v>13</v>
      </c>
      <c r="N507" s="1">
        <v>20.1093272659816</v>
      </c>
      <c r="O507" s="4">
        <v>12.149972734018402</v>
      </c>
      <c r="V507" s="5">
        <v>128.794</v>
      </c>
      <c r="W507" s="1">
        <v>2.53</v>
      </c>
      <c r="Z507" s="4">
        <f>IFERROR(__xludf.DUMMYFUNCTION("""COMPUTED_VALUE"""),2.425)</f>
        <v>2.425</v>
      </c>
      <c r="AA507" s="4">
        <v>129.243</v>
      </c>
      <c r="AB507" s="4" t="s">
        <v>13</v>
      </c>
      <c r="AC507" s="1">
        <v>80.0995342005765</v>
      </c>
      <c r="AD507" s="4">
        <v>48.69446579942351</v>
      </c>
    </row>
    <row r="508">
      <c r="G508" s="5">
        <v>32.2439</v>
      </c>
      <c r="H508" s="1">
        <v>2.535</v>
      </c>
      <c r="K508" s="4">
        <f>IFERROR(__xludf.DUMMYFUNCTION("""COMPUTED_VALUE"""),2.43)</f>
        <v>2.43</v>
      </c>
      <c r="L508" s="4">
        <v>32.3212</v>
      </c>
      <c r="M508" s="4" t="s">
        <v>13</v>
      </c>
      <c r="N508" s="1">
        <v>20.2721556879633</v>
      </c>
      <c r="O508" s="4">
        <v>11.971744312036698</v>
      </c>
      <c r="V508" s="5">
        <v>128.785</v>
      </c>
      <c r="W508" s="1">
        <v>2.535</v>
      </c>
      <c r="Z508" s="4">
        <f>IFERROR(__xludf.DUMMYFUNCTION("""COMPUTED_VALUE"""),2.43)</f>
        <v>2.43</v>
      </c>
      <c r="AA508" s="4">
        <v>129.207</v>
      </c>
      <c r="AB508" s="4" t="s">
        <v>13</v>
      </c>
      <c r="AC508" s="1">
        <v>79.5227365820405</v>
      </c>
      <c r="AD508" s="4">
        <v>49.2622634179595</v>
      </c>
    </row>
    <row r="509">
      <c r="G509" s="5">
        <v>32.2271</v>
      </c>
      <c r="H509" s="1">
        <v>2.54</v>
      </c>
      <c r="K509" s="4">
        <f>IFERROR(__xludf.DUMMYFUNCTION("""COMPUTED_VALUE"""),2.435)</f>
        <v>2.435</v>
      </c>
      <c r="L509" s="4">
        <v>32.3262</v>
      </c>
      <c r="M509" s="4" t="s">
        <v>13</v>
      </c>
      <c r="N509" s="1">
        <v>20.4336879105524</v>
      </c>
      <c r="O509" s="4">
        <v>11.7934120894476</v>
      </c>
      <c r="V509" s="5">
        <v>128.775</v>
      </c>
      <c r="W509" s="1">
        <v>2.54</v>
      </c>
      <c r="Z509" s="4">
        <f>IFERROR(__xludf.DUMMYFUNCTION("""COMPUTED_VALUE"""),2.435)</f>
        <v>2.435</v>
      </c>
      <c r="AA509" s="4">
        <v>129.173</v>
      </c>
      <c r="AB509" s="4" t="s">
        <v>13</v>
      </c>
      <c r="AC509" s="1">
        <v>78.9467065438525</v>
      </c>
      <c r="AD509" s="4">
        <v>49.828293456147506</v>
      </c>
    </row>
    <row r="510">
      <c r="G510" s="5">
        <v>32.2089</v>
      </c>
      <c r="H510" s="1">
        <v>2.545</v>
      </c>
      <c r="K510" s="4">
        <f>IFERROR(__xludf.DUMMYFUNCTION("""COMPUTED_VALUE"""),2.44)</f>
        <v>2.44</v>
      </c>
      <c r="L510" s="4">
        <v>32.3307</v>
      </c>
      <c r="M510" s="4" t="s">
        <v>13</v>
      </c>
      <c r="N510" s="1">
        <v>20.5908898725622</v>
      </c>
      <c r="O510" s="4">
        <v>11.618010127437799</v>
      </c>
      <c r="V510" s="5">
        <v>128.766</v>
      </c>
      <c r="W510" s="1">
        <v>2.545</v>
      </c>
      <c r="Z510" s="4">
        <f>IFERROR(__xludf.DUMMYFUNCTION("""COMPUTED_VALUE"""),2.44)</f>
        <v>2.44</v>
      </c>
      <c r="AA510" s="4">
        <v>129.14</v>
      </c>
      <c r="AB510" s="4" t="s">
        <v>13</v>
      </c>
      <c r="AC510" s="1">
        <v>78.3830029343139</v>
      </c>
      <c r="AD510" s="4">
        <v>50.3829970656861</v>
      </c>
    </row>
    <row r="511">
      <c r="G511" s="5">
        <v>32.1892</v>
      </c>
      <c r="H511" s="1">
        <v>2.55</v>
      </c>
      <c r="K511" s="4">
        <f>IFERROR(__xludf.DUMMYFUNCTION("""COMPUTED_VALUE"""),2.445)</f>
        <v>2.445</v>
      </c>
      <c r="L511" s="4">
        <v>32.3345</v>
      </c>
      <c r="M511" s="4" t="s">
        <v>13</v>
      </c>
      <c r="N511" s="1">
        <v>20.7407275128058</v>
      </c>
      <c r="O511" s="4">
        <v>11.448472487194199</v>
      </c>
      <c r="V511" s="5">
        <v>128.756</v>
      </c>
      <c r="W511" s="1">
        <v>2.55</v>
      </c>
      <c r="Z511" s="4">
        <f>IFERROR(__xludf.DUMMYFUNCTION("""COMPUTED_VALUE"""),2.445)</f>
        <v>2.445</v>
      </c>
      <c r="AA511" s="4">
        <v>129.109</v>
      </c>
      <c r="AB511" s="4" t="s">
        <v>13</v>
      </c>
      <c r="AC511" s="1">
        <v>77.8431846017262</v>
      </c>
      <c r="AD511" s="4">
        <v>50.91281539827381</v>
      </c>
    </row>
    <row r="512">
      <c r="G512" s="5">
        <v>32.168</v>
      </c>
      <c r="H512" s="1">
        <v>2.555</v>
      </c>
      <c r="K512" s="4">
        <f>IFERROR(__xludf.DUMMYFUNCTION("""COMPUTED_VALUE"""),2.45)</f>
        <v>2.45</v>
      </c>
      <c r="L512" s="4">
        <v>32.3377</v>
      </c>
      <c r="M512" s="4" t="s">
        <v>13</v>
      </c>
      <c r="N512" s="1">
        <v>20.8801667700965</v>
      </c>
      <c r="O512" s="4">
        <v>11.287833229903498</v>
      </c>
      <c r="V512" s="5">
        <v>128.747</v>
      </c>
      <c r="W512" s="1">
        <v>2.555</v>
      </c>
      <c r="Z512" s="4">
        <f>IFERROR(__xludf.DUMMYFUNCTION("""COMPUTED_VALUE"""),2.45)</f>
        <v>2.45</v>
      </c>
      <c r="AA512" s="4">
        <v>129.079</v>
      </c>
      <c r="AB512" s="4" t="s">
        <v>13</v>
      </c>
      <c r="AC512" s="1">
        <v>77.3388103943907</v>
      </c>
      <c r="AD512" s="4">
        <v>51.40818960560931</v>
      </c>
    </row>
    <row r="513">
      <c r="G513" s="5">
        <v>32.1454</v>
      </c>
      <c r="H513" s="1">
        <v>2.56</v>
      </c>
      <c r="K513" s="4">
        <f>IFERROR(__xludf.DUMMYFUNCTION("""COMPUTED_VALUE"""),2.455)</f>
        <v>2.455</v>
      </c>
      <c r="L513" s="4">
        <v>32.3402</v>
      </c>
      <c r="M513" s="4" t="s">
        <v>13</v>
      </c>
      <c r="N513" s="1">
        <v>21.0061735832476</v>
      </c>
      <c r="O513" s="4">
        <v>11.1392264167524</v>
      </c>
      <c r="V513" s="5">
        <v>128.736</v>
      </c>
      <c r="W513" s="1">
        <v>2.56</v>
      </c>
      <c r="Z513" s="4">
        <f>IFERROR(__xludf.DUMMYFUNCTION("""COMPUTED_VALUE"""),2.455)</f>
        <v>2.455</v>
      </c>
      <c r="AA513" s="4">
        <v>129.05</v>
      </c>
      <c r="AB513" s="4" t="s">
        <v>13</v>
      </c>
      <c r="AC513" s="1">
        <v>76.8814391606092</v>
      </c>
      <c r="AD513" s="4">
        <v>51.854560839390786</v>
      </c>
    </row>
    <row r="514">
      <c r="G514" s="5">
        <v>32.1212</v>
      </c>
      <c r="H514" s="1">
        <v>2.565</v>
      </c>
      <c r="K514" s="4">
        <f>IFERROR(__xludf.DUMMYFUNCTION("""COMPUTED_VALUE"""),2.46)</f>
        <v>2.46</v>
      </c>
      <c r="L514" s="4">
        <v>32.342</v>
      </c>
      <c r="M514" s="4" t="s">
        <v>13</v>
      </c>
      <c r="N514" s="1">
        <v>21.1157138910722</v>
      </c>
      <c r="O514" s="4">
        <v>11.005486108927801</v>
      </c>
      <c r="V514" s="5">
        <v>128.725</v>
      </c>
      <c r="W514" s="1">
        <v>2.565</v>
      </c>
      <c r="Z514" s="4">
        <f>IFERROR(__xludf.DUMMYFUNCTION("""COMPUTED_VALUE"""),2.46)</f>
        <v>2.46</v>
      </c>
      <c r="AA514" s="4">
        <v>129.023</v>
      </c>
      <c r="AB514" s="4" t="s">
        <v>13</v>
      </c>
      <c r="AC514" s="1">
        <v>76.4826297486829</v>
      </c>
      <c r="AD514" s="4">
        <v>52.2423702513171</v>
      </c>
    </row>
    <row r="515">
      <c r="G515" s="5">
        <v>32.0956</v>
      </c>
      <c r="H515" s="1">
        <v>2.57</v>
      </c>
      <c r="K515" s="4">
        <f>IFERROR(__xludf.DUMMYFUNCTION("""COMPUTED_VALUE"""),2.465)</f>
        <v>2.465</v>
      </c>
      <c r="L515" s="4">
        <v>32.3429</v>
      </c>
      <c r="M515" s="4" t="s">
        <v>13</v>
      </c>
      <c r="N515" s="1">
        <v>21.2057536323836</v>
      </c>
      <c r="O515" s="4">
        <v>10.889846367616396</v>
      </c>
      <c r="V515" s="5">
        <v>128.714</v>
      </c>
      <c r="W515" s="1">
        <v>2.57</v>
      </c>
      <c r="Z515" s="4">
        <f>IFERROR(__xludf.DUMMYFUNCTION("""COMPUTED_VALUE"""),2.465)</f>
        <v>2.465</v>
      </c>
      <c r="AA515" s="4">
        <v>128.998</v>
      </c>
      <c r="AB515" s="4" t="s">
        <v>13</v>
      </c>
      <c r="AC515" s="1">
        <v>76.1539410069133</v>
      </c>
      <c r="AD515" s="4">
        <v>52.5600589930867</v>
      </c>
    </row>
    <row r="516">
      <c r="G516" s="5">
        <v>32.0686</v>
      </c>
      <c r="H516" s="1">
        <v>2.575</v>
      </c>
      <c r="K516" s="4">
        <f>IFERROR(__xludf.DUMMYFUNCTION("""COMPUTED_VALUE"""),2.47)</f>
        <v>2.47</v>
      </c>
      <c r="L516" s="4">
        <v>32.343</v>
      </c>
      <c r="M516" s="4" t="s">
        <v>13</v>
      </c>
      <c r="N516" s="1">
        <v>21.273258745995</v>
      </c>
      <c r="O516" s="4">
        <v>10.795341254005002</v>
      </c>
      <c r="V516" s="5">
        <v>128.701</v>
      </c>
      <c r="W516" s="1">
        <v>2.575</v>
      </c>
      <c r="Z516" s="4">
        <f>IFERROR(__xludf.DUMMYFUNCTION("""COMPUTED_VALUE"""),2.47)</f>
        <v>2.47</v>
      </c>
      <c r="AA516" s="4">
        <v>128.975</v>
      </c>
      <c r="AB516" s="4" t="s">
        <v>13</v>
      </c>
      <c r="AC516" s="1">
        <v>75.9069317836018</v>
      </c>
      <c r="AD516" s="4">
        <v>52.79406821639819</v>
      </c>
    </row>
    <row r="517">
      <c r="G517" s="5">
        <v>32.0401</v>
      </c>
      <c r="H517" s="1">
        <v>2.58</v>
      </c>
      <c r="K517" s="4">
        <f>IFERROR(__xludf.DUMMYFUNCTION("""COMPUTED_VALUE"""),2.475)</f>
        <v>2.475</v>
      </c>
      <c r="L517" s="4">
        <v>32.3422</v>
      </c>
      <c r="M517" s="4" t="s">
        <v>13</v>
      </c>
      <c r="N517" s="1">
        <v>21.3151951707197</v>
      </c>
      <c r="O517" s="4">
        <v>10.724904829280302</v>
      </c>
      <c r="V517" s="5">
        <v>128.687</v>
      </c>
      <c r="W517" s="1">
        <v>2.58</v>
      </c>
      <c r="Z517" s="4">
        <f>IFERROR(__xludf.DUMMYFUNCTION("""COMPUTED_VALUE"""),2.475)</f>
        <v>2.475</v>
      </c>
      <c r="AA517" s="4">
        <v>128.953</v>
      </c>
      <c r="AB517" s="4" t="s">
        <v>13</v>
      </c>
      <c r="AC517" s="1">
        <v>75.75316092705</v>
      </c>
      <c r="AD517" s="4">
        <v>52.93383907295001</v>
      </c>
    </row>
    <row r="518">
      <c r="G518" s="5">
        <v>32.0101</v>
      </c>
      <c r="H518" s="1">
        <v>2.585</v>
      </c>
      <c r="K518" s="4">
        <f>IFERROR(__xludf.DUMMYFUNCTION("""COMPUTED_VALUE"""),2.48)</f>
        <v>2.48</v>
      </c>
      <c r="L518" s="4">
        <v>32.3404</v>
      </c>
      <c r="M518" s="4" t="s">
        <v>13</v>
      </c>
      <c r="N518" s="1">
        <v>21.3285820316774</v>
      </c>
      <c r="O518" s="4">
        <v>10.681517968322602</v>
      </c>
      <c r="V518" s="5">
        <v>128.671</v>
      </c>
      <c r="W518" s="1">
        <v>2.585</v>
      </c>
      <c r="Z518" s="4">
        <f>IFERROR(__xludf.DUMMYFUNCTION("""COMPUTED_VALUE"""),2.48)</f>
        <v>2.48</v>
      </c>
      <c r="AA518" s="4">
        <v>128.933</v>
      </c>
      <c r="AB518" s="4" t="s">
        <v>13</v>
      </c>
      <c r="AC518" s="1">
        <v>75.7040153507843</v>
      </c>
      <c r="AD518" s="4">
        <v>52.96698464921569</v>
      </c>
    </row>
    <row r="519">
      <c r="G519" s="5">
        <v>31.9787</v>
      </c>
      <c r="H519" s="1">
        <v>2.59</v>
      </c>
      <c r="K519" s="4">
        <f>IFERROR(__xludf.DUMMYFUNCTION("""COMPUTED_VALUE"""),2.4846496582)</f>
        <v>2.484649658</v>
      </c>
      <c r="L519" s="4" t="s">
        <v>13</v>
      </c>
      <c r="M519" s="4">
        <v>19.0845562844876</v>
      </c>
      <c r="N519" s="1">
        <v>21.3261044638432</v>
      </c>
      <c r="O519" s="4">
        <v>10.652595536156799</v>
      </c>
      <c r="V519" s="5">
        <v>128.655</v>
      </c>
      <c r="W519" s="1">
        <v>2.59</v>
      </c>
      <c r="Z519" s="4">
        <f>IFERROR(__xludf.DUMMYFUNCTION("""COMPUTED_VALUE"""),2.4846496582)</f>
        <v>2.484649658</v>
      </c>
      <c r="AA519" s="4" t="s">
        <v>13</v>
      </c>
      <c r="AB519" s="4">
        <v>83.418327095503</v>
      </c>
      <c r="AC519" s="1">
        <v>75.7196657926108</v>
      </c>
      <c r="AD519" s="4">
        <v>52.935334207389204</v>
      </c>
    </row>
    <row r="520">
      <c r="G520" s="5">
        <v>31.9459</v>
      </c>
      <c r="H520" s="1">
        <v>2.595</v>
      </c>
      <c r="K520" s="4">
        <f>IFERROR(__xludf.DUMMYFUNCTION("""COMPUTED_VALUE"""),2.485)</f>
        <v>2.485</v>
      </c>
      <c r="L520" s="4">
        <v>32.3376</v>
      </c>
      <c r="M520" s="4" t="s">
        <v>13</v>
      </c>
      <c r="N520" s="1">
        <v>21.3194090826079</v>
      </c>
      <c r="O520" s="4">
        <v>10.6264909173921</v>
      </c>
      <c r="V520" s="5">
        <v>128.636</v>
      </c>
      <c r="W520" s="1">
        <v>2.595</v>
      </c>
      <c r="Z520" s="4">
        <f>IFERROR(__xludf.DUMMYFUNCTION("""COMPUTED_VALUE"""),2.485)</f>
        <v>2.485</v>
      </c>
      <c r="AA520" s="4">
        <v>128.914</v>
      </c>
      <c r="AB520" s="4" t="s">
        <v>13</v>
      </c>
      <c r="AC520" s="1">
        <v>75.7616154037838</v>
      </c>
      <c r="AD520" s="4">
        <v>52.8743845962162</v>
      </c>
    </row>
    <row r="521">
      <c r="G521" s="5">
        <v>31.9117</v>
      </c>
      <c r="H521" s="1">
        <v>2.6</v>
      </c>
      <c r="K521" s="4">
        <f>IFERROR(__xludf.DUMMYFUNCTION("""COMPUTED_VALUE"""),2.49)</f>
        <v>2.49</v>
      </c>
      <c r="L521" s="4">
        <v>32.3338</v>
      </c>
      <c r="M521" s="4" t="s">
        <v>13</v>
      </c>
      <c r="N521" s="1">
        <v>21.3087572090724</v>
      </c>
      <c r="O521" s="4">
        <v>10.6029427909276</v>
      </c>
      <c r="V521" s="5">
        <v>128.615</v>
      </c>
      <c r="W521" s="1">
        <v>2.6</v>
      </c>
      <c r="Z521" s="4">
        <f>IFERROR(__xludf.DUMMYFUNCTION("""COMPUTED_VALUE"""),2.49)</f>
        <v>2.49</v>
      </c>
      <c r="AA521" s="4">
        <v>128.896</v>
      </c>
      <c r="AB521" s="4" t="s">
        <v>13</v>
      </c>
      <c r="AC521" s="1">
        <v>75.827726901383</v>
      </c>
      <c r="AD521" s="4">
        <v>52.78727309861701</v>
      </c>
    </row>
    <row r="522">
      <c r="G522" s="5">
        <v>31.8762</v>
      </c>
      <c r="H522" s="1">
        <v>2.605</v>
      </c>
      <c r="K522" s="4">
        <f>IFERROR(__xludf.DUMMYFUNCTION("""COMPUTED_VALUE"""),2.495)</f>
        <v>2.495</v>
      </c>
      <c r="L522" s="4">
        <v>32.3288</v>
      </c>
      <c r="M522" s="4" t="s">
        <v>13</v>
      </c>
      <c r="N522" s="1">
        <v>21.2944101643376</v>
      </c>
      <c r="O522" s="4">
        <v>10.581789835662402</v>
      </c>
      <c r="V522" s="5">
        <v>128.593</v>
      </c>
      <c r="W522" s="1">
        <v>2.605</v>
      </c>
      <c r="Z522" s="4">
        <f>IFERROR(__xludf.DUMMYFUNCTION("""COMPUTED_VALUE"""),2.495)</f>
        <v>2.495</v>
      </c>
      <c r="AA522" s="4">
        <v>128.88</v>
      </c>
      <c r="AB522" s="4" t="s">
        <v>13</v>
      </c>
      <c r="AC522" s="1">
        <v>75.9158630024876</v>
      </c>
      <c r="AD522" s="4">
        <v>52.67713699751239</v>
      </c>
    </row>
    <row r="523">
      <c r="G523" s="5">
        <v>31.8393</v>
      </c>
      <c r="H523" s="1">
        <v>2.61</v>
      </c>
      <c r="K523" s="4">
        <f>IFERROR(__xludf.DUMMYFUNCTION("""COMPUTED_VALUE"""),2.5)</f>
        <v>2.5</v>
      </c>
      <c r="L523" s="4">
        <v>32.3227</v>
      </c>
      <c r="M523" s="4" t="s">
        <v>13</v>
      </c>
      <c r="N523" s="1">
        <v>21.2766292695046</v>
      </c>
      <c r="O523" s="4">
        <v>10.562670730495402</v>
      </c>
      <c r="V523" s="5">
        <v>128.568</v>
      </c>
      <c r="W523" s="1">
        <v>2.61</v>
      </c>
      <c r="Z523" s="4">
        <f>IFERROR(__xludf.DUMMYFUNCTION("""COMPUTED_VALUE"""),2.5)</f>
        <v>2.5</v>
      </c>
      <c r="AA523" s="4">
        <v>128.865</v>
      </c>
      <c r="AB523" s="4" t="s">
        <v>13</v>
      </c>
      <c r="AC523" s="1">
        <v>76.0238864241772</v>
      </c>
      <c r="AD523" s="4">
        <v>52.544113575822806</v>
      </c>
    </row>
    <row r="524">
      <c r="G524" s="5">
        <v>31.8011</v>
      </c>
      <c r="H524" s="1">
        <v>2.615</v>
      </c>
      <c r="K524" s="4">
        <f>IFERROR(__xludf.DUMMYFUNCTION("""COMPUTED_VALUE"""),2.505)</f>
        <v>2.505</v>
      </c>
      <c r="L524" s="4">
        <v>32.3154</v>
      </c>
      <c r="M524" s="4" t="s">
        <v>13</v>
      </c>
      <c r="N524" s="1">
        <v>21.2556758456744</v>
      </c>
      <c r="O524" s="4">
        <v>10.545424154325602</v>
      </c>
      <c r="V524" s="5">
        <v>128.54</v>
      </c>
      <c r="W524" s="1">
        <v>2.615</v>
      </c>
      <c r="Z524" s="4">
        <f>IFERROR(__xludf.DUMMYFUNCTION("""COMPUTED_VALUE"""),2.505)</f>
        <v>2.505</v>
      </c>
      <c r="AA524" s="4">
        <v>128.851</v>
      </c>
      <c r="AB524" s="4" t="s">
        <v>13</v>
      </c>
      <c r="AC524" s="1">
        <v>76.1496598835313</v>
      </c>
      <c r="AD524" s="4">
        <v>52.39034011646869</v>
      </c>
    </row>
    <row r="525">
      <c r="G525" s="5">
        <v>31.7617</v>
      </c>
      <c r="H525" s="1">
        <v>2.62</v>
      </c>
      <c r="K525" s="4">
        <f>IFERROR(__xludf.DUMMYFUNCTION("""COMPUTED_VALUE"""),2.51)</f>
        <v>2.51</v>
      </c>
      <c r="L525" s="4">
        <v>32.3068</v>
      </c>
      <c r="M525" s="4" t="s">
        <v>13</v>
      </c>
      <c r="N525" s="1">
        <v>21.2318112139477</v>
      </c>
      <c r="O525" s="4">
        <v>10.5298887860523</v>
      </c>
      <c r="V525" s="5">
        <v>128.51</v>
      </c>
      <c r="W525" s="1">
        <v>2.62</v>
      </c>
      <c r="Z525" s="4">
        <f>IFERROR(__xludf.DUMMYFUNCTION("""COMPUTED_VALUE"""),2.51)</f>
        <v>2.51</v>
      </c>
      <c r="AA525" s="4">
        <v>128.838</v>
      </c>
      <c r="AB525" s="4" t="s">
        <v>13</v>
      </c>
      <c r="AC525" s="1">
        <v>76.2910460976294</v>
      </c>
      <c r="AD525" s="4">
        <v>52.218953902370586</v>
      </c>
    </row>
    <row r="526">
      <c r="G526" s="5">
        <v>31.721</v>
      </c>
      <c r="H526" s="1">
        <v>2.625</v>
      </c>
      <c r="K526" s="4">
        <f>IFERROR(__xludf.DUMMYFUNCTION("""COMPUTED_VALUE"""),2.515)</f>
        <v>2.515</v>
      </c>
      <c r="L526" s="4">
        <v>32.2969</v>
      </c>
      <c r="M526" s="4" t="s">
        <v>13</v>
      </c>
      <c r="N526" s="1">
        <v>21.2052966954257</v>
      </c>
      <c r="O526" s="4">
        <v>10.515703304574298</v>
      </c>
      <c r="V526" s="5">
        <v>128.476</v>
      </c>
      <c r="W526" s="1">
        <v>2.625</v>
      </c>
      <c r="Z526" s="4">
        <f>IFERROR(__xludf.DUMMYFUNCTION("""COMPUTED_VALUE"""),2.515)</f>
        <v>2.515</v>
      </c>
      <c r="AA526" s="4">
        <v>128.826</v>
      </c>
      <c r="AB526" s="4" t="s">
        <v>13</v>
      </c>
      <c r="AC526" s="1">
        <v>76.445907783551</v>
      </c>
      <c r="AD526" s="4">
        <v>52.030092216449006</v>
      </c>
    </row>
    <row r="527">
      <c r="G527" s="5">
        <v>31.6792</v>
      </c>
      <c r="H527" s="1">
        <v>2.63</v>
      </c>
      <c r="K527" s="4">
        <f>IFERROR(__xludf.DUMMYFUNCTION("""COMPUTED_VALUE"""),2.52)</f>
        <v>2.52</v>
      </c>
      <c r="L527" s="4">
        <v>32.2857</v>
      </c>
      <c r="M527" s="4" t="s">
        <v>13</v>
      </c>
      <c r="N527" s="1">
        <v>21.1763936112092</v>
      </c>
      <c r="O527" s="4">
        <v>10.502806388790802</v>
      </c>
      <c r="V527" s="5">
        <v>128.44</v>
      </c>
      <c r="W527" s="1">
        <v>2.63</v>
      </c>
      <c r="Z527" s="4">
        <f>IFERROR(__xludf.DUMMYFUNCTION("""COMPUTED_VALUE"""),2.52)</f>
        <v>2.52</v>
      </c>
      <c r="AA527" s="4">
        <v>128.815</v>
      </c>
      <c r="AB527" s="4" t="s">
        <v>13</v>
      </c>
      <c r="AC527" s="1">
        <v>76.6121076583755</v>
      </c>
      <c r="AD527" s="4">
        <v>51.82789234162449</v>
      </c>
    </row>
    <row r="528">
      <c r="G528" s="5">
        <v>31.6363</v>
      </c>
      <c r="H528" s="1">
        <v>2.635</v>
      </c>
      <c r="K528" s="4">
        <f>IFERROR(__xludf.DUMMYFUNCTION("""COMPUTED_VALUE"""),2.525)</f>
        <v>2.525</v>
      </c>
      <c r="L528" s="4">
        <v>32.2732</v>
      </c>
      <c r="M528" s="4" t="s">
        <v>13</v>
      </c>
      <c r="N528" s="1">
        <v>21.1453632823992</v>
      </c>
      <c r="O528" s="4">
        <v>10.4909367176008</v>
      </c>
      <c r="V528" s="5">
        <v>128.4</v>
      </c>
      <c r="W528" s="1">
        <v>2.635</v>
      </c>
      <c r="Z528" s="4">
        <f>IFERROR(__xludf.DUMMYFUNCTION("""COMPUTED_VALUE"""),2.525)</f>
        <v>2.525</v>
      </c>
      <c r="AA528" s="4">
        <v>128.804</v>
      </c>
      <c r="AB528" s="4" t="s">
        <v>13</v>
      </c>
      <c r="AC528" s="1">
        <v>76.7875084391824</v>
      </c>
      <c r="AD528" s="4">
        <v>51.6124915608176</v>
      </c>
    </row>
    <row r="529">
      <c r="G529" s="5">
        <v>31.5922</v>
      </c>
      <c r="H529" s="1">
        <v>2.64</v>
      </c>
      <c r="K529" s="4">
        <f>IFERROR(__xludf.DUMMYFUNCTION("""COMPUTED_VALUE"""),2.53)</f>
        <v>2.53</v>
      </c>
      <c r="L529" s="4">
        <v>32.2593</v>
      </c>
      <c r="M529" s="4" t="s">
        <v>13</v>
      </c>
      <c r="N529" s="1">
        <v>21.1124670300967</v>
      </c>
      <c r="O529" s="4">
        <v>10.4797329699033</v>
      </c>
      <c r="V529" s="5">
        <v>128.356</v>
      </c>
      <c r="W529" s="1">
        <v>2.64</v>
      </c>
      <c r="Z529" s="4">
        <f>IFERROR(__xludf.DUMMYFUNCTION("""COMPUTED_VALUE"""),2.53)</f>
        <v>2.53</v>
      </c>
      <c r="AA529" s="4">
        <v>128.794</v>
      </c>
      <c r="AB529" s="4" t="s">
        <v>13</v>
      </c>
      <c r="AC529" s="1">
        <v>76.9699728430513</v>
      </c>
      <c r="AD529" s="4">
        <v>51.3860271569487</v>
      </c>
    </row>
    <row r="530">
      <c r="G530" s="5">
        <v>31.5472</v>
      </c>
      <c r="H530" s="1">
        <v>2.645</v>
      </c>
      <c r="K530" s="4">
        <f>IFERROR(__xludf.DUMMYFUNCTION("""COMPUTED_VALUE"""),2.535)</f>
        <v>2.535</v>
      </c>
      <c r="L530" s="4">
        <v>32.2439</v>
      </c>
      <c r="M530" s="4" t="s">
        <v>13</v>
      </c>
      <c r="N530" s="1">
        <v>21.0779661754026</v>
      </c>
      <c r="O530" s="4">
        <v>10.4692338245974</v>
      </c>
      <c r="V530" s="5">
        <v>128.309</v>
      </c>
      <c r="W530" s="1">
        <v>2.645</v>
      </c>
      <c r="Z530" s="4">
        <f>IFERROR(__xludf.DUMMYFUNCTION("""COMPUTED_VALUE"""),2.535)</f>
        <v>2.535</v>
      </c>
      <c r="AA530" s="4">
        <v>128.785</v>
      </c>
      <c r="AB530" s="4" t="s">
        <v>13</v>
      </c>
      <c r="AC530" s="1">
        <v>77.1573635870615</v>
      </c>
      <c r="AD530" s="4">
        <v>51.1516364129385</v>
      </c>
    </row>
    <row r="531">
      <c r="G531" s="5">
        <v>31.5012</v>
      </c>
      <c r="H531" s="1">
        <v>2.65</v>
      </c>
      <c r="K531" s="4">
        <f>IFERROR(__xludf.DUMMYFUNCTION("""COMPUTED_VALUE"""),2.54)</f>
        <v>2.54</v>
      </c>
      <c r="L531" s="4">
        <v>32.2271</v>
      </c>
      <c r="M531" s="4" t="s">
        <v>13</v>
      </c>
      <c r="N531" s="1">
        <v>21.0421220394178</v>
      </c>
      <c r="O531" s="4">
        <v>10.4590779605822</v>
      </c>
      <c r="V531" s="5">
        <v>128.257</v>
      </c>
      <c r="W531" s="1">
        <v>2.65</v>
      </c>
      <c r="Z531" s="4">
        <f>IFERROR(__xludf.DUMMYFUNCTION("""COMPUTED_VALUE"""),2.54)</f>
        <v>2.54</v>
      </c>
      <c r="AA531" s="4">
        <v>128.775</v>
      </c>
      <c r="AB531" s="4" t="s">
        <v>13</v>
      </c>
      <c r="AC531" s="1">
        <v>77.3475433882927</v>
      </c>
      <c r="AD531" s="4">
        <v>50.9094566117073</v>
      </c>
    </row>
    <row r="532">
      <c r="G532" s="5">
        <v>31.4544</v>
      </c>
      <c r="H532" s="1">
        <v>2.655</v>
      </c>
      <c r="K532" s="4">
        <f>IFERROR(__xludf.DUMMYFUNCTION("""COMPUTED_VALUE"""),2.545)</f>
        <v>2.545</v>
      </c>
      <c r="L532" s="4">
        <v>32.2089</v>
      </c>
      <c r="M532" s="4" t="s">
        <v>13</v>
      </c>
      <c r="N532" s="1">
        <v>21.0051959432434</v>
      </c>
      <c r="O532" s="4">
        <v>10.4492040567566</v>
      </c>
      <c r="V532" s="5">
        <v>128.201</v>
      </c>
      <c r="W532" s="1">
        <v>2.655</v>
      </c>
      <c r="Z532" s="4">
        <f>IFERROR(__xludf.DUMMYFUNCTION("""COMPUTED_VALUE"""),2.545)</f>
        <v>2.545</v>
      </c>
      <c r="AA532" s="4">
        <v>128.766</v>
      </c>
      <c r="AB532" s="4" t="s">
        <v>13</v>
      </c>
      <c r="AC532" s="1">
        <v>77.5383749638242</v>
      </c>
      <c r="AD532" s="4">
        <v>50.6626250361758</v>
      </c>
    </row>
    <row r="533">
      <c r="G533" s="5">
        <v>31.4069</v>
      </c>
      <c r="H533" s="1">
        <v>2.66</v>
      </c>
      <c r="K533" s="4">
        <f>IFERROR(__xludf.DUMMYFUNCTION("""COMPUTED_VALUE"""),2.55)</f>
        <v>2.55</v>
      </c>
      <c r="L533" s="4">
        <v>32.1892</v>
      </c>
      <c r="M533" s="4" t="s">
        <v>13</v>
      </c>
      <c r="N533" s="1">
        <v>20.9674492079803</v>
      </c>
      <c r="O533" s="4">
        <v>10.439450792019699</v>
      </c>
      <c r="V533" s="5">
        <v>128.14</v>
      </c>
      <c r="W533" s="1">
        <v>2.66</v>
      </c>
      <c r="Z533" s="4">
        <f>IFERROR(__xludf.DUMMYFUNCTION("""COMPUTED_VALUE"""),2.55)</f>
        <v>2.55</v>
      </c>
      <c r="AA533" s="4">
        <v>128.756</v>
      </c>
      <c r="AB533" s="4" t="s">
        <v>13</v>
      </c>
      <c r="AC533" s="1">
        <v>77.7277210307355</v>
      </c>
      <c r="AD533" s="4">
        <v>50.41227896926449</v>
      </c>
    </row>
    <row r="534">
      <c r="G534" s="5">
        <v>31.3586</v>
      </c>
      <c r="H534" s="1">
        <v>2.665</v>
      </c>
      <c r="K534" s="4">
        <f>IFERROR(__xludf.DUMMYFUNCTION("""COMPUTED_VALUE"""),2.555)</f>
        <v>2.555</v>
      </c>
      <c r="L534" s="4">
        <v>32.168</v>
      </c>
      <c r="M534" s="4" t="s">
        <v>13</v>
      </c>
      <c r="N534" s="1">
        <v>20.9291431547294</v>
      </c>
      <c r="O534" s="4">
        <v>10.4294568452706</v>
      </c>
      <c r="V534" s="5">
        <v>128.073</v>
      </c>
      <c r="W534" s="1">
        <v>2.665</v>
      </c>
      <c r="Z534" s="4">
        <f>IFERROR(__xludf.DUMMYFUNCTION("""COMPUTED_VALUE"""),2.555)</f>
        <v>2.555</v>
      </c>
      <c r="AA534" s="4">
        <v>128.747</v>
      </c>
      <c r="AB534" s="4" t="s">
        <v>13</v>
      </c>
      <c r="AC534" s="1">
        <v>77.9134443061062</v>
      </c>
      <c r="AD534" s="4">
        <v>50.15955569389381</v>
      </c>
    </row>
    <row r="535">
      <c r="G535" s="5">
        <v>31.3097</v>
      </c>
      <c r="H535" s="1">
        <v>2.67</v>
      </c>
      <c r="K535" s="4">
        <f>IFERROR(__xludf.DUMMYFUNCTION("""COMPUTED_VALUE"""),2.56)</f>
        <v>2.56</v>
      </c>
      <c r="L535" s="4">
        <v>32.1454</v>
      </c>
      <c r="M535" s="4" t="s">
        <v>13</v>
      </c>
      <c r="N535" s="1">
        <v>20.8905391045917</v>
      </c>
      <c r="O535" s="4">
        <v>10.4191608954083</v>
      </c>
      <c r="V535" s="5">
        <v>128.002</v>
      </c>
      <c r="W535" s="1">
        <v>2.67</v>
      </c>
      <c r="Z535" s="4">
        <f>IFERROR(__xludf.DUMMYFUNCTION("""COMPUTED_VALUE"""),2.56)</f>
        <v>2.56</v>
      </c>
      <c r="AA535" s="4">
        <v>128.736</v>
      </c>
      <c r="AB535" s="4" t="s">
        <v>13</v>
      </c>
      <c r="AC535" s="1">
        <v>78.0934075070157</v>
      </c>
      <c r="AD535" s="4">
        <v>49.90859249298431</v>
      </c>
    </row>
    <row r="536">
      <c r="G536" s="5">
        <v>31.2603</v>
      </c>
      <c r="H536" s="1">
        <v>2.675</v>
      </c>
      <c r="K536" s="4">
        <f>IFERROR(__xludf.DUMMYFUNCTION("""COMPUTED_VALUE"""),2.565)</f>
        <v>2.565</v>
      </c>
      <c r="L536" s="4">
        <v>32.1212</v>
      </c>
      <c r="M536" s="4" t="s">
        <v>13</v>
      </c>
      <c r="N536" s="1">
        <v>20.8518983786681</v>
      </c>
      <c r="O536" s="4">
        <v>10.408401621331901</v>
      </c>
      <c r="V536" s="5">
        <v>127.925</v>
      </c>
      <c r="W536" s="1">
        <v>2.675</v>
      </c>
      <c r="Z536" s="4">
        <f>IFERROR(__xludf.DUMMYFUNCTION("""COMPUTED_VALUE"""),2.565)</f>
        <v>2.565</v>
      </c>
      <c r="AA536" s="4">
        <v>128.725</v>
      </c>
      <c r="AB536" s="4" t="s">
        <v>13</v>
      </c>
      <c r="AC536" s="1">
        <v>78.2654733505436</v>
      </c>
      <c r="AD536" s="4">
        <v>49.659526649456396</v>
      </c>
    </row>
    <row r="537">
      <c r="G537" s="5">
        <v>31.2106</v>
      </c>
      <c r="H537" s="1">
        <v>2.68</v>
      </c>
      <c r="K537" s="4">
        <f>IFERROR(__xludf.DUMMYFUNCTION("""COMPUTED_VALUE"""),2.57)</f>
        <v>2.57</v>
      </c>
      <c r="L537" s="4">
        <v>32.0956</v>
      </c>
      <c r="M537" s="4" t="s">
        <v>13</v>
      </c>
      <c r="N537" s="1">
        <v>20.8134822980596</v>
      </c>
      <c r="O537" s="4">
        <v>10.397117701940399</v>
      </c>
      <c r="V537" s="5">
        <v>127.841</v>
      </c>
      <c r="W537" s="1">
        <v>2.68</v>
      </c>
      <c r="Z537" s="4">
        <f>IFERROR(__xludf.DUMMYFUNCTION("""COMPUTED_VALUE"""),2.57)</f>
        <v>2.57</v>
      </c>
      <c r="AA537" s="4">
        <v>128.714</v>
      </c>
      <c r="AB537" s="4" t="s">
        <v>13</v>
      </c>
      <c r="AC537" s="1">
        <v>78.4275045537692</v>
      </c>
      <c r="AD537" s="4">
        <v>49.4134954462308</v>
      </c>
    </row>
    <row r="538">
      <c r="G538" s="5">
        <v>31.1605</v>
      </c>
      <c r="H538" s="1">
        <v>2.685</v>
      </c>
      <c r="K538" s="4">
        <f>IFERROR(__xludf.DUMMYFUNCTION("""COMPUTED_VALUE"""),2.575)</f>
        <v>2.575</v>
      </c>
      <c r="L538" s="4">
        <v>32.0686</v>
      </c>
      <c r="M538" s="4" t="s">
        <v>13</v>
      </c>
      <c r="N538" s="1">
        <v>20.7755521838672</v>
      </c>
      <c r="O538" s="4">
        <v>10.384947816132797</v>
      </c>
      <c r="V538" s="5">
        <v>127.752</v>
      </c>
      <c r="W538" s="1">
        <v>2.685</v>
      </c>
      <c r="Z538" s="4">
        <f>IFERROR(__xludf.DUMMYFUNCTION("""COMPUTED_VALUE"""),2.575)</f>
        <v>2.575</v>
      </c>
      <c r="AA538" s="4">
        <v>128.701</v>
      </c>
      <c r="AB538" s="4" t="s">
        <v>13</v>
      </c>
      <c r="AC538" s="1">
        <v>78.5773638337721</v>
      </c>
      <c r="AD538" s="4">
        <v>49.1746361662279</v>
      </c>
    </row>
    <row r="539">
      <c r="G539" s="5">
        <v>31.1102</v>
      </c>
      <c r="H539" s="1">
        <v>2.69</v>
      </c>
      <c r="K539" s="4">
        <f>IFERROR(__xludf.DUMMYFUNCTION("""COMPUTED_VALUE"""),2.58)</f>
        <v>2.58</v>
      </c>
      <c r="L539" s="4">
        <v>32.0401</v>
      </c>
      <c r="M539" s="4" t="s">
        <v>13</v>
      </c>
      <c r="N539" s="1">
        <v>20.7383693571918</v>
      </c>
      <c r="O539" s="4">
        <v>10.371830642808199</v>
      </c>
      <c r="V539" s="5">
        <v>127.655</v>
      </c>
      <c r="W539" s="1">
        <v>2.69</v>
      </c>
      <c r="Z539" s="4">
        <f>IFERROR(__xludf.DUMMYFUNCTION("""COMPUTED_VALUE"""),2.58)</f>
        <v>2.58</v>
      </c>
      <c r="AA539" s="4">
        <v>128.687</v>
      </c>
      <c r="AB539" s="4" t="s">
        <v>13</v>
      </c>
      <c r="AC539" s="1">
        <v>78.7129139076317</v>
      </c>
      <c r="AD539" s="4">
        <v>48.9420860923683</v>
      </c>
    </row>
    <row r="540">
      <c r="G540" s="5">
        <v>31.06</v>
      </c>
      <c r="H540" s="1">
        <v>2.695</v>
      </c>
      <c r="K540" s="4">
        <f>IFERROR(__xludf.DUMMYFUNCTION("""COMPUTED_VALUE"""),2.5846862792)</f>
        <v>2.584686279</v>
      </c>
      <c r="L540" s="4" t="s">
        <v>13</v>
      </c>
      <c r="M540" s="4">
        <v>21.3285908728803</v>
      </c>
      <c r="N540" s="1">
        <v>20.7021951391343</v>
      </c>
      <c r="O540" s="4">
        <v>10.357804860865699</v>
      </c>
      <c r="V540" s="5">
        <v>127.552</v>
      </c>
      <c r="W540" s="1">
        <v>2.695</v>
      </c>
      <c r="Z540" s="4">
        <f>IFERROR(__xludf.DUMMYFUNCTION("""COMPUTED_VALUE"""),2.5846862792)</f>
        <v>2.584686279</v>
      </c>
      <c r="AA540" s="4" t="s">
        <v>13</v>
      </c>
      <c r="AB540" s="4">
        <v>75.7039591964972</v>
      </c>
      <c r="AC540" s="1">
        <v>78.8320174924276</v>
      </c>
      <c r="AD540" s="4">
        <v>48.71998250757241</v>
      </c>
    </row>
    <row r="541">
      <c r="G541" s="5">
        <v>31.0097</v>
      </c>
      <c r="H541" s="1">
        <v>2.7</v>
      </c>
      <c r="K541" s="4">
        <f>IFERROR(__xludf.DUMMYFUNCTION("""COMPUTED_VALUE"""),2.585)</f>
        <v>2.585</v>
      </c>
      <c r="L541" s="4">
        <v>32.0101</v>
      </c>
      <c r="M541" s="4" t="s">
        <v>13</v>
      </c>
      <c r="N541" s="1">
        <v>20.6672908507957</v>
      </c>
      <c r="O541" s="4">
        <v>10.3424091492043</v>
      </c>
      <c r="V541" s="5">
        <v>127.441</v>
      </c>
      <c r="W541" s="1">
        <v>2.7</v>
      </c>
      <c r="Z541" s="4">
        <f>IFERROR(__xludf.DUMMYFUNCTION("""COMPUTED_VALUE"""),2.585)</f>
        <v>2.585</v>
      </c>
      <c r="AA541" s="4">
        <v>128.671</v>
      </c>
      <c r="AB541" s="4" t="s">
        <v>13</v>
      </c>
      <c r="AC541" s="1">
        <v>78.9325373052392</v>
      </c>
      <c r="AD541" s="4">
        <v>48.50846269476081</v>
      </c>
    </row>
    <row r="542">
      <c r="G542" s="5">
        <v>30.9597</v>
      </c>
      <c r="H542" s="1">
        <v>2.705</v>
      </c>
      <c r="K542" s="4">
        <f>IFERROR(__xludf.DUMMYFUNCTION("""COMPUTED_VALUE"""),2.59)</f>
        <v>2.59</v>
      </c>
      <c r="L542" s="4">
        <v>31.9787</v>
      </c>
      <c r="M542" s="4" t="s">
        <v>13</v>
      </c>
      <c r="N542" s="1">
        <v>20.6321517408089</v>
      </c>
      <c r="O542" s="4">
        <v>10.3275482591911</v>
      </c>
      <c r="V542" s="5">
        <v>127.323</v>
      </c>
      <c r="W542" s="1">
        <v>2.705</v>
      </c>
      <c r="Z542" s="4">
        <f>IFERROR(__xludf.DUMMYFUNCTION("""COMPUTED_VALUE"""),2.59)</f>
        <v>2.59</v>
      </c>
      <c r="AA542" s="4">
        <v>128.655</v>
      </c>
      <c r="AB542" s="4" t="s">
        <v>13</v>
      </c>
      <c r="AC542" s="1">
        <v>79.016359638133</v>
      </c>
      <c r="AD542" s="4">
        <v>48.306640361867</v>
      </c>
    </row>
    <row r="543">
      <c r="G543" s="5">
        <v>30.91</v>
      </c>
      <c r="H543" s="1">
        <v>2.71</v>
      </c>
      <c r="K543" s="4">
        <f>IFERROR(__xludf.DUMMYFUNCTION("""COMPUTED_VALUE"""),2.595)</f>
        <v>2.595</v>
      </c>
      <c r="L543" s="4">
        <v>31.9459</v>
      </c>
      <c r="M543" s="4" t="s">
        <v>13</v>
      </c>
      <c r="N543" s="1">
        <v>20.592424677411</v>
      </c>
      <c r="O543" s="4">
        <v>10.317575322589</v>
      </c>
      <c r="V543" s="5">
        <v>127.196</v>
      </c>
      <c r="W543" s="1">
        <v>2.71</v>
      </c>
      <c r="Z543" s="4">
        <f>IFERROR(__xludf.DUMMYFUNCTION("""COMPUTED_VALUE"""),2.595)</f>
        <v>2.595</v>
      </c>
      <c r="AA543" s="4">
        <v>128.636</v>
      </c>
      <c r="AB543" s="4" t="s">
        <v>13</v>
      </c>
      <c r="AC543" s="1">
        <v>79.0937036530045</v>
      </c>
      <c r="AD543" s="4">
        <v>48.1022963469955</v>
      </c>
    </row>
    <row r="544">
      <c r="G544" s="5">
        <v>30.8608</v>
      </c>
      <c r="H544" s="1">
        <v>2.715</v>
      </c>
      <c r="K544" s="4">
        <f>IFERROR(__xludf.DUMMYFUNCTION("""COMPUTED_VALUE"""),2.6)</f>
        <v>2.6</v>
      </c>
      <c r="L544" s="4">
        <v>31.9117</v>
      </c>
      <c r="M544" s="4" t="s">
        <v>13</v>
      </c>
      <c r="N544" s="1">
        <v>20.5485338912112</v>
      </c>
      <c r="O544" s="4">
        <v>10.312266108788801</v>
      </c>
      <c r="V544" s="5">
        <v>127.062</v>
      </c>
      <c r="W544" s="1">
        <v>2.715</v>
      </c>
      <c r="Z544" s="4">
        <f>IFERROR(__xludf.DUMMYFUNCTION("""COMPUTED_VALUE"""),2.6)</f>
        <v>2.6</v>
      </c>
      <c r="AA544" s="4">
        <v>128.615</v>
      </c>
      <c r="AB544" s="4" t="s">
        <v>13</v>
      </c>
      <c r="AC544" s="1">
        <v>79.1657635895355</v>
      </c>
      <c r="AD544" s="4">
        <v>47.896236410464496</v>
      </c>
    </row>
    <row r="545">
      <c r="G545" s="5">
        <v>30.8122</v>
      </c>
      <c r="H545" s="1">
        <v>2.72</v>
      </c>
      <c r="K545" s="4">
        <f>IFERROR(__xludf.DUMMYFUNCTION("""COMPUTED_VALUE"""),2.605)</f>
        <v>2.605</v>
      </c>
      <c r="L545" s="4">
        <v>31.8762</v>
      </c>
      <c r="M545" s="4" t="s">
        <v>13</v>
      </c>
      <c r="N545" s="1">
        <v>20.5011852392649</v>
      </c>
      <c r="O545" s="4">
        <v>10.311014760735102</v>
      </c>
      <c r="V545" s="5">
        <v>126.918</v>
      </c>
      <c r="W545" s="1">
        <v>2.72</v>
      </c>
      <c r="Z545" s="4">
        <f>IFERROR(__xludf.DUMMYFUNCTION("""COMPUTED_VALUE"""),2.605)</f>
        <v>2.605</v>
      </c>
      <c r="AA545" s="4">
        <v>128.593</v>
      </c>
      <c r="AB545" s="4" t="s">
        <v>13</v>
      </c>
      <c r="AC545" s="1">
        <v>79.2331422341108</v>
      </c>
      <c r="AD545" s="4">
        <v>47.684857765889205</v>
      </c>
    </row>
    <row r="546">
      <c r="G546" s="5">
        <v>30.7644</v>
      </c>
      <c r="H546" s="1">
        <v>2.725</v>
      </c>
      <c r="K546" s="4">
        <f>IFERROR(__xludf.DUMMYFUNCTION("""COMPUTED_VALUE"""),2.61)</f>
        <v>2.61</v>
      </c>
      <c r="L546" s="4">
        <v>31.8393</v>
      </c>
      <c r="M546" s="4" t="s">
        <v>13</v>
      </c>
      <c r="N546" s="1">
        <v>20.4510845786274</v>
      </c>
      <c r="O546" s="4">
        <v>10.3133154213726</v>
      </c>
      <c r="V546" s="5">
        <v>126.766</v>
      </c>
      <c r="W546" s="1">
        <v>2.725</v>
      </c>
      <c r="Z546" s="4">
        <f>IFERROR(__xludf.DUMMYFUNCTION("""COMPUTED_VALUE"""),2.61)</f>
        <v>2.61</v>
      </c>
      <c r="AA546" s="4">
        <v>128.568</v>
      </c>
      <c r="AB546" s="4" t="s">
        <v>13</v>
      </c>
      <c r="AC546" s="1">
        <v>79.2964423731153</v>
      </c>
      <c r="AD546" s="4">
        <v>47.46955762688471</v>
      </c>
    </row>
    <row r="547">
      <c r="G547" s="5">
        <v>30.7176</v>
      </c>
      <c r="H547" s="1">
        <v>2.73</v>
      </c>
      <c r="K547" s="4">
        <f>IFERROR(__xludf.DUMMYFUNCTION("""COMPUTED_VALUE"""),2.615)</f>
        <v>2.615</v>
      </c>
      <c r="L547" s="4">
        <v>31.8011</v>
      </c>
      <c r="M547" s="4" t="s">
        <v>13</v>
      </c>
      <c r="N547" s="1">
        <v>20.398937766354</v>
      </c>
      <c r="O547" s="4">
        <v>10.318662233646002</v>
      </c>
      <c r="V547" s="5">
        <v>126.604</v>
      </c>
      <c r="W547" s="1">
        <v>2.73</v>
      </c>
      <c r="Z547" s="4">
        <f>IFERROR(__xludf.DUMMYFUNCTION("""COMPUTED_VALUE"""),2.615)</f>
        <v>2.615</v>
      </c>
      <c r="AA547" s="4">
        <v>128.54</v>
      </c>
      <c r="AB547" s="4" t="s">
        <v>13</v>
      </c>
      <c r="AC547" s="1">
        <v>79.356266792934</v>
      </c>
      <c r="AD547" s="4">
        <v>47.247733207066005</v>
      </c>
    </row>
    <row r="548">
      <c r="G548" s="5">
        <v>30.6719</v>
      </c>
      <c r="H548" s="1">
        <v>2.735</v>
      </c>
      <c r="K548" s="4">
        <f>IFERROR(__xludf.DUMMYFUNCTION("""COMPUTED_VALUE"""),2.62)</f>
        <v>2.62</v>
      </c>
      <c r="L548" s="4">
        <v>31.7617</v>
      </c>
      <c r="M548" s="4" t="s">
        <v>13</v>
      </c>
      <c r="N548" s="1">
        <v>20.3454506595002</v>
      </c>
      <c r="O548" s="4">
        <v>10.3264493404998</v>
      </c>
      <c r="V548" s="5">
        <v>126.433</v>
      </c>
      <c r="W548" s="1">
        <v>2.735</v>
      </c>
      <c r="Z548" s="4">
        <f>IFERROR(__xludf.DUMMYFUNCTION("""COMPUTED_VALUE"""),2.62)</f>
        <v>2.62</v>
      </c>
      <c r="AA548" s="4">
        <v>128.51</v>
      </c>
      <c r="AB548" s="4" t="s">
        <v>13</v>
      </c>
      <c r="AC548" s="1">
        <v>79.4132182799516</v>
      </c>
      <c r="AD548" s="4">
        <v>47.019781720048414</v>
      </c>
    </row>
    <row r="549">
      <c r="G549" s="5">
        <v>30.6276</v>
      </c>
      <c r="H549" s="1">
        <v>2.74</v>
      </c>
      <c r="K549" s="4">
        <f>IFERROR(__xludf.DUMMYFUNCTION("""COMPUTED_VALUE"""),2.625)</f>
        <v>2.625</v>
      </c>
      <c r="L549" s="4">
        <v>31.721</v>
      </c>
      <c r="M549" s="4" t="s">
        <v>13</v>
      </c>
      <c r="N549" s="1">
        <v>20.2913291151212</v>
      </c>
      <c r="O549" s="4">
        <v>10.3362708848788</v>
      </c>
      <c r="V549" s="5">
        <v>126.253</v>
      </c>
      <c r="W549" s="1">
        <v>2.74</v>
      </c>
      <c r="Z549" s="4">
        <f>IFERROR(__xludf.DUMMYFUNCTION("""COMPUTED_VALUE"""),2.625)</f>
        <v>2.625</v>
      </c>
      <c r="AA549" s="4">
        <v>128.476</v>
      </c>
      <c r="AB549" s="4" t="s">
        <v>13</v>
      </c>
      <c r="AC549" s="1">
        <v>79.467899620553</v>
      </c>
      <c r="AD549" s="4">
        <v>46.785100379447</v>
      </c>
    </row>
    <row r="550">
      <c r="G550" s="5">
        <v>30.5847</v>
      </c>
      <c r="H550" s="1">
        <v>2.745</v>
      </c>
      <c r="K550" s="4">
        <f>IFERROR(__xludf.DUMMYFUNCTION("""COMPUTED_VALUE"""),2.63)</f>
        <v>2.63</v>
      </c>
      <c r="L550" s="4">
        <v>31.6792</v>
      </c>
      <c r="M550" s="4" t="s">
        <v>13</v>
      </c>
      <c r="N550" s="1">
        <v>20.2372789902726</v>
      </c>
      <c r="O550" s="4">
        <v>10.347421009727402</v>
      </c>
      <c r="V550" s="5">
        <v>126.063</v>
      </c>
      <c r="W550" s="1">
        <v>2.745</v>
      </c>
      <c r="Z550" s="4">
        <f>IFERROR(__xludf.DUMMYFUNCTION("""COMPUTED_VALUE"""),2.63)</f>
        <v>2.63</v>
      </c>
      <c r="AA550" s="4">
        <v>128.44</v>
      </c>
      <c r="AB550" s="4" t="s">
        <v>13</v>
      </c>
      <c r="AC550" s="1">
        <v>79.5209136011231</v>
      </c>
      <c r="AD550" s="4">
        <v>46.542086398876904</v>
      </c>
    </row>
    <row r="551">
      <c r="G551" s="5">
        <v>30.5436</v>
      </c>
      <c r="H551" s="1">
        <v>2.75</v>
      </c>
      <c r="K551" s="4">
        <f>IFERROR(__xludf.DUMMYFUNCTION("""COMPUTED_VALUE"""),2.635)</f>
        <v>2.635</v>
      </c>
      <c r="L551" s="4">
        <v>31.6363</v>
      </c>
      <c r="M551" s="4" t="s">
        <v>13</v>
      </c>
      <c r="N551" s="1">
        <v>20.1840061420095</v>
      </c>
      <c r="O551" s="4">
        <v>10.3595938579905</v>
      </c>
      <c r="V551" s="5">
        <v>125.864</v>
      </c>
      <c r="W551" s="1">
        <v>2.75</v>
      </c>
      <c r="Z551" s="4">
        <f>IFERROR(__xludf.DUMMYFUNCTION("""COMPUTED_VALUE"""),2.635)</f>
        <v>2.635</v>
      </c>
      <c r="AA551" s="4">
        <v>128.4</v>
      </c>
      <c r="AB551" s="4" t="s">
        <v>13</v>
      </c>
      <c r="AC551" s="1">
        <v>79.5728630080467</v>
      </c>
      <c r="AD551" s="4">
        <v>46.29113699195331</v>
      </c>
    </row>
    <row r="552">
      <c r="G552" s="5">
        <v>30.5044</v>
      </c>
      <c r="H552" s="1">
        <v>2.755</v>
      </c>
      <c r="K552" s="4">
        <f>IFERROR(__xludf.DUMMYFUNCTION("""COMPUTED_VALUE"""),2.64)</f>
        <v>2.64</v>
      </c>
      <c r="L552" s="4">
        <v>31.5922</v>
      </c>
      <c r="M552" s="4" t="s">
        <v>13</v>
      </c>
      <c r="N552" s="1">
        <v>20.1322164273874</v>
      </c>
      <c r="O552" s="4">
        <v>10.372183572612599</v>
      </c>
      <c r="V552" s="5">
        <v>125.655</v>
      </c>
      <c r="W552" s="1">
        <v>2.755</v>
      </c>
      <c r="Z552" s="4">
        <f>IFERROR(__xludf.DUMMYFUNCTION("""COMPUTED_VALUE"""),2.64)</f>
        <v>2.64</v>
      </c>
      <c r="AA552" s="4">
        <v>128.356</v>
      </c>
      <c r="AB552" s="4" t="s">
        <v>13</v>
      </c>
      <c r="AC552" s="1">
        <v>79.6243506277087</v>
      </c>
      <c r="AD552" s="4">
        <v>46.03064937229131</v>
      </c>
    </row>
    <row r="553">
      <c r="G553" s="5">
        <v>30.4672</v>
      </c>
      <c r="H553" s="1">
        <v>2.76</v>
      </c>
      <c r="K553" s="4">
        <f>IFERROR(__xludf.DUMMYFUNCTION("""COMPUTED_VALUE"""),2.645)</f>
        <v>2.645</v>
      </c>
      <c r="L553" s="4">
        <v>31.5472</v>
      </c>
      <c r="M553" s="4" t="s">
        <v>13</v>
      </c>
      <c r="N553" s="1">
        <v>20.0826157034616</v>
      </c>
      <c r="O553" s="4">
        <v>10.3845842965384</v>
      </c>
      <c r="V553" s="5">
        <v>125.437</v>
      </c>
      <c r="W553" s="1">
        <v>2.76</v>
      </c>
      <c r="Z553" s="4">
        <f>IFERROR(__xludf.DUMMYFUNCTION("""COMPUTED_VALUE"""),2.645)</f>
        <v>2.645</v>
      </c>
      <c r="AA553" s="4">
        <v>128.309</v>
      </c>
      <c r="AB553" s="4" t="s">
        <v>13</v>
      </c>
      <c r="AC553" s="1">
        <v>79.675979246494</v>
      </c>
      <c r="AD553" s="4">
        <v>45.761020753506</v>
      </c>
    </row>
    <row r="554">
      <c r="G554" s="5">
        <v>30.4323</v>
      </c>
      <c r="H554" s="1">
        <v>2.765</v>
      </c>
      <c r="K554" s="4">
        <f>IFERROR(__xludf.DUMMYFUNCTION("""COMPUTED_VALUE"""),2.65)</f>
        <v>2.65</v>
      </c>
      <c r="L554" s="4">
        <v>31.5012</v>
      </c>
      <c r="M554" s="4" t="s">
        <v>13</v>
      </c>
      <c r="N554" s="1">
        <v>20.0359098272876</v>
      </c>
      <c r="O554" s="4">
        <v>10.396390172712401</v>
      </c>
      <c r="V554" s="5">
        <v>125.209</v>
      </c>
      <c r="W554" s="1">
        <v>2.765</v>
      </c>
      <c r="Z554" s="4">
        <f>IFERROR(__xludf.DUMMYFUNCTION("""COMPUTED_VALUE"""),2.65)</f>
        <v>2.65</v>
      </c>
      <c r="AA554" s="4">
        <v>128.257</v>
      </c>
      <c r="AB554" s="4" t="s">
        <v>13</v>
      </c>
      <c r="AC554" s="1">
        <v>79.7283516507874</v>
      </c>
      <c r="AD554" s="4">
        <v>45.4806483492126</v>
      </c>
    </row>
    <row r="555">
      <c r="G555" s="5">
        <v>30.4</v>
      </c>
      <c r="H555" s="1">
        <v>2.77</v>
      </c>
      <c r="K555" s="4">
        <f>IFERROR(__xludf.DUMMYFUNCTION("""COMPUTED_VALUE"""),2.655)</f>
        <v>2.655</v>
      </c>
      <c r="L555" s="4">
        <v>31.4544</v>
      </c>
      <c r="M555" s="4" t="s">
        <v>13</v>
      </c>
      <c r="N555" s="1">
        <v>19.9928046559205</v>
      </c>
      <c r="O555" s="4">
        <v>10.407195344079497</v>
      </c>
      <c r="V555" s="5">
        <v>124.973</v>
      </c>
      <c r="W555" s="1">
        <v>2.77</v>
      </c>
      <c r="Z555" s="4">
        <f>IFERROR(__xludf.DUMMYFUNCTION("""COMPUTED_VALUE"""),2.655)</f>
        <v>2.655</v>
      </c>
      <c r="AA555" s="4">
        <v>128.201</v>
      </c>
      <c r="AB555" s="4" t="s">
        <v>13</v>
      </c>
      <c r="AC555" s="1">
        <v>79.7820706269738</v>
      </c>
      <c r="AD555" s="4">
        <v>45.190929373026194</v>
      </c>
    </row>
    <row r="556">
      <c r="G556" s="5">
        <v>30.3703</v>
      </c>
      <c r="H556" s="1">
        <v>2.775</v>
      </c>
      <c r="K556" s="4">
        <f>IFERROR(__xludf.DUMMYFUNCTION("""COMPUTED_VALUE"""),2.66)</f>
        <v>2.66</v>
      </c>
      <c r="L556" s="4">
        <v>31.4069</v>
      </c>
      <c r="M556" s="4" t="s">
        <v>13</v>
      </c>
      <c r="N556" s="1">
        <v>19.9540060464159</v>
      </c>
      <c r="O556" s="4">
        <v>10.416293953584102</v>
      </c>
      <c r="V556" s="5">
        <v>124.728</v>
      </c>
      <c r="W556" s="1">
        <v>2.775</v>
      </c>
      <c r="Z556" s="4">
        <f>IFERROR(__xludf.DUMMYFUNCTION("""COMPUTED_VALUE"""),2.66)</f>
        <v>2.66</v>
      </c>
      <c r="AA556" s="4">
        <v>128.14</v>
      </c>
      <c r="AB556" s="4" t="s">
        <v>13</v>
      </c>
      <c r="AC556" s="1">
        <v>79.837738961438</v>
      </c>
      <c r="AD556" s="4">
        <v>44.89026103856199</v>
      </c>
    </row>
    <row r="557">
      <c r="G557" s="5">
        <v>30.3434</v>
      </c>
      <c r="H557" s="1">
        <v>2.78</v>
      </c>
      <c r="K557" s="4">
        <f>IFERROR(__xludf.DUMMYFUNCTION("""COMPUTED_VALUE"""),2.665)</f>
        <v>2.665</v>
      </c>
      <c r="L557" s="4">
        <v>31.3586</v>
      </c>
      <c r="M557" s="4" t="s">
        <v>13</v>
      </c>
      <c r="N557" s="1">
        <v>19.920219855829</v>
      </c>
      <c r="O557" s="4">
        <v>10.423180144170999</v>
      </c>
      <c r="V557" s="5">
        <v>124.475</v>
      </c>
      <c r="W557" s="1">
        <v>2.78</v>
      </c>
      <c r="Z557" s="4">
        <f>IFERROR(__xludf.DUMMYFUNCTION("""COMPUTED_VALUE"""),2.665)</f>
        <v>2.665</v>
      </c>
      <c r="AA557" s="4">
        <v>128.073</v>
      </c>
      <c r="AB557" s="4" t="s">
        <v>13</v>
      </c>
      <c r="AC557" s="1">
        <v>79.895959440565</v>
      </c>
      <c r="AD557" s="4">
        <v>44.579040559435</v>
      </c>
    </row>
    <row r="558">
      <c r="G558" s="5">
        <v>30.3196</v>
      </c>
      <c r="H558" s="1">
        <v>2.785</v>
      </c>
      <c r="K558" s="4">
        <f>IFERROR(__xludf.DUMMYFUNCTION("""COMPUTED_VALUE"""),2.67)</f>
        <v>2.67</v>
      </c>
      <c r="L558" s="4">
        <v>31.3097</v>
      </c>
      <c r="M558" s="4" t="s">
        <v>13</v>
      </c>
      <c r="N558" s="1">
        <v>19.8921519412153</v>
      </c>
      <c r="O558" s="4">
        <v>10.427448058784702</v>
      </c>
      <c r="V558" s="5">
        <v>124.214</v>
      </c>
      <c r="W558" s="1">
        <v>2.785</v>
      </c>
      <c r="Z558" s="4">
        <f>IFERROR(__xludf.DUMMYFUNCTION("""COMPUTED_VALUE"""),2.67)</f>
        <v>2.67</v>
      </c>
      <c r="AA558" s="4">
        <v>128.002</v>
      </c>
      <c r="AB558" s="4" t="s">
        <v>13</v>
      </c>
      <c r="AC558" s="1">
        <v>79.9573348507395</v>
      </c>
      <c r="AD558" s="4">
        <v>44.2566651492605</v>
      </c>
    </row>
    <row r="559">
      <c r="G559" s="5">
        <v>30.2989</v>
      </c>
      <c r="H559" s="1">
        <v>2.79</v>
      </c>
      <c r="K559" s="4">
        <f>IFERROR(__xludf.DUMMYFUNCTION("""COMPUTED_VALUE"""),2.675)</f>
        <v>2.675</v>
      </c>
      <c r="L559" s="4">
        <v>31.2603</v>
      </c>
      <c r="M559" s="4" t="s">
        <v>13</v>
      </c>
      <c r="N559" s="1">
        <v>19.87050815963</v>
      </c>
      <c r="O559" s="4">
        <v>10.42839184037</v>
      </c>
      <c r="V559" s="5">
        <v>123.947</v>
      </c>
      <c r="W559" s="1">
        <v>2.79</v>
      </c>
      <c r="Z559" s="4">
        <f>IFERROR(__xludf.DUMMYFUNCTION("""COMPUTED_VALUE"""),2.675)</f>
        <v>2.675</v>
      </c>
      <c r="AA559" s="4">
        <v>127.925</v>
      </c>
      <c r="AB559" s="4" t="s">
        <v>13</v>
      </c>
      <c r="AC559" s="1">
        <v>80.0224679783465</v>
      </c>
      <c r="AD559" s="4">
        <v>43.924532021653505</v>
      </c>
    </row>
    <row r="560">
      <c r="G560" s="5">
        <v>30.2816</v>
      </c>
      <c r="H560" s="1">
        <v>2.795</v>
      </c>
      <c r="K560" s="4">
        <f>IFERROR(__xludf.DUMMYFUNCTION("""COMPUTED_VALUE"""),2.68)</f>
        <v>2.68</v>
      </c>
      <c r="L560" s="4">
        <v>31.2106</v>
      </c>
      <c r="M560" s="4" t="s">
        <v>13</v>
      </c>
      <c r="N560" s="1">
        <v>19.8559943681285</v>
      </c>
      <c r="O560" s="4">
        <v>10.425605631871502</v>
      </c>
      <c r="V560" s="5">
        <v>123.673</v>
      </c>
      <c r="W560" s="1">
        <v>2.795</v>
      </c>
      <c r="Z560" s="4">
        <f>IFERROR(__xludf.DUMMYFUNCTION("""COMPUTED_VALUE"""),2.68)</f>
        <v>2.68</v>
      </c>
      <c r="AA560" s="4">
        <v>127.841</v>
      </c>
      <c r="AB560" s="4" t="s">
        <v>13</v>
      </c>
      <c r="AC560" s="1">
        <v>80.0919616097708</v>
      </c>
      <c r="AD560" s="4">
        <v>43.581038390229196</v>
      </c>
    </row>
    <row r="561">
      <c r="G561" s="5">
        <v>30.2678</v>
      </c>
      <c r="H561" s="1">
        <v>2.8</v>
      </c>
      <c r="K561" s="4">
        <f>IFERROR(__xludf.DUMMYFUNCTION("""COMPUTED_VALUE"""),2.685)</f>
        <v>2.685</v>
      </c>
      <c r="L561" s="4">
        <v>31.1605</v>
      </c>
      <c r="M561" s="4" t="s">
        <v>13</v>
      </c>
      <c r="N561" s="1">
        <v>19.8493164237663</v>
      </c>
      <c r="O561" s="4">
        <v>10.418483576233701</v>
      </c>
      <c r="V561" s="5">
        <v>123.393</v>
      </c>
      <c r="W561" s="1">
        <v>2.8</v>
      </c>
      <c r="Z561" s="4">
        <f>IFERROR(__xludf.DUMMYFUNCTION("""COMPUTED_VALUE"""),2.685)</f>
        <v>2.685</v>
      </c>
      <c r="AA561" s="4">
        <v>127.752</v>
      </c>
      <c r="AB561" s="4" t="s">
        <v>13</v>
      </c>
      <c r="AC561" s="1">
        <v>80.1664185313973</v>
      </c>
      <c r="AD561" s="4">
        <v>43.2265814686027</v>
      </c>
    </row>
    <row r="562">
      <c r="G562" s="5">
        <v>30.2576</v>
      </c>
      <c r="H562" s="1">
        <v>2.805</v>
      </c>
      <c r="K562" s="4">
        <f>IFERROR(__xludf.DUMMYFUNCTION("""COMPUTED_VALUE"""),2.69)</f>
        <v>2.69</v>
      </c>
      <c r="L562" s="4">
        <v>31.1102</v>
      </c>
      <c r="M562" s="4" t="s">
        <v>13</v>
      </c>
      <c r="N562" s="1">
        <v>19.8495186469975</v>
      </c>
      <c r="O562" s="4">
        <v>10.408081353002501</v>
      </c>
      <c r="V562" s="5">
        <v>123.109</v>
      </c>
      <c r="W562" s="1">
        <v>2.805</v>
      </c>
      <c r="Z562" s="4">
        <f>IFERROR(__xludf.DUMMYFUNCTION("""COMPUTED_VALUE"""),2.69)</f>
        <v>2.69</v>
      </c>
      <c r="AA562" s="4">
        <v>127.655</v>
      </c>
      <c r="AB562" s="4" t="s">
        <v>13</v>
      </c>
      <c r="AC562" s="1">
        <v>80.2462059297223</v>
      </c>
      <c r="AD562" s="4">
        <v>42.8627940702777</v>
      </c>
    </row>
    <row r="563">
      <c r="G563" s="5">
        <v>30.2511</v>
      </c>
      <c r="H563" s="1">
        <v>2.81</v>
      </c>
      <c r="K563" s="4">
        <f>IFERROR(__xludf.DUMMYFUNCTION("""COMPUTED_VALUE"""),2.695)</f>
        <v>2.695</v>
      </c>
      <c r="L563" s="4">
        <v>31.06</v>
      </c>
      <c r="M563" s="4" t="s">
        <v>13</v>
      </c>
      <c r="N563" s="1">
        <v>19.8522166971784</v>
      </c>
      <c r="O563" s="4">
        <v>10.398883302821602</v>
      </c>
      <c r="V563" s="5">
        <v>122.821</v>
      </c>
      <c r="W563" s="1">
        <v>2.81</v>
      </c>
      <c r="Z563" s="4">
        <f>IFERROR(__xludf.DUMMYFUNCTION("""COMPUTED_VALUE"""),2.695)</f>
        <v>2.695</v>
      </c>
      <c r="AA563" s="4">
        <v>127.552</v>
      </c>
      <c r="AB563" s="4" t="s">
        <v>13</v>
      </c>
      <c r="AC563" s="1">
        <v>80.3308320633759</v>
      </c>
      <c r="AD563" s="4">
        <v>42.490167936624104</v>
      </c>
    </row>
    <row r="564">
      <c r="G564" s="5">
        <v>30.2484</v>
      </c>
      <c r="H564" s="1">
        <v>2.815</v>
      </c>
      <c r="K564" s="4">
        <f>IFERROR(__xludf.DUMMYFUNCTION("""COMPUTED_VALUE"""),2.7)</f>
        <v>2.7</v>
      </c>
      <c r="L564" s="4">
        <v>31.0097</v>
      </c>
      <c r="M564" s="4" t="s">
        <v>13</v>
      </c>
      <c r="N564" s="1">
        <v>19.8570142638761</v>
      </c>
      <c r="O564" s="4">
        <v>10.391385736123901</v>
      </c>
      <c r="V564" s="5">
        <v>122.529</v>
      </c>
      <c r="W564" s="1">
        <v>2.815</v>
      </c>
      <c r="Z564" s="4">
        <f>IFERROR(__xludf.DUMMYFUNCTION("""COMPUTED_VALUE"""),2.7)</f>
        <v>2.7</v>
      </c>
      <c r="AA564" s="4">
        <v>127.441</v>
      </c>
      <c r="AB564" s="4" t="s">
        <v>13</v>
      </c>
      <c r="AC564" s="1">
        <v>80.4199876313972</v>
      </c>
      <c r="AD564" s="4">
        <v>42.10901236860279</v>
      </c>
    </row>
    <row r="565">
      <c r="G565" s="5">
        <v>30.2495</v>
      </c>
      <c r="H565" s="1">
        <v>2.82</v>
      </c>
      <c r="K565" s="4">
        <f>IFERROR(__xludf.DUMMYFUNCTION("""COMPUTED_VALUE"""),2.7014160152)</f>
        <v>2.701416015</v>
      </c>
      <c r="L565" s="4" t="s">
        <v>13</v>
      </c>
      <c r="M565" s="4">
        <v>20.6576727446299</v>
      </c>
      <c r="N565" s="1">
        <v>19.8637859897695</v>
      </c>
      <c r="O565" s="4">
        <v>10.385714010230501</v>
      </c>
      <c r="V565" s="5">
        <v>122.236</v>
      </c>
      <c r="W565" s="1">
        <v>2.82</v>
      </c>
      <c r="Z565" s="4">
        <f>IFERROR(__xludf.DUMMYFUNCTION("""COMPUTED_VALUE"""),2.7014160152)</f>
        <v>2.701416015</v>
      </c>
      <c r="AA565" s="4" t="s">
        <v>13</v>
      </c>
      <c r="AB565" s="4">
        <v>78.9573325206738</v>
      </c>
      <c r="AC565" s="1">
        <v>80.513390853662</v>
      </c>
      <c r="AD565" s="4">
        <v>41.722609146338</v>
      </c>
    </row>
    <row r="566">
      <c r="G566" s="5">
        <v>30.2546</v>
      </c>
      <c r="H566" s="1">
        <v>2.825</v>
      </c>
      <c r="K566" s="4">
        <f>IFERROR(__xludf.DUMMYFUNCTION("""COMPUTED_VALUE"""),2.705)</f>
        <v>2.705</v>
      </c>
      <c r="L566" s="4">
        <v>30.9597</v>
      </c>
      <c r="M566" s="4" t="s">
        <v>13</v>
      </c>
      <c r="N566" s="1">
        <v>19.8724065175375</v>
      </c>
      <c r="O566" s="4">
        <v>10.382193482462501</v>
      </c>
      <c r="V566" s="5">
        <v>121.941</v>
      </c>
      <c r="W566" s="1">
        <v>2.825</v>
      </c>
      <c r="Z566" s="4">
        <f>IFERROR(__xludf.DUMMYFUNCTION("""COMPUTED_VALUE"""),2.705)</f>
        <v>2.705</v>
      </c>
      <c r="AA566" s="4">
        <v>127.323</v>
      </c>
      <c r="AB566" s="4" t="s">
        <v>13</v>
      </c>
      <c r="AC566" s="1">
        <v>80.6107599500461</v>
      </c>
      <c r="AD566" s="4">
        <v>41.3302400499539</v>
      </c>
    </row>
    <row r="567">
      <c r="G567" s="5">
        <v>30.2636</v>
      </c>
      <c r="H567" s="1">
        <v>2.83</v>
      </c>
      <c r="K567" s="4">
        <f>IFERROR(__xludf.DUMMYFUNCTION("""COMPUTED_VALUE"""),2.71)</f>
        <v>2.71</v>
      </c>
      <c r="L567" s="4">
        <v>30.91</v>
      </c>
      <c r="M567" s="4" t="s">
        <v>13</v>
      </c>
      <c r="N567" s="1">
        <v>19.8827504898586</v>
      </c>
      <c r="O567" s="4">
        <v>10.380849510141399</v>
      </c>
      <c r="V567" s="5">
        <v>121.645</v>
      </c>
      <c r="W567" s="1">
        <v>2.83</v>
      </c>
      <c r="Z567" s="4">
        <f>IFERROR(__xludf.DUMMYFUNCTION("""COMPUTED_VALUE"""),2.71)</f>
        <v>2.71</v>
      </c>
      <c r="AA567" s="4">
        <v>127.196</v>
      </c>
      <c r="AB567" s="4" t="s">
        <v>13</v>
      </c>
      <c r="AC567" s="1">
        <v>80.7118131404254</v>
      </c>
      <c r="AD567" s="4">
        <v>40.93318685957459</v>
      </c>
    </row>
    <row r="568">
      <c r="G568" s="5">
        <v>30.2766</v>
      </c>
      <c r="H568" s="1">
        <v>2.835</v>
      </c>
      <c r="K568" s="4">
        <f>IFERROR(__xludf.DUMMYFUNCTION("""COMPUTED_VALUE"""),2.715)</f>
        <v>2.715</v>
      </c>
      <c r="L568" s="4">
        <v>30.8608</v>
      </c>
      <c r="M568" s="4" t="s">
        <v>13</v>
      </c>
      <c r="N568" s="1">
        <v>19.8946925494119</v>
      </c>
      <c r="O568" s="4">
        <v>10.381907450588098</v>
      </c>
      <c r="V568" s="5">
        <v>121.351</v>
      </c>
      <c r="W568" s="1">
        <v>2.835</v>
      </c>
      <c r="Z568" s="4">
        <f>IFERROR(__xludf.DUMMYFUNCTION("""COMPUTED_VALUE"""),2.715)</f>
        <v>2.715</v>
      </c>
      <c r="AA568" s="4">
        <v>127.062</v>
      </c>
      <c r="AB568" s="4" t="s">
        <v>13</v>
      </c>
      <c r="AC568" s="1">
        <v>80.8162686446758</v>
      </c>
      <c r="AD568" s="4">
        <v>40.5347313553242</v>
      </c>
    </row>
    <row r="569">
      <c r="G569" s="5">
        <v>30.2936</v>
      </c>
      <c r="H569" s="1">
        <v>2.84</v>
      </c>
      <c r="K569" s="4">
        <f>IFERROR(__xludf.DUMMYFUNCTION("""COMPUTED_VALUE"""),2.72)</f>
        <v>2.72</v>
      </c>
      <c r="L569" s="4">
        <v>30.8122</v>
      </c>
      <c r="M569" s="4" t="s">
        <v>13</v>
      </c>
      <c r="N569" s="1">
        <v>19.9081073388761</v>
      </c>
      <c r="O569" s="4">
        <v>10.385492661123902</v>
      </c>
      <c r="V569" s="5">
        <v>121.057</v>
      </c>
      <c r="W569" s="1">
        <v>2.84</v>
      </c>
      <c r="Z569" s="4">
        <f>IFERROR(__xludf.DUMMYFUNCTION("""COMPUTED_VALUE"""),2.72)</f>
        <v>2.72</v>
      </c>
      <c r="AA569" s="4">
        <v>126.918</v>
      </c>
      <c r="AB569" s="4" t="s">
        <v>13</v>
      </c>
      <c r="AC569" s="1">
        <v>80.9238446826731</v>
      </c>
      <c r="AD569" s="4">
        <v>40.133155317326896</v>
      </c>
    </row>
    <row r="570">
      <c r="G570" s="5">
        <v>30.3144</v>
      </c>
      <c r="H570" s="1">
        <v>2.845</v>
      </c>
      <c r="K570" s="4">
        <f>IFERROR(__xludf.DUMMYFUNCTION("""COMPUTED_VALUE"""),2.725)</f>
        <v>2.725</v>
      </c>
      <c r="L570" s="4">
        <v>30.7644</v>
      </c>
      <c r="M570" s="4" t="s">
        <v>13</v>
      </c>
      <c r="N570" s="1">
        <v>19.9228695009299</v>
      </c>
      <c r="O570" s="4">
        <v>10.3915304990701</v>
      </c>
      <c r="V570" s="5">
        <v>120.766</v>
      </c>
      <c r="W570" s="1">
        <v>2.845</v>
      </c>
      <c r="Z570" s="4">
        <f>IFERROR(__xludf.DUMMYFUNCTION("""COMPUTED_VALUE"""),2.725)</f>
        <v>2.725</v>
      </c>
      <c r="AA570" s="4">
        <v>126.766</v>
      </c>
      <c r="AB570" s="4" t="s">
        <v>13</v>
      </c>
      <c r="AC570" s="1">
        <v>81.0342594742933</v>
      </c>
      <c r="AD570" s="4">
        <v>39.73174052570671</v>
      </c>
    </row>
    <row r="571">
      <c r="G571" s="5">
        <v>30.3392</v>
      </c>
      <c r="H571" s="1">
        <v>2.85</v>
      </c>
      <c r="K571" s="4">
        <f>IFERROR(__xludf.DUMMYFUNCTION("""COMPUTED_VALUE"""),2.73)</f>
        <v>2.73</v>
      </c>
      <c r="L571" s="4">
        <v>30.7176</v>
      </c>
      <c r="M571" s="4" t="s">
        <v>13</v>
      </c>
      <c r="N571" s="1">
        <v>19.9388536782523</v>
      </c>
      <c r="O571" s="4">
        <v>10.400346321747701</v>
      </c>
      <c r="V571" s="5">
        <v>120.477</v>
      </c>
      <c r="W571" s="1">
        <v>2.85</v>
      </c>
      <c r="Z571" s="4">
        <f>IFERROR(__xludf.DUMMYFUNCTION("""COMPUTED_VALUE"""),2.73)</f>
        <v>2.73</v>
      </c>
      <c r="AA571" s="4">
        <v>126.604</v>
      </c>
      <c r="AB571" s="4" t="s">
        <v>13</v>
      </c>
      <c r="AC571" s="1">
        <v>81.1472312394121</v>
      </c>
      <c r="AD571" s="4">
        <v>39.32976876058791</v>
      </c>
    </row>
    <row r="572">
      <c r="G572" s="5">
        <v>30.3677</v>
      </c>
      <c r="H572" s="1">
        <v>2.855</v>
      </c>
      <c r="K572" s="4">
        <f>IFERROR(__xludf.DUMMYFUNCTION("""COMPUTED_VALUE"""),2.735)</f>
        <v>2.735</v>
      </c>
      <c r="L572" s="4">
        <v>30.6719</v>
      </c>
      <c r="M572" s="4" t="s">
        <v>13</v>
      </c>
      <c r="N572" s="1">
        <v>19.9559345135219</v>
      </c>
      <c r="O572" s="4">
        <v>10.4117654864781</v>
      </c>
      <c r="V572" s="5">
        <v>120.193</v>
      </c>
      <c r="W572" s="1">
        <v>2.855</v>
      </c>
      <c r="Z572" s="4">
        <f>IFERROR(__xludf.DUMMYFUNCTION("""COMPUTED_VALUE"""),2.735)</f>
        <v>2.735</v>
      </c>
      <c r="AA572" s="4">
        <v>126.433</v>
      </c>
      <c r="AB572" s="4" t="s">
        <v>13</v>
      </c>
      <c r="AC572" s="1">
        <v>81.2624781979053</v>
      </c>
      <c r="AD572" s="4">
        <v>38.9305218020947</v>
      </c>
    </row>
    <row r="573">
      <c r="G573" s="5">
        <v>30.3999</v>
      </c>
      <c r="H573" s="1">
        <v>2.86</v>
      </c>
      <c r="K573" s="4">
        <f>IFERROR(__xludf.DUMMYFUNCTION("""COMPUTED_VALUE"""),2.74)</f>
        <v>2.74</v>
      </c>
      <c r="L573" s="4">
        <v>30.6276</v>
      </c>
      <c r="M573" s="4" t="s">
        <v>13</v>
      </c>
      <c r="N573" s="1">
        <v>19.9739866494177</v>
      </c>
      <c r="O573" s="4">
        <v>10.425913350582299</v>
      </c>
      <c r="V573" s="5">
        <v>119.912</v>
      </c>
      <c r="W573" s="1">
        <v>2.86</v>
      </c>
      <c r="Z573" s="4">
        <f>IFERROR(__xludf.DUMMYFUNCTION("""COMPUTED_VALUE"""),2.74)</f>
        <v>2.74</v>
      </c>
      <c r="AA573" s="4">
        <v>126.253</v>
      </c>
      <c r="AB573" s="4" t="s">
        <v>13</v>
      </c>
      <c r="AC573" s="1">
        <v>81.3797185696489</v>
      </c>
      <c r="AD573" s="4">
        <v>38.532281430351105</v>
      </c>
    </row>
    <row r="574">
      <c r="G574" s="5">
        <v>30.4357</v>
      </c>
      <c r="H574" s="1">
        <v>2.865</v>
      </c>
      <c r="K574" s="4">
        <f>IFERROR(__xludf.DUMMYFUNCTION("""COMPUTED_VALUE"""),2.745)</f>
        <v>2.745</v>
      </c>
      <c r="L574" s="4">
        <v>30.5847</v>
      </c>
      <c r="M574" s="4" t="s">
        <v>13</v>
      </c>
      <c r="N574" s="1">
        <v>19.9928847286183</v>
      </c>
      <c r="O574" s="4">
        <v>10.4428152713817</v>
      </c>
      <c r="V574" s="5">
        <v>119.636</v>
      </c>
      <c r="W574" s="1">
        <v>2.865</v>
      </c>
      <c r="Z574" s="4">
        <f>IFERROR(__xludf.DUMMYFUNCTION("""COMPUTED_VALUE"""),2.745)</f>
        <v>2.745</v>
      </c>
      <c r="AA574" s="4">
        <v>126.063</v>
      </c>
      <c r="AB574" s="4" t="s">
        <v>13</v>
      </c>
      <c r="AC574" s="1">
        <v>81.4986705745188</v>
      </c>
      <c r="AD574" s="4">
        <v>38.1373294254812</v>
      </c>
    </row>
    <row r="575">
      <c r="G575" s="5">
        <v>30.475</v>
      </c>
      <c r="H575" s="1">
        <v>2.87</v>
      </c>
      <c r="K575" s="4">
        <f>IFERROR(__xludf.DUMMYFUNCTION("""COMPUTED_VALUE"""),2.75)</f>
        <v>2.75</v>
      </c>
      <c r="L575" s="4">
        <v>30.5436</v>
      </c>
      <c r="M575" s="4" t="s">
        <v>13</v>
      </c>
      <c r="N575" s="1">
        <v>20.0125033938027</v>
      </c>
      <c r="O575" s="4">
        <v>10.462496606197302</v>
      </c>
      <c r="V575" s="5">
        <v>119.366</v>
      </c>
      <c r="W575" s="1">
        <v>2.87</v>
      </c>
      <c r="Z575" s="4">
        <f>IFERROR(__xludf.DUMMYFUNCTION("""COMPUTED_VALUE"""),2.75)</f>
        <v>2.75</v>
      </c>
      <c r="AA575" s="4">
        <v>125.864</v>
      </c>
      <c r="AB575" s="4" t="s">
        <v>13</v>
      </c>
      <c r="AC575" s="1">
        <v>81.6190524323906</v>
      </c>
      <c r="AD575" s="4">
        <v>37.746947567609396</v>
      </c>
    </row>
    <row r="576">
      <c r="G576" s="5">
        <v>30.5176</v>
      </c>
      <c r="H576" s="1">
        <v>2.875</v>
      </c>
      <c r="K576" s="4">
        <f>IFERROR(__xludf.DUMMYFUNCTION("""COMPUTED_VALUE"""),2.755)</f>
        <v>2.755</v>
      </c>
      <c r="L576" s="4">
        <v>30.5044</v>
      </c>
      <c r="M576" s="4" t="s">
        <v>13</v>
      </c>
      <c r="N576" s="1">
        <v>20.0327172876496</v>
      </c>
      <c r="O576" s="4">
        <v>10.484882712350402</v>
      </c>
      <c r="V576" s="5">
        <v>119.101</v>
      </c>
      <c r="W576" s="1">
        <v>2.875</v>
      </c>
      <c r="Z576" s="4">
        <f>IFERROR(__xludf.DUMMYFUNCTION("""COMPUTED_VALUE"""),2.755)</f>
        <v>2.755</v>
      </c>
      <c r="AA576" s="4">
        <v>125.655</v>
      </c>
      <c r="AB576" s="4" t="s">
        <v>13</v>
      </c>
      <c r="AC576" s="1">
        <v>81.7405823631405</v>
      </c>
      <c r="AD576" s="4">
        <v>37.360417636859495</v>
      </c>
    </row>
    <row r="577">
      <c r="G577" s="5">
        <v>30.5633</v>
      </c>
      <c r="H577" s="1">
        <v>2.88</v>
      </c>
      <c r="K577" s="4">
        <f>IFERROR(__xludf.DUMMYFUNCTION("""COMPUTED_VALUE"""),2.76)</f>
        <v>2.76</v>
      </c>
      <c r="L577" s="4">
        <v>30.4672</v>
      </c>
      <c r="M577" s="4" t="s">
        <v>13</v>
      </c>
      <c r="N577" s="1">
        <v>20.0534010528377</v>
      </c>
      <c r="O577" s="4">
        <v>10.509898947162302</v>
      </c>
      <c r="V577" s="5">
        <v>118.841</v>
      </c>
      <c r="W577" s="1">
        <v>2.88</v>
      </c>
      <c r="Z577" s="4">
        <f>IFERROR(__xludf.DUMMYFUNCTION("""COMPUTED_VALUE"""),2.76)</f>
        <v>2.76</v>
      </c>
      <c r="AA577" s="4">
        <v>125.437</v>
      </c>
      <c r="AB577" s="4" t="s">
        <v>13</v>
      </c>
      <c r="AC577" s="1">
        <v>81.8629785866441</v>
      </c>
      <c r="AD577" s="4">
        <v>36.97802141335589</v>
      </c>
    </row>
    <row r="578">
      <c r="G578" s="5">
        <v>30.6119</v>
      </c>
      <c r="H578" s="1">
        <v>2.885</v>
      </c>
      <c r="K578" s="4">
        <f>IFERROR(__xludf.DUMMYFUNCTION("""COMPUTED_VALUE"""),2.765)</f>
        <v>2.765</v>
      </c>
      <c r="L578" s="4">
        <v>30.4323</v>
      </c>
      <c r="M578" s="4" t="s">
        <v>13</v>
      </c>
      <c r="N578" s="1">
        <v>20.074429332046</v>
      </c>
      <c r="O578" s="4">
        <v>10.537470667953997</v>
      </c>
      <c r="V578" s="5">
        <v>118.588</v>
      </c>
      <c r="W578" s="1">
        <v>2.885</v>
      </c>
      <c r="Z578" s="4">
        <f>IFERROR(__xludf.DUMMYFUNCTION("""COMPUTED_VALUE"""),2.765)</f>
        <v>2.765</v>
      </c>
      <c r="AA578" s="4">
        <v>125.209</v>
      </c>
      <c r="AB578" s="4" t="s">
        <v>13</v>
      </c>
      <c r="AC578" s="1">
        <v>81.9859593227773</v>
      </c>
      <c r="AD578" s="4">
        <v>36.60204067722269</v>
      </c>
    </row>
    <row r="579">
      <c r="G579" s="5">
        <v>30.6633</v>
      </c>
      <c r="H579" s="1">
        <v>2.89</v>
      </c>
      <c r="K579" s="4">
        <f>IFERROR(__xludf.DUMMYFUNCTION("""COMPUTED_VALUE"""),2.77)</f>
        <v>2.77</v>
      </c>
      <c r="L579" s="4">
        <v>30.4</v>
      </c>
      <c r="M579" s="4" t="s">
        <v>13</v>
      </c>
      <c r="N579" s="1">
        <v>20.0956767679533</v>
      </c>
      <c r="O579" s="4">
        <v>10.5676232320467</v>
      </c>
      <c r="V579" s="5">
        <v>118.34</v>
      </c>
      <c r="W579" s="1">
        <v>2.89</v>
      </c>
      <c r="Z579" s="4">
        <f>IFERROR(__xludf.DUMMYFUNCTION("""COMPUTED_VALUE"""),2.77)</f>
        <v>2.77</v>
      </c>
      <c r="AA579" s="4">
        <v>124.973</v>
      </c>
      <c r="AB579" s="4" t="s">
        <v>13</v>
      </c>
      <c r="AC579" s="1">
        <v>82.1092427914161</v>
      </c>
      <c r="AD579" s="4">
        <v>36.23075720858391</v>
      </c>
    </row>
    <row r="580">
      <c r="G580" s="5">
        <v>30.7171</v>
      </c>
      <c r="H580" s="1">
        <v>2.895</v>
      </c>
      <c r="K580" s="4">
        <f>IFERROR(__xludf.DUMMYFUNCTION("""COMPUTED_VALUE"""),2.775)</f>
        <v>2.775</v>
      </c>
      <c r="L580" s="4">
        <v>30.3703</v>
      </c>
      <c r="M580" s="4" t="s">
        <v>13</v>
      </c>
      <c r="N580" s="1">
        <v>20.1170180032382</v>
      </c>
      <c r="O580" s="4">
        <v>10.600081996761798</v>
      </c>
      <c r="V580" s="5">
        <v>118.098</v>
      </c>
      <c r="W580" s="1">
        <v>2.895</v>
      </c>
      <c r="Z580" s="4">
        <f>IFERROR(__xludf.DUMMYFUNCTION("""COMPUTED_VALUE"""),2.775)</f>
        <v>2.775</v>
      </c>
      <c r="AA580" s="4">
        <v>124.728</v>
      </c>
      <c r="AB580" s="4" t="s">
        <v>13</v>
      </c>
      <c r="AC580" s="1">
        <v>82.2325472124362</v>
      </c>
      <c r="AD580" s="4">
        <v>35.8654527875638</v>
      </c>
    </row>
    <row r="581">
      <c r="G581" s="5">
        <v>30.7733</v>
      </c>
      <c r="H581" s="1">
        <v>2.9</v>
      </c>
      <c r="K581" s="4">
        <f>IFERROR(__xludf.DUMMYFUNCTION("""COMPUTED_VALUE"""),2.78)</f>
        <v>2.78</v>
      </c>
      <c r="L581" s="4">
        <v>30.3434</v>
      </c>
      <c r="M581" s="4" t="s">
        <v>13</v>
      </c>
      <c r="N581" s="1">
        <v>20.1383276805797</v>
      </c>
      <c r="O581" s="4">
        <v>10.6349723194203</v>
      </c>
      <c r="V581" s="5">
        <v>117.861</v>
      </c>
      <c r="W581" s="1">
        <v>2.9</v>
      </c>
      <c r="Z581" s="4">
        <f>IFERROR(__xludf.DUMMYFUNCTION("""COMPUTED_VALUE"""),2.78)</f>
        <v>2.78</v>
      </c>
      <c r="AA581" s="4">
        <v>124.475</v>
      </c>
      <c r="AB581" s="4" t="s">
        <v>13</v>
      </c>
      <c r="AC581" s="1">
        <v>82.3555908057135</v>
      </c>
      <c r="AD581" s="4">
        <v>35.5054091942865</v>
      </c>
    </row>
    <row r="582">
      <c r="G582" s="5">
        <v>30.8314</v>
      </c>
      <c r="H582" s="1">
        <v>2.905</v>
      </c>
      <c r="K582" s="4">
        <f>IFERROR(__xludf.DUMMYFUNCTION("""COMPUTED_VALUE"""),2.785)</f>
        <v>2.785</v>
      </c>
      <c r="L582" s="4">
        <v>30.3196</v>
      </c>
      <c r="M582" s="4" t="s">
        <v>13</v>
      </c>
      <c r="N582" s="1">
        <v>20.1594804426565</v>
      </c>
      <c r="O582" s="4">
        <v>10.6719195573435</v>
      </c>
      <c r="V582" s="5">
        <v>117.628</v>
      </c>
      <c r="W582" s="1">
        <v>2.905</v>
      </c>
      <c r="Z582" s="4">
        <f>IFERROR(__xludf.DUMMYFUNCTION("""COMPUTED_VALUE"""),2.785)</f>
        <v>2.785</v>
      </c>
      <c r="AA582" s="4">
        <v>124.214</v>
      </c>
      <c r="AB582" s="4" t="s">
        <v>13</v>
      </c>
      <c r="AC582" s="1">
        <v>82.4780917911239</v>
      </c>
      <c r="AD582" s="4">
        <v>35.1499082088761</v>
      </c>
    </row>
    <row r="583">
      <c r="G583" s="5">
        <v>30.8914</v>
      </c>
      <c r="H583" s="1">
        <v>2.91</v>
      </c>
      <c r="K583" s="4">
        <f>IFERROR(__xludf.DUMMYFUNCTION("""COMPUTED_VALUE"""),2.79)</f>
        <v>2.79</v>
      </c>
      <c r="L583" s="4">
        <v>30.2989</v>
      </c>
      <c r="M583" s="4" t="s">
        <v>13</v>
      </c>
      <c r="N583" s="1">
        <v>20.1803509321474</v>
      </c>
      <c r="O583" s="4">
        <v>10.7110490678526</v>
      </c>
      <c r="V583" s="5">
        <v>117.4</v>
      </c>
      <c r="W583" s="1">
        <v>2.91</v>
      </c>
      <c r="Z583" s="4">
        <f>IFERROR(__xludf.DUMMYFUNCTION("""COMPUTED_VALUE"""),2.79)</f>
        <v>2.79</v>
      </c>
      <c r="AA583" s="4">
        <v>123.947</v>
      </c>
      <c r="AB583" s="4" t="s">
        <v>13</v>
      </c>
      <c r="AC583" s="1">
        <v>82.5997683885432</v>
      </c>
      <c r="AD583" s="4">
        <v>34.80023161145681</v>
      </c>
    </row>
    <row r="584">
      <c r="G584" s="5">
        <v>30.9528</v>
      </c>
      <c r="H584" s="1">
        <v>2.915</v>
      </c>
      <c r="K584" s="4">
        <f>IFERROR(__xludf.DUMMYFUNCTION("""COMPUTED_VALUE"""),2.795)</f>
        <v>2.795</v>
      </c>
      <c r="L584" s="4">
        <v>30.2816</v>
      </c>
      <c r="M584" s="4" t="s">
        <v>13</v>
      </c>
      <c r="N584" s="1">
        <v>20.2008137917313</v>
      </c>
      <c r="O584" s="4">
        <v>10.7519862082687</v>
      </c>
      <c r="V584" s="5">
        <v>117.175</v>
      </c>
      <c r="W584" s="1">
        <v>2.915</v>
      </c>
      <c r="Z584" s="4">
        <f>IFERROR(__xludf.DUMMYFUNCTION("""COMPUTED_VALUE"""),2.795)</f>
        <v>2.795</v>
      </c>
      <c r="AA584" s="4">
        <v>123.673</v>
      </c>
      <c r="AB584" s="4" t="s">
        <v>13</v>
      </c>
      <c r="AC584" s="1">
        <v>82.7203388178473</v>
      </c>
      <c r="AD584" s="4">
        <v>34.45466118215269</v>
      </c>
    </row>
    <row r="585">
      <c r="G585" s="5">
        <v>31.0154</v>
      </c>
      <c r="H585" s="1">
        <v>2.92</v>
      </c>
      <c r="K585" s="4">
        <f>IFERROR(__xludf.DUMMYFUNCTION("""COMPUTED_VALUE"""),2.8)</f>
        <v>2.8</v>
      </c>
      <c r="L585" s="4">
        <v>30.2678</v>
      </c>
      <c r="M585" s="4" t="s">
        <v>13</v>
      </c>
      <c r="N585" s="1">
        <v>20.2207674505706</v>
      </c>
      <c r="O585" s="4">
        <v>10.794632549429398</v>
      </c>
      <c r="V585" s="5">
        <v>116.954</v>
      </c>
      <c r="W585" s="1">
        <v>2.92</v>
      </c>
      <c r="Z585" s="4">
        <f>IFERROR(__xludf.DUMMYFUNCTION("""COMPUTED_VALUE"""),2.8)</f>
        <v>2.8</v>
      </c>
      <c r="AA585" s="4">
        <v>123.393</v>
      </c>
      <c r="AB585" s="4" t="s">
        <v>13</v>
      </c>
      <c r="AC585" s="1">
        <v>82.8398239476894</v>
      </c>
      <c r="AD585" s="4">
        <v>34.1141760523106</v>
      </c>
    </row>
    <row r="586">
      <c r="G586" s="5">
        <v>31.079</v>
      </c>
      <c r="H586" s="1">
        <v>2.925</v>
      </c>
      <c r="K586" s="4">
        <f>IFERROR(__xludf.DUMMYFUNCTION("""COMPUTED_VALUE"""),2.8014602662)</f>
        <v>2.801460266</v>
      </c>
      <c r="L586" s="4" t="s">
        <v>13</v>
      </c>
      <c r="M586" s="4">
        <v>19.8489462753814</v>
      </c>
      <c r="N586" s="1">
        <v>20.2404339299729</v>
      </c>
      <c r="O586" s="4">
        <v>10.838566070027099</v>
      </c>
      <c r="V586" s="5">
        <v>116.734</v>
      </c>
      <c r="W586" s="1">
        <v>2.925</v>
      </c>
      <c r="Z586" s="4">
        <f>IFERROR(__xludf.DUMMYFUNCTION("""COMPUTED_VALUE"""),2.8014602662)</f>
        <v>2.801460266</v>
      </c>
      <c r="AA586" s="4" t="s">
        <v>13</v>
      </c>
      <c r="AB586" s="4">
        <v>80.1891872509575</v>
      </c>
      <c r="AC586" s="1">
        <v>82.9612755591179</v>
      </c>
      <c r="AD586" s="4">
        <v>33.7727244408821</v>
      </c>
    </row>
    <row r="587">
      <c r="G587" s="5">
        <v>31.1432</v>
      </c>
      <c r="H587" s="1">
        <v>2.93</v>
      </c>
      <c r="K587" s="4">
        <f>IFERROR(__xludf.DUMMYFUNCTION("""COMPUTED_VALUE"""),2.805)</f>
        <v>2.805</v>
      </c>
      <c r="L587" s="4">
        <v>30.2576</v>
      </c>
      <c r="M587" s="4" t="s">
        <v>13</v>
      </c>
      <c r="N587" s="1">
        <v>20.2600138435482</v>
      </c>
      <c r="O587" s="4">
        <v>10.8831861564518</v>
      </c>
      <c r="V587" s="5">
        <v>116.514</v>
      </c>
      <c r="W587" s="1">
        <v>2.93</v>
      </c>
      <c r="Z587" s="4">
        <f>IFERROR(__xludf.DUMMYFUNCTION("""COMPUTED_VALUE"""),2.805)</f>
        <v>2.805</v>
      </c>
      <c r="AA587" s="4">
        <v>123.109</v>
      </c>
      <c r="AB587" s="4" t="s">
        <v>13</v>
      </c>
      <c r="AC587" s="1">
        <v>83.085290281217</v>
      </c>
      <c r="AD587" s="4">
        <v>33.428709718783</v>
      </c>
    </row>
    <row r="588">
      <c r="G588" s="5">
        <v>31.2078</v>
      </c>
      <c r="H588" s="1">
        <v>2.935</v>
      </c>
      <c r="K588" s="4">
        <f>IFERROR(__xludf.DUMMYFUNCTION("""COMPUTED_VALUE"""),2.81)</f>
        <v>2.81</v>
      </c>
      <c r="L588" s="4">
        <v>30.2511</v>
      </c>
      <c r="M588" s="4" t="s">
        <v>13</v>
      </c>
      <c r="N588" s="1">
        <v>20.2796532113949</v>
      </c>
      <c r="O588" s="4">
        <v>10.928146788605098</v>
      </c>
      <c r="V588" s="5">
        <v>116.295</v>
      </c>
      <c r="W588" s="1">
        <v>2.935</v>
      </c>
      <c r="Z588" s="4">
        <f>IFERROR(__xludf.DUMMYFUNCTION("""COMPUTED_VALUE"""),2.81)</f>
        <v>2.81</v>
      </c>
      <c r="AA588" s="4">
        <v>122.821</v>
      </c>
      <c r="AB588" s="4" t="s">
        <v>13</v>
      </c>
      <c r="AC588" s="1">
        <v>83.2115334191833</v>
      </c>
      <c r="AD588" s="4">
        <v>33.083466580816705</v>
      </c>
    </row>
    <row r="589">
      <c r="G589" s="5">
        <v>31.2723</v>
      </c>
      <c r="H589" s="1">
        <v>2.94</v>
      </c>
      <c r="K589" s="4">
        <f>IFERROR(__xludf.DUMMYFUNCTION("""COMPUTED_VALUE"""),2.815)</f>
        <v>2.815</v>
      </c>
      <c r="L589" s="4">
        <v>30.2484</v>
      </c>
      <c r="M589" s="4" t="s">
        <v>13</v>
      </c>
      <c r="N589" s="1">
        <v>20.299498053611</v>
      </c>
      <c r="O589" s="4">
        <v>10.972801946389001</v>
      </c>
      <c r="V589" s="5">
        <v>116.074</v>
      </c>
      <c r="W589" s="1">
        <v>2.94</v>
      </c>
      <c r="Z589" s="4">
        <f>IFERROR(__xludf.DUMMYFUNCTION("""COMPUTED_VALUE"""),2.815)</f>
        <v>2.815</v>
      </c>
      <c r="AA589" s="4">
        <v>122.529</v>
      </c>
      <c r="AB589" s="4" t="s">
        <v>13</v>
      </c>
      <c r="AC589" s="1">
        <v>83.3396702782135</v>
      </c>
      <c r="AD589" s="4">
        <v>32.734329721786494</v>
      </c>
    </row>
    <row r="590">
      <c r="G590" s="5">
        <v>31.3366</v>
      </c>
      <c r="H590" s="1">
        <v>2.945</v>
      </c>
      <c r="K590" s="4">
        <f>IFERROR(__xludf.DUMMYFUNCTION("""COMPUTED_VALUE"""),2.82)</f>
        <v>2.82</v>
      </c>
      <c r="L590" s="4">
        <v>30.2495</v>
      </c>
      <c r="M590" s="4" t="s">
        <v>13</v>
      </c>
      <c r="N590" s="1">
        <v>20.3196943902947</v>
      </c>
      <c r="O590" s="4">
        <v>11.0169056097053</v>
      </c>
      <c r="V590" s="5">
        <v>115.851</v>
      </c>
      <c r="W590" s="1">
        <v>2.945</v>
      </c>
      <c r="Z590" s="4">
        <f>IFERROR(__xludf.DUMMYFUNCTION("""COMPUTED_VALUE"""),2.82)</f>
        <v>2.82</v>
      </c>
      <c r="AA590" s="4">
        <v>122.236</v>
      </c>
      <c r="AB590" s="4" t="s">
        <v>13</v>
      </c>
      <c r="AC590" s="1">
        <v>83.4693661635043</v>
      </c>
      <c r="AD590" s="4">
        <v>32.381633836495695</v>
      </c>
    </row>
    <row r="591">
      <c r="G591" s="5">
        <v>31.4004</v>
      </c>
      <c r="H591" s="1">
        <v>2.95</v>
      </c>
      <c r="K591" s="4">
        <f>IFERROR(__xludf.DUMMYFUNCTION("""COMPUTED_VALUE"""),2.825)</f>
        <v>2.825</v>
      </c>
      <c r="L591" s="4">
        <v>30.2546</v>
      </c>
      <c r="M591" s="4" t="s">
        <v>13</v>
      </c>
      <c r="N591" s="1">
        <v>20.3403882415441</v>
      </c>
      <c r="O591" s="4">
        <v>11.0600117584559</v>
      </c>
      <c r="V591" s="5">
        <v>115.625</v>
      </c>
      <c r="W591" s="1">
        <v>2.95</v>
      </c>
      <c r="Z591" s="4">
        <f>IFERROR(__xludf.DUMMYFUNCTION("""COMPUTED_VALUE"""),2.825)</f>
        <v>2.825</v>
      </c>
      <c r="AA591" s="4">
        <v>121.941</v>
      </c>
      <c r="AB591" s="4" t="s">
        <v>13</v>
      </c>
      <c r="AC591" s="1">
        <v>83.6002863802521</v>
      </c>
      <c r="AD591" s="4">
        <v>32.0247136197479</v>
      </c>
    </row>
    <row r="592">
      <c r="G592" s="5">
        <v>31.4634</v>
      </c>
      <c r="H592" s="1">
        <v>2.955</v>
      </c>
      <c r="K592" s="4">
        <f>IFERROR(__xludf.DUMMYFUNCTION("""COMPUTED_VALUE"""),2.83)</f>
        <v>2.83</v>
      </c>
      <c r="L592" s="4">
        <v>30.2636</v>
      </c>
      <c r="M592" s="4" t="s">
        <v>13</v>
      </c>
      <c r="N592" s="1">
        <v>20.3617256274574</v>
      </c>
      <c r="O592" s="4">
        <v>11.1016743725426</v>
      </c>
      <c r="V592" s="5">
        <v>115.393</v>
      </c>
      <c r="W592" s="1">
        <v>2.955</v>
      </c>
      <c r="Z592" s="4">
        <f>IFERROR(__xludf.DUMMYFUNCTION("""COMPUTED_VALUE"""),2.83)</f>
        <v>2.83</v>
      </c>
      <c r="AA592" s="4">
        <v>121.645</v>
      </c>
      <c r="AB592" s="4" t="s">
        <v>13</v>
      </c>
      <c r="AC592" s="1">
        <v>83.7320962336537</v>
      </c>
      <c r="AD592" s="4">
        <v>31.660903766346294</v>
      </c>
    </row>
    <row r="593">
      <c r="G593" s="5">
        <v>31.5251</v>
      </c>
      <c r="H593" s="1">
        <v>2.96</v>
      </c>
      <c r="K593" s="4">
        <f>IFERROR(__xludf.DUMMYFUNCTION("""COMPUTED_VALUE"""),2.835)</f>
        <v>2.835</v>
      </c>
      <c r="L593" s="4">
        <v>30.2766</v>
      </c>
      <c r="M593" s="4" t="s">
        <v>13</v>
      </c>
      <c r="N593" s="1">
        <v>20.3838525681328</v>
      </c>
      <c r="O593" s="4">
        <v>11.1412474318672</v>
      </c>
      <c r="V593" s="5">
        <v>115.155</v>
      </c>
      <c r="W593" s="1">
        <v>2.96</v>
      </c>
      <c r="Z593" s="4">
        <f>IFERROR(__xludf.DUMMYFUNCTION("""COMPUTED_VALUE"""),2.835)</f>
        <v>2.835</v>
      </c>
      <c r="AA593" s="4">
        <v>121.351</v>
      </c>
      <c r="AB593" s="4" t="s">
        <v>13</v>
      </c>
      <c r="AC593" s="1">
        <v>83.8644610289057</v>
      </c>
      <c r="AD593" s="4">
        <v>31.290538971094307</v>
      </c>
    </row>
    <row r="594">
      <c r="G594" s="5">
        <v>31.5855</v>
      </c>
      <c r="H594" s="1">
        <v>2.965</v>
      </c>
      <c r="K594" s="4">
        <f>IFERROR(__xludf.DUMMYFUNCTION("""COMPUTED_VALUE"""),2.84)</f>
        <v>2.84</v>
      </c>
      <c r="L594" s="4">
        <v>30.2936</v>
      </c>
      <c r="M594" s="4" t="s">
        <v>13</v>
      </c>
      <c r="N594" s="1">
        <v>20.4069150836684</v>
      </c>
      <c r="O594" s="4">
        <v>11.178584916331598</v>
      </c>
      <c r="V594" s="5">
        <v>114.91</v>
      </c>
      <c r="W594" s="1">
        <v>2.965</v>
      </c>
      <c r="Z594" s="4">
        <f>IFERROR(__xludf.DUMMYFUNCTION("""COMPUTED_VALUE"""),2.84)</f>
        <v>2.84</v>
      </c>
      <c r="AA594" s="4">
        <v>121.057</v>
      </c>
      <c r="AB594" s="4" t="s">
        <v>13</v>
      </c>
      <c r="AC594" s="1">
        <v>83.9970460712047</v>
      </c>
      <c r="AD594" s="4">
        <v>30.912953928795304</v>
      </c>
    </row>
    <row r="595">
      <c r="G595" s="5">
        <v>31.6441</v>
      </c>
      <c r="H595" s="1">
        <v>2.97</v>
      </c>
      <c r="K595" s="4">
        <f>IFERROR(__xludf.DUMMYFUNCTION("""COMPUTED_VALUE"""),2.845)</f>
        <v>2.845</v>
      </c>
      <c r="L595" s="4">
        <v>30.3144</v>
      </c>
      <c r="M595" s="4" t="s">
        <v>13</v>
      </c>
      <c r="N595" s="1">
        <v>20.4310591941624</v>
      </c>
      <c r="O595" s="4">
        <v>11.2130408058376</v>
      </c>
      <c r="V595" s="5">
        <v>114.655</v>
      </c>
      <c r="W595" s="1">
        <v>2.97</v>
      </c>
      <c r="Z595" s="4">
        <f>IFERROR(__xludf.DUMMYFUNCTION("""COMPUTED_VALUE"""),2.845)</f>
        <v>2.845</v>
      </c>
      <c r="AA595" s="4">
        <v>120.766</v>
      </c>
      <c r="AB595" s="4" t="s">
        <v>13</v>
      </c>
      <c r="AC595" s="1">
        <v>84.1295166657474</v>
      </c>
      <c r="AD595" s="4">
        <v>30.5254833342526</v>
      </c>
    </row>
    <row r="596">
      <c r="G596" s="5">
        <v>31.7008</v>
      </c>
      <c r="H596" s="1">
        <v>2.975</v>
      </c>
      <c r="K596" s="4">
        <f>IFERROR(__xludf.DUMMYFUNCTION("""COMPUTED_VALUE"""),2.85)</f>
        <v>2.85</v>
      </c>
      <c r="L596" s="4">
        <v>30.3392</v>
      </c>
      <c r="M596" s="4" t="s">
        <v>13</v>
      </c>
      <c r="N596" s="1">
        <v>20.456430919713</v>
      </c>
      <c r="O596" s="4">
        <v>11.244369080287</v>
      </c>
      <c r="V596" s="5">
        <v>114.391</v>
      </c>
      <c r="W596" s="1">
        <v>2.975</v>
      </c>
      <c r="Z596" s="4">
        <f>IFERROR(__xludf.DUMMYFUNCTION("""COMPUTED_VALUE"""),2.85)</f>
        <v>2.85</v>
      </c>
      <c r="AA596" s="4">
        <v>120.477</v>
      </c>
      <c r="AB596" s="4" t="s">
        <v>13</v>
      </c>
      <c r="AC596" s="1">
        <v>84.2615381177302</v>
      </c>
      <c r="AD596" s="4">
        <v>30.12946188226981</v>
      </c>
    </row>
    <row r="597">
      <c r="G597" s="5">
        <v>31.7552</v>
      </c>
      <c r="H597" s="1">
        <v>2.98</v>
      </c>
      <c r="K597" s="4">
        <f>IFERROR(__xludf.DUMMYFUNCTION("""COMPUTED_VALUE"""),2.855)</f>
        <v>2.855</v>
      </c>
      <c r="L597" s="4">
        <v>30.3677</v>
      </c>
      <c r="M597" s="4" t="s">
        <v>13</v>
      </c>
      <c r="N597" s="1">
        <v>20.4831762804183</v>
      </c>
      <c r="O597" s="4">
        <v>11.2720237195817</v>
      </c>
      <c r="V597" s="5">
        <v>114.116</v>
      </c>
      <c r="W597" s="1">
        <v>2.98</v>
      </c>
      <c r="Z597" s="4">
        <f>IFERROR(__xludf.DUMMYFUNCTION("""COMPUTED_VALUE"""),2.855)</f>
        <v>2.855</v>
      </c>
      <c r="AA597" s="4">
        <v>120.193</v>
      </c>
      <c r="AB597" s="4" t="s">
        <v>13</v>
      </c>
      <c r="AC597" s="1">
        <v>84.39277573235</v>
      </c>
      <c r="AD597" s="4">
        <v>29.723224267649996</v>
      </c>
    </row>
    <row r="598">
      <c r="G598" s="5">
        <v>31.8071</v>
      </c>
      <c r="H598" s="1">
        <v>2.985</v>
      </c>
      <c r="K598" s="4">
        <f>IFERROR(__xludf.DUMMYFUNCTION("""COMPUTED_VALUE"""),2.86)</f>
        <v>2.86</v>
      </c>
      <c r="L598" s="4">
        <v>30.3999</v>
      </c>
      <c r="M598" s="4" t="s">
        <v>13</v>
      </c>
      <c r="N598" s="1">
        <v>20.5114412963764</v>
      </c>
      <c r="O598" s="4">
        <v>11.295658703623598</v>
      </c>
      <c r="V598" s="5">
        <v>113.828</v>
      </c>
      <c r="W598" s="1">
        <v>2.985</v>
      </c>
      <c r="Z598" s="4">
        <f>IFERROR(__xludf.DUMMYFUNCTION("""COMPUTED_VALUE"""),2.86)</f>
        <v>2.86</v>
      </c>
      <c r="AA598" s="4">
        <v>119.912</v>
      </c>
      <c r="AB598" s="4" t="s">
        <v>13</v>
      </c>
      <c r="AC598" s="1">
        <v>84.5228948148033</v>
      </c>
      <c r="AD598" s="4">
        <v>29.30510518519671</v>
      </c>
    </row>
    <row r="599">
      <c r="G599" s="5">
        <v>31.8563</v>
      </c>
      <c r="H599" s="1">
        <v>2.99</v>
      </c>
      <c r="K599" s="4">
        <f>IFERROR(__xludf.DUMMYFUNCTION("""COMPUTED_VALUE"""),2.865)</f>
        <v>2.865</v>
      </c>
      <c r="L599" s="4">
        <v>30.4357</v>
      </c>
      <c r="M599" s="4" t="s">
        <v>13</v>
      </c>
      <c r="N599" s="1">
        <v>20.5413719876856</v>
      </c>
      <c r="O599" s="4">
        <v>11.3149280123144</v>
      </c>
      <c r="V599" s="5">
        <v>113.527</v>
      </c>
      <c r="W599" s="1">
        <v>2.99</v>
      </c>
      <c r="Z599" s="4">
        <f>IFERROR(__xludf.DUMMYFUNCTION("""COMPUTED_VALUE"""),2.865)</f>
        <v>2.865</v>
      </c>
      <c r="AA599" s="4">
        <v>119.636</v>
      </c>
      <c r="AB599" s="4" t="s">
        <v>13</v>
      </c>
      <c r="AC599" s="1">
        <v>84.6515606702867</v>
      </c>
      <c r="AD599" s="4">
        <v>28.875439329713302</v>
      </c>
    </row>
    <row r="600">
      <c r="G600" s="5">
        <v>31.9026</v>
      </c>
      <c r="H600" s="1">
        <v>2.995</v>
      </c>
      <c r="K600" s="4">
        <f>IFERROR(__xludf.DUMMYFUNCTION("""COMPUTED_VALUE"""),2.87)</f>
        <v>2.87</v>
      </c>
      <c r="L600" s="4">
        <v>30.475</v>
      </c>
      <c r="M600" s="4" t="s">
        <v>13</v>
      </c>
      <c r="N600" s="1">
        <v>20.573114374444</v>
      </c>
      <c r="O600" s="4">
        <v>11.329485625556</v>
      </c>
      <c r="V600" s="5">
        <v>113.211</v>
      </c>
      <c r="W600" s="1">
        <v>2.995</v>
      </c>
      <c r="Z600" s="4">
        <f>IFERROR(__xludf.DUMMYFUNCTION("""COMPUTED_VALUE"""),2.87)</f>
        <v>2.87</v>
      </c>
      <c r="AA600" s="4">
        <v>119.366</v>
      </c>
      <c r="AB600" s="4" t="s">
        <v>13</v>
      </c>
      <c r="AC600" s="1">
        <v>84.7784386039968</v>
      </c>
      <c r="AD600" s="4">
        <v>28.432561396003194</v>
      </c>
    </row>
    <row r="601">
      <c r="G601" s="5">
        <v>31.9457</v>
      </c>
      <c r="H601" s="1">
        <v>3.0</v>
      </c>
      <c r="K601" s="4">
        <f>IFERROR(__xludf.DUMMYFUNCTION("""COMPUTED_VALUE"""),2.875)</f>
        <v>2.875</v>
      </c>
      <c r="L601" s="4">
        <v>30.5176</v>
      </c>
      <c r="M601" s="4" t="s">
        <v>13</v>
      </c>
      <c r="N601" s="1">
        <v>20.6068144767497</v>
      </c>
      <c r="O601" s="4">
        <v>11.338885523250298</v>
      </c>
      <c r="V601" s="5">
        <v>112.879</v>
      </c>
      <c r="W601" s="1">
        <v>3.0</v>
      </c>
      <c r="Z601" s="4">
        <f>IFERROR(__xludf.DUMMYFUNCTION("""COMPUTED_VALUE"""),2.875)</f>
        <v>2.875</v>
      </c>
      <c r="AA601" s="4">
        <v>119.101</v>
      </c>
      <c r="AB601" s="4" t="s">
        <v>13</v>
      </c>
      <c r="AC601" s="1">
        <v>84.9031939211304</v>
      </c>
      <c r="AD601" s="4">
        <v>27.97580607886961</v>
      </c>
    </row>
    <row r="602">
      <c r="G602" s="5">
        <v>31.9855</v>
      </c>
      <c r="H602" s="1">
        <v>3.005</v>
      </c>
      <c r="K602" s="4">
        <f>IFERROR(__xludf.DUMMYFUNCTION("""COMPUTED_VALUE"""),2.88)</f>
        <v>2.88</v>
      </c>
      <c r="L602" s="4">
        <v>30.5633</v>
      </c>
      <c r="M602" s="4" t="s">
        <v>13</v>
      </c>
      <c r="N602" s="1">
        <v>20.6426183147009</v>
      </c>
      <c r="O602" s="4">
        <v>11.342881685299098</v>
      </c>
      <c r="V602" s="5">
        <v>112.531</v>
      </c>
      <c r="W602" s="1">
        <v>3.005</v>
      </c>
      <c r="Z602" s="4">
        <f>IFERROR(__xludf.DUMMYFUNCTION("""COMPUTED_VALUE"""),2.88)</f>
        <v>2.88</v>
      </c>
      <c r="AA602" s="4">
        <v>118.841</v>
      </c>
      <c r="AB602" s="4" t="s">
        <v>13</v>
      </c>
      <c r="AC602" s="1">
        <v>85.0254919268839</v>
      </c>
      <c r="AD602" s="4">
        <v>27.505508073116104</v>
      </c>
    </row>
    <row r="603">
      <c r="G603" s="5">
        <v>32.0219</v>
      </c>
      <c r="H603" s="1">
        <v>3.01</v>
      </c>
      <c r="K603" s="4">
        <f>IFERROR(__xludf.DUMMYFUNCTION("""COMPUTED_VALUE"""),2.885)</f>
        <v>2.885</v>
      </c>
      <c r="L603" s="4">
        <v>30.6119</v>
      </c>
      <c r="M603" s="4" t="s">
        <v>13</v>
      </c>
      <c r="N603" s="1">
        <v>20.6806719083958</v>
      </c>
      <c r="O603" s="4">
        <v>11.3412280916042</v>
      </c>
      <c r="V603" s="5">
        <v>112.164</v>
      </c>
      <c r="W603" s="1">
        <v>3.01</v>
      </c>
      <c r="Z603" s="4">
        <f>IFERROR(__xludf.DUMMYFUNCTION("""COMPUTED_VALUE"""),2.885)</f>
        <v>2.885</v>
      </c>
      <c r="AA603" s="4">
        <v>118.588</v>
      </c>
      <c r="AB603" s="4" t="s">
        <v>13</v>
      </c>
      <c r="AC603" s="1">
        <v>85.1449979264541</v>
      </c>
      <c r="AD603" s="4">
        <v>27.019002073545906</v>
      </c>
    </row>
    <row r="604">
      <c r="G604" s="5">
        <v>32.0547</v>
      </c>
      <c r="H604" s="1">
        <v>3.015</v>
      </c>
      <c r="K604" s="4">
        <f>IFERROR(__xludf.DUMMYFUNCTION("""COMPUTED_VALUE"""),2.89)</f>
        <v>2.89</v>
      </c>
      <c r="L604" s="4">
        <v>30.6633</v>
      </c>
      <c r="M604" s="4" t="s">
        <v>13</v>
      </c>
      <c r="N604" s="1">
        <v>20.7211212779326</v>
      </c>
      <c r="O604" s="4">
        <v>11.333578722067397</v>
      </c>
      <c r="V604" s="5">
        <v>111.78</v>
      </c>
      <c r="W604" s="1">
        <v>3.015</v>
      </c>
      <c r="Z604" s="4">
        <f>IFERROR(__xludf.DUMMYFUNCTION("""COMPUTED_VALUE"""),2.89)</f>
        <v>2.89</v>
      </c>
      <c r="AA604" s="4">
        <v>118.34</v>
      </c>
      <c r="AB604" s="4" t="s">
        <v>13</v>
      </c>
      <c r="AC604" s="1">
        <v>85.2613772250375</v>
      </c>
      <c r="AD604" s="4">
        <v>26.518622774962495</v>
      </c>
    </row>
    <row r="605">
      <c r="G605" s="5">
        <v>32.0838</v>
      </c>
      <c r="H605" s="1">
        <v>3.02</v>
      </c>
      <c r="K605" s="4">
        <f>IFERROR(__xludf.DUMMYFUNCTION("""COMPUTED_VALUE"""),2.895)</f>
        <v>2.895</v>
      </c>
      <c r="L605" s="4">
        <v>30.7171</v>
      </c>
      <c r="M605" s="4" t="s">
        <v>13</v>
      </c>
      <c r="N605" s="1">
        <v>20.7657961469084</v>
      </c>
      <c r="O605" s="4">
        <v>11.318003853091597</v>
      </c>
      <c r="V605" s="5">
        <v>111.376</v>
      </c>
      <c r="W605" s="1">
        <v>3.02</v>
      </c>
      <c r="Z605" s="4">
        <f>IFERROR(__xludf.DUMMYFUNCTION("""COMPUTED_VALUE"""),2.895)</f>
        <v>2.895</v>
      </c>
      <c r="AA605" s="4">
        <v>118.098</v>
      </c>
      <c r="AB605" s="4" t="s">
        <v>13</v>
      </c>
      <c r="AC605" s="1">
        <v>85.3741435235506</v>
      </c>
      <c r="AD605" s="4">
        <v>26.001856476449404</v>
      </c>
    </row>
    <row r="606">
      <c r="G606" s="5">
        <v>32.1092</v>
      </c>
      <c r="H606" s="1">
        <v>3.025</v>
      </c>
      <c r="K606" s="4">
        <f>IFERROR(__xludf.DUMMYFUNCTION("""COMPUTED_VALUE"""),2.9)</f>
        <v>2.9</v>
      </c>
      <c r="L606" s="4">
        <v>30.7733</v>
      </c>
      <c r="M606" s="4" t="s">
        <v>13</v>
      </c>
      <c r="N606" s="1">
        <v>20.8326359367475</v>
      </c>
      <c r="O606" s="4">
        <v>11.2765640632525</v>
      </c>
      <c r="V606" s="5">
        <v>110.952</v>
      </c>
      <c r="W606" s="1">
        <v>3.025</v>
      </c>
      <c r="Z606" s="4">
        <f>IFERROR(__xludf.DUMMYFUNCTION("""COMPUTED_VALUE"""),2.9)</f>
        <v>2.9</v>
      </c>
      <c r="AA606" s="4">
        <v>117.861</v>
      </c>
      <c r="AB606" s="4" t="s">
        <v>13</v>
      </c>
      <c r="AC606" s="1">
        <v>85.4816461533959</v>
      </c>
      <c r="AD606" s="4">
        <v>25.470353846604098</v>
      </c>
    </row>
    <row r="607">
      <c r="G607" s="5">
        <v>32.1307</v>
      </c>
      <c r="H607" s="1">
        <v>3.03</v>
      </c>
      <c r="K607" s="4">
        <f>IFERROR(__xludf.DUMMYFUNCTION("""COMPUTED_VALUE"""),2.905)</f>
        <v>2.905</v>
      </c>
      <c r="L607" s="4">
        <v>30.8314</v>
      </c>
      <c r="M607" s="4" t="s">
        <v>13</v>
      </c>
      <c r="N607" s="1">
        <v>20.9225403823511</v>
      </c>
      <c r="O607" s="4">
        <v>11.208159617648896</v>
      </c>
      <c r="V607" s="5">
        <v>110.508</v>
      </c>
      <c r="W607" s="1">
        <v>3.03</v>
      </c>
      <c r="Z607" s="4">
        <f>IFERROR(__xludf.DUMMYFUNCTION("""COMPUTED_VALUE"""),2.905)</f>
        <v>2.905</v>
      </c>
      <c r="AA607" s="4">
        <v>117.628</v>
      </c>
      <c r="AB607" s="4" t="s">
        <v>13</v>
      </c>
      <c r="AC607" s="1">
        <v>85.5843516308647</v>
      </c>
      <c r="AD607" s="4">
        <v>24.923648369135293</v>
      </c>
    </row>
    <row r="608">
      <c r="G608" s="5">
        <v>32.1484</v>
      </c>
      <c r="H608" s="1">
        <v>3.035</v>
      </c>
      <c r="K608" s="4">
        <f>IFERROR(__xludf.DUMMYFUNCTION("""COMPUTED_VALUE"""),2.91)</f>
        <v>2.91</v>
      </c>
      <c r="L608" s="4">
        <v>30.8914</v>
      </c>
      <c r="M608" s="4" t="s">
        <v>13</v>
      </c>
      <c r="N608" s="1">
        <v>21.0305568478747</v>
      </c>
      <c r="O608" s="4">
        <v>11.117843152125303</v>
      </c>
      <c r="V608" s="5">
        <v>110.043</v>
      </c>
      <c r="W608" s="1">
        <v>3.035</v>
      </c>
      <c r="Z608" s="4">
        <f>IFERROR(__xludf.DUMMYFUNCTION("""COMPUTED_VALUE"""),2.91)</f>
        <v>2.91</v>
      </c>
      <c r="AA608" s="4">
        <v>117.4</v>
      </c>
      <c r="AB608" s="4" t="s">
        <v>13</v>
      </c>
      <c r="AC608" s="1">
        <v>85.6833179226469</v>
      </c>
      <c r="AD608" s="4">
        <v>24.3596820773531</v>
      </c>
    </row>
    <row r="609">
      <c r="G609" s="5">
        <v>32.1622</v>
      </c>
      <c r="H609" s="1">
        <v>3.04</v>
      </c>
      <c r="K609" s="4">
        <f>IFERROR(__xludf.DUMMYFUNCTION("""COMPUTED_VALUE"""),2.915)</f>
        <v>2.915</v>
      </c>
      <c r="L609" s="4">
        <v>30.9528</v>
      </c>
      <c r="M609" s="4" t="s">
        <v>13</v>
      </c>
      <c r="N609" s="1">
        <v>21.1517326974739</v>
      </c>
      <c r="O609" s="4">
        <v>11.010467302526099</v>
      </c>
      <c r="V609" s="5">
        <v>109.556</v>
      </c>
      <c r="W609" s="1">
        <v>3.04</v>
      </c>
      <c r="Z609" s="4">
        <f>IFERROR(__xludf.DUMMYFUNCTION("""COMPUTED_VALUE"""),2.915)</f>
        <v>2.915</v>
      </c>
      <c r="AA609" s="4">
        <v>117.175</v>
      </c>
      <c r="AB609" s="4" t="s">
        <v>13</v>
      </c>
      <c r="AC609" s="1">
        <v>85.7796029954326</v>
      </c>
      <c r="AD609" s="4">
        <v>23.7763970045674</v>
      </c>
    </row>
    <row r="610">
      <c r="G610" s="5">
        <v>32.1722</v>
      </c>
      <c r="H610" s="1">
        <v>3.045</v>
      </c>
      <c r="K610" s="4">
        <f>IFERROR(__xludf.DUMMYFUNCTION("""COMPUTED_VALUE"""),2.9181823732)</f>
        <v>2.918182373</v>
      </c>
      <c r="L610" s="4" t="s">
        <v>13</v>
      </c>
      <c r="M610" s="4">
        <v>20.213568216811</v>
      </c>
      <c r="N610" s="1">
        <v>21.2811152953042</v>
      </c>
      <c r="O610" s="4">
        <v>10.891084704695796</v>
      </c>
      <c r="V610" s="5">
        <v>109.047</v>
      </c>
      <c r="W610" s="1">
        <v>3.045</v>
      </c>
      <c r="Z610" s="4">
        <f>IFERROR(__xludf.DUMMYFUNCTION("""COMPUTED_VALUE"""),2.9181823732)</f>
        <v>2.918182373</v>
      </c>
      <c r="AA610" s="4" t="s">
        <v>13</v>
      </c>
      <c r="AB610" s="4">
        <v>82.7963737886846</v>
      </c>
      <c r="AC610" s="1">
        <v>85.8742648159117</v>
      </c>
      <c r="AD610" s="4">
        <v>23.172735184088296</v>
      </c>
    </row>
    <row r="611">
      <c r="G611" s="5">
        <v>32.1784</v>
      </c>
      <c r="H611" s="1">
        <v>3.05</v>
      </c>
      <c r="K611" s="4">
        <f>IFERROR(__xludf.DUMMYFUNCTION("""COMPUTED_VALUE"""),2.92)</f>
        <v>2.92</v>
      </c>
      <c r="L611" s="4">
        <v>31.0154</v>
      </c>
      <c r="M611" s="4" t="s">
        <v>13</v>
      </c>
      <c r="N611" s="1">
        <v>21.4137520055211</v>
      </c>
      <c r="O611" s="4">
        <v>10.764647994478903</v>
      </c>
      <c r="V611" s="5">
        <v>108.517</v>
      </c>
      <c r="W611" s="1">
        <v>3.05</v>
      </c>
      <c r="Z611" s="4">
        <f>IFERROR(__xludf.DUMMYFUNCTION("""COMPUTED_VALUE"""),2.92)</f>
        <v>2.92</v>
      </c>
      <c r="AA611" s="4">
        <v>116.954</v>
      </c>
      <c r="AB611" s="4" t="s">
        <v>13</v>
      </c>
      <c r="AC611" s="1">
        <v>85.9683613507739</v>
      </c>
      <c r="AD611" s="4">
        <v>22.548638649226092</v>
      </c>
    </row>
    <row r="612">
      <c r="G612" s="5">
        <v>32.1809</v>
      </c>
      <c r="H612" s="1">
        <v>3.055</v>
      </c>
      <c r="K612" s="4">
        <f>IFERROR(__xludf.DUMMYFUNCTION("""COMPUTED_VALUE"""),2.925)</f>
        <v>2.925</v>
      </c>
      <c r="L612" s="4">
        <v>31.079</v>
      </c>
      <c r="M612" s="4" t="s">
        <v>13</v>
      </c>
      <c r="N612" s="1">
        <v>21.54469019228</v>
      </c>
      <c r="O612" s="4">
        <v>10.63620980772</v>
      </c>
      <c r="V612" s="5">
        <v>107.964</v>
      </c>
      <c r="W612" s="1">
        <v>3.055</v>
      </c>
      <c r="Z612" s="4">
        <f>IFERROR(__xludf.DUMMYFUNCTION("""COMPUTED_VALUE"""),2.925)</f>
        <v>2.925</v>
      </c>
      <c r="AA612" s="4">
        <v>116.734</v>
      </c>
      <c r="AB612" s="4" t="s">
        <v>13</v>
      </c>
      <c r="AC612" s="1">
        <v>86.0629505667094</v>
      </c>
      <c r="AD612" s="4">
        <v>21.901049433290595</v>
      </c>
    </row>
    <row r="613">
      <c r="G613" s="5">
        <v>32.1798</v>
      </c>
      <c r="H613" s="1">
        <v>3.06</v>
      </c>
      <c r="K613" s="4">
        <f>IFERROR(__xludf.DUMMYFUNCTION("""COMPUTED_VALUE"""),2.93)</f>
        <v>2.93</v>
      </c>
      <c r="L613" s="4">
        <v>31.1432</v>
      </c>
      <c r="M613" s="4" t="s">
        <v>13</v>
      </c>
      <c r="N613" s="1">
        <v>21.6689772197365</v>
      </c>
      <c r="O613" s="4">
        <v>10.5108227802635</v>
      </c>
      <c r="V613" s="5">
        <v>107.39</v>
      </c>
      <c r="W613" s="1">
        <v>3.06</v>
      </c>
      <c r="Z613" s="4">
        <f>IFERROR(__xludf.DUMMYFUNCTION("""COMPUTED_VALUE"""),2.93)</f>
        <v>2.93</v>
      </c>
      <c r="AA613" s="4">
        <v>116.514</v>
      </c>
      <c r="AB613" s="4" t="s">
        <v>13</v>
      </c>
      <c r="AC613" s="1">
        <v>86.1590904304081</v>
      </c>
      <c r="AD613" s="4">
        <v>21.2309095695919</v>
      </c>
    </row>
    <row r="614">
      <c r="G614" s="5">
        <v>32.1751</v>
      </c>
      <c r="H614" s="1">
        <v>3.065</v>
      </c>
      <c r="K614" s="4">
        <f>IFERROR(__xludf.DUMMYFUNCTION("""COMPUTED_VALUE"""),2.935)</f>
        <v>2.935</v>
      </c>
      <c r="L614" s="4">
        <v>31.2078</v>
      </c>
      <c r="M614" s="4" t="s">
        <v>13</v>
      </c>
      <c r="N614" s="1">
        <v>21.7816604520461</v>
      </c>
      <c r="O614" s="4">
        <v>10.3934395479539</v>
      </c>
      <c r="V614" s="5">
        <v>106.793</v>
      </c>
      <c r="W614" s="1">
        <v>3.065</v>
      </c>
      <c r="Z614" s="4">
        <f>IFERROR(__xludf.DUMMYFUNCTION("""COMPUTED_VALUE"""),2.935)</f>
        <v>2.935</v>
      </c>
      <c r="AA614" s="4">
        <v>116.295</v>
      </c>
      <c r="AB614" s="4" t="s">
        <v>13</v>
      </c>
      <c r="AC614" s="1">
        <v>86.2578389085597</v>
      </c>
      <c r="AD614" s="4">
        <v>20.5351610914403</v>
      </c>
    </row>
    <row r="615">
      <c r="G615" s="5">
        <v>32.167</v>
      </c>
      <c r="H615" s="1">
        <v>3.07</v>
      </c>
      <c r="K615" s="4">
        <f>IFERROR(__xludf.DUMMYFUNCTION("""COMPUTED_VALUE"""),2.94)</f>
        <v>2.94</v>
      </c>
      <c r="L615" s="4">
        <v>31.2723</v>
      </c>
      <c r="M615" s="4" t="s">
        <v>13</v>
      </c>
      <c r="N615" s="1">
        <v>21.8777872533643</v>
      </c>
      <c r="O615" s="4">
        <v>10.289212746635702</v>
      </c>
      <c r="V615" s="5">
        <v>106.174</v>
      </c>
      <c r="W615" s="1">
        <v>3.07</v>
      </c>
      <c r="Z615" s="4">
        <f>IFERROR(__xludf.DUMMYFUNCTION("""COMPUTED_VALUE"""),2.94)</f>
        <v>2.94</v>
      </c>
      <c r="AA615" s="4">
        <v>116.074</v>
      </c>
      <c r="AB615" s="4" t="s">
        <v>13</v>
      </c>
      <c r="AC615" s="1">
        <v>86.3602539678544</v>
      </c>
      <c r="AD615" s="4">
        <v>19.813746032145602</v>
      </c>
    </row>
    <row r="616">
      <c r="G616" s="5">
        <v>32.1556</v>
      </c>
      <c r="H616" s="1">
        <v>3.075</v>
      </c>
      <c r="K616" s="4">
        <f>IFERROR(__xludf.DUMMYFUNCTION("""COMPUTED_VALUE"""),2.945)</f>
        <v>2.945</v>
      </c>
      <c r="L616" s="4">
        <v>31.3366</v>
      </c>
      <c r="M616" s="4" t="s">
        <v>13</v>
      </c>
      <c r="N616" s="1">
        <v>21.9524049878465</v>
      </c>
      <c r="O616" s="4">
        <v>10.2031950121535</v>
      </c>
      <c r="V616" s="5">
        <v>105.534</v>
      </c>
      <c r="W616" s="1">
        <v>3.075</v>
      </c>
      <c r="Z616" s="4">
        <f>IFERROR(__xludf.DUMMYFUNCTION("""COMPUTED_VALUE"""),2.945)</f>
        <v>2.945</v>
      </c>
      <c r="AA616" s="4">
        <v>115.851</v>
      </c>
      <c r="AB616" s="4" t="s">
        <v>13</v>
      </c>
      <c r="AC616" s="1">
        <v>86.467393574982</v>
      </c>
      <c r="AD616" s="4">
        <v>19.06660642501801</v>
      </c>
    </row>
    <row r="617">
      <c r="G617" s="5">
        <v>32.1411</v>
      </c>
      <c r="H617" s="1">
        <v>3.08</v>
      </c>
      <c r="K617" s="4">
        <f>IFERROR(__xludf.DUMMYFUNCTION("""COMPUTED_VALUE"""),2.95)</f>
        <v>2.95</v>
      </c>
      <c r="L617" s="4">
        <v>31.4004</v>
      </c>
      <c r="M617" s="4" t="s">
        <v>13</v>
      </c>
      <c r="N617" s="1">
        <v>22.0005610196484</v>
      </c>
      <c r="O617" s="4">
        <v>10.1405389803516</v>
      </c>
      <c r="V617" s="5">
        <v>104.873</v>
      </c>
      <c r="W617" s="1">
        <v>3.08</v>
      </c>
      <c r="Z617" s="4">
        <f>IFERROR(__xludf.DUMMYFUNCTION("""COMPUTED_VALUE"""),2.95)</f>
        <v>2.95</v>
      </c>
      <c r="AA617" s="4">
        <v>115.625</v>
      </c>
      <c r="AB617" s="4" t="s">
        <v>13</v>
      </c>
      <c r="AC617" s="1">
        <v>86.5803156966324</v>
      </c>
      <c r="AD617" s="4">
        <v>18.292684303367608</v>
      </c>
    </row>
    <row r="618">
      <c r="G618" s="5">
        <v>32.1235</v>
      </c>
      <c r="H618" s="1">
        <v>3.085</v>
      </c>
      <c r="K618" s="4">
        <f>IFERROR(__xludf.DUMMYFUNCTION("""COMPUTED_VALUE"""),2.955)</f>
        <v>2.955</v>
      </c>
      <c r="L618" s="4">
        <v>31.4634</v>
      </c>
      <c r="M618" s="4" t="s">
        <v>13</v>
      </c>
      <c r="N618" s="1">
        <v>22.0173054724583</v>
      </c>
      <c r="O618" s="4">
        <v>10.1061945275417</v>
      </c>
      <c r="V618" s="5">
        <v>104.19</v>
      </c>
      <c r="W618" s="1">
        <v>3.085</v>
      </c>
      <c r="Z618" s="4">
        <f>IFERROR(__xludf.DUMMYFUNCTION("""COMPUTED_VALUE"""),2.955)</f>
        <v>2.955</v>
      </c>
      <c r="AA618" s="4">
        <v>115.393</v>
      </c>
      <c r="AB618" s="4" t="s">
        <v>13</v>
      </c>
      <c r="AC618" s="1">
        <v>86.7000801952634</v>
      </c>
      <c r="AD618" s="4">
        <v>17.4899198047366</v>
      </c>
    </row>
    <row r="619">
      <c r="G619" s="5">
        <v>32.103</v>
      </c>
      <c r="H619" s="1">
        <v>3.09</v>
      </c>
      <c r="K619" s="4">
        <f>IFERROR(__xludf.DUMMYFUNCTION("""COMPUTED_VALUE"""),2.96)</f>
        <v>2.96</v>
      </c>
      <c r="L619" s="4">
        <v>31.5251</v>
      </c>
      <c r="M619" s="4" t="s">
        <v>13</v>
      </c>
      <c r="N619" s="1">
        <v>22.0086541216891</v>
      </c>
      <c r="O619" s="4">
        <v>10.0943458783109</v>
      </c>
      <c r="V619" s="5">
        <v>103.488</v>
      </c>
      <c r="W619" s="1">
        <v>3.09</v>
      </c>
      <c r="Z619" s="4">
        <f>IFERROR(__xludf.DUMMYFUNCTION("""COMPUTED_VALUE"""),2.96)</f>
        <v>2.96</v>
      </c>
      <c r="AA619" s="4">
        <v>115.155</v>
      </c>
      <c r="AB619" s="4" t="s">
        <v>13</v>
      </c>
      <c r="AC619" s="1">
        <v>86.8339779049049</v>
      </c>
      <c r="AD619" s="4">
        <v>16.6540220950951</v>
      </c>
    </row>
    <row r="620">
      <c r="G620" s="5">
        <v>32.0798</v>
      </c>
      <c r="H620" s="1">
        <v>3.095</v>
      </c>
      <c r="K620" s="4">
        <f>IFERROR(__xludf.DUMMYFUNCTION("""COMPUTED_VALUE"""),2.965)</f>
        <v>2.965</v>
      </c>
      <c r="L620" s="4">
        <v>31.5855</v>
      </c>
      <c r="M620" s="4" t="s">
        <v>13</v>
      </c>
      <c r="N620" s="1">
        <v>21.9840944070659</v>
      </c>
      <c r="O620" s="4">
        <v>10.095705592934099</v>
      </c>
      <c r="V620" s="5">
        <v>102.765</v>
      </c>
      <c r="W620" s="1">
        <v>3.095</v>
      </c>
      <c r="Z620" s="4">
        <f>IFERROR(__xludf.DUMMYFUNCTION("""COMPUTED_VALUE"""),2.965)</f>
        <v>2.965</v>
      </c>
      <c r="AA620" s="4">
        <v>114.91</v>
      </c>
      <c r="AB620" s="4" t="s">
        <v>13</v>
      </c>
      <c r="AC620" s="1">
        <v>86.9866485300684</v>
      </c>
      <c r="AD620" s="4">
        <v>15.778351469931607</v>
      </c>
    </row>
    <row r="621">
      <c r="G621" s="5">
        <v>32.0539</v>
      </c>
      <c r="H621" s="1">
        <v>3.1</v>
      </c>
      <c r="K621" s="4">
        <f>IFERROR(__xludf.DUMMYFUNCTION("""COMPUTED_VALUE"""),2.97)</f>
        <v>2.97</v>
      </c>
      <c r="L621" s="4">
        <v>31.6441</v>
      </c>
      <c r="M621" s="4" t="s">
        <v>13</v>
      </c>
      <c r="N621" s="1">
        <v>21.9448454608359</v>
      </c>
      <c r="O621" s="4">
        <v>10.109054539164099</v>
      </c>
      <c r="V621" s="5">
        <v>102.023</v>
      </c>
      <c r="W621" s="1">
        <v>3.1</v>
      </c>
      <c r="Z621" s="4">
        <f>IFERROR(__xludf.DUMMYFUNCTION("""COMPUTED_VALUE"""),2.97)</f>
        <v>2.97</v>
      </c>
      <c r="AA621" s="4">
        <v>114.655</v>
      </c>
      <c r="AB621" s="4" t="s">
        <v>13</v>
      </c>
      <c r="AC621" s="1">
        <v>87.1558346992313</v>
      </c>
      <c r="AD621" s="4">
        <v>14.86716530076869</v>
      </c>
    </row>
    <row r="622">
      <c r="G622" s="5">
        <v>32.0256</v>
      </c>
      <c r="H622" s="1">
        <v>3.105</v>
      </c>
      <c r="K622" s="4">
        <f>IFERROR(__xludf.DUMMYFUNCTION("""COMPUTED_VALUE"""),2.975)</f>
        <v>2.975</v>
      </c>
      <c r="L622" s="4">
        <v>31.7008</v>
      </c>
      <c r="M622" s="4" t="s">
        <v>13</v>
      </c>
      <c r="N622" s="1">
        <v>21.8921264152466</v>
      </c>
      <c r="O622" s="4">
        <v>10.133473584753396</v>
      </c>
      <c r="V622" s="5">
        <v>101.262</v>
      </c>
      <c r="W622" s="1">
        <v>3.105</v>
      </c>
      <c r="Z622" s="4">
        <f>IFERROR(__xludf.DUMMYFUNCTION("""COMPUTED_VALUE"""),2.975)</f>
        <v>2.975</v>
      </c>
      <c r="AA622" s="4">
        <v>114.391</v>
      </c>
      <c r="AB622" s="4" t="s">
        <v>13</v>
      </c>
      <c r="AC622" s="1">
        <v>87.3392790408712</v>
      </c>
      <c r="AD622" s="4">
        <v>13.922720959128796</v>
      </c>
    </row>
    <row r="623">
      <c r="G623" s="5">
        <v>31.9948</v>
      </c>
      <c r="H623" s="1">
        <v>3.11</v>
      </c>
      <c r="K623" s="4">
        <f>IFERROR(__xludf.DUMMYFUNCTION("""COMPUTED_VALUE"""),2.98)</f>
        <v>2.98</v>
      </c>
      <c r="L623" s="4">
        <v>31.7552</v>
      </c>
      <c r="M623" s="4" t="s">
        <v>13</v>
      </c>
      <c r="N623" s="1">
        <v>21.8271564025456</v>
      </c>
      <c r="O623" s="4">
        <v>10.1676435974544</v>
      </c>
      <c r="V623" s="5">
        <v>100.483</v>
      </c>
      <c r="W623" s="1">
        <v>3.11</v>
      </c>
      <c r="Z623" s="4">
        <f>IFERROR(__xludf.DUMMYFUNCTION("""COMPUTED_VALUE"""),2.98)</f>
        <v>2.98</v>
      </c>
      <c r="AA623" s="4">
        <v>114.116</v>
      </c>
      <c r="AB623" s="4" t="s">
        <v>13</v>
      </c>
      <c r="AC623" s="1">
        <v>87.5347241834657</v>
      </c>
      <c r="AD623" s="4">
        <v>12.948275816534306</v>
      </c>
    </row>
    <row r="624">
      <c r="G624" s="5">
        <v>31.9618</v>
      </c>
      <c r="H624" s="1">
        <v>3.115</v>
      </c>
      <c r="K624" s="4">
        <f>IFERROR(__xludf.DUMMYFUNCTION("""COMPUTED_VALUE"""),2.985)</f>
        <v>2.985</v>
      </c>
      <c r="L624" s="4">
        <v>31.8071</v>
      </c>
      <c r="M624" s="4" t="s">
        <v>13</v>
      </c>
      <c r="N624" s="1">
        <v>21.7511545549801</v>
      </c>
      <c r="O624" s="4">
        <v>10.2106454450199</v>
      </c>
      <c r="V624" s="5">
        <v>99.6866</v>
      </c>
      <c r="W624" s="1">
        <v>3.115</v>
      </c>
      <c r="Z624" s="4">
        <f>IFERROR(__xludf.DUMMYFUNCTION("""COMPUTED_VALUE"""),2.985)</f>
        <v>2.985</v>
      </c>
      <c r="AA624" s="4">
        <v>113.828</v>
      </c>
      <c r="AB624" s="4" t="s">
        <v>13</v>
      </c>
      <c r="AC624" s="1">
        <v>87.7399127554922</v>
      </c>
      <c r="AD624" s="4">
        <v>11.9466872445078</v>
      </c>
    </row>
    <row r="625">
      <c r="G625" s="5">
        <v>31.9267</v>
      </c>
      <c r="H625" s="1">
        <v>3.12</v>
      </c>
      <c r="K625" s="4">
        <f>IFERROR(__xludf.DUMMYFUNCTION("""COMPUTED_VALUE"""),2.99)</f>
        <v>2.99</v>
      </c>
      <c r="L625" s="4">
        <v>31.8563</v>
      </c>
      <c r="M625" s="4" t="s">
        <v>13</v>
      </c>
      <c r="N625" s="1">
        <v>21.6653400047978</v>
      </c>
      <c r="O625" s="4">
        <v>10.261359995202199</v>
      </c>
      <c r="V625" s="5">
        <v>98.8735</v>
      </c>
      <c r="W625" s="1">
        <v>3.12</v>
      </c>
      <c r="Z625" s="4">
        <f>IFERROR(__xludf.DUMMYFUNCTION("""COMPUTED_VALUE"""),2.99)</f>
        <v>2.99</v>
      </c>
      <c r="AA625" s="4">
        <v>113.527</v>
      </c>
      <c r="AB625" s="4" t="s">
        <v>13</v>
      </c>
      <c r="AC625" s="1">
        <v>87.9525873854284</v>
      </c>
      <c r="AD625" s="4">
        <v>10.920912614571606</v>
      </c>
    </row>
    <row r="626">
      <c r="G626" s="5">
        <v>31.8894</v>
      </c>
      <c r="H626" s="1">
        <v>3.125</v>
      </c>
      <c r="K626" s="4">
        <f>IFERROR(__xludf.DUMMYFUNCTION("""COMPUTED_VALUE"""),2.995)</f>
        <v>2.995</v>
      </c>
      <c r="L626" s="4">
        <v>31.9026</v>
      </c>
      <c r="M626" s="4" t="s">
        <v>13</v>
      </c>
      <c r="N626" s="1">
        <v>21.5709318842459</v>
      </c>
      <c r="O626" s="4">
        <v>10.318468115754097</v>
      </c>
      <c r="V626" s="5">
        <v>98.0443</v>
      </c>
      <c r="W626" s="1">
        <v>3.125</v>
      </c>
      <c r="Z626" s="4">
        <f>IFERROR(__xludf.DUMMYFUNCTION("""COMPUTED_VALUE"""),2.995)</f>
        <v>2.995</v>
      </c>
      <c r="AA626" s="4">
        <v>113.211</v>
      </c>
      <c r="AB626" s="4" t="s">
        <v>13</v>
      </c>
      <c r="AC626" s="1">
        <v>88.1704907017516</v>
      </c>
      <c r="AD626" s="4">
        <v>9.873809298248403</v>
      </c>
    </row>
    <row r="627">
      <c r="G627" s="5">
        <v>31.8501</v>
      </c>
      <c r="H627" s="1">
        <v>3.13</v>
      </c>
      <c r="K627" s="4">
        <f>IFERROR(__xludf.DUMMYFUNCTION("""COMPUTED_VALUE"""),3.0)</f>
        <v>3</v>
      </c>
      <c r="L627" s="4">
        <v>31.9457</v>
      </c>
      <c r="M627" s="4" t="s">
        <v>13</v>
      </c>
      <c r="N627" s="1">
        <v>21.4691493255721</v>
      </c>
      <c r="O627" s="4">
        <v>10.3809506744279</v>
      </c>
      <c r="V627" s="5">
        <v>97.1997</v>
      </c>
      <c r="W627" s="1">
        <v>3.13</v>
      </c>
      <c r="Z627" s="4">
        <f>IFERROR(__xludf.DUMMYFUNCTION("""COMPUTED_VALUE"""),3.0)</f>
        <v>3</v>
      </c>
      <c r="AA627" s="4">
        <v>112.879</v>
      </c>
      <c r="AB627" s="4" t="s">
        <v>13</v>
      </c>
      <c r="AC627" s="1">
        <v>88.3913653329396</v>
      </c>
      <c r="AD627" s="4">
        <v>8.808334667060407</v>
      </c>
    </row>
    <row r="628">
      <c r="G628" s="5">
        <v>31.809</v>
      </c>
      <c r="H628" s="1">
        <v>3.135</v>
      </c>
      <c r="K628" s="4">
        <f>IFERROR(__xludf.DUMMYFUNCTION("""COMPUTED_VALUE"""),3.005)</f>
        <v>3.005</v>
      </c>
      <c r="L628" s="4">
        <v>31.9855</v>
      </c>
      <c r="M628" s="4" t="s">
        <v>13</v>
      </c>
      <c r="N628" s="1">
        <v>21.3612114610236</v>
      </c>
      <c r="O628" s="4">
        <v>10.4477885389764</v>
      </c>
      <c r="V628" s="5">
        <v>96.3405</v>
      </c>
      <c r="W628" s="1">
        <v>3.135</v>
      </c>
      <c r="Z628" s="4">
        <f>IFERROR(__xludf.DUMMYFUNCTION("""COMPUTED_VALUE"""),3.005)</f>
        <v>3.005</v>
      </c>
      <c r="AA628" s="4">
        <v>112.531</v>
      </c>
      <c r="AB628" s="4" t="s">
        <v>13</v>
      </c>
      <c r="AC628" s="1">
        <v>88.6129539074697</v>
      </c>
      <c r="AD628" s="4">
        <v>7.727546092530304</v>
      </c>
    </row>
    <row r="629">
      <c r="G629" s="5">
        <v>31.7658</v>
      </c>
      <c r="H629" s="1">
        <v>3.14</v>
      </c>
      <c r="K629" s="4">
        <f>IFERROR(__xludf.DUMMYFUNCTION("""COMPUTED_VALUE"""),3.01)</f>
        <v>3.01</v>
      </c>
      <c r="L629" s="4">
        <v>32.0219</v>
      </c>
      <c r="M629" s="4" t="s">
        <v>13</v>
      </c>
      <c r="N629" s="1">
        <v>21.2483374228479</v>
      </c>
      <c r="O629" s="4">
        <v>10.517462577152099</v>
      </c>
      <c r="V629" s="5">
        <v>95.4674</v>
      </c>
      <c r="W629" s="1">
        <v>3.14</v>
      </c>
      <c r="Z629" s="4">
        <f>IFERROR(__xludf.DUMMYFUNCTION("""COMPUTED_VALUE"""),3.01)</f>
        <v>3.01</v>
      </c>
      <c r="AA629" s="4">
        <v>112.164</v>
      </c>
      <c r="AB629" s="4" t="s">
        <v>13</v>
      </c>
      <c r="AC629" s="1">
        <v>88.8329990538196</v>
      </c>
      <c r="AD629" s="4">
        <v>6.634400946180392</v>
      </c>
    </row>
    <row r="630">
      <c r="G630" s="5">
        <v>31.7209</v>
      </c>
      <c r="H630" s="1">
        <v>3.145</v>
      </c>
      <c r="K630" s="4">
        <f>IFERROR(__xludf.DUMMYFUNCTION("""COMPUTED_VALUE"""),3.015)</f>
        <v>3.015</v>
      </c>
      <c r="L630" s="4">
        <v>32.0547</v>
      </c>
      <c r="M630" s="4" t="s">
        <v>13</v>
      </c>
      <c r="N630" s="1">
        <v>21.1317463432926</v>
      </c>
      <c r="O630" s="4">
        <v>10.5891536567074</v>
      </c>
      <c r="V630" s="5">
        <v>94.5812</v>
      </c>
      <c r="W630" s="1">
        <v>3.145</v>
      </c>
      <c r="Z630" s="4">
        <f>IFERROR(__xludf.DUMMYFUNCTION("""COMPUTED_VALUE"""),3.015)</f>
        <v>3.015</v>
      </c>
      <c r="AA630" s="4">
        <v>111.78</v>
      </c>
      <c r="AB630" s="4" t="s">
        <v>13</v>
      </c>
      <c r="AC630" s="1">
        <v>89.0492434004667</v>
      </c>
      <c r="AD630" s="4">
        <v>5.531956599533302</v>
      </c>
    </row>
    <row r="631">
      <c r="G631" s="5">
        <v>31.6741</v>
      </c>
      <c r="H631" s="1">
        <v>3.15</v>
      </c>
      <c r="K631" s="4">
        <f>IFERROR(__xludf.DUMMYFUNCTION("""COMPUTED_VALUE"""),3.0182189942)</f>
        <v>3.018218994</v>
      </c>
      <c r="L631" s="4" t="s">
        <v>13</v>
      </c>
      <c r="M631" s="4">
        <v>20.7484983203484</v>
      </c>
      <c r="N631" s="1">
        <v>21.012657354605</v>
      </c>
      <c r="O631" s="4">
        <v>10.661442645394999</v>
      </c>
      <c r="V631" s="5">
        <v>93.6825</v>
      </c>
      <c r="W631" s="1">
        <v>3.15</v>
      </c>
      <c r="Z631" s="4">
        <f>IFERROR(__xludf.DUMMYFUNCTION("""COMPUTED_VALUE"""),3.0182189942)</f>
        <v>3.018218994</v>
      </c>
      <c r="AA631" s="4" t="s">
        <v>13</v>
      </c>
      <c r="AB631" s="4">
        <v>85.3344915542394</v>
      </c>
      <c r="AC631" s="1">
        <v>89.2594295758886</v>
      </c>
      <c r="AD631" s="4">
        <v>4.423070424111401</v>
      </c>
    </row>
    <row r="632">
      <c r="G632" s="5">
        <v>31.6254</v>
      </c>
      <c r="H632" s="1">
        <v>3.155</v>
      </c>
      <c r="K632" s="4">
        <f>IFERROR(__xludf.DUMMYFUNCTION("""COMPUTED_VALUE"""),3.02)</f>
        <v>3.02</v>
      </c>
      <c r="L632" s="4">
        <v>32.0838</v>
      </c>
      <c r="M632" s="4" t="s">
        <v>13</v>
      </c>
      <c r="N632" s="1">
        <v>20.8922895890325</v>
      </c>
      <c r="O632" s="4">
        <v>10.733110410967498</v>
      </c>
      <c r="V632" s="5">
        <v>92.7721</v>
      </c>
      <c r="W632" s="1">
        <v>3.155</v>
      </c>
      <c r="Z632" s="4">
        <f>IFERROR(__xludf.DUMMYFUNCTION("""COMPUTED_VALUE"""),3.02)</f>
        <v>3.02</v>
      </c>
      <c r="AA632" s="4">
        <v>111.376</v>
      </c>
      <c r="AB632" s="4" t="s">
        <v>13</v>
      </c>
      <c r="AC632" s="1">
        <v>89.4613002085628</v>
      </c>
      <c r="AD632" s="4">
        <v>3.3107997914371907</v>
      </c>
    </row>
    <row r="633">
      <c r="G633" s="5">
        <v>31.5749</v>
      </c>
      <c r="H633" s="1">
        <v>3.16</v>
      </c>
      <c r="K633" s="4">
        <f>IFERROR(__xludf.DUMMYFUNCTION("""COMPUTED_VALUE"""),3.025)</f>
        <v>3.025</v>
      </c>
      <c r="L633" s="4">
        <v>32.1092</v>
      </c>
      <c r="M633" s="4" t="s">
        <v>13</v>
      </c>
      <c r="N633" s="1">
        <v>20.7718621788227</v>
      </c>
      <c r="O633" s="4">
        <v>10.803037821177298</v>
      </c>
      <c r="V633" s="5">
        <v>91.8506</v>
      </c>
      <c r="W633" s="1">
        <v>3.16</v>
      </c>
      <c r="Z633" s="4">
        <f>IFERROR(__xludf.DUMMYFUNCTION("""COMPUTED_VALUE"""),3.025)</f>
        <v>3.025</v>
      </c>
      <c r="AA633" s="4">
        <v>110.952</v>
      </c>
      <c r="AB633" s="4" t="s">
        <v>13</v>
      </c>
      <c r="AC633" s="1">
        <v>89.6525979269669</v>
      </c>
      <c r="AD633" s="4">
        <v>2.198002073033095</v>
      </c>
    </row>
    <row r="634">
      <c r="G634" s="5">
        <v>31.5225</v>
      </c>
      <c r="H634" s="1">
        <v>3.165</v>
      </c>
      <c r="K634" s="4">
        <f>IFERROR(__xludf.DUMMYFUNCTION("""COMPUTED_VALUE"""),3.03)</f>
        <v>3.03</v>
      </c>
      <c r="L634" s="4">
        <v>32.1307</v>
      </c>
      <c r="M634" s="4" t="s">
        <v>13</v>
      </c>
      <c r="N634" s="1">
        <v>20.652594256223</v>
      </c>
      <c r="O634" s="4">
        <v>10.869905743777</v>
      </c>
      <c r="V634" s="5">
        <v>90.9189</v>
      </c>
      <c r="W634" s="1">
        <v>3.165</v>
      </c>
      <c r="Z634" s="4">
        <f>IFERROR(__xludf.DUMMYFUNCTION("""COMPUTED_VALUE"""),3.03)</f>
        <v>3.03</v>
      </c>
      <c r="AA634" s="4">
        <v>110.508</v>
      </c>
      <c r="AB634" s="4" t="s">
        <v>13</v>
      </c>
      <c r="AC634" s="1">
        <v>89.8310653595783</v>
      </c>
      <c r="AD634" s="4">
        <v>1.0878346404216899</v>
      </c>
    </row>
    <row r="635">
      <c r="G635" s="5">
        <v>31.4682</v>
      </c>
      <c r="H635" s="1">
        <v>3.17</v>
      </c>
      <c r="K635" s="4">
        <f>IFERROR(__xludf.DUMMYFUNCTION("""COMPUTED_VALUE"""),3.035)</f>
        <v>3.035</v>
      </c>
      <c r="L635" s="4">
        <v>32.1484</v>
      </c>
      <c r="M635" s="4" t="s">
        <v>13</v>
      </c>
      <c r="N635" s="1">
        <v>20.5357049534808</v>
      </c>
      <c r="O635" s="4">
        <v>10.9324950465192</v>
      </c>
      <c r="V635" s="5">
        <v>89.9777</v>
      </c>
      <c r="W635" s="1">
        <v>3.17</v>
      </c>
      <c r="Z635" s="4">
        <f>IFERROR(__xludf.DUMMYFUNCTION("""COMPUTED_VALUE"""),3.035)</f>
        <v>3.035</v>
      </c>
      <c r="AA635" s="4">
        <v>110.043</v>
      </c>
      <c r="AB635" s="4" t="s">
        <v>13</v>
      </c>
      <c r="AC635" s="1">
        <v>89.9944451348747</v>
      </c>
      <c r="AD635" s="4">
        <v>-0.016745134874696532</v>
      </c>
    </row>
    <row r="636">
      <c r="G636" s="5">
        <v>31.412</v>
      </c>
      <c r="H636" s="1">
        <v>3.175</v>
      </c>
      <c r="K636" s="4">
        <f>IFERROR(__xludf.DUMMYFUNCTION("""COMPUTED_VALUE"""),3.04)</f>
        <v>3.04</v>
      </c>
      <c r="L636" s="4">
        <v>32.1622</v>
      </c>
      <c r="M636" s="4" t="s">
        <v>13</v>
      </c>
      <c r="N636" s="1">
        <v>20.4224134028435</v>
      </c>
      <c r="O636" s="4">
        <v>10.9895865971565</v>
      </c>
      <c r="V636" s="5">
        <v>89.0275</v>
      </c>
      <c r="W636" s="1">
        <v>3.175</v>
      </c>
      <c r="Z636" s="4">
        <f>IFERROR(__xludf.DUMMYFUNCTION("""COMPUTED_VALUE"""),3.04)</f>
        <v>3.04</v>
      </c>
      <c r="AA636" s="4">
        <v>109.556</v>
      </c>
      <c r="AB636" s="4" t="s">
        <v>13</v>
      </c>
      <c r="AC636" s="1">
        <v>90.1404798813335</v>
      </c>
      <c r="AD636" s="4">
        <v>-1.1129798813335015</v>
      </c>
    </row>
    <row r="637">
      <c r="G637" s="5">
        <v>31.3537</v>
      </c>
      <c r="H637" s="1">
        <v>3.18</v>
      </c>
      <c r="K637" s="4">
        <f>IFERROR(__xludf.DUMMYFUNCTION("""COMPUTED_VALUE"""),3.045)</f>
        <v>3.045</v>
      </c>
      <c r="L637" s="4">
        <v>32.1722</v>
      </c>
      <c r="M637" s="4" t="s">
        <v>13</v>
      </c>
      <c r="N637" s="1">
        <v>20.3139387365586</v>
      </c>
      <c r="O637" s="4">
        <v>11.039761263441399</v>
      </c>
      <c r="V637" s="5">
        <v>88.0693</v>
      </c>
      <c r="W637" s="1">
        <v>3.18</v>
      </c>
      <c r="Z637" s="4">
        <f>IFERROR(__xludf.DUMMYFUNCTION("""COMPUTED_VALUE"""),3.045)</f>
        <v>3.045</v>
      </c>
      <c r="AA637" s="4">
        <v>109.047</v>
      </c>
      <c r="AB637" s="4" t="s">
        <v>13</v>
      </c>
      <c r="AC637" s="1">
        <v>90.2669122274323</v>
      </c>
      <c r="AD637" s="4">
        <v>-2.197612227432302</v>
      </c>
    </row>
    <row r="638">
      <c r="G638" s="5">
        <v>31.2933</v>
      </c>
      <c r="H638" s="1">
        <v>3.185</v>
      </c>
      <c r="K638" s="4">
        <f>IFERROR(__xludf.DUMMYFUNCTION("""COMPUTED_VALUE"""),3.05)</f>
        <v>3.05</v>
      </c>
      <c r="L638" s="4">
        <v>32.1784</v>
      </c>
      <c r="M638" s="4" t="s">
        <v>13</v>
      </c>
      <c r="N638" s="1">
        <v>20.2115000868736</v>
      </c>
      <c r="O638" s="4">
        <v>11.0817999131264</v>
      </c>
      <c r="V638" s="5">
        <v>87.1035</v>
      </c>
      <c r="W638" s="1">
        <v>3.185</v>
      </c>
      <c r="Z638" s="4">
        <f>IFERROR(__xludf.DUMMYFUNCTION("""COMPUTED_VALUE"""),3.05)</f>
        <v>3.05</v>
      </c>
      <c r="AA638" s="4">
        <v>108.517</v>
      </c>
      <c r="AB638" s="4" t="s">
        <v>13</v>
      </c>
      <c r="AC638" s="1">
        <v>90.3714848016485</v>
      </c>
      <c r="AD638" s="4">
        <v>-3.2679848016485096</v>
      </c>
    </row>
    <row r="639">
      <c r="G639" s="5">
        <v>31.2308</v>
      </c>
      <c r="H639" s="1">
        <v>3.19</v>
      </c>
      <c r="K639" s="4">
        <f>IFERROR(__xludf.DUMMYFUNCTION("""COMPUTED_VALUE"""),3.055)</f>
        <v>3.055</v>
      </c>
      <c r="L639" s="4">
        <v>32.1809</v>
      </c>
      <c r="M639" s="4" t="s">
        <v>13</v>
      </c>
      <c r="N639" s="1">
        <v>20.1163165860358</v>
      </c>
      <c r="O639" s="4">
        <v>11.114483413964198</v>
      </c>
      <c r="V639" s="5">
        <v>86.1309</v>
      </c>
      <c r="W639" s="1">
        <v>3.19</v>
      </c>
      <c r="Z639" s="4">
        <f>IFERROR(__xludf.DUMMYFUNCTION("""COMPUTED_VALUE"""),3.055)</f>
        <v>3.055</v>
      </c>
      <c r="AA639" s="4">
        <v>107.964</v>
      </c>
      <c r="AB639" s="4" t="s">
        <v>13</v>
      </c>
      <c r="AC639" s="1">
        <v>90.4519402324598</v>
      </c>
      <c r="AD639" s="4">
        <v>-4.321040232459808</v>
      </c>
    </row>
    <row r="640">
      <c r="G640" s="5">
        <v>31.1659</v>
      </c>
      <c r="H640" s="1">
        <v>3.195</v>
      </c>
      <c r="K640" s="4">
        <f>IFERROR(__xludf.DUMMYFUNCTION("""COMPUTED_VALUE"""),3.06)</f>
        <v>3.06</v>
      </c>
      <c r="L640" s="4">
        <v>32.1798</v>
      </c>
      <c r="M640" s="4" t="s">
        <v>13</v>
      </c>
      <c r="N640" s="1">
        <v>20.0296073662928</v>
      </c>
      <c r="O640" s="4">
        <v>11.1362926337072</v>
      </c>
      <c r="V640" s="5">
        <v>85.1522</v>
      </c>
      <c r="W640" s="1">
        <v>3.195</v>
      </c>
      <c r="Z640" s="4">
        <f>IFERROR(__xludf.DUMMYFUNCTION("""COMPUTED_VALUE"""),3.06)</f>
        <v>3.06</v>
      </c>
      <c r="AA640" s="4">
        <v>107.39</v>
      </c>
      <c r="AB640" s="4" t="s">
        <v>13</v>
      </c>
      <c r="AC640" s="1">
        <v>90.5060211483437</v>
      </c>
      <c r="AD640" s="4">
        <v>-5.353821148343712</v>
      </c>
    </row>
    <row r="641">
      <c r="G641" s="5">
        <v>31.0987</v>
      </c>
      <c r="H641" s="1">
        <v>3.2</v>
      </c>
      <c r="K641" s="4">
        <f>IFERROR(__xludf.DUMMYFUNCTION("""COMPUTED_VALUE"""),3.065)</f>
        <v>3.065</v>
      </c>
      <c r="L641" s="4">
        <v>32.1751</v>
      </c>
      <c r="M641" s="4" t="s">
        <v>13</v>
      </c>
      <c r="N641" s="1">
        <v>19.9525915598919</v>
      </c>
      <c r="O641" s="4">
        <v>11.146108440108101</v>
      </c>
      <c r="V641" s="5">
        <v>84.168</v>
      </c>
      <c r="W641" s="1">
        <v>3.2</v>
      </c>
      <c r="Z641" s="4">
        <f>IFERROR(__xludf.DUMMYFUNCTION("""COMPUTED_VALUE"""),3.065)</f>
        <v>3.065</v>
      </c>
      <c r="AA641" s="4">
        <v>106.793</v>
      </c>
      <c r="AB641" s="4" t="s">
        <v>13</v>
      </c>
      <c r="AC641" s="1">
        <v>90.5314701777777</v>
      </c>
      <c r="AD641" s="4">
        <v>-6.3634701777777</v>
      </c>
    </row>
    <row r="642">
      <c r="G642" s="5">
        <v>31.0289</v>
      </c>
      <c r="H642" s="1">
        <v>3.205</v>
      </c>
      <c r="K642" s="4">
        <f>IFERROR(__xludf.DUMMYFUNCTION("""COMPUTED_VALUE"""),3.07)</f>
        <v>3.07</v>
      </c>
      <c r="L642" s="4">
        <v>32.167</v>
      </c>
      <c r="M642" s="4" t="s">
        <v>13</v>
      </c>
      <c r="N642" s="1">
        <v>19.884450273255</v>
      </c>
      <c r="O642" s="4">
        <v>11.144449726745002</v>
      </c>
      <c r="V642" s="5">
        <v>83.179</v>
      </c>
      <c r="W642" s="1">
        <v>3.205</v>
      </c>
      <c r="Z642" s="4">
        <f>IFERROR(__xludf.DUMMYFUNCTION("""COMPUTED_VALUE"""),3.07)</f>
        <v>3.07</v>
      </c>
      <c r="AA642" s="4">
        <v>106.174</v>
      </c>
      <c r="AB642" s="4" t="s">
        <v>13</v>
      </c>
      <c r="AC642" s="1">
        <v>90.5286565832126</v>
      </c>
      <c r="AD642" s="4">
        <v>-7.349656583212592</v>
      </c>
    </row>
    <row r="643">
      <c r="G643" s="5">
        <v>30.9564</v>
      </c>
      <c r="H643" s="1">
        <v>3.21</v>
      </c>
      <c r="K643" s="4">
        <f>IFERROR(__xludf.DUMMYFUNCTION("""COMPUTED_VALUE"""),3.075)</f>
        <v>3.075</v>
      </c>
      <c r="L643" s="4">
        <v>32.1556</v>
      </c>
      <c r="M643" s="4" t="s">
        <v>13</v>
      </c>
      <c r="N643" s="1">
        <v>19.8191989549848</v>
      </c>
      <c r="O643" s="4">
        <v>11.1372010450152</v>
      </c>
      <c r="V643" s="5">
        <v>82.1856</v>
      </c>
      <c r="W643" s="1">
        <v>3.21</v>
      </c>
      <c r="Z643" s="4">
        <f>IFERROR(__xludf.DUMMYFUNCTION("""COMPUTED_VALUE"""),3.075)</f>
        <v>3.075</v>
      </c>
      <c r="AA643" s="4">
        <v>105.534</v>
      </c>
      <c r="AB643" s="4" t="s">
        <v>13</v>
      </c>
      <c r="AC643" s="1">
        <v>90.5050225963079</v>
      </c>
      <c r="AD643" s="4">
        <v>-8.319422596307902</v>
      </c>
    </row>
    <row r="644">
      <c r="G644" s="5">
        <v>30.8811</v>
      </c>
      <c r="H644" s="1">
        <v>3.215</v>
      </c>
      <c r="K644" s="4">
        <f>IFERROR(__xludf.DUMMYFUNCTION("""COMPUTED_VALUE"""),3.08)</f>
        <v>3.08</v>
      </c>
      <c r="L644" s="4">
        <v>32.1411</v>
      </c>
      <c r="M644" s="4" t="s">
        <v>13</v>
      </c>
      <c r="N644" s="1">
        <v>19.7562620570788</v>
      </c>
      <c r="O644" s="4">
        <v>11.1248379429212</v>
      </c>
      <c r="V644" s="5">
        <v>81.1887</v>
      </c>
      <c r="W644" s="1">
        <v>3.215</v>
      </c>
      <c r="Z644" s="4">
        <f>IFERROR(__xludf.DUMMYFUNCTION("""COMPUTED_VALUE"""),3.08)</f>
        <v>3.08</v>
      </c>
      <c r="AA644" s="4">
        <v>104.873</v>
      </c>
      <c r="AB644" s="4" t="s">
        <v>13</v>
      </c>
      <c r="AC644" s="1">
        <v>90.4615032613879</v>
      </c>
      <c r="AD644" s="4">
        <v>-9.272803261387907</v>
      </c>
    </row>
    <row r="645">
      <c r="G645" s="5">
        <v>30.8028</v>
      </c>
      <c r="H645" s="1">
        <v>3.22</v>
      </c>
      <c r="K645" s="4">
        <f>IFERROR(__xludf.DUMMYFUNCTION("""COMPUTED_VALUE"""),3.0849151612)</f>
        <v>3.084915161</v>
      </c>
      <c r="L645" s="4" t="s">
        <v>13</v>
      </c>
      <c r="M645" s="4">
        <v>22.0173079381987</v>
      </c>
      <c r="N645" s="1">
        <v>19.6955434288827</v>
      </c>
      <c r="O645" s="4">
        <v>11.1072565711173</v>
      </c>
      <c r="V645" s="5">
        <v>80.1886</v>
      </c>
      <c r="W645" s="1">
        <v>3.22</v>
      </c>
      <c r="Z645" s="4">
        <f>IFERROR(__xludf.DUMMYFUNCTION("""COMPUTED_VALUE"""),3.0849151612)</f>
        <v>3.084915161</v>
      </c>
      <c r="AA645" s="4" t="s">
        <v>13</v>
      </c>
      <c r="AB645" s="4">
        <v>86.6979833061121</v>
      </c>
      <c r="AC645" s="1">
        <v>90.3984322301052</v>
      </c>
      <c r="AD645" s="4">
        <v>-10.209832230105206</v>
      </c>
    </row>
    <row r="646">
      <c r="G646" s="5">
        <v>30.7213</v>
      </c>
      <c r="H646" s="1">
        <v>3.225</v>
      </c>
      <c r="K646" s="4">
        <f>IFERROR(__xludf.DUMMYFUNCTION("""COMPUTED_VALUE"""),3.085)</f>
        <v>3.085</v>
      </c>
      <c r="L646" s="4">
        <v>32.1235</v>
      </c>
      <c r="M646" s="4" t="s">
        <v>13</v>
      </c>
      <c r="N646" s="1">
        <v>19.6369469197426</v>
      </c>
      <c r="O646" s="4">
        <v>11.0843530802574</v>
      </c>
      <c r="V646" s="5">
        <v>79.1859</v>
      </c>
      <c r="W646" s="1">
        <v>3.225</v>
      </c>
      <c r="Z646" s="4">
        <f>IFERROR(__xludf.DUMMYFUNCTION("""COMPUTED_VALUE"""),3.085)</f>
        <v>3.085</v>
      </c>
      <c r="AA646" s="4">
        <v>104.19</v>
      </c>
      <c r="AB646" s="4" t="s">
        <v>13</v>
      </c>
      <c r="AC646" s="1">
        <v>90.3161431541128</v>
      </c>
      <c r="AD646" s="4">
        <v>-11.13024315411279</v>
      </c>
    </row>
    <row r="647">
      <c r="G647" s="5">
        <v>30.6364</v>
      </c>
      <c r="H647" s="1">
        <v>3.23</v>
      </c>
      <c r="K647" s="4">
        <f>IFERROR(__xludf.DUMMYFUNCTION("""COMPUTED_VALUE"""),3.09)</f>
        <v>3.09</v>
      </c>
      <c r="L647" s="4">
        <v>32.103</v>
      </c>
      <c r="M647" s="4" t="s">
        <v>13</v>
      </c>
      <c r="N647" s="1">
        <v>19.5803763790043</v>
      </c>
      <c r="O647" s="4">
        <v>11.056023620995699</v>
      </c>
      <c r="V647" s="5">
        <v>78.1812</v>
      </c>
      <c r="W647" s="1">
        <v>3.23</v>
      </c>
      <c r="Z647" s="4">
        <f>IFERROR(__xludf.DUMMYFUNCTION("""COMPUTED_VALUE"""),3.09)</f>
        <v>3.09</v>
      </c>
      <c r="AA647" s="4">
        <v>103.488</v>
      </c>
      <c r="AB647" s="4" t="s">
        <v>13</v>
      </c>
      <c r="AC647" s="1">
        <v>90.2149696850634</v>
      </c>
      <c r="AD647" s="4">
        <v>-12.03376968506339</v>
      </c>
    </row>
    <row r="648">
      <c r="G648" s="5">
        <v>30.548</v>
      </c>
      <c r="H648" s="1">
        <v>3.235</v>
      </c>
      <c r="K648" s="4">
        <f>IFERROR(__xludf.DUMMYFUNCTION("""COMPUTED_VALUE"""),3.095)</f>
        <v>3.095</v>
      </c>
      <c r="L648" s="4">
        <v>32.0798</v>
      </c>
      <c r="M648" s="4" t="s">
        <v>13</v>
      </c>
      <c r="N648" s="1">
        <v>19.5257356560137</v>
      </c>
      <c r="O648" s="4">
        <v>11.022264343986297</v>
      </c>
      <c r="V648" s="5">
        <v>77.1749</v>
      </c>
      <c r="W648" s="1">
        <v>3.235</v>
      </c>
      <c r="Z648" s="4">
        <f>IFERROR(__xludf.DUMMYFUNCTION("""COMPUTED_VALUE"""),3.095)</f>
        <v>3.095</v>
      </c>
      <c r="AA648" s="4">
        <v>102.765</v>
      </c>
      <c r="AB648" s="4" t="s">
        <v>13</v>
      </c>
      <c r="AC648" s="1">
        <v>90.0952454746097</v>
      </c>
      <c r="AD648" s="4">
        <v>-12.920345474609704</v>
      </c>
    </row>
    <row r="649">
      <c r="G649" s="5">
        <v>30.4559</v>
      </c>
      <c r="H649" s="1">
        <v>3.24</v>
      </c>
      <c r="K649" s="4">
        <f>IFERROR(__xludf.DUMMYFUNCTION("""COMPUTED_VALUE"""),3.1)</f>
        <v>3.1</v>
      </c>
      <c r="L649" s="4">
        <v>32.0539</v>
      </c>
      <c r="M649" s="4" t="s">
        <v>13</v>
      </c>
      <c r="N649" s="1">
        <v>19.4729286001166</v>
      </c>
      <c r="O649" s="4">
        <v>10.9829713998834</v>
      </c>
      <c r="V649" s="5">
        <v>76.1674</v>
      </c>
      <c r="W649" s="1">
        <v>3.24</v>
      </c>
      <c r="Z649" s="4">
        <f>IFERROR(__xludf.DUMMYFUNCTION("""COMPUTED_VALUE"""),3.1)</f>
        <v>3.1</v>
      </c>
      <c r="AA649" s="4">
        <v>102.023</v>
      </c>
      <c r="AB649" s="4" t="s">
        <v>13</v>
      </c>
      <c r="AC649" s="1">
        <v>89.9573041744045</v>
      </c>
      <c r="AD649" s="4">
        <v>-13.789904174404498</v>
      </c>
    </row>
    <row r="650">
      <c r="G650" s="5">
        <v>30.3598</v>
      </c>
      <c r="H650" s="1">
        <v>3.245</v>
      </c>
      <c r="K650" s="4">
        <f>IFERROR(__xludf.DUMMYFUNCTION("""COMPUTED_VALUE"""),3.105)</f>
        <v>3.105</v>
      </c>
      <c r="L650" s="4">
        <v>32.0256</v>
      </c>
      <c r="M650" s="4" t="s">
        <v>13</v>
      </c>
      <c r="N650" s="1">
        <v>19.4218590606589</v>
      </c>
      <c r="O650" s="4">
        <v>10.9379409393411</v>
      </c>
      <c r="V650" s="5">
        <v>75.1592</v>
      </c>
      <c r="W650" s="1">
        <v>3.245</v>
      </c>
      <c r="Z650" s="4">
        <f>IFERROR(__xludf.DUMMYFUNCTION("""COMPUTED_VALUE"""),3.105)</f>
        <v>3.105</v>
      </c>
      <c r="AA650" s="4">
        <v>101.262</v>
      </c>
      <c r="AB650" s="4" t="s">
        <v>13</v>
      </c>
      <c r="AC650" s="1">
        <v>89.8014794361006</v>
      </c>
      <c r="AD650" s="4">
        <v>-14.642279436100608</v>
      </c>
    </row>
    <row r="651">
      <c r="G651" s="5">
        <v>30.2596</v>
      </c>
      <c r="H651" s="1">
        <v>3.25</v>
      </c>
      <c r="K651" s="4">
        <f>IFERROR(__xludf.DUMMYFUNCTION("""COMPUTED_VALUE"""),3.11)</f>
        <v>3.11</v>
      </c>
      <c r="L651" s="4">
        <v>31.9948</v>
      </c>
      <c r="M651" s="4" t="s">
        <v>13</v>
      </c>
      <c r="N651" s="1">
        <v>19.3724308869866</v>
      </c>
      <c r="O651" s="4">
        <v>10.8871691130134</v>
      </c>
      <c r="V651" s="5">
        <v>74.1507</v>
      </c>
      <c r="W651" s="1">
        <v>3.25</v>
      </c>
      <c r="Z651" s="4">
        <f>IFERROR(__xludf.DUMMYFUNCTION("""COMPUTED_VALUE"""),3.11)</f>
        <v>3.11</v>
      </c>
      <c r="AA651" s="4">
        <v>100.483</v>
      </c>
      <c r="AB651" s="4" t="s">
        <v>13</v>
      </c>
      <c r="AC651" s="1">
        <v>89.6281049113508</v>
      </c>
      <c r="AD651" s="4">
        <v>-15.477404911350803</v>
      </c>
    </row>
    <row r="652">
      <c r="G652" s="5">
        <v>30.1549</v>
      </c>
      <c r="H652" s="1">
        <v>3.255</v>
      </c>
      <c r="K652" s="4">
        <f>IFERROR(__xludf.DUMMYFUNCTION("""COMPUTED_VALUE"""),3.115)</f>
        <v>3.115</v>
      </c>
      <c r="L652" s="4">
        <v>31.9618</v>
      </c>
      <c r="M652" s="4" t="s">
        <v>13</v>
      </c>
      <c r="N652" s="1">
        <v>19.3245479284455</v>
      </c>
      <c r="O652" s="4">
        <v>10.8303520715545</v>
      </c>
      <c r="V652" s="5">
        <v>73.1421</v>
      </c>
      <c r="W652" s="1">
        <v>3.255</v>
      </c>
      <c r="Z652" s="4">
        <f>IFERROR(__xludf.DUMMYFUNCTION("""COMPUTED_VALUE"""),3.115)</f>
        <v>3.115</v>
      </c>
      <c r="AA652" s="4">
        <v>99.6866</v>
      </c>
      <c r="AB652" s="4" t="s">
        <v>13</v>
      </c>
      <c r="AC652" s="1">
        <v>89.4375142518079</v>
      </c>
      <c r="AD652" s="4">
        <v>-16.295414251807898</v>
      </c>
    </row>
    <row r="653">
      <c r="G653" s="5">
        <v>30.0457</v>
      </c>
      <c r="H653" s="1">
        <v>3.26</v>
      </c>
      <c r="K653" s="4">
        <f>IFERROR(__xludf.DUMMYFUNCTION("""COMPUTED_VALUE"""),3.12)</f>
        <v>3.12</v>
      </c>
      <c r="L653" s="4">
        <v>31.9267</v>
      </c>
      <c r="M653" s="4" t="s">
        <v>13</v>
      </c>
      <c r="N653" s="1">
        <v>19.2781140343815</v>
      </c>
      <c r="O653" s="4">
        <v>10.767585965618501</v>
      </c>
      <c r="V653" s="5">
        <v>72.1338</v>
      </c>
      <c r="W653" s="1">
        <v>3.26</v>
      </c>
      <c r="Z653" s="4">
        <f>IFERROR(__xludf.DUMMYFUNCTION("""COMPUTED_VALUE"""),3.12)</f>
        <v>3.12</v>
      </c>
      <c r="AA653" s="4">
        <v>98.8735</v>
      </c>
      <c r="AB653" s="4" t="s">
        <v>13</v>
      </c>
      <c r="AC653" s="1">
        <v>89.2300411091245</v>
      </c>
      <c r="AD653" s="4">
        <v>-17.096241109124506</v>
      </c>
    </row>
    <row r="654">
      <c r="G654" s="5">
        <v>29.9316</v>
      </c>
      <c r="H654" s="1">
        <v>3.265</v>
      </c>
      <c r="K654" s="4">
        <f>IFERROR(__xludf.DUMMYFUNCTION("""COMPUTED_VALUE"""),3.125)</f>
        <v>3.125</v>
      </c>
      <c r="L654" s="4">
        <v>31.8894</v>
      </c>
      <c r="M654" s="4" t="s">
        <v>13</v>
      </c>
      <c r="N654" s="1">
        <v>19.2330330541405</v>
      </c>
      <c r="O654" s="4">
        <v>10.6985669458595</v>
      </c>
      <c r="V654" s="5">
        <v>71.126</v>
      </c>
      <c r="W654" s="1">
        <v>3.265</v>
      </c>
      <c r="Z654" s="4">
        <f>IFERROR(__xludf.DUMMYFUNCTION("""COMPUTED_VALUE"""),3.125)</f>
        <v>3.125</v>
      </c>
      <c r="AA654" s="4">
        <v>98.0443</v>
      </c>
      <c r="AB654" s="4" t="s">
        <v>13</v>
      </c>
      <c r="AC654" s="1">
        <v>89.0060191349536</v>
      </c>
      <c r="AD654" s="4">
        <v>-17.8800191349536</v>
      </c>
    </row>
    <row r="655">
      <c r="G655" s="5">
        <v>29.8125</v>
      </c>
      <c r="H655" s="1">
        <v>3.27</v>
      </c>
      <c r="K655" s="4">
        <f>IFERROR(__xludf.DUMMYFUNCTION("""COMPUTED_VALUE"""),3.13)</f>
        <v>3.13</v>
      </c>
      <c r="L655" s="4">
        <v>31.8501</v>
      </c>
      <c r="M655" s="4" t="s">
        <v>13</v>
      </c>
      <c r="N655" s="1">
        <v>19.1892088370683</v>
      </c>
      <c r="O655" s="4">
        <v>10.6232911629317</v>
      </c>
      <c r="V655" s="5">
        <v>70.1188</v>
      </c>
      <c r="W655" s="1">
        <v>3.27</v>
      </c>
      <c r="Z655" s="4">
        <f>IFERROR(__xludf.DUMMYFUNCTION("""COMPUTED_VALUE"""),3.13)</f>
        <v>3.13</v>
      </c>
      <c r="AA655" s="4">
        <v>97.1997</v>
      </c>
      <c r="AB655" s="4" t="s">
        <v>13</v>
      </c>
      <c r="AC655" s="1">
        <v>88.7657819809478</v>
      </c>
      <c r="AD655" s="4">
        <v>-18.646981980947814</v>
      </c>
    </row>
    <row r="656">
      <c r="G656" s="5">
        <v>29.6881</v>
      </c>
      <c r="H656" s="1">
        <v>3.275</v>
      </c>
      <c r="K656" s="4">
        <f>IFERROR(__xludf.DUMMYFUNCTION("""COMPUTED_VALUE"""),3.135)</f>
        <v>3.135</v>
      </c>
      <c r="L656" s="4">
        <v>31.809</v>
      </c>
      <c r="M656" s="4" t="s">
        <v>13</v>
      </c>
      <c r="N656" s="1">
        <v>19.146545232511</v>
      </c>
      <c r="O656" s="4">
        <v>10.541554767489</v>
      </c>
      <c r="V656" s="5">
        <v>69.1126</v>
      </c>
      <c r="W656" s="1">
        <v>3.275</v>
      </c>
      <c r="Z656" s="4">
        <f>IFERROR(__xludf.DUMMYFUNCTION("""COMPUTED_VALUE"""),3.135)</f>
        <v>3.135</v>
      </c>
      <c r="AA656" s="4">
        <v>96.3405</v>
      </c>
      <c r="AB656" s="4" t="s">
        <v>13</v>
      </c>
      <c r="AC656" s="1">
        <v>88.50966329876</v>
      </c>
      <c r="AD656" s="4">
        <v>-19.397063298760003</v>
      </c>
    </row>
    <row r="657">
      <c r="G657" s="5">
        <v>29.5581</v>
      </c>
      <c r="H657" s="1">
        <v>3.28</v>
      </c>
      <c r="K657" s="4">
        <f>IFERROR(__xludf.DUMMYFUNCTION("""COMPUTED_VALUE"""),3.14)</f>
        <v>3.14</v>
      </c>
      <c r="L657" s="4">
        <v>31.7658</v>
      </c>
      <c r="M657" s="4" t="s">
        <v>13</v>
      </c>
      <c r="N657" s="1">
        <v>19.1049460898142</v>
      </c>
      <c r="O657" s="4">
        <v>10.4531539101858</v>
      </c>
      <c r="V657" s="5">
        <v>68.1072</v>
      </c>
      <c r="W657" s="1">
        <v>3.28</v>
      </c>
      <c r="Z657" s="4">
        <f>IFERROR(__xludf.DUMMYFUNCTION("""COMPUTED_VALUE"""),3.14)</f>
        <v>3.14</v>
      </c>
      <c r="AA657" s="4">
        <v>95.4674</v>
      </c>
      <c r="AB657" s="4" t="s">
        <v>13</v>
      </c>
      <c r="AC657" s="1">
        <v>88.2379967400429</v>
      </c>
      <c r="AD657" s="4">
        <v>-20.130796740042896</v>
      </c>
    </row>
    <row r="658">
      <c r="G658" s="5">
        <v>29.4224</v>
      </c>
      <c r="H658" s="1">
        <v>3.285</v>
      </c>
      <c r="K658" s="4">
        <f>IFERROR(__xludf.DUMMYFUNCTION("""COMPUTED_VALUE"""),3.145)</f>
        <v>3.145</v>
      </c>
      <c r="L658" s="4">
        <v>31.7209</v>
      </c>
      <c r="M658" s="4" t="s">
        <v>13</v>
      </c>
      <c r="N658" s="1">
        <v>19.064315258324</v>
      </c>
      <c r="O658" s="4">
        <v>10.358084741675999</v>
      </c>
      <c r="V658" s="5">
        <v>67.1029</v>
      </c>
      <c r="W658" s="1">
        <v>3.285</v>
      </c>
      <c r="Z658" s="4">
        <f>IFERROR(__xludf.DUMMYFUNCTION("""COMPUTED_VALUE"""),3.145)</f>
        <v>3.145</v>
      </c>
      <c r="AA658" s="4">
        <v>94.5812</v>
      </c>
      <c r="AB658" s="4" t="s">
        <v>13</v>
      </c>
      <c r="AC658" s="1">
        <v>87.9511159564492</v>
      </c>
      <c r="AD658" s="4">
        <v>-20.848215956449195</v>
      </c>
    </row>
    <row r="659">
      <c r="G659" s="5">
        <v>29.2807</v>
      </c>
      <c r="H659" s="1">
        <v>3.29</v>
      </c>
      <c r="K659" s="4">
        <f>IFERROR(__xludf.DUMMYFUNCTION("""COMPUTED_VALUE"""),3.15)</f>
        <v>3.15</v>
      </c>
      <c r="L659" s="4">
        <v>31.6741</v>
      </c>
      <c r="M659" s="4" t="s">
        <v>13</v>
      </c>
      <c r="N659" s="1">
        <v>19.0245565873861</v>
      </c>
      <c r="O659" s="4">
        <v>10.256143412613898</v>
      </c>
      <c r="V659" s="5">
        <v>66.0996</v>
      </c>
      <c r="W659" s="1">
        <v>3.29</v>
      </c>
      <c r="Z659" s="4">
        <f>IFERROR(__xludf.DUMMYFUNCTION("""COMPUTED_VALUE"""),3.15)</f>
        <v>3.15</v>
      </c>
      <c r="AA659" s="4">
        <v>93.6825</v>
      </c>
      <c r="AB659" s="4" t="s">
        <v>13</v>
      </c>
      <c r="AC659" s="1">
        <v>87.6493545996319</v>
      </c>
      <c r="AD659" s="4">
        <v>-21.54975459963191</v>
      </c>
    </row>
    <row r="660">
      <c r="G660" s="5">
        <v>29.1327</v>
      </c>
      <c r="H660" s="1">
        <v>3.295</v>
      </c>
      <c r="K660" s="4">
        <f>IFERROR(__xludf.DUMMYFUNCTION("""COMPUTED_VALUE"""),3.155)</f>
        <v>3.155</v>
      </c>
      <c r="L660" s="4">
        <v>31.6254</v>
      </c>
      <c r="M660" s="4" t="s">
        <v>13</v>
      </c>
      <c r="N660" s="1">
        <v>18.9855739263466</v>
      </c>
      <c r="O660" s="4">
        <v>10.1471260736534</v>
      </c>
      <c r="V660" s="5">
        <v>65.0973</v>
      </c>
      <c r="W660" s="1">
        <v>3.295</v>
      </c>
      <c r="Z660" s="4">
        <f>IFERROR(__xludf.DUMMYFUNCTION("""COMPUTED_VALUE"""),3.155)</f>
        <v>3.155</v>
      </c>
      <c r="AA660" s="4">
        <v>92.7721</v>
      </c>
      <c r="AB660" s="4" t="s">
        <v>13</v>
      </c>
      <c r="AC660" s="1">
        <v>87.3330463212436</v>
      </c>
      <c r="AD660" s="4">
        <v>-22.235746321243596</v>
      </c>
    </row>
    <row r="661">
      <c r="G661" s="5">
        <v>28.9783</v>
      </c>
      <c r="H661" s="1">
        <v>3.3</v>
      </c>
      <c r="K661" s="4">
        <f>IFERROR(__xludf.DUMMYFUNCTION("""COMPUTED_VALUE"""),3.16)</f>
        <v>3.16</v>
      </c>
      <c r="L661" s="4">
        <v>31.5749</v>
      </c>
      <c r="M661" s="4" t="s">
        <v>13</v>
      </c>
      <c r="N661" s="1">
        <v>18.9472711245513</v>
      </c>
      <c r="O661" s="4">
        <v>10.031028875448701</v>
      </c>
      <c r="V661" s="5">
        <v>64.0958</v>
      </c>
      <c r="W661" s="1">
        <v>3.3</v>
      </c>
      <c r="Z661" s="4">
        <f>IFERROR(__xludf.DUMMYFUNCTION("""COMPUTED_VALUE"""),3.16)</f>
        <v>3.16</v>
      </c>
      <c r="AA661" s="4">
        <v>91.8506</v>
      </c>
      <c r="AB661" s="4" t="s">
        <v>13</v>
      </c>
      <c r="AC661" s="1">
        <v>87.0025247729371</v>
      </c>
      <c r="AD661" s="4">
        <v>-22.906724772937096</v>
      </c>
    </row>
    <row r="662">
      <c r="G662" s="5">
        <v>28.8172</v>
      </c>
      <c r="H662" s="1">
        <v>3.305</v>
      </c>
      <c r="K662" s="4">
        <f>IFERROR(__xludf.DUMMYFUNCTION("""COMPUTED_VALUE"""),3.165)</f>
        <v>3.165</v>
      </c>
      <c r="L662" s="4">
        <v>31.5225</v>
      </c>
      <c r="M662" s="4" t="s">
        <v>13</v>
      </c>
      <c r="N662" s="1">
        <v>18.909552031346</v>
      </c>
      <c r="O662" s="4">
        <v>9.907647968654</v>
      </c>
      <c r="V662" s="5">
        <v>63.095</v>
      </c>
      <c r="W662" s="1">
        <v>3.305</v>
      </c>
      <c r="Z662" s="4">
        <f>IFERROR(__xludf.DUMMYFUNCTION("""COMPUTED_VALUE"""),3.165)</f>
        <v>3.165</v>
      </c>
      <c r="AA662" s="4">
        <v>90.9189</v>
      </c>
      <c r="AB662" s="4" t="s">
        <v>13</v>
      </c>
      <c r="AC662" s="1">
        <v>86.6581236063652</v>
      </c>
      <c r="AD662" s="4">
        <v>-23.563123606365195</v>
      </c>
    </row>
    <row r="663">
      <c r="G663" s="5">
        <v>28.6492</v>
      </c>
      <c r="H663" s="1">
        <v>3.31</v>
      </c>
      <c r="K663" s="4">
        <f>IFERROR(__xludf.DUMMYFUNCTION("""COMPUTED_VALUE"""),3.17)</f>
        <v>3.17</v>
      </c>
      <c r="L663" s="4">
        <v>31.4682</v>
      </c>
      <c r="M663" s="4" t="s">
        <v>13</v>
      </c>
      <c r="N663" s="1">
        <v>18.8723204960766</v>
      </c>
      <c r="O663" s="4">
        <v>9.7768795039234</v>
      </c>
      <c r="V663" s="5">
        <v>62.0947</v>
      </c>
      <c r="W663" s="1">
        <v>3.31</v>
      </c>
      <c r="Z663" s="4">
        <f>IFERROR(__xludf.DUMMYFUNCTION("""COMPUTED_VALUE"""),3.17)</f>
        <v>3.17</v>
      </c>
      <c r="AA663" s="4">
        <v>89.9777</v>
      </c>
      <c r="AB663" s="4" t="s">
        <v>13</v>
      </c>
      <c r="AC663" s="1">
        <v>86.3001764731807</v>
      </c>
      <c r="AD663" s="4">
        <v>-24.205476473180696</v>
      </c>
    </row>
    <row r="664">
      <c r="G664" s="5">
        <v>28.474</v>
      </c>
      <c r="H664" s="1">
        <v>3.315</v>
      </c>
      <c r="K664" s="4">
        <f>IFERROR(__xludf.DUMMYFUNCTION("""COMPUTED_VALUE"""),3.175)</f>
        <v>3.175</v>
      </c>
      <c r="L664" s="4">
        <v>31.412</v>
      </c>
      <c r="M664" s="4" t="s">
        <v>13</v>
      </c>
      <c r="N664" s="1">
        <v>18.8354803680891</v>
      </c>
      <c r="O664" s="4">
        <v>9.6385196319109</v>
      </c>
      <c r="V664" s="5">
        <v>61.0947</v>
      </c>
      <c r="W664" s="1">
        <v>3.315</v>
      </c>
      <c r="Z664" s="4">
        <f>IFERROR(__xludf.DUMMYFUNCTION("""COMPUTED_VALUE"""),3.175)</f>
        <v>3.175</v>
      </c>
      <c r="AA664" s="4">
        <v>89.0275</v>
      </c>
      <c r="AB664" s="4" t="s">
        <v>13</v>
      </c>
      <c r="AC664" s="1">
        <v>85.9290170250363</v>
      </c>
      <c r="AD664" s="4">
        <v>-24.8343170250363</v>
      </c>
    </row>
    <row r="665">
      <c r="G665" s="5">
        <v>28.2915</v>
      </c>
      <c r="H665" s="1">
        <v>3.32</v>
      </c>
      <c r="K665" s="4">
        <f>IFERROR(__xludf.DUMMYFUNCTION("""COMPUTED_VALUE"""),3.18)</f>
        <v>3.18</v>
      </c>
      <c r="L665" s="4">
        <v>31.3537</v>
      </c>
      <c r="M665" s="4" t="s">
        <v>13</v>
      </c>
      <c r="N665" s="1">
        <v>18.7989354967294</v>
      </c>
      <c r="O665" s="4">
        <v>9.4925645032706</v>
      </c>
      <c r="V665" s="5">
        <v>60.0946</v>
      </c>
      <c r="W665" s="1">
        <v>3.32</v>
      </c>
      <c r="Z665" s="4">
        <f>IFERROR(__xludf.DUMMYFUNCTION("""COMPUTED_VALUE"""),3.18)</f>
        <v>3.18</v>
      </c>
      <c r="AA665" s="4">
        <v>88.0693</v>
      </c>
      <c r="AB665" s="4" t="s">
        <v>13</v>
      </c>
      <c r="AC665" s="1">
        <v>85.5449789135849</v>
      </c>
      <c r="AD665" s="4">
        <v>-25.4503789135849</v>
      </c>
    </row>
    <row r="666">
      <c r="G666" s="5">
        <v>28.1015</v>
      </c>
      <c r="H666" s="1">
        <v>3.325</v>
      </c>
      <c r="K666" s="4">
        <f>IFERROR(__xludf.DUMMYFUNCTION("""COMPUTED_VALUE"""),3.185)</f>
        <v>3.185</v>
      </c>
      <c r="L666" s="4">
        <v>31.2933</v>
      </c>
      <c r="M666" s="4" t="s">
        <v>13</v>
      </c>
      <c r="N666" s="1">
        <v>18.7625897313432</v>
      </c>
      <c r="O666" s="4">
        <v>9.3389102686568</v>
      </c>
      <c r="V666" s="5">
        <v>59.0943</v>
      </c>
      <c r="W666" s="1">
        <v>3.325</v>
      </c>
      <c r="Z666" s="4">
        <f>IFERROR(__xludf.DUMMYFUNCTION("""COMPUTED_VALUE"""),3.185)</f>
        <v>3.185</v>
      </c>
      <c r="AA666" s="4">
        <v>87.1035</v>
      </c>
      <c r="AB666" s="4" t="s">
        <v>13</v>
      </c>
      <c r="AC666" s="1">
        <v>85.1483957904791</v>
      </c>
      <c r="AD666" s="4">
        <v>-26.054095790479103</v>
      </c>
    </row>
    <row r="667">
      <c r="G667" s="5">
        <v>27.9038</v>
      </c>
      <c r="H667" s="1">
        <v>3.33</v>
      </c>
      <c r="K667" s="4">
        <f>IFERROR(__xludf.DUMMYFUNCTION("""COMPUTED_VALUE"""),3.19)</f>
        <v>3.19</v>
      </c>
      <c r="L667" s="4">
        <v>31.2308</v>
      </c>
      <c r="M667" s="4" t="s">
        <v>13</v>
      </c>
      <c r="N667" s="1">
        <v>18.7263469212765</v>
      </c>
      <c r="O667" s="4">
        <v>9.177453078723499</v>
      </c>
      <c r="V667" s="5">
        <v>58.0933</v>
      </c>
      <c r="W667" s="1">
        <v>3.33</v>
      </c>
      <c r="Z667" s="4">
        <f>IFERROR(__xludf.DUMMYFUNCTION("""COMPUTED_VALUE"""),3.19)</f>
        <v>3.19</v>
      </c>
      <c r="AA667" s="4">
        <v>86.1309</v>
      </c>
      <c r="AB667" s="4" t="s">
        <v>13</v>
      </c>
      <c r="AC667" s="1">
        <v>84.7396013073718</v>
      </c>
      <c r="AD667" s="4">
        <v>-26.6463013073718</v>
      </c>
    </row>
    <row r="668">
      <c r="G668" s="5">
        <v>27.6981</v>
      </c>
      <c r="H668" s="1">
        <v>3.335</v>
      </c>
      <c r="K668" s="4">
        <f>IFERROR(__xludf.DUMMYFUNCTION("""COMPUTED_VALUE"""),3.195)</f>
        <v>3.195</v>
      </c>
      <c r="L668" s="4">
        <v>31.1659</v>
      </c>
      <c r="M668" s="4" t="s">
        <v>13</v>
      </c>
      <c r="N668" s="1">
        <v>18.6901109158752</v>
      </c>
      <c r="O668" s="4">
        <v>9.007989084124802</v>
      </c>
      <c r="V668" s="5">
        <v>57.0912</v>
      </c>
      <c r="W668" s="1">
        <v>3.335</v>
      </c>
      <c r="Z668" s="4">
        <f>IFERROR(__xludf.DUMMYFUNCTION("""COMPUTED_VALUE"""),3.195)</f>
        <v>3.195</v>
      </c>
      <c r="AA668" s="4">
        <v>85.1522</v>
      </c>
      <c r="AB668" s="4" t="s">
        <v>13</v>
      </c>
      <c r="AC668" s="1">
        <v>84.3189291159158</v>
      </c>
      <c r="AD668" s="4">
        <v>-27.227729115915793</v>
      </c>
    </row>
    <row r="669">
      <c r="G669" s="5">
        <v>27.4845</v>
      </c>
      <c r="H669" s="1">
        <v>3.34</v>
      </c>
      <c r="K669" s="4">
        <f>IFERROR(__xludf.DUMMYFUNCTION("""COMPUTED_VALUE"""),3.2)</f>
        <v>3.2</v>
      </c>
      <c r="L669" s="4">
        <v>31.0987</v>
      </c>
      <c r="M669" s="4" t="s">
        <v>13</v>
      </c>
      <c r="N669" s="1">
        <v>18.6537855644851</v>
      </c>
      <c r="O669" s="4">
        <v>8.8307144355149</v>
      </c>
      <c r="V669" s="5">
        <v>56.0877</v>
      </c>
      <c r="W669" s="1">
        <v>3.34</v>
      </c>
      <c r="Z669" s="4">
        <f>IFERROR(__xludf.DUMMYFUNCTION("""COMPUTED_VALUE"""),3.2)</f>
        <v>3.2</v>
      </c>
      <c r="AA669" s="4">
        <v>84.168</v>
      </c>
      <c r="AB669" s="4" t="s">
        <v>13</v>
      </c>
      <c r="AC669" s="1">
        <v>83.8867128677637</v>
      </c>
      <c r="AD669" s="4">
        <v>-27.799012867763707</v>
      </c>
    </row>
    <row r="670">
      <c r="G670" s="5">
        <v>27.2627</v>
      </c>
      <c r="H670" s="1">
        <v>3.345</v>
      </c>
      <c r="K670" s="4">
        <f>IFERROR(__xludf.DUMMYFUNCTION("""COMPUTED_VALUE"""),3.2016601562)</f>
        <v>3.201660156</v>
      </c>
      <c r="L670" s="4" t="s">
        <v>13</v>
      </c>
      <c r="M670" s="4">
        <v>19.9293730588031</v>
      </c>
      <c r="N670" s="1">
        <v>18.6172747164522</v>
      </c>
      <c r="O670" s="4">
        <v>8.645425283547798</v>
      </c>
      <c r="V670" s="5">
        <v>55.0825</v>
      </c>
      <c r="W670" s="1">
        <v>3.345</v>
      </c>
      <c r="Z670" s="4">
        <f>IFERROR(__xludf.DUMMYFUNCTION("""COMPUTED_VALUE"""),3.2016601562)</f>
        <v>3.201660156</v>
      </c>
      <c r="AA670" s="4" t="s">
        <v>13</v>
      </c>
      <c r="AB670" s="4">
        <v>90.5332004061614</v>
      </c>
      <c r="AC670" s="1">
        <v>83.4432862145685</v>
      </c>
      <c r="AD670" s="4">
        <v>-28.3607862145685</v>
      </c>
    </row>
    <row r="671">
      <c r="G671" s="5">
        <v>27.0326</v>
      </c>
      <c r="H671" s="1">
        <v>3.35</v>
      </c>
      <c r="K671" s="4">
        <f>IFERROR(__xludf.DUMMYFUNCTION("""COMPUTED_VALUE"""),3.205)</f>
        <v>3.205</v>
      </c>
      <c r="L671" s="4">
        <v>31.0289</v>
      </c>
      <c r="M671" s="4" t="s">
        <v>13</v>
      </c>
      <c r="N671" s="1">
        <v>18.5804822211223</v>
      </c>
      <c r="O671" s="4">
        <v>8.4521177788777</v>
      </c>
      <c r="V671" s="5">
        <v>54.0749</v>
      </c>
      <c r="W671" s="1">
        <v>3.35</v>
      </c>
      <c r="Z671" s="4">
        <f>IFERROR(__xludf.DUMMYFUNCTION("""COMPUTED_VALUE"""),3.205)</f>
        <v>3.205</v>
      </c>
      <c r="AA671" s="4">
        <v>83.179</v>
      </c>
      <c r="AB671" s="4" t="s">
        <v>13</v>
      </c>
      <c r="AC671" s="1">
        <v>82.9889828079828</v>
      </c>
      <c r="AD671" s="4">
        <v>-28.914082807982794</v>
      </c>
    </row>
    <row r="672">
      <c r="G672" s="5">
        <v>26.7941</v>
      </c>
      <c r="H672" s="1">
        <v>3.355</v>
      </c>
      <c r="K672" s="4">
        <f>IFERROR(__xludf.DUMMYFUNCTION("""COMPUTED_VALUE"""),3.21)</f>
        <v>3.21</v>
      </c>
      <c r="L672" s="4">
        <v>30.9564</v>
      </c>
      <c r="M672" s="4" t="s">
        <v>13</v>
      </c>
      <c r="N672" s="1">
        <v>18.5433119278414</v>
      </c>
      <c r="O672" s="4">
        <v>8.250788072158599</v>
      </c>
      <c r="V672" s="5">
        <v>53.0647</v>
      </c>
      <c r="W672" s="1">
        <v>3.355</v>
      </c>
      <c r="Z672" s="4">
        <f>IFERROR(__xludf.DUMMYFUNCTION("""COMPUTED_VALUE"""),3.21)</f>
        <v>3.21</v>
      </c>
      <c r="AA672" s="4">
        <v>82.1856</v>
      </c>
      <c r="AB672" s="4" t="s">
        <v>13</v>
      </c>
      <c r="AC672" s="1">
        <v>82.5241362996595</v>
      </c>
      <c r="AD672" s="4">
        <v>-29.4594362996595</v>
      </c>
    </row>
    <row r="673">
      <c r="G673" s="5">
        <v>26.5473</v>
      </c>
      <c r="H673" s="1">
        <v>3.36</v>
      </c>
      <c r="K673" s="4">
        <f>IFERROR(__xludf.DUMMYFUNCTION("""COMPUTED_VALUE"""),3.215)</f>
        <v>3.215</v>
      </c>
      <c r="L673" s="4">
        <v>30.8811</v>
      </c>
      <c r="M673" s="4" t="s">
        <v>13</v>
      </c>
      <c r="N673" s="1">
        <v>18.5056676859552</v>
      </c>
      <c r="O673" s="4">
        <v>8.0416323140448</v>
      </c>
      <c r="V673" s="5">
        <v>52.0515</v>
      </c>
      <c r="W673" s="1">
        <v>3.36</v>
      </c>
      <c r="Z673" s="4">
        <f>IFERROR(__xludf.DUMMYFUNCTION("""COMPUTED_VALUE"""),3.215)</f>
        <v>3.215</v>
      </c>
      <c r="AA673" s="4">
        <v>81.1887</v>
      </c>
      <c r="AB673" s="4" t="s">
        <v>13</v>
      </c>
      <c r="AC673" s="1">
        <v>82.0490803412513</v>
      </c>
      <c r="AD673" s="4">
        <v>-29.9975803412513</v>
      </c>
    </row>
    <row r="674">
      <c r="G674" s="5">
        <v>26.2921</v>
      </c>
      <c r="H674" s="1">
        <v>3.365</v>
      </c>
      <c r="K674" s="4">
        <f>IFERROR(__xludf.DUMMYFUNCTION("""COMPUTED_VALUE"""),3.22)</f>
        <v>3.22</v>
      </c>
      <c r="L674" s="4">
        <v>30.8028</v>
      </c>
      <c r="M674" s="4" t="s">
        <v>13</v>
      </c>
      <c r="N674" s="1">
        <v>18.4674533448097</v>
      </c>
      <c r="O674" s="4">
        <v>7.8246466551903</v>
      </c>
      <c r="V674" s="5">
        <v>51.035</v>
      </c>
      <c r="W674" s="1">
        <v>3.365</v>
      </c>
      <c r="Z674" s="4">
        <f>IFERROR(__xludf.DUMMYFUNCTION("""COMPUTED_VALUE"""),3.22)</f>
        <v>3.22</v>
      </c>
      <c r="AA674" s="4">
        <v>80.1886</v>
      </c>
      <c r="AB674" s="4" t="s">
        <v>13</v>
      </c>
      <c r="AC674" s="1">
        <v>81.564148584411</v>
      </c>
      <c r="AD674" s="4">
        <v>-30.529148584411004</v>
      </c>
    </row>
    <row r="675">
      <c r="G675" s="5">
        <v>26.0284</v>
      </c>
      <c r="H675" s="1">
        <v>3.37</v>
      </c>
      <c r="K675" s="4">
        <f>IFERROR(__xludf.DUMMYFUNCTION("""COMPUTED_VALUE"""),3.225)</f>
        <v>3.225</v>
      </c>
      <c r="L675" s="4">
        <v>30.7213</v>
      </c>
      <c r="M675" s="4" t="s">
        <v>13</v>
      </c>
      <c r="N675" s="1">
        <v>18.4285727537508</v>
      </c>
      <c r="O675" s="4">
        <v>7.599827246249202</v>
      </c>
      <c r="V675" s="5">
        <v>50.0147</v>
      </c>
      <c r="W675" s="1">
        <v>3.37</v>
      </c>
      <c r="Z675" s="4">
        <f>IFERROR(__xludf.DUMMYFUNCTION("""COMPUTED_VALUE"""),3.225)</f>
        <v>3.225</v>
      </c>
      <c r="AA675" s="4">
        <v>79.1859</v>
      </c>
      <c r="AB675" s="4" t="s">
        <v>13</v>
      </c>
      <c r="AC675" s="1">
        <v>81.0696746807913</v>
      </c>
      <c r="AD675" s="4">
        <v>-31.054974680791297</v>
      </c>
    </row>
    <row r="676">
      <c r="G676" s="5">
        <v>25.7563</v>
      </c>
      <c r="H676" s="1">
        <v>3.375</v>
      </c>
      <c r="K676" s="4">
        <f>IFERROR(__xludf.DUMMYFUNCTION("""COMPUTED_VALUE"""),3.23)</f>
        <v>3.23</v>
      </c>
      <c r="L676" s="4">
        <v>30.6364</v>
      </c>
      <c r="M676" s="4" t="s">
        <v>13</v>
      </c>
      <c r="N676" s="1">
        <v>18.3889297621244</v>
      </c>
      <c r="O676" s="4">
        <v>7.367370237875601</v>
      </c>
      <c r="V676" s="5">
        <v>48.9905</v>
      </c>
      <c r="W676" s="1">
        <v>3.375</v>
      </c>
      <c r="Z676" s="4">
        <f>IFERROR(__xludf.DUMMYFUNCTION("""COMPUTED_VALUE"""),3.23)</f>
        <v>3.23</v>
      </c>
      <c r="AA676" s="4">
        <v>78.1812</v>
      </c>
      <c r="AB676" s="4" t="s">
        <v>13</v>
      </c>
      <c r="AC676" s="1">
        <v>80.5659922820451</v>
      </c>
      <c r="AD676" s="4">
        <v>-31.575492282045104</v>
      </c>
    </row>
    <row r="677">
      <c r="G677" s="5">
        <v>25.4759</v>
      </c>
      <c r="H677" s="1">
        <v>3.38</v>
      </c>
      <c r="K677" s="4">
        <f>IFERROR(__xludf.DUMMYFUNCTION("""COMPUTED_VALUE"""),3.235)</f>
        <v>3.235</v>
      </c>
      <c r="L677" s="4">
        <v>30.548</v>
      </c>
      <c r="M677" s="4" t="s">
        <v>13</v>
      </c>
      <c r="N677" s="1">
        <v>18.3484282192763</v>
      </c>
      <c r="O677" s="4">
        <v>7.127471780723699</v>
      </c>
      <c r="V677" s="5">
        <v>47.962</v>
      </c>
      <c r="W677" s="1">
        <v>3.38</v>
      </c>
      <c r="Z677" s="4">
        <f>IFERROR(__xludf.DUMMYFUNCTION("""COMPUTED_VALUE"""),3.235)</f>
        <v>3.235</v>
      </c>
      <c r="AA677" s="4">
        <v>77.1749</v>
      </c>
      <c r="AB677" s="4" t="s">
        <v>13</v>
      </c>
      <c r="AC677" s="1">
        <v>80.0534350398252</v>
      </c>
      <c r="AD677" s="4">
        <v>-32.0914350398252</v>
      </c>
    </row>
    <row r="678">
      <c r="G678" s="5">
        <v>25.1872</v>
      </c>
      <c r="H678" s="1">
        <v>3.385</v>
      </c>
      <c r="K678" s="4">
        <f>IFERROR(__xludf.DUMMYFUNCTION("""COMPUTED_VALUE"""),3.24)</f>
        <v>3.24</v>
      </c>
      <c r="L678" s="4">
        <v>30.4559</v>
      </c>
      <c r="M678" s="4" t="s">
        <v>13</v>
      </c>
      <c r="N678" s="1">
        <v>18.3069719745524</v>
      </c>
      <c r="O678" s="4">
        <v>6.8802280254476</v>
      </c>
      <c r="V678" s="5">
        <v>46.9291</v>
      </c>
      <c r="W678" s="1">
        <v>3.385</v>
      </c>
      <c r="Z678" s="4">
        <f>IFERROR(__xludf.DUMMYFUNCTION("""COMPUTED_VALUE"""),3.24)</f>
        <v>3.24</v>
      </c>
      <c r="AA678" s="4">
        <v>76.1674</v>
      </c>
      <c r="AB678" s="4" t="s">
        <v>13</v>
      </c>
      <c r="AC678" s="1">
        <v>79.5323366057842</v>
      </c>
      <c r="AD678" s="4">
        <v>-32.6032366057842</v>
      </c>
    </row>
    <row r="679">
      <c r="G679" s="5">
        <v>24.8905</v>
      </c>
      <c r="H679" s="1">
        <v>3.39</v>
      </c>
      <c r="K679" s="4">
        <f>IFERROR(__xludf.DUMMYFUNCTION("""COMPUTED_VALUE"""),3.245)</f>
        <v>3.245</v>
      </c>
      <c r="L679" s="4">
        <v>30.3598</v>
      </c>
      <c r="M679" s="4" t="s">
        <v>13</v>
      </c>
      <c r="N679" s="1">
        <v>18.2644648772986</v>
      </c>
      <c r="O679" s="4">
        <v>6.626035122701399</v>
      </c>
      <c r="V679" s="5">
        <v>45.8916</v>
      </c>
      <c r="W679" s="1">
        <v>3.39</v>
      </c>
      <c r="Z679" s="4">
        <f>IFERROR(__xludf.DUMMYFUNCTION("""COMPUTED_VALUE"""),3.245)</f>
        <v>3.245</v>
      </c>
      <c r="AA679" s="4">
        <v>75.1592</v>
      </c>
      <c r="AB679" s="4" t="s">
        <v>13</v>
      </c>
      <c r="AC679" s="1">
        <v>79.0030306315749</v>
      </c>
      <c r="AD679" s="4">
        <v>-33.111430631574905</v>
      </c>
    </row>
    <row r="680">
      <c r="G680" s="5">
        <v>24.5859</v>
      </c>
      <c r="H680" s="1">
        <v>3.395</v>
      </c>
      <c r="K680" s="4">
        <f>IFERROR(__xludf.DUMMYFUNCTION("""COMPUTED_VALUE"""),3.25)</f>
        <v>3.25</v>
      </c>
      <c r="L680" s="4">
        <v>30.2596</v>
      </c>
      <c r="M680" s="4" t="s">
        <v>13</v>
      </c>
      <c r="N680" s="1">
        <v>18.2208107768608</v>
      </c>
      <c r="O680" s="4">
        <v>6.365089223139197</v>
      </c>
      <c r="V680" s="5">
        <v>44.8496</v>
      </c>
      <c r="W680" s="1">
        <v>3.395</v>
      </c>
      <c r="Z680" s="4">
        <f>IFERROR(__xludf.DUMMYFUNCTION("""COMPUTED_VALUE"""),3.25)</f>
        <v>3.25</v>
      </c>
      <c r="AA680" s="4">
        <v>74.1507</v>
      </c>
      <c r="AB680" s="4" t="s">
        <v>13</v>
      </c>
      <c r="AC680" s="1">
        <v>78.4658507688503</v>
      </c>
      <c r="AD680" s="4">
        <v>-33.6162507688503</v>
      </c>
    </row>
    <row r="681">
      <c r="G681" s="5">
        <v>24.2735</v>
      </c>
      <c r="H681" s="1">
        <v>3.4</v>
      </c>
      <c r="K681" s="4">
        <f>IFERROR(__xludf.DUMMYFUNCTION("""COMPUTED_VALUE"""),3.255)</f>
        <v>3.255</v>
      </c>
      <c r="L681" s="4">
        <v>30.1549</v>
      </c>
      <c r="M681" s="4" t="s">
        <v>13</v>
      </c>
      <c r="N681" s="1">
        <v>18.1759135225849</v>
      </c>
      <c r="O681" s="4">
        <v>6.097586477415099</v>
      </c>
      <c r="V681" s="5">
        <v>43.803</v>
      </c>
      <c r="W681" s="1">
        <v>3.4</v>
      </c>
      <c r="Z681" s="4">
        <f>IFERROR(__xludf.DUMMYFUNCTION("""COMPUTED_VALUE"""),3.255)</f>
        <v>3.255</v>
      </c>
      <c r="AA681" s="4">
        <v>73.1421</v>
      </c>
      <c r="AB681" s="4" t="s">
        <v>13</v>
      </c>
      <c r="AC681" s="1">
        <v>77.9211306692629</v>
      </c>
      <c r="AD681" s="4">
        <v>-34.1181306692629</v>
      </c>
    </row>
    <row r="682">
      <c r="G682" s="5">
        <v>23.9537</v>
      </c>
      <c r="H682" s="1">
        <v>3.405</v>
      </c>
      <c r="K682" s="4">
        <f>IFERROR(__xludf.DUMMYFUNCTION("""COMPUTED_VALUE"""),3.26)</f>
        <v>3.26</v>
      </c>
      <c r="L682" s="4">
        <v>30.0457</v>
      </c>
      <c r="M682" s="4" t="s">
        <v>13</v>
      </c>
      <c r="N682" s="1">
        <v>18.1296769638167</v>
      </c>
      <c r="O682" s="4">
        <v>5.824023036183302</v>
      </c>
      <c r="V682" s="5">
        <v>42.7521</v>
      </c>
      <c r="W682" s="1">
        <v>3.405</v>
      </c>
      <c r="Z682" s="4">
        <f>IFERROR(__xludf.DUMMYFUNCTION("""COMPUTED_VALUE"""),3.26)</f>
        <v>3.26</v>
      </c>
      <c r="AA682" s="4">
        <v>72.1338</v>
      </c>
      <c r="AB682" s="4" t="s">
        <v>13</v>
      </c>
      <c r="AC682" s="1">
        <v>77.3692039844657</v>
      </c>
      <c r="AD682" s="4">
        <v>-34.6171039844657</v>
      </c>
    </row>
    <row r="683">
      <c r="G683" s="5">
        <v>23.6267</v>
      </c>
      <c r="H683" s="1">
        <v>3.41</v>
      </c>
      <c r="K683" s="4">
        <f>IFERROR(__xludf.DUMMYFUNCTION("""COMPUTED_VALUE"""),3.265)</f>
        <v>3.265</v>
      </c>
      <c r="L683" s="4">
        <v>29.9316</v>
      </c>
      <c r="M683" s="4" t="s">
        <v>13</v>
      </c>
      <c r="N683" s="1">
        <v>18.0820049499023</v>
      </c>
      <c r="O683" s="4">
        <v>5.544695050097701</v>
      </c>
      <c r="V683" s="5">
        <v>41.6969</v>
      </c>
      <c r="W683" s="1">
        <v>3.41</v>
      </c>
      <c r="Z683" s="4">
        <f>IFERROR(__xludf.DUMMYFUNCTION("""COMPUTED_VALUE"""),3.265)</f>
        <v>3.265</v>
      </c>
      <c r="AA683" s="4">
        <v>71.126</v>
      </c>
      <c r="AB683" s="4" t="s">
        <v>13</v>
      </c>
      <c r="AC683" s="1">
        <v>76.8104043661112</v>
      </c>
      <c r="AD683" s="4">
        <v>-35.1135043661112</v>
      </c>
    </row>
    <row r="684">
      <c r="G684" s="5">
        <v>23.2928</v>
      </c>
      <c r="H684" s="1">
        <v>3.415</v>
      </c>
      <c r="K684" s="4">
        <f>IFERROR(__xludf.DUMMYFUNCTION("""COMPUTED_VALUE"""),3.27)</f>
        <v>3.27</v>
      </c>
      <c r="L684" s="4">
        <v>29.8125</v>
      </c>
      <c r="M684" s="4" t="s">
        <v>13</v>
      </c>
      <c r="N684" s="1">
        <v>18.0328013301873</v>
      </c>
      <c r="O684" s="4">
        <v>5.259998669812699</v>
      </c>
      <c r="V684" s="5">
        <v>40.638</v>
      </c>
      <c r="W684" s="1">
        <v>3.415</v>
      </c>
      <c r="Z684" s="4">
        <f>IFERROR(__xludf.DUMMYFUNCTION("""COMPUTED_VALUE"""),3.27)</f>
        <v>3.27</v>
      </c>
      <c r="AA684" s="4">
        <v>70.1188</v>
      </c>
      <c r="AB684" s="4" t="s">
        <v>13</v>
      </c>
      <c r="AC684" s="1">
        <v>76.2450654658525</v>
      </c>
      <c r="AD684" s="4">
        <v>-35.60706546585251</v>
      </c>
    </row>
    <row r="685">
      <c r="G685" s="5">
        <v>22.9525</v>
      </c>
      <c r="H685" s="1">
        <v>3.42</v>
      </c>
      <c r="K685" s="4">
        <f>IFERROR(__xludf.DUMMYFUNCTION("""COMPUTED_VALUE"""),3.275)</f>
        <v>3.275</v>
      </c>
      <c r="L685" s="4">
        <v>29.6881</v>
      </c>
      <c r="M685" s="4" t="s">
        <v>13</v>
      </c>
      <c r="N685" s="1">
        <v>17.9819699540178</v>
      </c>
      <c r="O685" s="4">
        <v>4.970530045982201</v>
      </c>
      <c r="V685" s="5">
        <v>39.5756</v>
      </c>
      <c r="W685" s="1">
        <v>3.42</v>
      </c>
      <c r="Z685" s="4">
        <f>IFERROR(__xludf.DUMMYFUNCTION("""COMPUTED_VALUE"""),3.275)</f>
        <v>3.275</v>
      </c>
      <c r="AA685" s="4">
        <v>69.1126</v>
      </c>
      <c r="AB685" s="4" t="s">
        <v>13</v>
      </c>
      <c r="AC685" s="1">
        <v>75.6735209353422</v>
      </c>
      <c r="AD685" s="4">
        <v>-36.097920935342195</v>
      </c>
    </row>
    <row r="686">
      <c r="G686" s="5">
        <v>22.6061</v>
      </c>
      <c r="H686" s="1">
        <v>3.425</v>
      </c>
      <c r="K686" s="4">
        <f>IFERROR(__xludf.DUMMYFUNCTION("""COMPUTED_VALUE"""),3.28)</f>
        <v>3.28</v>
      </c>
      <c r="L686" s="4">
        <v>29.5581</v>
      </c>
      <c r="M686" s="4" t="s">
        <v>13</v>
      </c>
      <c r="N686" s="1">
        <v>17.9294146707395</v>
      </c>
      <c r="O686" s="4">
        <v>4.676685329260501</v>
      </c>
      <c r="V686" s="5">
        <v>38.5104</v>
      </c>
      <c r="W686" s="1">
        <v>3.425</v>
      </c>
      <c r="Z686" s="4">
        <f>IFERROR(__xludf.DUMMYFUNCTION("""COMPUTED_VALUE"""),3.28)</f>
        <v>3.28</v>
      </c>
      <c r="AA686" s="4">
        <v>68.1072</v>
      </c>
      <c r="AB686" s="4" t="s">
        <v>13</v>
      </c>
      <c r="AC686" s="1">
        <v>75.0961044262331</v>
      </c>
      <c r="AD686" s="4">
        <v>-36.5857044262331</v>
      </c>
    </row>
    <row r="687">
      <c r="G687" s="5">
        <v>22.254</v>
      </c>
      <c r="H687" s="1">
        <v>3.43</v>
      </c>
      <c r="K687" s="4">
        <f>IFERROR(__xludf.DUMMYFUNCTION("""COMPUTED_VALUE"""),3.285)</f>
        <v>3.285</v>
      </c>
      <c r="L687" s="4">
        <v>29.4224</v>
      </c>
      <c r="M687" s="4" t="s">
        <v>13</v>
      </c>
      <c r="N687" s="1">
        <v>17.8750393296985</v>
      </c>
      <c r="O687" s="4">
        <v>4.3789606703015025</v>
      </c>
      <c r="V687" s="5">
        <v>37.4428</v>
      </c>
      <c r="W687" s="1">
        <v>3.43</v>
      </c>
      <c r="Z687" s="4">
        <f>IFERROR(__xludf.DUMMYFUNCTION("""COMPUTED_VALUE"""),3.285)</f>
        <v>3.285</v>
      </c>
      <c r="AA687" s="4">
        <v>67.1029</v>
      </c>
      <c r="AB687" s="4" t="s">
        <v>13</v>
      </c>
      <c r="AC687" s="1">
        <v>74.5131495901778</v>
      </c>
      <c r="AD687" s="4">
        <v>-37.070349590177806</v>
      </c>
    </row>
    <row r="688">
      <c r="G688" s="5">
        <v>21.8967</v>
      </c>
      <c r="H688" s="1">
        <v>3.435</v>
      </c>
      <c r="K688" s="4">
        <f>IFERROR(__xludf.DUMMYFUNCTION("""COMPUTED_VALUE"""),3.29)</f>
        <v>3.29</v>
      </c>
      <c r="L688" s="4">
        <v>29.2807</v>
      </c>
      <c r="M688" s="4" t="s">
        <v>13</v>
      </c>
      <c r="N688" s="1">
        <v>17.8187477802405</v>
      </c>
      <c r="O688" s="4">
        <v>4.077952219759499</v>
      </c>
      <c r="V688" s="5">
        <v>36.3737</v>
      </c>
      <c r="W688" s="1">
        <v>3.435</v>
      </c>
      <c r="Z688" s="4">
        <f>IFERROR(__xludf.DUMMYFUNCTION("""COMPUTED_VALUE"""),3.29)</f>
        <v>3.29</v>
      </c>
      <c r="AA688" s="4">
        <v>66.0996</v>
      </c>
      <c r="AB688" s="4" t="s">
        <v>13</v>
      </c>
      <c r="AC688" s="1">
        <v>73.9249900788294</v>
      </c>
      <c r="AD688" s="4">
        <v>-37.551290078829396</v>
      </c>
    </row>
    <row r="689">
      <c r="G689" s="5">
        <v>21.5347</v>
      </c>
      <c r="H689" s="1">
        <v>3.44</v>
      </c>
      <c r="K689" s="4">
        <f>IFERROR(__xludf.DUMMYFUNCTION("""COMPUTED_VALUE"""),3.295)</f>
        <v>3.295</v>
      </c>
      <c r="L689" s="4">
        <v>29.1327</v>
      </c>
      <c r="M689" s="4" t="s">
        <v>13</v>
      </c>
      <c r="N689" s="1">
        <v>17.7604438717115</v>
      </c>
      <c r="O689" s="4">
        <v>3.774256128288499</v>
      </c>
      <c r="V689" s="5">
        <v>35.3038</v>
      </c>
      <c r="W689" s="1">
        <v>3.44</v>
      </c>
      <c r="Z689" s="4">
        <f>IFERROR(__xludf.DUMMYFUNCTION("""COMPUTED_VALUE"""),3.295)</f>
        <v>3.295</v>
      </c>
      <c r="AA689" s="4">
        <v>65.0973</v>
      </c>
      <c r="AB689" s="4" t="s">
        <v>13</v>
      </c>
      <c r="AC689" s="1">
        <v>73.3319595438405</v>
      </c>
      <c r="AD689" s="4">
        <v>-38.028159543840495</v>
      </c>
    </row>
    <row r="690">
      <c r="G690" s="5">
        <v>21.1686</v>
      </c>
      <c r="H690" s="1">
        <v>3.445</v>
      </c>
      <c r="K690" s="4">
        <f>IFERROR(__xludf.DUMMYFUNCTION("""COMPUTED_VALUE"""),3.3)</f>
        <v>3.3</v>
      </c>
      <c r="L690" s="4">
        <v>28.9783</v>
      </c>
      <c r="M690" s="4" t="s">
        <v>13</v>
      </c>
      <c r="N690" s="1">
        <v>17.7000314534574</v>
      </c>
      <c r="O690" s="4">
        <v>3.4685685465426026</v>
      </c>
      <c r="V690" s="5">
        <v>34.2341</v>
      </c>
      <c r="W690" s="1">
        <v>3.445</v>
      </c>
      <c r="Z690" s="4">
        <f>IFERROR(__xludf.DUMMYFUNCTION("""COMPUTED_VALUE"""),3.3)</f>
        <v>3.3</v>
      </c>
      <c r="AA690" s="4">
        <v>64.0958</v>
      </c>
      <c r="AB690" s="4" t="s">
        <v>13</v>
      </c>
      <c r="AC690" s="1">
        <v>72.7343916368639</v>
      </c>
      <c r="AD690" s="4">
        <v>-38.500291636863906</v>
      </c>
    </row>
    <row r="691">
      <c r="G691" s="5">
        <v>20.799</v>
      </c>
      <c r="H691" s="1">
        <v>3.45</v>
      </c>
      <c r="K691" s="4">
        <f>IFERROR(__xludf.DUMMYFUNCTION("""COMPUTED_VALUE"""),3.305)</f>
        <v>3.305</v>
      </c>
      <c r="L691" s="4">
        <v>28.8172</v>
      </c>
      <c r="M691" s="4" t="s">
        <v>13</v>
      </c>
      <c r="N691" s="1">
        <v>17.6374143748239</v>
      </c>
      <c r="O691" s="4">
        <v>3.161585625176098</v>
      </c>
      <c r="V691" s="5">
        <v>33.1656</v>
      </c>
      <c r="W691" s="1">
        <v>3.45</v>
      </c>
      <c r="Z691" s="4">
        <f>IFERROR(__xludf.DUMMYFUNCTION("""COMPUTED_VALUE"""),3.305)</f>
        <v>3.305</v>
      </c>
      <c r="AA691" s="4">
        <v>63.095</v>
      </c>
      <c r="AB691" s="4" t="s">
        <v>13</v>
      </c>
      <c r="AC691" s="1">
        <v>72.1326200095523</v>
      </c>
      <c r="AD691" s="4">
        <v>-38.9670200095523</v>
      </c>
    </row>
    <row r="692">
      <c r="G692" s="5">
        <v>20.4263</v>
      </c>
      <c r="H692" s="1">
        <v>3.455</v>
      </c>
      <c r="K692" s="4">
        <f>IFERROR(__xludf.DUMMYFUNCTION("""COMPUTED_VALUE"""),3.31)</f>
        <v>3.31</v>
      </c>
      <c r="L692" s="4">
        <v>28.6492</v>
      </c>
      <c r="M692" s="4" t="s">
        <v>13</v>
      </c>
      <c r="N692" s="1">
        <v>17.5724964851571</v>
      </c>
      <c r="O692" s="4">
        <v>2.8538035148429017</v>
      </c>
      <c r="V692" s="5">
        <v>32.0992</v>
      </c>
      <c r="W692" s="1">
        <v>3.455</v>
      </c>
      <c r="Z692" s="4">
        <f>IFERROR(__xludf.DUMMYFUNCTION("""COMPUTED_VALUE"""),3.31)</f>
        <v>3.31</v>
      </c>
      <c r="AA692" s="4">
        <v>62.0947</v>
      </c>
      <c r="AB692" s="4" t="s">
        <v>13</v>
      </c>
      <c r="AC692" s="1">
        <v>71.5269783135586</v>
      </c>
      <c r="AD692" s="4">
        <v>-39.4277783135586</v>
      </c>
    </row>
    <row r="693">
      <c r="G693" s="5">
        <v>20.0512</v>
      </c>
      <c r="H693" s="1">
        <v>3.46</v>
      </c>
      <c r="K693" s="4">
        <f>IFERROR(__xludf.DUMMYFUNCTION("""COMPUTED_VALUE"""),3.315)</f>
        <v>3.315</v>
      </c>
      <c r="L693" s="4">
        <v>28.474</v>
      </c>
      <c r="M693" s="4" t="s">
        <v>13</v>
      </c>
      <c r="N693" s="1">
        <v>17.5051816338028</v>
      </c>
      <c r="O693" s="4">
        <v>2.5460183661972025</v>
      </c>
      <c r="V693" s="5">
        <v>31.0362</v>
      </c>
      <c r="W693" s="1">
        <v>3.46</v>
      </c>
      <c r="Z693" s="4">
        <f>IFERROR(__xludf.DUMMYFUNCTION("""COMPUTED_VALUE"""),3.315)</f>
        <v>3.315</v>
      </c>
      <c r="AA693" s="4">
        <v>61.0947</v>
      </c>
      <c r="AB693" s="4" t="s">
        <v>13</v>
      </c>
      <c r="AC693" s="1">
        <v>70.9178002005355</v>
      </c>
      <c r="AD693" s="4">
        <v>-39.881600200535495</v>
      </c>
    </row>
    <row r="694">
      <c r="G694" s="5">
        <v>19.6744</v>
      </c>
      <c r="H694" s="1">
        <v>3.465</v>
      </c>
      <c r="K694" s="4">
        <f>IFERROR(__xludf.DUMMYFUNCTION("""COMPUTED_VALUE"""),3.32)</f>
        <v>3.32</v>
      </c>
      <c r="L694" s="4">
        <v>28.2915</v>
      </c>
      <c r="M694" s="4" t="s">
        <v>13</v>
      </c>
      <c r="N694" s="1">
        <v>17.4353736701069</v>
      </c>
      <c r="O694" s="4">
        <v>2.239026329893097</v>
      </c>
      <c r="V694" s="5">
        <v>29.9777</v>
      </c>
      <c r="W694" s="1">
        <v>3.465</v>
      </c>
      <c r="Z694" s="4">
        <f>IFERROR(__xludf.DUMMYFUNCTION("""COMPUTED_VALUE"""),3.32)</f>
        <v>3.32</v>
      </c>
      <c r="AA694" s="4">
        <v>60.0946</v>
      </c>
      <c r="AB694" s="4" t="s">
        <v>13</v>
      </c>
      <c r="AC694" s="1">
        <v>70.3054193221358</v>
      </c>
      <c r="AD694" s="4">
        <v>-40.327719322135806</v>
      </c>
    </row>
    <row r="695">
      <c r="G695" s="5">
        <v>19.2965</v>
      </c>
      <c r="H695" s="1">
        <v>3.47</v>
      </c>
      <c r="K695" s="4">
        <f>IFERROR(__xludf.DUMMYFUNCTION("""COMPUTED_VALUE"""),3.325)</f>
        <v>3.325</v>
      </c>
      <c r="L695" s="4">
        <v>28.1015</v>
      </c>
      <c r="M695" s="4" t="s">
        <v>13</v>
      </c>
      <c r="N695" s="1">
        <v>17.3629764434152</v>
      </c>
      <c r="O695" s="4">
        <v>1.9335235565848023</v>
      </c>
      <c r="V695" s="5">
        <v>28.9251</v>
      </c>
      <c r="W695" s="1">
        <v>3.47</v>
      </c>
      <c r="Z695" s="4">
        <f>IFERROR(__xludf.DUMMYFUNCTION("""COMPUTED_VALUE"""),3.325)</f>
        <v>3.325</v>
      </c>
      <c r="AA695" s="4">
        <v>59.0943</v>
      </c>
      <c r="AB695" s="4" t="s">
        <v>13</v>
      </c>
      <c r="AC695" s="1">
        <v>69.6901693300123</v>
      </c>
      <c r="AD695" s="4">
        <v>-40.765069330012295</v>
      </c>
    </row>
    <row r="696">
      <c r="G696" s="5">
        <v>18.9182</v>
      </c>
      <c r="H696" s="1">
        <v>3.475</v>
      </c>
      <c r="K696" s="4">
        <f>IFERROR(__xludf.DUMMYFUNCTION("""COMPUTED_VALUE"""),3.33)</f>
        <v>3.33</v>
      </c>
      <c r="L696" s="4">
        <v>27.9038</v>
      </c>
      <c r="M696" s="4" t="s">
        <v>13</v>
      </c>
      <c r="N696" s="1">
        <v>17.2878938030737</v>
      </c>
      <c r="O696" s="4">
        <v>1.6303061969262984</v>
      </c>
      <c r="V696" s="5">
        <v>27.8795</v>
      </c>
      <c r="W696" s="1">
        <v>3.475</v>
      </c>
      <c r="Z696" s="4">
        <f>IFERROR(__xludf.DUMMYFUNCTION("""COMPUTED_VALUE"""),3.33)</f>
        <v>3.33</v>
      </c>
      <c r="AA696" s="4">
        <v>58.0933</v>
      </c>
      <c r="AB696" s="4" t="s">
        <v>13</v>
      </c>
      <c r="AC696" s="1">
        <v>69.0723838758177</v>
      </c>
      <c r="AD696" s="4">
        <v>-41.19288387581771</v>
      </c>
    </row>
    <row r="697">
      <c r="G697" s="5">
        <v>18.5401</v>
      </c>
      <c r="H697" s="1">
        <v>3.48</v>
      </c>
      <c r="K697" s="4">
        <f>IFERROR(__xludf.DUMMYFUNCTION("""COMPUTED_VALUE"""),3.335)</f>
        <v>3.335</v>
      </c>
      <c r="L697" s="4">
        <v>27.6981</v>
      </c>
      <c r="M697" s="4" t="s">
        <v>13</v>
      </c>
      <c r="N697" s="1">
        <v>17.2100295984283</v>
      </c>
      <c r="O697" s="4">
        <v>1.3300704015716995</v>
      </c>
      <c r="V697" s="5">
        <v>26.8424</v>
      </c>
      <c r="W697" s="1">
        <v>3.48</v>
      </c>
      <c r="Z697" s="4">
        <f>IFERROR(__xludf.DUMMYFUNCTION("""COMPUTED_VALUE"""),3.335)</f>
        <v>3.335</v>
      </c>
      <c r="AA697" s="4">
        <v>57.0912</v>
      </c>
      <c r="AB697" s="4" t="s">
        <v>13</v>
      </c>
      <c r="AC697" s="1">
        <v>68.4523966112048</v>
      </c>
      <c r="AD697" s="4">
        <v>-41.60999661120481</v>
      </c>
    </row>
    <row r="698">
      <c r="G698" s="5">
        <v>18.1629</v>
      </c>
      <c r="H698" s="1">
        <v>3.485</v>
      </c>
      <c r="K698" s="4">
        <f>IFERROR(__xludf.DUMMYFUNCTION("""COMPUTED_VALUE"""),3.34)</f>
        <v>3.34</v>
      </c>
      <c r="L698" s="4">
        <v>27.4845</v>
      </c>
      <c r="M698" s="4" t="s">
        <v>13</v>
      </c>
      <c r="N698" s="1">
        <v>17.1292876788247</v>
      </c>
      <c r="O698" s="4">
        <v>1.0336123211753012</v>
      </c>
      <c r="V698" s="5">
        <v>25.815</v>
      </c>
      <c r="W698" s="1">
        <v>3.485</v>
      </c>
      <c r="Z698" s="4">
        <f>IFERROR(__xludf.DUMMYFUNCTION("""COMPUTED_VALUE"""),3.34)</f>
        <v>3.34</v>
      </c>
      <c r="AA698" s="4">
        <v>56.0877</v>
      </c>
      <c r="AB698" s="4" t="s">
        <v>13</v>
      </c>
      <c r="AC698" s="1">
        <v>67.8305411878265</v>
      </c>
      <c r="AD698" s="4">
        <v>-42.0155411878265</v>
      </c>
    </row>
    <row r="699">
      <c r="G699" s="5">
        <v>17.7872</v>
      </c>
      <c r="H699" s="1">
        <v>3.49</v>
      </c>
      <c r="K699" s="4">
        <f>IFERROR(__xludf.DUMMYFUNCTION("""COMPUTED_VALUE"""),3.345)</f>
        <v>3.345</v>
      </c>
      <c r="L699" s="4">
        <v>27.2627</v>
      </c>
      <c r="M699" s="4" t="s">
        <v>13</v>
      </c>
      <c r="N699" s="1">
        <v>17.045571893609</v>
      </c>
      <c r="O699" s="4">
        <v>0.7416281063909977</v>
      </c>
      <c r="V699" s="5">
        <v>24.7989</v>
      </c>
      <c r="W699" s="1">
        <v>3.49</v>
      </c>
      <c r="Z699" s="4">
        <f>IFERROR(__xludf.DUMMYFUNCTION("""COMPUTED_VALUE"""),3.345)</f>
        <v>3.345</v>
      </c>
      <c r="AA699" s="4">
        <v>55.0825</v>
      </c>
      <c r="AB699" s="4" t="s">
        <v>13</v>
      </c>
      <c r="AC699" s="1">
        <v>67.2071512573353</v>
      </c>
      <c r="AD699" s="4">
        <v>-42.408251257335294</v>
      </c>
    </row>
    <row r="700">
      <c r="G700" s="5">
        <v>17.4138</v>
      </c>
      <c r="H700" s="1">
        <v>3.495</v>
      </c>
      <c r="K700" s="4">
        <f>IFERROR(__xludf.DUMMYFUNCTION("""COMPUTED_VALUE"""),3.35)</f>
        <v>3.35</v>
      </c>
      <c r="L700" s="4">
        <v>27.0326</v>
      </c>
      <c r="M700" s="4" t="s">
        <v>13</v>
      </c>
      <c r="N700" s="1">
        <v>16.958786092127</v>
      </c>
      <c r="O700" s="4">
        <v>0.4550139078729991</v>
      </c>
      <c r="V700" s="5">
        <v>23.7954</v>
      </c>
      <c r="W700" s="1">
        <v>3.495</v>
      </c>
      <c r="Z700" s="4">
        <f>IFERROR(__xludf.DUMMYFUNCTION("""COMPUTED_VALUE"""),3.35)</f>
        <v>3.35</v>
      </c>
      <c r="AA700" s="4">
        <v>54.0749</v>
      </c>
      <c r="AB700" s="4" t="s">
        <v>13</v>
      </c>
      <c r="AC700" s="1">
        <v>66.5825604713843</v>
      </c>
      <c r="AD700" s="4">
        <v>-42.7871604713843</v>
      </c>
    </row>
    <row r="701">
      <c r="G701" s="5">
        <v>17.0434</v>
      </c>
      <c r="H701" s="1">
        <v>3.5</v>
      </c>
      <c r="K701" s="4">
        <f>IFERROR(__xludf.DUMMYFUNCTION("""COMPUTED_VALUE"""),3.355)</f>
        <v>3.355</v>
      </c>
      <c r="L701" s="4">
        <v>26.7941</v>
      </c>
      <c r="M701" s="4" t="s">
        <v>13</v>
      </c>
      <c r="N701" s="1">
        <v>16.8688341237245</v>
      </c>
      <c r="O701" s="4">
        <v>0.1745658762754978</v>
      </c>
      <c r="V701" s="5">
        <v>22.8059</v>
      </c>
      <c r="W701" s="1">
        <v>3.5</v>
      </c>
      <c r="Z701" s="4">
        <f>IFERROR(__xludf.DUMMYFUNCTION("""COMPUTED_VALUE"""),3.355)</f>
        <v>3.355</v>
      </c>
      <c r="AA701" s="4">
        <v>53.0647</v>
      </c>
      <c r="AB701" s="4" t="s">
        <v>13</v>
      </c>
      <c r="AC701" s="1">
        <v>65.957102481626</v>
      </c>
      <c r="AD701" s="4">
        <v>-43.151202481625994</v>
      </c>
    </row>
    <row r="702">
      <c r="G702" s="5">
        <v>16.6764</v>
      </c>
      <c r="H702" s="1">
        <v>3.505</v>
      </c>
      <c r="K702" s="4">
        <f>IFERROR(__xludf.DUMMYFUNCTION("""COMPUTED_VALUE"""),3.36)</f>
        <v>3.36</v>
      </c>
      <c r="L702" s="4">
        <v>26.5473</v>
      </c>
      <c r="M702" s="4" t="s">
        <v>13</v>
      </c>
      <c r="N702" s="1">
        <v>16.7670405278964</v>
      </c>
      <c r="O702" s="4">
        <v>-0.09064052789639732</v>
      </c>
      <c r="V702" s="5">
        <v>21.8318</v>
      </c>
      <c r="W702" s="1">
        <v>3.505</v>
      </c>
      <c r="Z702" s="4">
        <f>IFERROR(__xludf.DUMMYFUNCTION("""COMPUTED_VALUE"""),3.36)</f>
        <v>3.36</v>
      </c>
      <c r="AA702" s="4">
        <v>52.0515</v>
      </c>
      <c r="AB702" s="4" t="s">
        <v>13</v>
      </c>
      <c r="AC702" s="1">
        <v>65.2968966188297</v>
      </c>
      <c r="AD702" s="4">
        <v>-43.465096618829705</v>
      </c>
    </row>
    <row r="703">
      <c r="G703" s="5">
        <v>16.3137</v>
      </c>
      <c r="H703" s="1">
        <v>3.51</v>
      </c>
      <c r="K703" s="4">
        <f>IFERROR(__xludf.DUMMYFUNCTION("""COMPUTED_VALUE"""),3.365)</f>
        <v>3.365</v>
      </c>
      <c r="L703" s="4">
        <v>26.2921</v>
      </c>
      <c r="M703" s="4" t="s">
        <v>13</v>
      </c>
      <c r="N703" s="1">
        <v>16.625025568267</v>
      </c>
      <c r="O703" s="4">
        <v>-0.311325568266998</v>
      </c>
      <c r="V703" s="5">
        <v>20.8745</v>
      </c>
      <c r="W703" s="1">
        <v>3.51</v>
      </c>
      <c r="Z703" s="4">
        <f>IFERROR(__xludf.DUMMYFUNCTION("""COMPUTED_VALUE"""),3.365)</f>
        <v>3.365</v>
      </c>
      <c r="AA703" s="4">
        <v>51.035</v>
      </c>
      <c r="AB703" s="4" t="s">
        <v>13</v>
      </c>
      <c r="AC703" s="1">
        <v>64.4891559160511</v>
      </c>
      <c r="AD703" s="4">
        <v>-43.614655916051106</v>
      </c>
    </row>
    <row r="704">
      <c r="G704" s="5">
        <v>15.9557</v>
      </c>
      <c r="H704" s="1">
        <v>3.515</v>
      </c>
      <c r="K704" s="4">
        <f>IFERROR(__xludf.DUMMYFUNCTION("""COMPUTED_VALUE"""),3.37)</f>
        <v>3.37</v>
      </c>
      <c r="L704" s="4">
        <v>26.0284</v>
      </c>
      <c r="M704" s="4" t="s">
        <v>13</v>
      </c>
      <c r="N704" s="1">
        <v>16.4450517721638</v>
      </c>
      <c r="O704" s="4">
        <v>-0.48935177216380055</v>
      </c>
      <c r="V704" s="5">
        <v>19.9355</v>
      </c>
      <c r="W704" s="1">
        <v>3.515</v>
      </c>
      <c r="Z704" s="4">
        <f>IFERROR(__xludf.DUMMYFUNCTION("""COMPUTED_VALUE"""),3.37)</f>
        <v>3.37</v>
      </c>
      <c r="AA704" s="4">
        <v>50.0147</v>
      </c>
      <c r="AB704" s="4" t="s">
        <v>13</v>
      </c>
      <c r="AC704" s="1">
        <v>63.5429097610324</v>
      </c>
      <c r="AD704" s="4">
        <v>-43.6074097610324</v>
      </c>
    </row>
    <row r="705">
      <c r="G705" s="5">
        <v>15.603</v>
      </c>
      <c r="H705" s="1">
        <v>3.52</v>
      </c>
      <c r="K705" s="4">
        <f>IFERROR(__xludf.DUMMYFUNCTION("""COMPUTED_VALUE"""),3.375)</f>
        <v>3.375</v>
      </c>
      <c r="L705" s="4">
        <v>25.7563</v>
      </c>
      <c r="M705" s="4" t="s">
        <v>13</v>
      </c>
      <c r="N705" s="1">
        <v>16.2322108710622</v>
      </c>
      <c r="O705" s="4">
        <v>-0.6292108710622006</v>
      </c>
      <c r="V705" s="5">
        <v>19.016</v>
      </c>
      <c r="W705" s="1">
        <v>3.52</v>
      </c>
      <c r="Z705" s="4">
        <f>IFERROR(__xludf.DUMMYFUNCTION("""COMPUTED_VALUE"""),3.375)</f>
        <v>3.375</v>
      </c>
      <c r="AA705" s="4">
        <v>48.9905</v>
      </c>
      <c r="AB705" s="4" t="s">
        <v>13</v>
      </c>
      <c r="AC705" s="1">
        <v>62.4784547194326</v>
      </c>
      <c r="AD705" s="4">
        <v>-43.4624547194326</v>
      </c>
    </row>
    <row r="706">
      <c r="G706" s="5">
        <v>15.2563</v>
      </c>
      <c r="H706" s="1">
        <v>3.525</v>
      </c>
      <c r="K706" s="4">
        <f>IFERROR(__xludf.DUMMYFUNCTION("""COMPUTED_VALUE"""),3.38)</f>
        <v>3.38</v>
      </c>
      <c r="L706" s="4">
        <v>25.4759</v>
      </c>
      <c r="M706" s="4" t="s">
        <v>13</v>
      </c>
      <c r="N706" s="1">
        <v>15.9915945964375</v>
      </c>
      <c r="O706" s="4">
        <v>-0.7352945964375</v>
      </c>
      <c r="V706" s="5">
        <v>18.1175</v>
      </c>
      <c r="W706" s="1">
        <v>3.525</v>
      </c>
      <c r="Z706" s="4">
        <f>IFERROR(__xludf.DUMMYFUNCTION("""COMPUTED_VALUE"""),3.38)</f>
        <v>3.38</v>
      </c>
      <c r="AA706" s="4">
        <v>47.962</v>
      </c>
      <c r="AB706" s="4" t="s">
        <v>13</v>
      </c>
      <c r="AC706" s="1">
        <v>61.3160873569107</v>
      </c>
      <c r="AD706" s="4">
        <v>-43.1985873569107</v>
      </c>
    </row>
    <row r="707">
      <c r="G707" s="5">
        <v>14.916</v>
      </c>
      <c r="H707" s="1">
        <v>3.53</v>
      </c>
      <c r="K707" s="4">
        <f>IFERROR(__xludf.DUMMYFUNCTION("""COMPUTED_VALUE"""),3.385)</f>
        <v>3.385</v>
      </c>
      <c r="L707" s="4">
        <v>25.1872</v>
      </c>
      <c r="M707" s="4" t="s">
        <v>13</v>
      </c>
      <c r="N707" s="1">
        <v>15.7282946797648</v>
      </c>
      <c r="O707" s="4">
        <v>-0.8122946797647987</v>
      </c>
      <c r="V707" s="5">
        <v>17.2411</v>
      </c>
      <c r="W707" s="1">
        <v>3.53</v>
      </c>
      <c r="Z707" s="4">
        <f>IFERROR(__xludf.DUMMYFUNCTION("""COMPUTED_VALUE"""),3.385)</f>
        <v>3.385</v>
      </c>
      <c r="AA707" s="4">
        <v>46.9291</v>
      </c>
      <c r="AB707" s="4" t="s">
        <v>13</v>
      </c>
      <c r="AC707" s="1">
        <v>60.0761042391259</v>
      </c>
      <c r="AD707" s="4">
        <v>-42.835004239125894</v>
      </c>
    </row>
    <row r="708">
      <c r="G708" s="5">
        <v>14.5825</v>
      </c>
      <c r="H708" s="1">
        <v>3.535</v>
      </c>
      <c r="K708" s="4">
        <f>IFERROR(__xludf.DUMMYFUNCTION("""COMPUTED_VALUE"""),3.39)</f>
        <v>3.39</v>
      </c>
      <c r="L708" s="4">
        <v>24.8905</v>
      </c>
      <c r="M708" s="4" t="s">
        <v>13</v>
      </c>
      <c r="N708" s="1">
        <v>15.4474028525195</v>
      </c>
      <c r="O708" s="4">
        <v>-0.864902852519501</v>
      </c>
      <c r="V708" s="5">
        <v>16.3882</v>
      </c>
      <c r="W708" s="1">
        <v>3.535</v>
      </c>
      <c r="Z708" s="4">
        <f>IFERROR(__xludf.DUMMYFUNCTION("""COMPUTED_VALUE"""),3.39)</f>
        <v>3.39</v>
      </c>
      <c r="AA708" s="4">
        <v>45.8916</v>
      </c>
      <c r="AB708" s="4" t="s">
        <v>13</v>
      </c>
      <c r="AC708" s="1">
        <v>58.7788019317371</v>
      </c>
      <c r="AD708" s="4">
        <v>-42.390601931737095</v>
      </c>
    </row>
    <row r="709">
      <c r="G709" s="5">
        <v>14.2564</v>
      </c>
      <c r="H709" s="1">
        <v>3.54</v>
      </c>
      <c r="K709" s="4">
        <f>IFERROR(__xludf.DUMMYFUNCTION("""COMPUTED_VALUE"""),3.395)</f>
        <v>3.395</v>
      </c>
      <c r="L709" s="4">
        <v>24.5859</v>
      </c>
      <c r="M709" s="4" t="s">
        <v>13</v>
      </c>
      <c r="N709" s="1">
        <v>15.1540108461767</v>
      </c>
      <c r="O709" s="4">
        <v>-0.8976108461767005</v>
      </c>
      <c r="V709" s="5">
        <v>15.5598</v>
      </c>
      <c r="W709" s="1">
        <v>3.54</v>
      </c>
      <c r="Z709" s="4">
        <f>IFERROR(__xludf.DUMMYFUNCTION("""COMPUTED_VALUE"""),3.395)</f>
        <v>3.395</v>
      </c>
      <c r="AA709" s="4">
        <v>44.8496</v>
      </c>
      <c r="AB709" s="4" t="s">
        <v>13</v>
      </c>
      <c r="AC709" s="1">
        <v>57.4444770004036</v>
      </c>
      <c r="AD709" s="4">
        <v>-41.8846770004036</v>
      </c>
    </row>
    <row r="710">
      <c r="G710" s="5">
        <v>13.9381</v>
      </c>
      <c r="H710" s="1">
        <v>3.545</v>
      </c>
      <c r="K710" s="4">
        <f>IFERROR(__xludf.DUMMYFUNCTION("""COMPUTED_VALUE"""),3.4)</f>
        <v>3.4</v>
      </c>
      <c r="L710" s="4">
        <v>24.2735</v>
      </c>
      <c r="M710" s="4" t="s">
        <v>13</v>
      </c>
      <c r="N710" s="1">
        <v>14.8532103922118</v>
      </c>
      <c r="O710" s="4">
        <v>-0.9151103922117994</v>
      </c>
      <c r="V710" s="5">
        <v>14.7571</v>
      </c>
      <c r="W710" s="1">
        <v>3.545</v>
      </c>
      <c r="Z710" s="4">
        <f>IFERROR(__xludf.DUMMYFUNCTION("""COMPUTED_VALUE"""),3.4)</f>
        <v>3.4</v>
      </c>
      <c r="AA710" s="4">
        <v>43.803</v>
      </c>
      <c r="AB710" s="4" t="s">
        <v>13</v>
      </c>
      <c r="AC710" s="1">
        <v>56.0934260107843</v>
      </c>
      <c r="AD710" s="4">
        <v>-41.3363260107843</v>
      </c>
    </row>
    <row r="711">
      <c r="G711" s="5">
        <v>13.6279</v>
      </c>
      <c r="H711" s="1">
        <v>3.55</v>
      </c>
      <c r="K711" s="4">
        <f>IFERROR(__xludf.DUMMYFUNCTION("""COMPUTED_VALUE"""),3.405)</f>
        <v>3.405</v>
      </c>
      <c r="L711" s="4">
        <v>23.9537</v>
      </c>
      <c r="M711" s="4" t="s">
        <v>13</v>
      </c>
      <c r="N711" s="1">
        <v>14.5500932221</v>
      </c>
      <c r="O711" s="4">
        <v>-0.9221932220999989</v>
      </c>
      <c r="V711" s="5">
        <v>13.981</v>
      </c>
      <c r="W711" s="1">
        <v>3.55</v>
      </c>
      <c r="Z711" s="4">
        <f>IFERROR(__xludf.DUMMYFUNCTION("""COMPUTED_VALUE"""),3.405)</f>
        <v>3.405</v>
      </c>
      <c r="AA711" s="4">
        <v>42.7521</v>
      </c>
      <c r="AB711" s="4" t="s">
        <v>13</v>
      </c>
      <c r="AC711" s="1">
        <v>54.7459455285383</v>
      </c>
      <c r="AD711" s="4">
        <v>-40.7649455285383</v>
      </c>
    </row>
    <row r="712">
      <c r="G712" s="5">
        <v>13.3261</v>
      </c>
      <c r="H712" s="1">
        <v>3.555</v>
      </c>
      <c r="K712" s="4">
        <f>IFERROR(__xludf.DUMMYFUNCTION("""COMPUTED_VALUE"""),3.41)</f>
        <v>3.41</v>
      </c>
      <c r="L712" s="4">
        <v>23.6267</v>
      </c>
      <c r="M712" s="4" t="s">
        <v>13</v>
      </c>
      <c r="N712" s="1">
        <v>14.2497510673166</v>
      </c>
      <c r="O712" s="4">
        <v>-0.9236510673165998</v>
      </c>
      <c r="V712" s="5">
        <v>13.2324</v>
      </c>
      <c r="W712" s="1">
        <v>3.555</v>
      </c>
      <c r="Z712" s="4">
        <f>IFERROR(__xludf.DUMMYFUNCTION("""COMPUTED_VALUE"""),3.41)</f>
        <v>3.41</v>
      </c>
      <c r="AA712" s="4">
        <v>41.6969</v>
      </c>
      <c r="AB712" s="4" t="s">
        <v>13</v>
      </c>
      <c r="AC712" s="1">
        <v>53.4223321193245</v>
      </c>
      <c r="AD712" s="4">
        <v>-40.1899321193245</v>
      </c>
    </row>
    <row r="713">
      <c r="G713" s="5">
        <v>13.033</v>
      </c>
      <c r="H713" s="1">
        <v>3.56</v>
      </c>
      <c r="K713" s="4">
        <f>IFERROR(__xludf.DUMMYFUNCTION("""COMPUTED_VALUE"""),3.415)</f>
        <v>3.415</v>
      </c>
      <c r="L713" s="4">
        <v>23.2928</v>
      </c>
      <c r="M713" s="4" t="s">
        <v>13</v>
      </c>
      <c r="N713" s="1">
        <v>13.9572756593368</v>
      </c>
      <c r="O713" s="4">
        <v>-0.9242756593368</v>
      </c>
      <c r="V713" s="5">
        <v>12.5123</v>
      </c>
      <c r="W713" s="1">
        <v>3.56</v>
      </c>
      <c r="Z713" s="4">
        <f>IFERROR(__xludf.DUMMYFUNCTION("""COMPUTED_VALUE"""),3.415)</f>
        <v>3.415</v>
      </c>
      <c r="AA713" s="4">
        <v>40.638</v>
      </c>
      <c r="AB713" s="4" t="s">
        <v>13</v>
      </c>
      <c r="AC713" s="1">
        <v>52.1428823488024</v>
      </c>
      <c r="AD713" s="4">
        <v>-39.630582348802406</v>
      </c>
    </row>
    <row r="714">
      <c r="G714" s="5">
        <v>12.7488</v>
      </c>
      <c r="H714" s="1">
        <v>3.565</v>
      </c>
      <c r="K714" s="4">
        <f>IFERROR(__xludf.DUMMYFUNCTION("""COMPUTED_VALUE"""),3.42)</f>
        <v>3.42</v>
      </c>
      <c r="L714" s="4">
        <v>22.9525</v>
      </c>
      <c r="M714" s="4" t="s">
        <v>13</v>
      </c>
      <c r="N714" s="1">
        <v>13.6777587296359</v>
      </c>
      <c r="O714" s="4">
        <v>-0.9289587296358999</v>
      </c>
      <c r="V714" s="5">
        <v>11.8211</v>
      </c>
      <c r="W714" s="1">
        <v>3.565</v>
      </c>
      <c r="Z714" s="4">
        <f>IFERROR(__xludf.DUMMYFUNCTION("""COMPUTED_VALUE"""),3.42)</f>
        <v>3.42</v>
      </c>
      <c r="AA714" s="4">
        <v>39.5756</v>
      </c>
      <c r="AB714" s="4" t="s">
        <v>13</v>
      </c>
      <c r="AC714" s="1">
        <v>50.9278927826307</v>
      </c>
      <c r="AD714" s="4">
        <v>-39.1067927826307</v>
      </c>
    </row>
    <row r="715">
      <c r="G715" s="5">
        <v>12.4737</v>
      </c>
      <c r="H715" s="1">
        <v>3.57</v>
      </c>
      <c r="K715" s="4">
        <f>IFERROR(__xludf.DUMMYFUNCTION("""COMPUTED_VALUE"""),3.425)</f>
        <v>3.425</v>
      </c>
      <c r="L715" s="4">
        <v>22.6061</v>
      </c>
      <c r="M715" s="4" t="s">
        <v>13</v>
      </c>
      <c r="N715" s="1">
        <v>13.4162920096891</v>
      </c>
      <c r="O715" s="4">
        <v>-0.9425920096891005</v>
      </c>
      <c r="V715" s="5">
        <v>11.1594</v>
      </c>
      <c r="W715" s="1">
        <v>3.57</v>
      </c>
      <c r="Z715" s="4">
        <f>IFERROR(__xludf.DUMMYFUNCTION("""COMPUTED_VALUE"""),3.425)</f>
        <v>3.425</v>
      </c>
      <c r="AA715" s="4">
        <v>38.5104</v>
      </c>
      <c r="AB715" s="4" t="s">
        <v>13</v>
      </c>
      <c r="AC715" s="1">
        <v>49.7976599864685</v>
      </c>
      <c r="AD715" s="4">
        <v>-38.638259986468505</v>
      </c>
    </row>
    <row r="716">
      <c r="G716" s="5">
        <v>12.2077</v>
      </c>
      <c r="H716" s="1">
        <v>3.575</v>
      </c>
      <c r="K716" s="4">
        <f>IFERROR(__xludf.DUMMYFUNCTION("""COMPUTED_VALUE"""),3.43)</f>
        <v>3.43</v>
      </c>
      <c r="L716" s="4">
        <v>22.254</v>
      </c>
      <c r="M716" s="4" t="s">
        <v>13</v>
      </c>
      <c r="N716" s="1">
        <v>13.1779672309717</v>
      </c>
      <c r="O716" s="4">
        <v>-0.9702672309716984</v>
      </c>
      <c r="V716" s="5">
        <v>10.5277</v>
      </c>
      <c r="W716" s="1">
        <v>3.575</v>
      </c>
      <c r="Z716" s="4">
        <f>IFERROR(__xludf.DUMMYFUNCTION("""COMPUTED_VALUE"""),3.43)</f>
        <v>3.43</v>
      </c>
      <c r="AA716" s="4">
        <v>37.4428</v>
      </c>
      <c r="AB716" s="4" t="s">
        <v>13</v>
      </c>
      <c r="AC716" s="1">
        <v>48.772480525975</v>
      </c>
      <c r="AD716" s="4">
        <v>-38.244780525975</v>
      </c>
    </row>
    <row r="717">
      <c r="G717" s="5">
        <v>11.9511</v>
      </c>
      <c r="H717" s="1">
        <v>3.58</v>
      </c>
      <c r="K717" s="4">
        <f>IFERROR(__xludf.DUMMYFUNCTION("""COMPUTED_VALUE"""),3.435)</f>
        <v>3.435</v>
      </c>
      <c r="L717" s="4">
        <v>21.8967</v>
      </c>
      <c r="M717" s="4" t="s">
        <v>13</v>
      </c>
      <c r="N717" s="1">
        <v>12.967876124959</v>
      </c>
      <c r="O717" s="4">
        <v>-1.0167761249589997</v>
      </c>
      <c r="V717" s="5">
        <v>9.92613</v>
      </c>
      <c r="W717" s="1">
        <v>3.58</v>
      </c>
      <c r="Z717" s="4">
        <f>IFERROR(__xludf.DUMMYFUNCTION("""COMPUTED_VALUE"""),3.435)</f>
        <v>3.435</v>
      </c>
      <c r="AA717" s="4">
        <v>36.3737</v>
      </c>
      <c r="AB717" s="4" t="s">
        <v>13</v>
      </c>
      <c r="AC717" s="1">
        <v>47.8726509668092</v>
      </c>
      <c r="AD717" s="4">
        <v>-37.9465209668092</v>
      </c>
    </row>
    <row r="718">
      <c r="G718" s="5">
        <v>11.7037</v>
      </c>
      <c r="H718" s="1">
        <v>3.585</v>
      </c>
      <c r="K718" s="4">
        <f>IFERROR(__xludf.DUMMYFUNCTION("""COMPUTED_VALUE"""),3.44)</f>
        <v>3.44</v>
      </c>
      <c r="L718" s="4">
        <v>21.5347</v>
      </c>
      <c r="M718" s="4" t="s">
        <v>13</v>
      </c>
      <c r="N718" s="1">
        <v>12.7911104231262</v>
      </c>
      <c r="O718" s="4">
        <v>-1.087410423126201</v>
      </c>
      <c r="V718" s="5">
        <v>9.35482</v>
      </c>
      <c r="W718" s="1">
        <v>3.585</v>
      </c>
      <c r="Z718" s="4">
        <f>IFERROR(__xludf.DUMMYFUNCTION("""COMPUTED_VALUE"""),3.44)</f>
        <v>3.44</v>
      </c>
      <c r="AA718" s="4">
        <v>35.3038</v>
      </c>
      <c r="AB718" s="4" t="s">
        <v>13</v>
      </c>
      <c r="AC718" s="1">
        <v>47.1184678746302</v>
      </c>
      <c r="AD718" s="4">
        <v>-37.763647874630195</v>
      </c>
    </row>
    <row r="719">
      <c r="G719" s="5">
        <v>11.4655</v>
      </c>
      <c r="H719" s="1">
        <v>3.59</v>
      </c>
      <c r="K719" s="4">
        <f>IFERROR(__xludf.DUMMYFUNCTION("""COMPUTED_VALUE"""),3.445)</f>
        <v>3.445</v>
      </c>
      <c r="L719" s="4">
        <v>21.1686</v>
      </c>
      <c r="M719" s="4" t="s">
        <v>13</v>
      </c>
      <c r="N719" s="1">
        <v>12.6527618569486</v>
      </c>
      <c r="O719" s="4">
        <v>-1.1872618569485986</v>
      </c>
      <c r="V719" s="5">
        <v>8.81367</v>
      </c>
      <c r="W719" s="1">
        <v>3.59</v>
      </c>
      <c r="Z719" s="4">
        <f>IFERROR(__xludf.DUMMYFUNCTION("""COMPUTED_VALUE"""),3.445)</f>
        <v>3.445</v>
      </c>
      <c r="AA719" s="4">
        <v>34.2341</v>
      </c>
      <c r="AB719" s="4" t="s">
        <v>13</v>
      </c>
      <c r="AC719" s="1">
        <v>46.5302278150971</v>
      </c>
      <c r="AD719" s="4">
        <v>-37.7165578150971</v>
      </c>
    </row>
    <row r="720">
      <c r="G720" s="5">
        <v>11.2365</v>
      </c>
      <c r="H720" s="1">
        <v>3.595</v>
      </c>
      <c r="K720" s="4">
        <f>IFERROR(__xludf.DUMMYFUNCTION("""COMPUTED_VALUE"""),3.45)</f>
        <v>3.45</v>
      </c>
      <c r="L720" s="4">
        <v>20.799</v>
      </c>
      <c r="M720" s="4" t="s">
        <v>13</v>
      </c>
      <c r="N720" s="1">
        <v>12.5579221579013</v>
      </c>
      <c r="O720" s="4">
        <v>-1.321422157901301</v>
      </c>
      <c r="V720" s="5">
        <v>8.30238</v>
      </c>
      <c r="W720" s="1">
        <v>3.595</v>
      </c>
      <c r="Z720" s="4">
        <f>IFERROR(__xludf.DUMMYFUNCTION("""COMPUTED_VALUE"""),3.45)</f>
        <v>3.45</v>
      </c>
      <c r="AA720" s="4">
        <v>33.1656</v>
      </c>
      <c r="AB720" s="4" t="s">
        <v>13</v>
      </c>
      <c r="AC720" s="1">
        <v>46.1282273538688</v>
      </c>
      <c r="AD720" s="4">
        <v>-37.8258473538688</v>
      </c>
    </row>
    <row r="721">
      <c r="G721" s="5">
        <v>11.0165</v>
      </c>
      <c r="H721" s="1">
        <v>3.6</v>
      </c>
      <c r="K721" s="4">
        <f>IFERROR(__xludf.DUMMYFUNCTION("""COMPUTED_VALUE"""),3.455)</f>
        <v>3.455</v>
      </c>
      <c r="L721" s="4">
        <v>20.4263</v>
      </c>
      <c r="M721" s="4" t="s">
        <v>13</v>
      </c>
      <c r="N721" s="1">
        <v>12.5116830574598</v>
      </c>
      <c r="O721" s="4">
        <v>-1.4951830574597995</v>
      </c>
      <c r="V721" s="5">
        <v>7.82057</v>
      </c>
      <c r="W721" s="1">
        <v>3.6</v>
      </c>
      <c r="Z721" s="4">
        <f>IFERROR(__xludf.DUMMYFUNCTION("""COMPUTED_VALUE"""),3.455)</f>
        <v>3.455</v>
      </c>
      <c r="AA721" s="4">
        <v>32.0992</v>
      </c>
      <c r="AB721" s="4" t="s">
        <v>13</v>
      </c>
      <c r="AC721" s="1">
        <v>45.9327630566045</v>
      </c>
      <c r="AD721" s="4">
        <v>-38.1121930566045</v>
      </c>
    </row>
    <row r="722">
      <c r="G722" s="5">
        <v>10.8053</v>
      </c>
      <c r="H722" s="1">
        <v>3.605</v>
      </c>
      <c r="K722" s="4">
        <f>IFERROR(__xludf.DUMMYFUNCTION("""COMPUTED_VALUE"""),3.46)</f>
        <v>3.46</v>
      </c>
      <c r="L722" s="4">
        <v>20.0512</v>
      </c>
      <c r="M722" s="4" t="s">
        <v>13</v>
      </c>
      <c r="N722" s="1">
        <v>12.5079119</v>
      </c>
      <c r="O722" s="4">
        <v>-1.702611899999999</v>
      </c>
      <c r="V722" s="5">
        <v>7.36763</v>
      </c>
      <c r="W722" s="1">
        <v>3.605</v>
      </c>
      <c r="Z722" s="4">
        <f>IFERROR(__xludf.DUMMYFUNCTION("""COMPUTED_VALUE"""),3.46)</f>
        <v>3.46</v>
      </c>
      <c r="AA722" s="4">
        <v>31.0362</v>
      </c>
      <c r="AB722" s="4" t="s">
        <v>13</v>
      </c>
      <c r="AC722" s="1">
        <v>45.91685172</v>
      </c>
      <c r="AD722" s="4">
        <v>-38.54922172</v>
      </c>
    </row>
    <row r="723">
      <c r="G723" s="5">
        <v>10.6027</v>
      </c>
      <c r="H723" s="1">
        <v>3.61</v>
      </c>
      <c r="K723" s="4">
        <f>IFERROR(__xludf.DUMMYFUNCTION("""COMPUTED_VALUE"""),3.465)</f>
        <v>3.465</v>
      </c>
      <c r="L723" s="4">
        <v>19.6744</v>
      </c>
      <c r="M723" s="4" t="s">
        <v>13</v>
      </c>
      <c r="N723" s="1">
        <v>12.5079119</v>
      </c>
      <c r="O723" s="4">
        <v>-1.9052118999999994</v>
      </c>
      <c r="V723" s="5">
        <v>6.94278</v>
      </c>
      <c r="W723" s="1">
        <v>3.61</v>
      </c>
      <c r="Z723" s="4">
        <f>IFERROR(__xludf.DUMMYFUNCTION("""COMPUTED_VALUE"""),3.465)</f>
        <v>3.465</v>
      </c>
      <c r="AA723" s="4">
        <v>29.9777</v>
      </c>
      <c r="AB723" s="4" t="s">
        <v>13</v>
      </c>
      <c r="AC723" s="1">
        <v>45.91685172</v>
      </c>
      <c r="AD723" s="4">
        <v>-38.97407172</v>
      </c>
    </row>
    <row r="724">
      <c r="G724" s="5">
        <v>10.4084</v>
      </c>
      <c r="H724" s="1">
        <v>3.615</v>
      </c>
      <c r="K724" s="4">
        <f>IFERROR(__xludf.DUMMYFUNCTION("""COMPUTED_VALUE"""),3.47)</f>
        <v>3.47</v>
      </c>
      <c r="L724" s="4">
        <v>19.2965</v>
      </c>
      <c r="M724" s="4" t="s">
        <v>13</v>
      </c>
      <c r="N724" s="1">
        <v>12.5079119</v>
      </c>
      <c r="O724" s="4">
        <v>-2.0995118999999995</v>
      </c>
      <c r="V724" s="5">
        <v>6.5451</v>
      </c>
      <c r="W724" s="1">
        <v>3.615</v>
      </c>
      <c r="Z724" s="4">
        <f>IFERROR(__xludf.DUMMYFUNCTION("""COMPUTED_VALUE"""),3.47)</f>
        <v>3.47</v>
      </c>
      <c r="AA724" s="4">
        <v>28.9251</v>
      </c>
      <c r="AB724" s="4" t="s">
        <v>13</v>
      </c>
      <c r="AC724" s="1">
        <v>45.91685172</v>
      </c>
      <c r="AD724" s="4">
        <v>-39.37175172</v>
      </c>
    </row>
    <row r="725">
      <c r="G725" s="5">
        <v>10.2221</v>
      </c>
      <c r="H725" s="1">
        <v>3.62</v>
      </c>
      <c r="K725" s="4">
        <f>IFERROR(__xludf.DUMMYFUNCTION("""COMPUTED_VALUE"""),3.475)</f>
        <v>3.475</v>
      </c>
      <c r="L725" s="4">
        <v>18.9182</v>
      </c>
      <c r="M725" s="4" t="s">
        <v>13</v>
      </c>
      <c r="N725" s="1">
        <v>12.5079119</v>
      </c>
      <c r="O725" s="4">
        <v>-2.2858119000000006</v>
      </c>
      <c r="V725" s="5">
        <v>6.17353</v>
      </c>
      <c r="W725" s="1">
        <v>3.62</v>
      </c>
      <c r="Z725" s="4">
        <f>IFERROR(__xludf.DUMMYFUNCTION("""COMPUTED_VALUE"""),3.475)</f>
        <v>3.475</v>
      </c>
      <c r="AA725" s="4">
        <v>27.8795</v>
      </c>
      <c r="AB725" s="4" t="s">
        <v>13</v>
      </c>
      <c r="AC725" s="1">
        <v>45.91685172</v>
      </c>
      <c r="AD725" s="4">
        <v>-39.74332172</v>
      </c>
    </row>
    <row r="726">
      <c r="G726" s="5">
        <v>10.0436</v>
      </c>
      <c r="H726" s="1">
        <v>3.625</v>
      </c>
      <c r="K726" s="4">
        <f>IFERROR(__xludf.DUMMYFUNCTION("""COMPUTED_VALUE"""),3.48)</f>
        <v>3.48</v>
      </c>
      <c r="L726" s="4">
        <v>18.5401</v>
      </c>
      <c r="M726" s="4" t="s">
        <v>13</v>
      </c>
      <c r="N726" s="1">
        <v>12.5079119</v>
      </c>
      <c r="O726" s="4">
        <v>-2.4643119</v>
      </c>
      <c r="V726" s="5">
        <v>5.82685</v>
      </c>
      <c r="W726" s="1">
        <v>3.625</v>
      </c>
      <c r="Z726" s="4">
        <f>IFERROR(__xludf.DUMMYFUNCTION("""COMPUTED_VALUE"""),3.48)</f>
        <v>3.48</v>
      </c>
      <c r="AA726" s="4">
        <v>26.8424</v>
      </c>
      <c r="AB726" s="4" t="s">
        <v>13</v>
      </c>
      <c r="AC726" s="1">
        <v>45.91685172</v>
      </c>
      <c r="AD726" s="4">
        <v>-40.09000172</v>
      </c>
    </row>
    <row r="727">
      <c r="G727" s="5">
        <v>9.8724</v>
      </c>
      <c r="H727" s="1">
        <v>3.63</v>
      </c>
      <c r="K727" s="4">
        <f>IFERROR(__xludf.DUMMYFUNCTION("""COMPUTED_VALUE"""),3.485)</f>
        <v>3.485</v>
      </c>
      <c r="L727" s="4">
        <v>18.1629</v>
      </c>
      <c r="M727" s="4" t="s">
        <v>13</v>
      </c>
      <c r="N727" s="1">
        <v>12.5079119</v>
      </c>
      <c r="O727" s="4">
        <v>-2.635511899999999</v>
      </c>
      <c r="V727" s="5">
        <v>5.50377</v>
      </c>
      <c r="W727" s="1">
        <v>3.63</v>
      </c>
      <c r="Z727" s="4">
        <f>IFERROR(__xludf.DUMMYFUNCTION("""COMPUTED_VALUE"""),3.485)</f>
        <v>3.485</v>
      </c>
      <c r="AA727" s="4">
        <v>25.815</v>
      </c>
      <c r="AB727" s="4" t="s">
        <v>13</v>
      </c>
      <c r="AC727" s="1">
        <v>45.91685172</v>
      </c>
      <c r="AD727" s="4">
        <v>-40.413081719999994</v>
      </c>
    </row>
    <row r="728">
      <c r="G728" s="5">
        <v>9.70819</v>
      </c>
      <c r="H728" s="1">
        <v>3.635</v>
      </c>
      <c r="K728" s="4">
        <f>IFERROR(__xludf.DUMMYFUNCTION("""COMPUTED_VALUE"""),3.49)</f>
        <v>3.49</v>
      </c>
      <c r="L728" s="4">
        <v>17.7872</v>
      </c>
      <c r="M728" s="4" t="s">
        <v>13</v>
      </c>
      <c r="N728" s="1">
        <v>12.5079119</v>
      </c>
      <c r="O728" s="4">
        <v>-2.7997218999999998</v>
      </c>
      <c r="V728" s="5">
        <v>5.20285</v>
      </c>
      <c r="W728" s="1">
        <v>3.635</v>
      </c>
      <c r="Z728" s="4">
        <f>IFERROR(__xludf.DUMMYFUNCTION("""COMPUTED_VALUE"""),3.49)</f>
        <v>3.49</v>
      </c>
      <c r="AA728" s="4">
        <v>24.7989</v>
      </c>
      <c r="AB728" s="4" t="s">
        <v>13</v>
      </c>
      <c r="AC728" s="1">
        <v>45.91685172</v>
      </c>
      <c r="AD728" s="4">
        <v>-40.71400172</v>
      </c>
    </row>
    <row r="729">
      <c r="G729" s="5">
        <v>9.55056</v>
      </c>
      <c r="H729" s="1">
        <v>3.64</v>
      </c>
      <c r="K729" s="4">
        <f>IFERROR(__xludf.DUMMYFUNCTION("""COMPUTED_VALUE"""),3.495)</f>
        <v>3.495</v>
      </c>
      <c r="L729" s="4">
        <v>17.4138</v>
      </c>
      <c r="M729" s="4" t="s">
        <v>13</v>
      </c>
      <c r="N729" s="1">
        <v>12.5079119</v>
      </c>
      <c r="O729" s="4">
        <v>-2.957351899999999</v>
      </c>
      <c r="V729" s="5">
        <v>4.92259</v>
      </c>
      <c r="W729" s="1">
        <v>3.64</v>
      </c>
      <c r="Z729" s="4">
        <f>IFERROR(__xludf.DUMMYFUNCTION("""COMPUTED_VALUE"""),3.495)</f>
        <v>3.495</v>
      </c>
      <c r="AA729" s="4">
        <v>23.7954</v>
      </c>
      <c r="AB729" s="4" t="s">
        <v>13</v>
      </c>
      <c r="AC729" s="1">
        <v>45.91685172</v>
      </c>
      <c r="AD729" s="4">
        <v>-40.99426172</v>
      </c>
    </row>
    <row r="730">
      <c r="G730" s="5">
        <v>9.39912</v>
      </c>
      <c r="H730" s="1">
        <v>3.645</v>
      </c>
      <c r="K730" s="4">
        <f>IFERROR(__xludf.DUMMYFUNCTION("""COMPUTED_VALUE"""),3.5)</f>
        <v>3.5</v>
      </c>
      <c r="L730" s="4">
        <v>17.0434</v>
      </c>
      <c r="M730" s="4" t="s">
        <v>13</v>
      </c>
      <c r="N730" s="1">
        <v>12.5079119</v>
      </c>
      <c r="O730" s="4">
        <v>-3.1087919</v>
      </c>
      <c r="V730" s="5">
        <v>4.66144</v>
      </c>
      <c r="W730" s="1">
        <v>3.645</v>
      </c>
      <c r="Z730" s="4">
        <f>IFERROR(__xludf.DUMMYFUNCTION("""COMPUTED_VALUE"""),3.5)</f>
        <v>3.5</v>
      </c>
      <c r="AA730" s="4">
        <v>22.8059</v>
      </c>
      <c r="AB730" s="4" t="s">
        <v>13</v>
      </c>
      <c r="AC730" s="1">
        <v>45.91685172</v>
      </c>
      <c r="AD730" s="4">
        <v>-41.25541172</v>
      </c>
    </row>
    <row r="731">
      <c r="G731" s="5">
        <v>9.25349</v>
      </c>
      <c r="H731" s="1">
        <v>3.65</v>
      </c>
      <c r="K731" s="4">
        <f>IFERROR(__xludf.DUMMYFUNCTION("""COMPUTED_VALUE"""),3.5018005372)</f>
        <v>3.501800537</v>
      </c>
      <c r="L731" s="4" t="s">
        <v>13</v>
      </c>
      <c r="M731" s="4">
        <v>16.8356478577355</v>
      </c>
      <c r="N731" s="1">
        <v>12.5079119</v>
      </c>
      <c r="O731" s="4">
        <v>-3.2544219000000005</v>
      </c>
      <c r="V731" s="5">
        <v>4.41786</v>
      </c>
      <c r="W731" s="1">
        <v>3.65</v>
      </c>
      <c r="Z731" s="4">
        <f>IFERROR(__xludf.DUMMYFUNCTION("""COMPUTED_VALUE"""),3.5018005372)</f>
        <v>3.501800537</v>
      </c>
      <c r="AA731" s="4" t="s">
        <v>13</v>
      </c>
      <c r="AB731" s="4">
        <v>65.7317223413765</v>
      </c>
      <c r="AC731" s="1">
        <v>45.91685172</v>
      </c>
      <c r="AD731" s="4">
        <v>-41.49899172</v>
      </c>
    </row>
    <row r="732">
      <c r="G732" s="5">
        <v>9.1132</v>
      </c>
      <c r="H732" s="1">
        <v>3.655</v>
      </c>
      <c r="K732" s="4">
        <f>IFERROR(__xludf.DUMMYFUNCTION("""COMPUTED_VALUE"""),3.505)</f>
        <v>3.505</v>
      </c>
      <c r="L732" s="4">
        <v>16.6764</v>
      </c>
      <c r="M732" s="4" t="s">
        <v>13</v>
      </c>
      <c r="N732" s="1">
        <v>12.5079119</v>
      </c>
      <c r="O732" s="4">
        <v>-3.394711899999999</v>
      </c>
      <c r="V732" s="5">
        <v>4.19018</v>
      </c>
      <c r="W732" s="1">
        <v>3.655</v>
      </c>
      <c r="Z732" s="4">
        <f>IFERROR(__xludf.DUMMYFUNCTION("""COMPUTED_VALUE"""),3.505)</f>
        <v>3.505</v>
      </c>
      <c r="AA732" s="4">
        <v>21.8318</v>
      </c>
      <c r="AB732" s="4" t="s">
        <v>13</v>
      </c>
      <c r="AC732" s="1">
        <v>45.91685172</v>
      </c>
      <c r="AD732" s="4">
        <v>-41.72667172</v>
      </c>
    </row>
    <row r="733">
      <c r="G733" s="5">
        <v>8.97791</v>
      </c>
      <c r="H733" s="1">
        <v>3.66</v>
      </c>
      <c r="K733" s="4">
        <f>IFERROR(__xludf.DUMMYFUNCTION("""COMPUTED_VALUE"""),3.51)</f>
        <v>3.51</v>
      </c>
      <c r="L733" s="4">
        <v>16.3137</v>
      </c>
      <c r="M733" s="4" t="s">
        <v>13</v>
      </c>
      <c r="N733" s="1">
        <v>12.5079119</v>
      </c>
      <c r="O733" s="4">
        <v>-3.5300019000000002</v>
      </c>
      <c r="V733" s="5">
        <v>3.97691</v>
      </c>
      <c r="W733" s="1">
        <v>3.66</v>
      </c>
      <c r="Z733" s="4">
        <f>IFERROR(__xludf.DUMMYFUNCTION("""COMPUTED_VALUE"""),3.51)</f>
        <v>3.51</v>
      </c>
      <c r="AA733" s="4">
        <v>20.8745</v>
      </c>
      <c r="AB733" s="4" t="s">
        <v>13</v>
      </c>
      <c r="AC733" s="1">
        <v>45.91685172</v>
      </c>
      <c r="AD733" s="4">
        <v>-41.93994171999999</v>
      </c>
    </row>
    <row r="734">
      <c r="G734" s="5">
        <v>8.84721</v>
      </c>
      <c r="H734" s="1">
        <v>3.665</v>
      </c>
      <c r="K734" s="4">
        <f>IFERROR(__xludf.DUMMYFUNCTION("""COMPUTED_VALUE"""),3.515)</f>
        <v>3.515</v>
      </c>
      <c r="L734" s="4">
        <v>15.9557</v>
      </c>
      <c r="M734" s="4" t="s">
        <v>13</v>
      </c>
      <c r="N734" s="1">
        <v>12.5079119</v>
      </c>
      <c r="O734" s="4">
        <v>-3.6607018999999994</v>
      </c>
      <c r="V734" s="5">
        <v>3.77648</v>
      </c>
      <c r="W734" s="1">
        <v>3.665</v>
      </c>
      <c r="Z734" s="4">
        <f>IFERROR(__xludf.DUMMYFUNCTION("""COMPUTED_VALUE"""),3.515)</f>
        <v>3.515</v>
      </c>
      <c r="AA734" s="4">
        <v>19.9355</v>
      </c>
      <c r="AB734" s="4" t="s">
        <v>13</v>
      </c>
      <c r="AC734" s="1">
        <v>45.91685172</v>
      </c>
      <c r="AD734" s="4">
        <v>-42.14037172</v>
      </c>
    </row>
    <row r="735">
      <c r="G735" s="5">
        <v>8.72073</v>
      </c>
      <c r="H735" s="1">
        <v>3.67</v>
      </c>
      <c r="K735" s="4">
        <f>IFERROR(__xludf.DUMMYFUNCTION("""COMPUTED_VALUE"""),3.52)</f>
        <v>3.52</v>
      </c>
      <c r="L735" s="4">
        <v>15.603</v>
      </c>
      <c r="M735" s="4" t="s">
        <v>13</v>
      </c>
      <c r="N735" s="1">
        <v>12.5079119</v>
      </c>
      <c r="O735" s="4">
        <v>-3.7871819</v>
      </c>
      <c r="V735" s="5">
        <v>3.58743</v>
      </c>
      <c r="W735" s="1">
        <v>3.67</v>
      </c>
      <c r="Z735" s="4">
        <f>IFERROR(__xludf.DUMMYFUNCTION("""COMPUTED_VALUE"""),3.52)</f>
        <v>3.52</v>
      </c>
      <c r="AA735" s="4">
        <v>19.016</v>
      </c>
      <c r="AB735" s="4" t="s">
        <v>13</v>
      </c>
      <c r="AC735" s="1">
        <v>45.91685172</v>
      </c>
      <c r="AD735" s="4">
        <v>-42.32942172</v>
      </c>
    </row>
    <row r="736">
      <c r="G736" s="5">
        <v>8.5981</v>
      </c>
      <c r="H736" s="1">
        <v>3.675</v>
      </c>
      <c r="K736" s="4">
        <f>IFERROR(__xludf.DUMMYFUNCTION("""COMPUTED_VALUE"""),3.525)</f>
        <v>3.525</v>
      </c>
      <c r="L736" s="4">
        <v>15.2563</v>
      </c>
      <c r="M736" s="4" t="s">
        <v>13</v>
      </c>
      <c r="N736" s="1">
        <v>12.5079119</v>
      </c>
      <c r="O736" s="4">
        <v>-3.9098118999999993</v>
      </c>
      <c r="V736" s="5">
        <v>3.40837</v>
      </c>
      <c r="W736" s="1">
        <v>3.675</v>
      </c>
      <c r="Z736" s="4">
        <f>IFERROR(__xludf.DUMMYFUNCTION("""COMPUTED_VALUE"""),3.525)</f>
        <v>3.525</v>
      </c>
      <c r="AA736" s="4">
        <v>18.1175</v>
      </c>
      <c r="AB736" s="4" t="s">
        <v>13</v>
      </c>
      <c r="AC736" s="1">
        <v>45.91685172</v>
      </c>
      <c r="AD736" s="4">
        <v>-42.50848172</v>
      </c>
    </row>
    <row r="737">
      <c r="G737" s="5">
        <v>8.47895</v>
      </c>
      <c r="H737" s="1">
        <v>3.68</v>
      </c>
      <c r="K737" s="4">
        <f>IFERROR(__xludf.DUMMYFUNCTION("""COMPUTED_VALUE"""),3.53)</f>
        <v>3.53</v>
      </c>
      <c r="L737" s="4">
        <v>14.916</v>
      </c>
      <c r="M737" s="4" t="s">
        <v>13</v>
      </c>
      <c r="N737" s="1">
        <v>12.5079119</v>
      </c>
      <c r="O737" s="4">
        <v>-4.0289619000000005</v>
      </c>
      <c r="V737" s="5">
        <v>3.23795</v>
      </c>
      <c r="W737" s="1">
        <v>3.68</v>
      </c>
      <c r="Z737" s="4">
        <f>IFERROR(__xludf.DUMMYFUNCTION("""COMPUTED_VALUE"""),3.53)</f>
        <v>3.53</v>
      </c>
      <c r="AA737" s="4">
        <v>17.2411</v>
      </c>
      <c r="AB737" s="4" t="s">
        <v>13</v>
      </c>
      <c r="AC737" s="1">
        <v>45.91685172</v>
      </c>
      <c r="AD737" s="4">
        <v>-42.67890172</v>
      </c>
    </row>
    <row r="738">
      <c r="G738" s="5">
        <v>8.36301</v>
      </c>
      <c r="H738" s="1">
        <v>3.685</v>
      </c>
      <c r="K738" s="4">
        <f>IFERROR(__xludf.DUMMYFUNCTION("""COMPUTED_VALUE"""),3.535)</f>
        <v>3.535</v>
      </c>
      <c r="L738" s="4">
        <v>14.5825</v>
      </c>
      <c r="M738" s="4" t="s">
        <v>13</v>
      </c>
      <c r="N738" s="1">
        <v>12.5079119</v>
      </c>
      <c r="O738" s="4">
        <v>-4.144901900000001</v>
      </c>
      <c r="V738" s="5">
        <v>3.07504</v>
      </c>
      <c r="W738" s="1">
        <v>3.685</v>
      </c>
      <c r="Z738" s="4">
        <f>IFERROR(__xludf.DUMMYFUNCTION("""COMPUTED_VALUE"""),3.535)</f>
        <v>3.535</v>
      </c>
      <c r="AA738" s="4">
        <v>16.3882</v>
      </c>
      <c r="AB738" s="4" t="s">
        <v>13</v>
      </c>
      <c r="AC738" s="1">
        <v>45.91685172</v>
      </c>
      <c r="AD738" s="4">
        <v>-42.841811719999995</v>
      </c>
    </row>
    <row r="739">
      <c r="G739" s="5">
        <v>8.24994</v>
      </c>
      <c r="H739" s="1">
        <v>3.69</v>
      </c>
      <c r="K739" s="4">
        <f>IFERROR(__xludf.DUMMYFUNCTION("""COMPUTED_VALUE"""),3.54)</f>
        <v>3.54</v>
      </c>
      <c r="L739" s="4">
        <v>14.2564</v>
      </c>
      <c r="M739" s="4" t="s">
        <v>13</v>
      </c>
      <c r="N739" s="1">
        <v>12.4914142731111</v>
      </c>
      <c r="O739" s="4">
        <v>-4.2414742731111</v>
      </c>
      <c r="V739" s="5">
        <v>2.91848</v>
      </c>
      <c r="W739" s="1">
        <v>3.69</v>
      </c>
      <c r="Z739" s="4">
        <f>IFERROR(__xludf.DUMMYFUNCTION("""COMPUTED_VALUE"""),3.54)</f>
        <v>3.54</v>
      </c>
      <c r="AA739" s="4">
        <v>15.5598</v>
      </c>
      <c r="AB739" s="4" t="s">
        <v>13</v>
      </c>
      <c r="AC739" s="1">
        <v>45.7244269670046</v>
      </c>
      <c r="AD739" s="4">
        <v>-42.805946967004594</v>
      </c>
    </row>
    <row r="740">
      <c r="G740" s="5">
        <v>8.13946</v>
      </c>
      <c r="H740" s="1">
        <v>3.695</v>
      </c>
      <c r="K740" s="4">
        <f>IFERROR(__xludf.DUMMYFUNCTION("""COMPUTED_VALUE"""),3.545)</f>
        <v>3.545</v>
      </c>
      <c r="L740" s="4">
        <v>13.9381</v>
      </c>
      <c r="M740" s="4" t="s">
        <v>13</v>
      </c>
      <c r="N740" s="1">
        <v>12.4402996704489</v>
      </c>
      <c r="O740" s="4">
        <v>-4.3008396704489</v>
      </c>
      <c r="V740" s="5">
        <v>2.76732</v>
      </c>
      <c r="W740" s="1">
        <v>3.695</v>
      </c>
      <c r="Z740" s="4">
        <f>IFERROR(__xludf.DUMMYFUNCTION("""COMPUTED_VALUE"""),3.545)</f>
        <v>3.545</v>
      </c>
      <c r="AA740" s="4">
        <v>14.7571</v>
      </c>
      <c r="AB740" s="4" t="s">
        <v>13</v>
      </c>
      <c r="AC740" s="1">
        <v>45.1300141984626</v>
      </c>
      <c r="AD740" s="4">
        <v>-42.3626941984626</v>
      </c>
    </row>
    <row r="741">
      <c r="G741" s="5">
        <v>8.03131</v>
      </c>
      <c r="H741" s="1">
        <v>3.7</v>
      </c>
      <c r="K741" s="4">
        <f>IFERROR(__xludf.DUMMYFUNCTION("""COMPUTED_VALUE"""),3.55)</f>
        <v>3.55</v>
      </c>
      <c r="L741" s="4">
        <v>13.6279</v>
      </c>
      <c r="M741" s="4" t="s">
        <v>13</v>
      </c>
      <c r="N741" s="1">
        <v>12.3574986445124</v>
      </c>
      <c r="O741" s="4">
        <v>-4.326188644512401</v>
      </c>
      <c r="V741" s="5">
        <v>2.62069</v>
      </c>
      <c r="W741" s="1">
        <v>3.7</v>
      </c>
      <c r="Z741" s="4">
        <f>IFERROR(__xludf.DUMMYFUNCTION("""COMPUTED_VALUE"""),3.55)</f>
        <v>3.55</v>
      </c>
      <c r="AA741" s="4">
        <v>13.981</v>
      </c>
      <c r="AB741" s="4" t="s">
        <v>13</v>
      </c>
      <c r="AC741" s="1">
        <v>44.1705969919521</v>
      </c>
      <c r="AD741" s="4">
        <v>-41.5499069919521</v>
      </c>
    </row>
    <row r="742">
      <c r="G742" s="5">
        <v>7.92525</v>
      </c>
      <c r="H742" s="1">
        <v>3.705</v>
      </c>
      <c r="K742" s="4">
        <f>IFERROR(__xludf.DUMMYFUNCTION("""COMPUTED_VALUE"""),3.555)</f>
        <v>3.555</v>
      </c>
      <c r="L742" s="4">
        <v>13.3261</v>
      </c>
      <c r="M742" s="4" t="s">
        <v>13</v>
      </c>
      <c r="N742" s="1">
        <v>12.2459884232396</v>
      </c>
      <c r="O742" s="4">
        <v>-4.3207384232396</v>
      </c>
      <c r="V742" s="5">
        <v>2.47782</v>
      </c>
      <c r="W742" s="1">
        <v>3.705</v>
      </c>
      <c r="Z742" s="4">
        <f>IFERROR(__xludf.DUMMYFUNCTION("""COMPUTED_VALUE"""),3.555)</f>
        <v>3.555</v>
      </c>
      <c r="AA742" s="4">
        <v>13.2324</v>
      </c>
      <c r="AB742" s="4" t="s">
        <v>13</v>
      </c>
      <c r="AC742" s="1">
        <v>42.8837044990923</v>
      </c>
      <c r="AD742" s="4">
        <v>-40.4058844990923</v>
      </c>
    </row>
    <row r="743">
      <c r="G743" s="5">
        <v>7.82106</v>
      </c>
      <c r="H743" s="1">
        <v>3.71</v>
      </c>
      <c r="K743" s="4">
        <f>IFERROR(__xludf.DUMMYFUNCTION("""COMPUTED_VALUE"""),3.56)</f>
        <v>3.56</v>
      </c>
      <c r="L743" s="4">
        <v>13.033</v>
      </c>
      <c r="M743" s="4" t="s">
        <v>13</v>
      </c>
      <c r="N743" s="1">
        <v>12.1087462345682</v>
      </c>
      <c r="O743" s="4">
        <v>-4.287686234568199</v>
      </c>
      <c r="V743" s="5">
        <v>2.3381</v>
      </c>
      <c r="W743" s="1">
        <v>3.71</v>
      </c>
      <c r="Z743" s="4">
        <f>IFERROR(__xludf.DUMMYFUNCTION("""COMPUTED_VALUE"""),3.56)</f>
        <v>3.56</v>
      </c>
      <c r="AA743" s="4">
        <v>12.5123</v>
      </c>
      <c r="AB743" s="4" t="s">
        <v>13</v>
      </c>
      <c r="AC743" s="1">
        <v>41.3068658715019</v>
      </c>
      <c r="AD743" s="4">
        <v>-38.9687658715019</v>
      </c>
    </row>
    <row r="744">
      <c r="G744" s="5">
        <v>7.71854</v>
      </c>
      <c r="H744" s="1">
        <v>3.715</v>
      </c>
      <c r="K744" s="4">
        <f>IFERROR(__xludf.DUMMYFUNCTION("""COMPUTED_VALUE"""),3.565)</f>
        <v>3.565</v>
      </c>
      <c r="L744" s="4">
        <v>12.7488</v>
      </c>
      <c r="M744" s="4" t="s">
        <v>13</v>
      </c>
      <c r="N744" s="1">
        <v>11.9487493064361</v>
      </c>
      <c r="O744" s="4">
        <v>-4.230209306436101</v>
      </c>
      <c r="V744" s="5">
        <v>2.20096</v>
      </c>
      <c r="W744" s="1">
        <v>3.715</v>
      </c>
      <c r="Z744" s="4">
        <f>IFERROR(__xludf.DUMMYFUNCTION("""COMPUTED_VALUE"""),3.565)</f>
        <v>3.565</v>
      </c>
      <c r="AA744" s="4">
        <v>11.8211</v>
      </c>
      <c r="AB744" s="4" t="s">
        <v>13</v>
      </c>
      <c r="AC744" s="1">
        <v>39.4776102608001</v>
      </c>
      <c r="AD744" s="4">
        <v>-37.276650260800096</v>
      </c>
    </row>
    <row r="745">
      <c r="G745" s="5">
        <v>7.61751</v>
      </c>
      <c r="H745" s="1">
        <v>3.72</v>
      </c>
      <c r="K745" s="4">
        <f>IFERROR(__xludf.DUMMYFUNCTION("""COMPUTED_VALUE"""),3.57)</f>
        <v>3.57</v>
      </c>
      <c r="L745" s="4">
        <v>12.4737</v>
      </c>
      <c r="M745" s="4" t="s">
        <v>13</v>
      </c>
      <c r="N745" s="1">
        <v>11.768974866781</v>
      </c>
      <c r="O745" s="4">
        <v>-4.151464866781001</v>
      </c>
      <c r="V745" s="5">
        <v>2.06596</v>
      </c>
      <c r="W745" s="1">
        <v>3.72</v>
      </c>
      <c r="Z745" s="4">
        <f>IFERROR(__xludf.DUMMYFUNCTION("""COMPUTED_VALUE"""),3.57)</f>
        <v>3.57</v>
      </c>
      <c r="AA745" s="4">
        <v>11.1594</v>
      </c>
      <c r="AB745" s="4" t="s">
        <v>13</v>
      </c>
      <c r="AC745" s="1">
        <v>37.4334668186055</v>
      </c>
      <c r="AD745" s="4">
        <v>-35.367506818605506</v>
      </c>
    </row>
    <row r="746">
      <c r="G746" s="5">
        <v>7.51781</v>
      </c>
      <c r="H746" s="1">
        <v>3.725</v>
      </c>
      <c r="K746" s="4">
        <f>IFERROR(__xludf.DUMMYFUNCTION("""COMPUTED_VALUE"""),3.575)</f>
        <v>3.575</v>
      </c>
      <c r="L746" s="4">
        <v>12.2077</v>
      </c>
      <c r="M746" s="4" t="s">
        <v>13</v>
      </c>
      <c r="N746" s="1">
        <v>11.572400143541</v>
      </c>
      <c r="O746" s="4">
        <v>-4.054590143541</v>
      </c>
      <c r="V746" s="5">
        <v>1.93277</v>
      </c>
      <c r="W746" s="1">
        <v>3.725</v>
      </c>
      <c r="Z746" s="4">
        <f>IFERROR(__xludf.DUMMYFUNCTION("""COMPUTED_VALUE"""),3.575)</f>
        <v>3.575</v>
      </c>
      <c r="AA746" s="4">
        <v>10.5277</v>
      </c>
      <c r="AB746" s="4" t="s">
        <v>13</v>
      </c>
      <c r="AC746" s="1">
        <v>35.2119646965374</v>
      </c>
      <c r="AD746" s="4">
        <v>-33.2791946965374</v>
      </c>
    </row>
    <row r="747">
      <c r="G747" s="5">
        <v>7.41927</v>
      </c>
      <c r="H747" s="1">
        <v>3.73</v>
      </c>
      <c r="K747" s="4">
        <f>IFERROR(__xludf.DUMMYFUNCTION("""COMPUTED_VALUE"""),3.58)</f>
        <v>3.58</v>
      </c>
      <c r="L747" s="4">
        <v>11.9511</v>
      </c>
      <c r="M747" s="4" t="s">
        <v>13</v>
      </c>
      <c r="N747" s="1">
        <v>11.3620023646537</v>
      </c>
      <c r="O747" s="4">
        <v>-3.9427323646536996</v>
      </c>
      <c r="V747" s="5">
        <v>1.80104</v>
      </c>
      <c r="W747" s="1">
        <v>3.73</v>
      </c>
      <c r="Z747" s="4">
        <f>IFERROR(__xludf.DUMMYFUNCTION("""COMPUTED_VALUE"""),3.58)</f>
        <v>3.58</v>
      </c>
      <c r="AA747" s="4">
        <v>9.92613</v>
      </c>
      <c r="AB747" s="4" t="s">
        <v>13</v>
      </c>
      <c r="AC747" s="1">
        <v>32.8506330462146</v>
      </c>
      <c r="AD747" s="4">
        <v>-31.049593046214596</v>
      </c>
    </row>
    <row r="748">
      <c r="G748" s="5">
        <v>7.32177</v>
      </c>
      <c r="H748" s="1">
        <v>3.735</v>
      </c>
      <c r="K748" s="4">
        <f>IFERROR(__xludf.DUMMYFUNCTION("""COMPUTED_VALUE"""),3.585)</f>
        <v>3.585</v>
      </c>
      <c r="L748" s="4">
        <v>11.7037</v>
      </c>
      <c r="M748" s="4" t="s">
        <v>13</v>
      </c>
      <c r="N748" s="1">
        <v>11.140758758057</v>
      </c>
      <c r="O748" s="4">
        <v>-3.8189887580570003</v>
      </c>
      <c r="V748" s="5">
        <v>1.67062</v>
      </c>
      <c r="W748" s="1">
        <v>3.735</v>
      </c>
      <c r="Z748" s="4">
        <f>IFERROR(__xludf.DUMMYFUNCTION("""COMPUTED_VALUE"""),3.585)</f>
        <v>3.585</v>
      </c>
      <c r="AA748" s="4">
        <v>9.35482</v>
      </c>
      <c r="AB748" s="4" t="s">
        <v>13</v>
      </c>
      <c r="AC748" s="1">
        <v>30.3870010192561</v>
      </c>
      <c r="AD748" s="4">
        <v>-28.7163810192561</v>
      </c>
    </row>
    <row r="749">
      <c r="G749" s="5">
        <v>7.22522</v>
      </c>
      <c r="H749" s="1">
        <v>3.74</v>
      </c>
      <c r="K749" s="4">
        <f>IFERROR(__xludf.DUMMYFUNCTION("""COMPUTED_VALUE"""),3.59)</f>
        <v>3.59</v>
      </c>
      <c r="L749" s="4">
        <v>11.4655</v>
      </c>
      <c r="M749" s="4" t="s">
        <v>13</v>
      </c>
      <c r="N749" s="1">
        <v>10.9116465516888</v>
      </c>
      <c r="O749" s="4">
        <v>-3.6864265516888004</v>
      </c>
      <c r="V749" s="5">
        <v>1.54134</v>
      </c>
      <c r="W749" s="1">
        <v>3.74</v>
      </c>
      <c r="Z749" s="4">
        <f>IFERROR(__xludf.DUMMYFUNCTION("""COMPUTED_VALUE"""),3.59)</f>
        <v>3.59</v>
      </c>
      <c r="AA749" s="4">
        <v>8.81367</v>
      </c>
      <c r="AB749" s="4" t="s">
        <v>13</v>
      </c>
      <c r="AC749" s="1">
        <v>27.8585977672807</v>
      </c>
      <c r="AD749" s="4">
        <v>-26.3172577672807</v>
      </c>
    </row>
    <row r="750">
      <c r="G750" s="5">
        <v>7.12952</v>
      </c>
      <c r="H750" s="1">
        <v>3.745</v>
      </c>
      <c r="K750" s="4">
        <f>IFERROR(__xludf.DUMMYFUNCTION("""COMPUTED_VALUE"""),3.595)</f>
        <v>3.595</v>
      </c>
      <c r="L750" s="4">
        <v>11.2365</v>
      </c>
      <c r="M750" s="4" t="s">
        <v>13</v>
      </c>
      <c r="N750" s="1">
        <v>10.6776429734868</v>
      </c>
      <c r="O750" s="4">
        <v>-3.548122973486799</v>
      </c>
      <c r="V750" s="5">
        <v>1.41311</v>
      </c>
      <c r="W750" s="1">
        <v>3.745</v>
      </c>
      <c r="Z750" s="4">
        <f>IFERROR(__xludf.DUMMYFUNCTION("""COMPUTED_VALUE"""),3.595)</f>
        <v>3.595</v>
      </c>
      <c r="AA750" s="4">
        <v>8.30238</v>
      </c>
      <c r="AB750" s="4" t="s">
        <v>13</v>
      </c>
      <c r="AC750" s="1">
        <v>25.3029524419075</v>
      </c>
      <c r="AD750" s="4">
        <v>-23.8898424419075</v>
      </c>
    </row>
    <row r="751">
      <c r="G751" s="5">
        <v>7.03458</v>
      </c>
      <c r="H751" s="1">
        <v>3.75</v>
      </c>
      <c r="K751" s="4">
        <f>IFERROR(__xludf.DUMMYFUNCTION("""COMPUTED_VALUE"""),3.6)</f>
        <v>3.6</v>
      </c>
      <c r="L751" s="4">
        <v>11.0165</v>
      </c>
      <c r="M751" s="4" t="s">
        <v>13</v>
      </c>
      <c r="N751" s="1">
        <v>10.441725251389</v>
      </c>
      <c r="O751" s="4">
        <v>-3.407145251389</v>
      </c>
      <c r="V751" s="5">
        <v>1.28587</v>
      </c>
      <c r="W751" s="1">
        <v>3.75</v>
      </c>
      <c r="Z751" s="4">
        <f>IFERROR(__xludf.DUMMYFUNCTION("""COMPUTED_VALUE"""),3.6)</f>
        <v>3.6</v>
      </c>
      <c r="AA751" s="4">
        <v>7.82057</v>
      </c>
      <c r="AB751" s="4" t="s">
        <v>13</v>
      </c>
      <c r="AC751" s="1">
        <v>22.7575941947556</v>
      </c>
      <c r="AD751" s="4">
        <v>-21.471724194755602</v>
      </c>
    </row>
    <row r="752">
      <c r="G752" s="5">
        <v>6.94035</v>
      </c>
      <c r="H752" s="1">
        <v>3.755</v>
      </c>
      <c r="K752" s="4">
        <f>IFERROR(__xludf.DUMMYFUNCTION("""COMPUTED_VALUE"""),3.6018524172)</f>
        <v>3.601852417</v>
      </c>
      <c r="L752" s="4" t="s">
        <v>13</v>
      </c>
      <c r="M752" s="4">
        <v>12.507911897954</v>
      </c>
      <c r="N752" s="1">
        <v>10.2068706133332</v>
      </c>
      <c r="O752" s="4">
        <v>-3.2665206133332</v>
      </c>
      <c r="V752" s="5">
        <v>1.15959</v>
      </c>
      <c r="W752" s="1">
        <v>3.755</v>
      </c>
      <c r="Z752" s="4">
        <f>IFERROR(__xludf.DUMMYFUNCTION("""COMPUTED_VALUE"""),3.6018524172)</f>
        <v>3.601852417</v>
      </c>
      <c r="AA752" s="4" t="s">
        <v>13</v>
      </c>
      <c r="AB752" s="4">
        <v>45.9168517172472</v>
      </c>
      <c r="AC752" s="1">
        <v>20.2600521774437</v>
      </c>
      <c r="AD752" s="4">
        <v>-19.1004621774437</v>
      </c>
    </row>
    <row r="753">
      <c r="G753" s="5">
        <v>6.84679</v>
      </c>
      <c r="H753" s="1">
        <v>3.76</v>
      </c>
      <c r="K753" s="4">
        <f>IFERROR(__xludf.DUMMYFUNCTION("""COMPUTED_VALUE"""),3.605)</f>
        <v>3.605</v>
      </c>
      <c r="L753" s="4">
        <v>10.8053</v>
      </c>
      <c r="M753" s="4" t="s">
        <v>13</v>
      </c>
      <c r="N753" s="1">
        <v>9.97605628725716</v>
      </c>
      <c r="O753" s="4">
        <v>-3.1292662872571597</v>
      </c>
      <c r="V753" s="5">
        <v>1.0343</v>
      </c>
      <c r="W753" s="1">
        <v>3.76</v>
      </c>
      <c r="Z753" s="4">
        <f>IFERROR(__xludf.DUMMYFUNCTION("""COMPUTED_VALUE"""),3.605)</f>
        <v>3.605</v>
      </c>
      <c r="AA753" s="4">
        <v>7.36763</v>
      </c>
      <c r="AB753" s="4" t="s">
        <v>13</v>
      </c>
      <c r="AC753" s="1">
        <v>17.8478555415908</v>
      </c>
      <c r="AD753" s="4">
        <v>-16.8135555415908</v>
      </c>
    </row>
    <row r="754">
      <c r="G754" s="5">
        <v>6.75388</v>
      </c>
      <c r="H754" s="1">
        <v>3.765</v>
      </c>
      <c r="K754" s="4">
        <f>IFERROR(__xludf.DUMMYFUNCTION("""COMPUTED_VALUE"""),3.61)</f>
        <v>3.61</v>
      </c>
      <c r="L754" s="4">
        <v>10.6027</v>
      </c>
      <c r="M754" s="4" t="s">
        <v>13</v>
      </c>
      <c r="N754" s="1">
        <v>9.75225950109872</v>
      </c>
      <c r="O754" s="4">
        <v>-2.9983795010987206</v>
      </c>
      <c r="V754" s="5">
        <v>0.910035</v>
      </c>
      <c r="W754" s="1">
        <v>3.765</v>
      </c>
      <c r="Z754" s="4">
        <f>IFERROR(__xludf.DUMMYFUNCTION("""COMPUTED_VALUE"""),3.61)</f>
        <v>3.61</v>
      </c>
      <c r="AA754" s="4">
        <v>6.94278</v>
      </c>
      <c r="AB754" s="4" t="s">
        <v>13</v>
      </c>
      <c r="AC754" s="1">
        <v>15.5585334388156</v>
      </c>
      <c r="AD754" s="4">
        <v>-14.648498438815599</v>
      </c>
    </row>
    <row r="755">
      <c r="G755" s="5">
        <v>6.66163</v>
      </c>
      <c r="H755" s="1">
        <v>3.77</v>
      </c>
      <c r="K755" s="4">
        <f>IFERROR(__xludf.DUMMYFUNCTION("""COMPUTED_VALUE"""),3.615)</f>
        <v>3.615</v>
      </c>
      <c r="L755" s="4">
        <v>10.4084</v>
      </c>
      <c r="M755" s="4" t="s">
        <v>13</v>
      </c>
      <c r="N755" s="1">
        <v>9.53845748279576</v>
      </c>
      <c r="O755" s="4">
        <v>-2.8768274827957603</v>
      </c>
      <c r="V755" s="5">
        <v>0.786899</v>
      </c>
      <c r="W755" s="1">
        <v>3.77</v>
      </c>
      <c r="Z755" s="4">
        <f>IFERROR(__xludf.DUMMYFUNCTION("""COMPUTED_VALUE"""),3.615)</f>
        <v>3.615</v>
      </c>
      <c r="AA755" s="4">
        <v>6.5451</v>
      </c>
      <c r="AB755" s="4" t="s">
        <v>13</v>
      </c>
      <c r="AC755" s="1">
        <v>13.4296150207376</v>
      </c>
      <c r="AD755" s="4">
        <v>-12.6427160207376</v>
      </c>
    </row>
    <row r="756">
      <c r="G756" s="5">
        <v>6.57006</v>
      </c>
      <c r="H756" s="1">
        <v>3.775</v>
      </c>
      <c r="K756" s="4">
        <f>IFERROR(__xludf.DUMMYFUNCTION("""COMPUTED_VALUE"""),3.62)</f>
        <v>3.62</v>
      </c>
      <c r="L756" s="4">
        <v>10.2221</v>
      </c>
      <c r="M756" s="4" t="s">
        <v>13</v>
      </c>
      <c r="N756" s="1">
        <v>9.3376274602861</v>
      </c>
      <c r="O756" s="4">
        <v>-2.7675674602861005</v>
      </c>
      <c r="V756" s="5">
        <v>0.664952</v>
      </c>
      <c r="W756" s="1">
        <v>3.775</v>
      </c>
      <c r="Z756" s="4">
        <f>IFERROR(__xludf.DUMMYFUNCTION("""COMPUTED_VALUE"""),3.62)</f>
        <v>3.62</v>
      </c>
      <c r="AA756" s="4">
        <v>6.17353</v>
      </c>
      <c r="AB756" s="4" t="s">
        <v>13</v>
      </c>
      <c r="AC756" s="1">
        <v>11.4986294389755</v>
      </c>
      <c r="AD756" s="4">
        <v>-10.833677438975501</v>
      </c>
    </row>
    <row r="757">
      <c r="G757" s="5">
        <v>6.47921</v>
      </c>
      <c r="H757" s="1">
        <v>3.78</v>
      </c>
      <c r="K757" s="4">
        <f>IFERROR(__xludf.DUMMYFUNCTION("""COMPUTED_VALUE"""),3.625)</f>
        <v>3.625</v>
      </c>
      <c r="L757" s="4">
        <v>10.0436</v>
      </c>
      <c r="M757" s="4" t="s">
        <v>13</v>
      </c>
      <c r="N757" s="1">
        <v>9.15274666150757</v>
      </c>
      <c r="O757" s="4">
        <v>-2.673536661507569</v>
      </c>
      <c r="V757" s="5">
        <v>0.544337</v>
      </c>
      <c r="W757" s="1">
        <v>3.78</v>
      </c>
      <c r="Z757" s="4">
        <f>IFERROR(__xludf.DUMMYFUNCTION("""COMPUTED_VALUE"""),3.625)</f>
        <v>3.625</v>
      </c>
      <c r="AA757" s="4">
        <v>5.82685</v>
      </c>
      <c r="AB757" s="4" t="s">
        <v>13</v>
      </c>
      <c r="AC757" s="1">
        <v>9.80310584514822</v>
      </c>
      <c r="AD757" s="4">
        <v>-9.25876884514822</v>
      </c>
    </row>
    <row r="758">
      <c r="G758" s="5">
        <v>6.38919</v>
      </c>
      <c r="H758" s="1">
        <v>3.785</v>
      </c>
      <c r="K758" s="4">
        <f>IFERROR(__xludf.DUMMYFUNCTION("""COMPUTED_VALUE"""),3.63)</f>
        <v>3.63</v>
      </c>
      <c r="L758" s="4">
        <v>9.8724</v>
      </c>
      <c r="M758" s="4" t="s">
        <v>13</v>
      </c>
      <c r="N758" s="1">
        <v>8.986792314398</v>
      </c>
      <c r="O758" s="4">
        <v>-2.5976023143980003</v>
      </c>
      <c r="V758" s="5">
        <v>0.425179</v>
      </c>
      <c r="W758" s="1">
        <v>3.785</v>
      </c>
      <c r="Z758" s="4">
        <f>IFERROR(__xludf.DUMMYFUNCTION("""COMPUTED_VALUE"""),3.63)</f>
        <v>3.63</v>
      </c>
      <c r="AA758" s="4">
        <v>5.50377</v>
      </c>
      <c r="AB758" s="4" t="s">
        <v>13</v>
      </c>
      <c r="AC758" s="1">
        <v>8.38057339087456</v>
      </c>
      <c r="AD758" s="4">
        <v>-7.9553943908745595</v>
      </c>
    </row>
    <row r="759">
      <c r="G759" s="5">
        <v>6.30004</v>
      </c>
      <c r="H759" s="1">
        <v>3.79</v>
      </c>
      <c r="K759" s="4">
        <f>IFERROR(__xludf.DUMMYFUNCTION("""COMPUTED_VALUE"""),3.635)</f>
        <v>3.635</v>
      </c>
      <c r="L759" s="4">
        <v>9.70819</v>
      </c>
      <c r="M759" s="4" t="s">
        <v>13</v>
      </c>
      <c r="N759" s="1">
        <v>8.84274164689526</v>
      </c>
      <c r="O759" s="4">
        <v>-2.5427016468952592</v>
      </c>
      <c r="V759" s="5">
        <v>0.307637</v>
      </c>
      <c r="W759" s="1">
        <v>3.79</v>
      </c>
      <c r="Z759" s="4">
        <f>IFERROR(__xludf.DUMMYFUNCTION("""COMPUTED_VALUE"""),3.635)</f>
        <v>3.635</v>
      </c>
      <c r="AA759" s="4">
        <v>5.20285</v>
      </c>
      <c r="AB759" s="4" t="s">
        <v>13</v>
      </c>
      <c r="AC759" s="1">
        <v>7.26856122777375</v>
      </c>
      <c r="AD759" s="4">
        <v>-6.96092422777375</v>
      </c>
    </row>
    <row r="760">
      <c r="G760" s="5">
        <v>6.21191</v>
      </c>
      <c r="H760" s="1">
        <v>3.795</v>
      </c>
      <c r="K760" s="4">
        <f>IFERROR(__xludf.DUMMYFUNCTION("""COMPUTED_VALUE"""),3.64)</f>
        <v>3.64</v>
      </c>
      <c r="L760" s="4">
        <v>9.55056</v>
      </c>
      <c r="M760" s="4" t="s">
        <v>13</v>
      </c>
      <c r="N760" s="1">
        <v>8.72357188693715</v>
      </c>
      <c r="O760" s="4">
        <v>-2.5116618869371496</v>
      </c>
      <c r="V760" s="5">
        <v>0.191871</v>
      </c>
      <c r="W760" s="1">
        <v>3.795</v>
      </c>
      <c r="Z760" s="4">
        <f>IFERROR(__xludf.DUMMYFUNCTION("""COMPUTED_VALUE"""),3.64)</f>
        <v>3.64</v>
      </c>
      <c r="AA760" s="4">
        <v>4.92259</v>
      </c>
      <c r="AB760" s="4" t="s">
        <v>13</v>
      </c>
      <c r="AC760" s="1">
        <v>6.5045985074646</v>
      </c>
      <c r="AD760" s="4">
        <v>-6.3127275074646</v>
      </c>
    </row>
    <row r="761">
      <c r="G761" s="5">
        <v>6.1249</v>
      </c>
      <c r="H761" s="1">
        <v>3.8</v>
      </c>
      <c r="K761" s="4">
        <f>IFERROR(__xludf.DUMMYFUNCTION("""COMPUTED_VALUE"""),3.645)</f>
        <v>3.645</v>
      </c>
      <c r="L761" s="4">
        <v>9.39912</v>
      </c>
      <c r="M761" s="4" t="s">
        <v>13</v>
      </c>
      <c r="N761" s="1">
        <v>8.63226026246152</v>
      </c>
      <c r="O761" s="4">
        <v>-2.5073602624615194</v>
      </c>
      <c r="V761" s="5">
        <v>0.0780622</v>
      </c>
      <c r="W761" s="1">
        <v>3.8</v>
      </c>
      <c r="Z761" s="4">
        <f>IFERROR(__xludf.DUMMYFUNCTION("""COMPUTED_VALUE"""),3.645)</f>
        <v>3.645</v>
      </c>
      <c r="AA761" s="4">
        <v>4.66144</v>
      </c>
      <c r="AB761" s="4" t="s">
        <v>13</v>
      </c>
      <c r="AC761" s="1">
        <v>6.12621438156608</v>
      </c>
      <c r="AD761" s="4">
        <v>-6.04815218156608</v>
      </c>
    </row>
    <row r="762">
      <c r="G762" s="5">
        <v>6.03916</v>
      </c>
      <c r="H762" s="1">
        <v>3.805</v>
      </c>
      <c r="K762" s="4">
        <f>IFERROR(__xludf.DUMMYFUNCTION("""COMPUTED_VALUE"""),3.65)</f>
        <v>3.65</v>
      </c>
      <c r="L762" s="4">
        <v>9.25349</v>
      </c>
      <c r="M762" s="4" t="s">
        <v>13</v>
      </c>
      <c r="N762" s="1">
        <v>8.56670000560223</v>
      </c>
      <c r="O762" s="4">
        <v>-2.527540005602231</v>
      </c>
      <c r="V762" s="5">
        <v>-0.0335982</v>
      </c>
      <c r="W762" s="1">
        <v>3.805</v>
      </c>
      <c r="Z762" s="4">
        <f>IFERROR(__xludf.DUMMYFUNCTION("""COMPUTED_VALUE"""),3.65)</f>
        <v>3.65</v>
      </c>
      <c r="AA762" s="4">
        <v>4.41786</v>
      </c>
      <c r="AB762" s="4" t="s">
        <v>13</v>
      </c>
      <c r="AC762" s="1">
        <v>6.09124020485275</v>
      </c>
      <c r="AD762" s="4">
        <v>-6.12483840485275</v>
      </c>
    </row>
    <row r="763">
      <c r="G763" s="5">
        <v>5.95485</v>
      </c>
      <c r="H763" s="1">
        <v>3.81</v>
      </c>
      <c r="K763" s="4">
        <f>IFERROR(__xludf.DUMMYFUNCTION("""COMPUTED_VALUE"""),3.655)</f>
        <v>3.655</v>
      </c>
      <c r="L763" s="4">
        <v>9.1132</v>
      </c>
      <c r="M763" s="4" t="s">
        <v>13</v>
      </c>
      <c r="N763" s="1">
        <v>8.50744712319213</v>
      </c>
      <c r="O763" s="4">
        <v>-2.552597123192129</v>
      </c>
      <c r="V763" s="5">
        <v>-0.142938</v>
      </c>
      <c r="W763" s="1">
        <v>3.81</v>
      </c>
      <c r="Z763" s="4">
        <f>IFERROR(__xludf.DUMMYFUNCTION("""COMPUTED_VALUE"""),3.655)</f>
        <v>3.655</v>
      </c>
      <c r="AA763" s="4">
        <v>4.19018</v>
      </c>
      <c r="AB763" s="4" t="s">
        <v>13</v>
      </c>
      <c r="AC763" s="1">
        <v>6.09131157093699</v>
      </c>
      <c r="AD763" s="4">
        <v>-6.23424957093699</v>
      </c>
    </row>
    <row r="764">
      <c r="G764" s="5">
        <v>5.87216</v>
      </c>
      <c r="H764" s="1">
        <v>3.815</v>
      </c>
      <c r="K764" s="4">
        <f>IFERROR(__xludf.DUMMYFUNCTION("""COMPUTED_VALUE"""),3.66)</f>
        <v>3.66</v>
      </c>
      <c r="L764" s="4">
        <v>8.97791</v>
      </c>
      <c r="M764" s="4" t="s">
        <v>13</v>
      </c>
      <c r="N764" s="1">
        <v>8.45203860661705</v>
      </c>
      <c r="O764" s="4">
        <v>-2.57987860661705</v>
      </c>
      <c r="V764" s="5">
        <v>-0.249751</v>
      </c>
      <c r="W764" s="1">
        <v>3.815</v>
      </c>
      <c r="Z764" s="4">
        <f>IFERROR(__xludf.DUMMYFUNCTION("""COMPUTED_VALUE"""),3.66)</f>
        <v>3.66</v>
      </c>
      <c r="AA764" s="4">
        <v>3.97691</v>
      </c>
      <c r="AB764" s="4" t="s">
        <v>13</v>
      </c>
      <c r="AC764" s="1">
        <v>6.09144620761557</v>
      </c>
      <c r="AD764" s="4">
        <v>-6.34119720761557</v>
      </c>
    </row>
    <row r="765">
      <c r="G765" s="5">
        <v>5.79123</v>
      </c>
      <c r="H765" s="1">
        <v>3.82</v>
      </c>
      <c r="K765" s="4">
        <f>IFERROR(__xludf.DUMMYFUNCTION("""COMPUTED_VALUE"""),3.665)</f>
        <v>3.665</v>
      </c>
      <c r="L765" s="4">
        <v>8.84721</v>
      </c>
      <c r="M765" s="4" t="s">
        <v>13</v>
      </c>
      <c r="N765" s="1">
        <v>8.40022035009798</v>
      </c>
      <c r="O765" s="4">
        <v>-2.6089903500979803</v>
      </c>
      <c r="V765" s="5">
        <v>-0.353871</v>
      </c>
      <c r="W765" s="1">
        <v>3.82</v>
      </c>
      <c r="Z765" s="4">
        <f>IFERROR(__xludf.DUMMYFUNCTION("""COMPUTED_VALUE"""),3.665)</f>
        <v>3.665</v>
      </c>
      <c r="AA765" s="4">
        <v>3.77648</v>
      </c>
      <c r="AB765" s="4" t="s">
        <v>13</v>
      </c>
      <c r="AC765" s="1">
        <v>6.09164241288442</v>
      </c>
      <c r="AD765" s="4">
        <v>-6.44551341288442</v>
      </c>
    </row>
    <row r="766">
      <c r="G766" s="5">
        <v>5.71224</v>
      </c>
      <c r="H766" s="1">
        <v>3.825</v>
      </c>
      <c r="K766" s="4">
        <f>IFERROR(__xludf.DUMMYFUNCTION("""COMPUTED_VALUE"""),3.67)</f>
        <v>3.67</v>
      </c>
      <c r="L766" s="4">
        <v>8.72073</v>
      </c>
      <c r="M766" s="4" t="s">
        <v>13</v>
      </c>
      <c r="N766" s="1">
        <v>8.35173824785588</v>
      </c>
      <c r="O766" s="4">
        <v>-2.6394982478558804</v>
      </c>
      <c r="V766" s="5">
        <v>-0.455115</v>
      </c>
      <c r="W766" s="1">
        <v>3.825</v>
      </c>
      <c r="Z766" s="4">
        <f>IFERROR(__xludf.DUMMYFUNCTION("""COMPUTED_VALUE"""),3.67)</f>
        <v>3.67</v>
      </c>
      <c r="AA766" s="4">
        <v>3.58743</v>
      </c>
      <c r="AB766" s="4" t="s">
        <v>13</v>
      </c>
      <c r="AC766" s="1">
        <v>6.09189848473947</v>
      </c>
      <c r="AD766" s="4">
        <v>-6.5470134847394705</v>
      </c>
    </row>
    <row r="767">
      <c r="G767" s="5">
        <v>5.63537</v>
      </c>
      <c r="H767" s="1">
        <v>3.83</v>
      </c>
      <c r="K767" s="4">
        <f>IFERROR(__xludf.DUMMYFUNCTION("""COMPUTED_VALUE"""),3.675)</f>
        <v>3.675</v>
      </c>
      <c r="L767" s="4">
        <v>8.5981</v>
      </c>
      <c r="M767" s="4" t="s">
        <v>13</v>
      </c>
      <c r="N767" s="1">
        <v>8.30633819411173</v>
      </c>
      <c r="O767" s="4">
        <v>-2.6709681941117296</v>
      </c>
      <c r="V767" s="5">
        <v>-0.553339</v>
      </c>
      <c r="W767" s="1">
        <v>3.83</v>
      </c>
      <c r="Z767" s="4">
        <f>IFERROR(__xludf.DUMMYFUNCTION("""COMPUTED_VALUE"""),3.675)</f>
        <v>3.675</v>
      </c>
      <c r="AA767" s="4">
        <v>3.40837</v>
      </c>
      <c r="AB767" s="4" t="s">
        <v>13</v>
      </c>
      <c r="AC767" s="1">
        <v>6.09221272117664</v>
      </c>
      <c r="AD767" s="4">
        <v>-6.64555172117664</v>
      </c>
    </row>
    <row r="768">
      <c r="G768" s="5">
        <v>5.56078</v>
      </c>
      <c r="H768" s="1">
        <v>3.835</v>
      </c>
      <c r="K768" s="4">
        <f>IFERROR(__xludf.DUMMYFUNCTION("""COMPUTED_VALUE"""),3.68)</f>
        <v>3.68</v>
      </c>
      <c r="L768" s="4">
        <v>8.47895</v>
      </c>
      <c r="M768" s="4" t="s">
        <v>13</v>
      </c>
      <c r="N768" s="1">
        <v>8.2637660830865</v>
      </c>
      <c r="O768" s="4">
        <v>-2.7029860830864996</v>
      </c>
      <c r="V768" s="5">
        <v>-0.648393</v>
      </c>
      <c r="W768" s="1">
        <v>3.835</v>
      </c>
      <c r="Z768" s="4">
        <f>IFERROR(__xludf.DUMMYFUNCTION("""COMPUTED_VALUE"""),3.68)</f>
        <v>3.68</v>
      </c>
      <c r="AA768" s="4">
        <v>3.23795</v>
      </c>
      <c r="AB768" s="4" t="s">
        <v>13</v>
      </c>
      <c r="AC768" s="1">
        <v>6.09258342019186</v>
      </c>
      <c r="AD768" s="4">
        <v>-6.74097642019186</v>
      </c>
    </row>
    <row r="769">
      <c r="G769" s="5">
        <v>5.48864</v>
      </c>
      <c r="H769" s="1">
        <v>3.84</v>
      </c>
      <c r="K769" s="4">
        <f>IFERROR(__xludf.DUMMYFUNCTION("""COMPUTED_VALUE"""),3.685)</f>
        <v>3.685</v>
      </c>
      <c r="L769" s="4">
        <v>8.36301</v>
      </c>
      <c r="M769" s="4" t="s">
        <v>13</v>
      </c>
      <c r="N769" s="1">
        <v>8.22376780900116</v>
      </c>
      <c r="O769" s="4">
        <v>-2.7351278090011597</v>
      </c>
      <c r="V769" s="5">
        <v>-0.740142</v>
      </c>
      <c r="W769" s="1">
        <v>3.84</v>
      </c>
      <c r="Z769" s="4">
        <f>IFERROR(__xludf.DUMMYFUNCTION("""COMPUTED_VALUE"""),3.685)</f>
        <v>3.685</v>
      </c>
      <c r="AA769" s="4">
        <v>3.07504</v>
      </c>
      <c r="AB769" s="4" t="s">
        <v>13</v>
      </c>
      <c r="AC769" s="1">
        <v>6.09300887978107</v>
      </c>
      <c r="AD769" s="4">
        <v>-6.83315087978107</v>
      </c>
    </row>
    <row r="770">
      <c r="G770" s="5">
        <v>5.41908</v>
      </c>
      <c r="H770" s="1">
        <v>3.845</v>
      </c>
      <c r="K770" s="4">
        <f>IFERROR(__xludf.DUMMYFUNCTION("""COMPUTED_VALUE"""),3.6852493282)</f>
        <v>3.685249328</v>
      </c>
      <c r="L770" s="4" t="s">
        <v>13</v>
      </c>
      <c r="M770" s="4">
        <v>12.507911897954</v>
      </c>
      <c r="N770" s="1">
        <v>8.18608926607668</v>
      </c>
      <c r="O770" s="4">
        <v>-2.7670092660766796</v>
      </c>
      <c r="V770" s="5">
        <v>-0.828497</v>
      </c>
      <c r="W770" s="1">
        <v>3.845</v>
      </c>
      <c r="Z770" s="4">
        <f>IFERROR(__xludf.DUMMYFUNCTION("""COMPUTED_VALUE"""),3.6852493282)</f>
        <v>3.685249328</v>
      </c>
      <c r="AA770" s="4" t="s">
        <v>13</v>
      </c>
      <c r="AB770" s="4">
        <v>45.9168517172472</v>
      </c>
      <c r="AC770" s="1">
        <v>6.09348739794019</v>
      </c>
      <c r="AD770" s="4">
        <v>-6.921984397940189</v>
      </c>
    </row>
    <row r="771">
      <c r="G771" s="5">
        <v>5.3522</v>
      </c>
      <c r="H771" s="1">
        <v>3.85</v>
      </c>
      <c r="K771" s="4">
        <f>IFERROR(__xludf.DUMMYFUNCTION("""COMPUTED_VALUE"""),3.69)</f>
        <v>3.69</v>
      </c>
      <c r="L771" s="4">
        <v>8.24994</v>
      </c>
      <c r="M771" s="4" t="s">
        <v>13</v>
      </c>
      <c r="N771" s="1">
        <v>8.15047634853403</v>
      </c>
      <c r="O771" s="4">
        <v>-2.7982763485340296</v>
      </c>
      <c r="V771" s="5">
        <v>-0.913402</v>
      </c>
      <c r="W771" s="1">
        <v>3.85</v>
      </c>
      <c r="Z771" s="4">
        <f>IFERROR(__xludf.DUMMYFUNCTION("""COMPUTED_VALUE"""),3.69)</f>
        <v>3.69</v>
      </c>
      <c r="AA771" s="4">
        <v>2.91848</v>
      </c>
      <c r="AB771" s="4" t="s">
        <v>13</v>
      </c>
      <c r="AC771" s="1">
        <v>6.09401727266516</v>
      </c>
      <c r="AD771" s="4">
        <v>-7.00741927266516</v>
      </c>
    </row>
    <row r="772">
      <c r="G772" s="5">
        <v>5.28813</v>
      </c>
      <c r="H772" s="1">
        <v>3.855</v>
      </c>
      <c r="K772" s="4">
        <f>IFERROR(__xludf.DUMMYFUNCTION("""COMPUTED_VALUE"""),3.695)</f>
        <v>3.695</v>
      </c>
      <c r="L772" s="4">
        <v>8.13946</v>
      </c>
      <c r="M772" s="4" t="s">
        <v>13</v>
      </c>
      <c r="N772" s="1">
        <v>8.11667495059419</v>
      </c>
      <c r="O772" s="4">
        <v>-2.82854495059419</v>
      </c>
      <c r="V772" s="5">
        <v>-0.994817</v>
      </c>
      <c r="W772" s="1">
        <v>3.855</v>
      </c>
      <c r="Z772" s="4">
        <f>IFERROR(__xludf.DUMMYFUNCTION("""COMPUTED_VALUE"""),3.695)</f>
        <v>3.695</v>
      </c>
      <c r="AA772" s="4">
        <v>2.76732</v>
      </c>
      <c r="AB772" s="4" t="s">
        <v>13</v>
      </c>
      <c r="AC772" s="1">
        <v>6.09459680195189</v>
      </c>
      <c r="AD772" s="4">
        <v>-7.08941380195189</v>
      </c>
    </row>
    <row r="773">
      <c r="G773" s="5">
        <v>5.22694</v>
      </c>
      <c r="H773" s="1">
        <v>3.86</v>
      </c>
      <c r="K773" s="4">
        <f>IFERROR(__xludf.DUMMYFUNCTION("""COMPUTED_VALUE"""),3.7)</f>
        <v>3.7</v>
      </c>
      <c r="L773" s="4">
        <v>8.03131</v>
      </c>
      <c r="M773" s="4" t="s">
        <v>13</v>
      </c>
      <c r="N773" s="1">
        <v>8.08443096647813</v>
      </c>
      <c r="O773" s="4">
        <v>-2.8574909664781307</v>
      </c>
      <c r="V773" s="5">
        <v>-1.07272</v>
      </c>
      <c r="W773" s="1">
        <v>3.86</v>
      </c>
      <c r="Z773" s="4">
        <f>IFERROR(__xludf.DUMMYFUNCTION("""COMPUTED_VALUE"""),3.7)</f>
        <v>3.7</v>
      </c>
      <c r="AA773" s="4">
        <v>2.62069</v>
      </c>
      <c r="AB773" s="4" t="s">
        <v>13</v>
      </c>
      <c r="AC773" s="1">
        <v>6.09522428379632</v>
      </c>
      <c r="AD773" s="4">
        <v>-7.16794428379632</v>
      </c>
    </row>
    <row r="774">
      <c r="G774" s="5">
        <v>5.16867</v>
      </c>
      <c r="H774" s="1">
        <v>3.865</v>
      </c>
      <c r="K774" s="4">
        <f>IFERROR(__xludf.DUMMYFUNCTION("""COMPUTED_VALUE"""),3.705)</f>
        <v>3.705</v>
      </c>
      <c r="L774" s="4">
        <v>7.92525</v>
      </c>
      <c r="M774" s="4" t="s">
        <v>13</v>
      </c>
      <c r="N774" s="1">
        <v>8.05349029040681</v>
      </c>
      <c r="O774" s="4">
        <v>-2.88482029040681</v>
      </c>
      <c r="V774" s="5">
        <v>-1.14717</v>
      </c>
      <c r="W774" s="1">
        <v>3.865</v>
      </c>
      <c r="Z774" s="4">
        <f>IFERROR(__xludf.DUMMYFUNCTION("""COMPUTED_VALUE"""),3.705)</f>
        <v>3.705</v>
      </c>
      <c r="AA774" s="4">
        <v>2.47782</v>
      </c>
      <c r="AB774" s="4" t="s">
        <v>13</v>
      </c>
      <c r="AC774" s="1">
        <v>6.09589801619439</v>
      </c>
      <c r="AD774" s="4">
        <v>-7.24306801619439</v>
      </c>
    </row>
    <row r="775">
      <c r="G775" s="5">
        <v>5.11336</v>
      </c>
      <c r="H775" s="1">
        <v>3.87</v>
      </c>
      <c r="K775" s="4">
        <f>IFERROR(__xludf.DUMMYFUNCTION("""COMPUTED_VALUE"""),3.71)</f>
        <v>3.71</v>
      </c>
      <c r="L775" s="4">
        <v>7.82106</v>
      </c>
      <c r="M775" s="4" t="s">
        <v>13</v>
      </c>
      <c r="N775" s="1">
        <v>8.02359881660121</v>
      </c>
      <c r="O775" s="4">
        <v>-2.9102388166012094</v>
      </c>
      <c r="V775" s="5">
        <v>-1.21821</v>
      </c>
      <c r="W775" s="1">
        <v>3.87</v>
      </c>
      <c r="Z775" s="4">
        <f>IFERROR(__xludf.DUMMYFUNCTION("""COMPUTED_VALUE"""),3.71)</f>
        <v>3.71</v>
      </c>
      <c r="AA775" s="4">
        <v>2.3381</v>
      </c>
      <c r="AB775" s="4" t="s">
        <v>13</v>
      </c>
      <c r="AC775" s="1">
        <v>6.09661629714201</v>
      </c>
      <c r="AD775" s="4">
        <v>-7.31482629714201</v>
      </c>
    </row>
    <row r="776">
      <c r="G776" s="5">
        <v>5.061</v>
      </c>
      <c r="H776" s="1">
        <v>3.875</v>
      </c>
      <c r="K776" s="4">
        <f>IFERROR(__xludf.DUMMYFUNCTION("""COMPUTED_VALUE"""),3.715)</f>
        <v>3.715</v>
      </c>
      <c r="L776" s="4">
        <v>7.71854</v>
      </c>
      <c r="M776" s="4" t="s">
        <v>13</v>
      </c>
      <c r="N776" s="1">
        <v>7.99450243928231</v>
      </c>
      <c r="O776" s="4">
        <v>-2.93350243928231</v>
      </c>
      <c r="V776" s="5">
        <v>-1.28595</v>
      </c>
      <c r="W776" s="1">
        <v>3.875</v>
      </c>
      <c r="Z776" s="4">
        <f>IFERROR(__xludf.DUMMYFUNCTION("""COMPUTED_VALUE"""),3.715)</f>
        <v>3.715</v>
      </c>
      <c r="AA776" s="4">
        <v>2.20096</v>
      </c>
      <c r="AB776" s="4" t="s">
        <v>13</v>
      </c>
      <c r="AC776" s="1">
        <v>6.09737742463511</v>
      </c>
      <c r="AD776" s="4">
        <v>-7.38332742463511</v>
      </c>
    </row>
    <row r="777">
      <c r="G777" s="5">
        <v>5.0116</v>
      </c>
      <c r="H777" s="1">
        <v>3.88</v>
      </c>
      <c r="K777" s="4">
        <f>IFERROR(__xludf.DUMMYFUNCTION("""COMPUTED_VALUE"""),3.72)</f>
        <v>3.72</v>
      </c>
      <c r="L777" s="4">
        <v>7.61751</v>
      </c>
      <c r="M777" s="4" t="s">
        <v>13</v>
      </c>
      <c r="N777" s="1">
        <v>7.96594705267107</v>
      </c>
      <c r="O777" s="4">
        <v>-2.9543470526710705</v>
      </c>
      <c r="V777" s="5">
        <v>-1.35046</v>
      </c>
      <c r="W777" s="1">
        <v>3.88</v>
      </c>
      <c r="Z777" s="4">
        <f>IFERROR(__xludf.DUMMYFUNCTION("""COMPUTED_VALUE"""),3.72)</f>
        <v>3.72</v>
      </c>
      <c r="AA777" s="4">
        <v>2.06596</v>
      </c>
      <c r="AB777" s="4" t="s">
        <v>13</v>
      </c>
      <c r="AC777" s="1">
        <v>6.09817969666964</v>
      </c>
      <c r="AD777" s="4">
        <v>-7.44863969666964</v>
      </c>
    </row>
    <row r="778">
      <c r="G778" s="5">
        <v>4.96509</v>
      </c>
      <c r="H778" s="1">
        <v>3.885</v>
      </c>
      <c r="K778" s="4">
        <f>IFERROR(__xludf.DUMMYFUNCTION("""COMPUTED_VALUE"""),3.725)</f>
        <v>3.725</v>
      </c>
      <c r="L778" s="4">
        <v>7.51781</v>
      </c>
      <c r="M778" s="4" t="s">
        <v>13</v>
      </c>
      <c r="N778" s="1">
        <v>7.93767855098846</v>
      </c>
      <c r="O778" s="4">
        <v>-2.97258855098846</v>
      </c>
      <c r="V778" s="5">
        <v>-1.41192</v>
      </c>
      <c r="W778" s="1">
        <v>3.885</v>
      </c>
      <c r="Z778" s="4">
        <f>IFERROR(__xludf.DUMMYFUNCTION("""COMPUTED_VALUE"""),3.725)</f>
        <v>3.725</v>
      </c>
      <c r="AA778" s="4">
        <v>1.93277</v>
      </c>
      <c r="AB778" s="4" t="s">
        <v>13</v>
      </c>
      <c r="AC778" s="1">
        <v>6.0990214112415</v>
      </c>
      <c r="AD778" s="4">
        <v>-7.5109414112415</v>
      </c>
    </row>
    <row r="779">
      <c r="G779" s="5">
        <v>4.92142</v>
      </c>
      <c r="H779" s="1">
        <v>3.89</v>
      </c>
      <c r="K779" s="4">
        <f>IFERROR(__xludf.DUMMYFUNCTION("""COMPUTED_VALUE"""),3.73)</f>
        <v>3.73</v>
      </c>
      <c r="L779" s="4">
        <v>7.41927</v>
      </c>
      <c r="M779" s="4" t="s">
        <v>13</v>
      </c>
      <c r="N779" s="1">
        <v>7.90944282845545</v>
      </c>
      <c r="O779" s="4">
        <v>-2.98802282845545</v>
      </c>
      <c r="V779" s="5">
        <v>-1.47048</v>
      </c>
      <c r="W779" s="1">
        <v>3.89</v>
      </c>
      <c r="Z779" s="4">
        <f>IFERROR(__xludf.DUMMYFUNCTION("""COMPUTED_VALUE"""),3.73)</f>
        <v>3.73</v>
      </c>
      <c r="AA779" s="4">
        <v>1.80104</v>
      </c>
      <c r="AB779" s="4" t="s">
        <v>13</v>
      </c>
      <c r="AC779" s="1">
        <v>6.09990086634664</v>
      </c>
      <c r="AD779" s="4">
        <v>-7.57038086634664</v>
      </c>
    </row>
    <row r="780">
      <c r="G780" s="5">
        <v>4.8805</v>
      </c>
      <c r="H780" s="1">
        <v>3.895</v>
      </c>
      <c r="K780" s="4">
        <f>IFERROR(__xludf.DUMMYFUNCTION("""COMPUTED_VALUE"""),3.735)</f>
        <v>3.735</v>
      </c>
      <c r="L780" s="4">
        <v>7.32177</v>
      </c>
      <c r="M780" s="4" t="s">
        <v>13</v>
      </c>
      <c r="N780" s="1">
        <v>7.88098577929303</v>
      </c>
      <c r="O780" s="4">
        <v>-3.0004857792930304</v>
      </c>
      <c r="V780" s="5">
        <v>-1.52629</v>
      </c>
      <c r="W780" s="1">
        <v>3.895</v>
      </c>
      <c r="Z780" s="4">
        <f>IFERROR(__xludf.DUMMYFUNCTION("""COMPUTED_VALUE"""),3.735)</f>
        <v>3.735</v>
      </c>
      <c r="AA780" s="4">
        <v>1.67062</v>
      </c>
      <c r="AB780" s="4" t="s">
        <v>13</v>
      </c>
      <c r="AC780" s="1">
        <v>6.10081635998099</v>
      </c>
      <c r="AD780" s="4">
        <v>-7.62710635998099</v>
      </c>
    </row>
    <row r="781">
      <c r="G781" s="5">
        <v>4.84225</v>
      </c>
      <c r="H781" s="1">
        <v>3.9</v>
      </c>
      <c r="K781" s="4">
        <f>IFERROR(__xludf.DUMMYFUNCTION("""COMPUTED_VALUE"""),3.74)</f>
        <v>3.74</v>
      </c>
      <c r="L781" s="4">
        <v>7.22522</v>
      </c>
      <c r="M781" s="4" t="s">
        <v>13</v>
      </c>
      <c r="N781" s="1">
        <v>7.85205329772215</v>
      </c>
      <c r="O781" s="4">
        <v>-3.00980329772215</v>
      </c>
      <c r="V781" s="5">
        <v>-1.57957</v>
      </c>
      <c r="W781" s="1">
        <v>3.9</v>
      </c>
      <c r="Z781" s="4">
        <f>IFERROR(__xludf.DUMMYFUNCTION("""COMPUTED_VALUE"""),3.74)</f>
        <v>3.74</v>
      </c>
      <c r="AA781" s="4">
        <v>1.54134</v>
      </c>
      <c r="AB781" s="4" t="s">
        <v>13</v>
      </c>
      <c r="AC781" s="1">
        <v>6.10176619014047</v>
      </c>
      <c r="AD781" s="4">
        <v>-7.68133619014047</v>
      </c>
    </row>
    <row r="782">
      <c r="G782" s="5">
        <v>4.80655</v>
      </c>
      <c r="H782" s="1">
        <v>3.905</v>
      </c>
      <c r="K782" s="4">
        <f>IFERROR(__xludf.DUMMYFUNCTION("""COMPUTED_VALUE"""),3.745)</f>
        <v>3.745</v>
      </c>
      <c r="L782" s="4">
        <v>7.12952</v>
      </c>
      <c r="M782" s="4" t="s">
        <v>13</v>
      </c>
      <c r="N782" s="1">
        <v>7.8223912779638</v>
      </c>
      <c r="O782" s="4">
        <v>-3.0158412779638004</v>
      </c>
      <c r="V782" s="5">
        <v>-1.63049</v>
      </c>
      <c r="W782" s="1">
        <v>3.905</v>
      </c>
      <c r="Z782" s="4">
        <f>IFERROR(__xludf.DUMMYFUNCTION("""COMPUTED_VALUE"""),3.745)</f>
        <v>3.745</v>
      </c>
      <c r="AA782" s="4">
        <v>1.41311</v>
      </c>
      <c r="AB782" s="4" t="s">
        <v>13</v>
      </c>
      <c r="AC782" s="1">
        <v>6.102748654821</v>
      </c>
      <c r="AD782" s="4">
        <v>-7.733238654821</v>
      </c>
    </row>
    <row r="783">
      <c r="G783" s="5">
        <v>4.77332</v>
      </c>
      <c r="H783" s="1">
        <v>3.91</v>
      </c>
      <c r="K783" s="4">
        <f>IFERROR(__xludf.DUMMYFUNCTION("""COMPUTED_VALUE"""),3.75)</f>
        <v>3.75</v>
      </c>
      <c r="L783" s="4">
        <v>7.03458</v>
      </c>
      <c r="M783" s="4" t="s">
        <v>13</v>
      </c>
      <c r="N783" s="1">
        <v>7.79174561423894</v>
      </c>
      <c r="O783" s="4">
        <v>-3.0184256142389403</v>
      </c>
      <c r="V783" s="5">
        <v>-1.67922</v>
      </c>
      <c r="W783" s="1">
        <v>3.91</v>
      </c>
      <c r="Z783" s="4">
        <f>IFERROR(__xludf.DUMMYFUNCTION("""COMPUTED_VALUE"""),3.75)</f>
        <v>3.75</v>
      </c>
      <c r="AA783" s="4">
        <v>1.28587</v>
      </c>
      <c r="AB783" s="4" t="s">
        <v>13</v>
      </c>
      <c r="AC783" s="1">
        <v>6.10376205201853</v>
      </c>
      <c r="AD783" s="4">
        <v>-7.7829820520185296</v>
      </c>
    </row>
    <row r="784">
      <c r="G784" s="5">
        <v>4.7424</v>
      </c>
      <c r="H784" s="1">
        <v>3.915</v>
      </c>
      <c r="K784" s="4">
        <f>IFERROR(__xludf.DUMMYFUNCTION("""COMPUTED_VALUE"""),3.755)</f>
        <v>3.755</v>
      </c>
      <c r="L784" s="4">
        <v>6.94035</v>
      </c>
      <c r="M784" s="4" t="s">
        <v>13</v>
      </c>
      <c r="N784" s="1">
        <v>7.75986220076854</v>
      </c>
      <c r="O784" s="4">
        <v>-3.0174622007685397</v>
      </c>
      <c r="V784" s="5">
        <v>-1.72599</v>
      </c>
      <c r="W784" s="1">
        <v>3.915</v>
      </c>
      <c r="Z784" s="4">
        <f>IFERROR(__xludf.DUMMYFUNCTION("""COMPUTED_VALUE"""),3.755)</f>
        <v>3.755</v>
      </c>
      <c r="AA784" s="4">
        <v>1.15959</v>
      </c>
      <c r="AB784" s="4" t="s">
        <v>13</v>
      </c>
      <c r="AC784" s="1">
        <v>6.10480467972898</v>
      </c>
      <c r="AD784" s="4">
        <v>-7.83079467972898</v>
      </c>
    </row>
    <row r="785">
      <c r="G785" s="5">
        <v>4.7137</v>
      </c>
      <c r="H785" s="1">
        <v>3.92</v>
      </c>
      <c r="K785" s="4">
        <f>IFERROR(__xludf.DUMMYFUNCTION("""COMPUTED_VALUE"""),3.76)</f>
        <v>3.76</v>
      </c>
      <c r="L785" s="4">
        <v>6.84679</v>
      </c>
      <c r="M785" s="4" t="s">
        <v>13</v>
      </c>
      <c r="N785" s="1">
        <v>7.72648693177358</v>
      </c>
      <c r="O785" s="4">
        <v>-3.0127869317735794</v>
      </c>
      <c r="V785" s="5">
        <v>-1.77098</v>
      </c>
      <c r="W785" s="1">
        <v>3.92</v>
      </c>
      <c r="Z785" s="4">
        <f>IFERROR(__xludf.DUMMYFUNCTION("""COMPUTED_VALUE"""),3.76)</f>
        <v>3.76</v>
      </c>
      <c r="AA785" s="4">
        <v>1.0343</v>
      </c>
      <c r="AB785" s="4" t="s">
        <v>13</v>
      </c>
      <c r="AC785" s="1">
        <v>6.10587483594827</v>
      </c>
      <c r="AD785" s="4">
        <v>-7.8768548359482695</v>
      </c>
    </row>
    <row r="786">
      <c r="G786" s="5">
        <v>4.68708</v>
      </c>
      <c r="H786" s="1">
        <v>3.925</v>
      </c>
      <c r="K786" s="4">
        <f>IFERROR(__xludf.DUMMYFUNCTION("""COMPUTED_VALUE"""),3.765)</f>
        <v>3.765</v>
      </c>
      <c r="L786" s="4">
        <v>6.75388</v>
      </c>
      <c r="M786" s="4" t="s">
        <v>13</v>
      </c>
      <c r="N786" s="1">
        <v>7.69136570147503</v>
      </c>
      <c r="O786" s="4">
        <v>-3.0042857014750304</v>
      </c>
      <c r="V786" s="5">
        <v>-1.81431</v>
      </c>
      <c r="W786" s="1">
        <v>3.925</v>
      </c>
      <c r="Z786" s="4">
        <f>IFERROR(__xludf.DUMMYFUNCTION("""COMPUTED_VALUE"""),3.765)</f>
        <v>3.765</v>
      </c>
      <c r="AA786" s="4">
        <v>0.910035</v>
      </c>
      <c r="AB786" s="4" t="s">
        <v>13</v>
      </c>
      <c r="AC786" s="1">
        <v>6.10697081867234</v>
      </c>
      <c r="AD786" s="4">
        <v>-7.92128081867234</v>
      </c>
    </row>
    <row r="787">
      <c r="G787" s="5">
        <v>4.66243</v>
      </c>
      <c r="H787" s="1">
        <v>3.93</v>
      </c>
      <c r="K787" s="4">
        <f>IFERROR(__xludf.DUMMYFUNCTION("""COMPUTED_VALUE"""),3.77)</f>
        <v>3.77</v>
      </c>
      <c r="L787" s="4">
        <v>6.66163</v>
      </c>
      <c r="M787" s="4" t="s">
        <v>13</v>
      </c>
      <c r="N787" s="1">
        <v>7.65424440409385</v>
      </c>
      <c r="O787" s="4">
        <v>-2.9918144040938506</v>
      </c>
      <c r="V787" s="5">
        <v>-1.8562</v>
      </c>
      <c r="W787" s="1">
        <v>3.93</v>
      </c>
      <c r="Z787" s="4">
        <f>IFERROR(__xludf.DUMMYFUNCTION("""COMPUTED_VALUE"""),3.77)</f>
        <v>3.77</v>
      </c>
      <c r="AA787" s="4">
        <v>0.786899</v>
      </c>
      <c r="AB787" s="4" t="s">
        <v>13</v>
      </c>
      <c r="AC787" s="1">
        <v>6.10809092589712</v>
      </c>
      <c r="AD787" s="4">
        <v>-7.96429092589712</v>
      </c>
    </row>
    <row r="788">
      <c r="G788" s="5">
        <v>4.63961</v>
      </c>
      <c r="H788" s="1">
        <v>3.935</v>
      </c>
      <c r="K788" s="4">
        <f>IFERROR(__xludf.DUMMYFUNCTION("""COMPUTED_VALUE"""),3.775)</f>
        <v>3.775</v>
      </c>
      <c r="L788" s="4">
        <v>6.57006</v>
      </c>
      <c r="M788" s="4" t="s">
        <v>13</v>
      </c>
      <c r="N788" s="1">
        <v>7.61486893385102</v>
      </c>
      <c r="O788" s="4">
        <v>-2.97525893385102</v>
      </c>
      <c r="V788" s="5">
        <v>-1.89678</v>
      </c>
      <c r="W788" s="1">
        <v>3.935</v>
      </c>
      <c r="Z788" s="4">
        <f>IFERROR(__xludf.DUMMYFUNCTION("""COMPUTED_VALUE"""),3.775)</f>
        <v>3.775</v>
      </c>
      <c r="AA788" s="4">
        <v>0.664952</v>
      </c>
      <c r="AB788" s="4" t="s">
        <v>13</v>
      </c>
      <c r="AC788" s="1">
        <v>6.10923345561853</v>
      </c>
      <c r="AD788" s="4">
        <v>-8.00601345561853</v>
      </c>
    </row>
    <row r="789">
      <c r="G789" s="5">
        <v>4.61857</v>
      </c>
      <c r="H789" s="1">
        <v>3.94</v>
      </c>
      <c r="K789" s="4">
        <f>IFERROR(__xludf.DUMMYFUNCTION("""COMPUTED_VALUE"""),3.78)</f>
        <v>3.78</v>
      </c>
      <c r="L789" s="4">
        <v>6.47921</v>
      </c>
      <c r="M789" s="4" t="s">
        <v>13</v>
      </c>
      <c r="N789" s="1">
        <v>7.57298518496752</v>
      </c>
      <c r="O789" s="4">
        <v>-2.9544151849675195</v>
      </c>
      <c r="V789" s="5">
        <v>-1.93616</v>
      </c>
      <c r="W789" s="1">
        <v>3.94</v>
      </c>
      <c r="Z789" s="4">
        <f>IFERROR(__xludf.DUMMYFUNCTION("""COMPUTED_VALUE"""),3.78)</f>
        <v>3.78</v>
      </c>
      <c r="AA789" s="4">
        <v>0.544337</v>
      </c>
      <c r="AB789" s="4" t="s">
        <v>13</v>
      </c>
      <c r="AC789" s="1">
        <v>6.11039670583251</v>
      </c>
      <c r="AD789" s="4">
        <v>-8.046556705832511</v>
      </c>
    </row>
    <row r="790">
      <c r="G790" s="5">
        <v>4.59913</v>
      </c>
      <c r="H790" s="1">
        <v>3.945</v>
      </c>
      <c r="K790" s="4">
        <f>IFERROR(__xludf.DUMMYFUNCTION("""COMPUTED_VALUE"""),3.785)</f>
        <v>3.785</v>
      </c>
      <c r="L790" s="4">
        <v>6.38919</v>
      </c>
      <c r="M790" s="4" t="s">
        <v>13</v>
      </c>
      <c r="N790" s="1">
        <v>7.52833905166432</v>
      </c>
      <c r="O790" s="4">
        <v>-2.92920905166432</v>
      </c>
      <c r="V790" s="5">
        <v>-1.97447</v>
      </c>
      <c r="W790" s="1">
        <v>3.945</v>
      </c>
      <c r="Z790" s="4">
        <f>IFERROR(__xludf.DUMMYFUNCTION("""COMPUTED_VALUE"""),3.785)</f>
        <v>3.785</v>
      </c>
      <c r="AA790" s="4">
        <v>0.425179</v>
      </c>
      <c r="AB790" s="4" t="s">
        <v>13</v>
      </c>
      <c r="AC790" s="1">
        <v>6.11157897453498</v>
      </c>
      <c r="AD790" s="4">
        <v>-8.086048974534979</v>
      </c>
    </row>
    <row r="791">
      <c r="G791" s="5">
        <v>4.58125</v>
      </c>
      <c r="H791" s="1">
        <v>3.95</v>
      </c>
      <c r="K791" s="4">
        <f>IFERROR(__xludf.DUMMYFUNCTION("""COMPUTED_VALUE"""),3.79)</f>
        <v>3.79</v>
      </c>
      <c r="L791" s="4">
        <v>6.30004</v>
      </c>
      <c r="M791" s="4" t="s">
        <v>13</v>
      </c>
      <c r="N791" s="1">
        <v>7.48067642816237</v>
      </c>
      <c r="O791" s="4">
        <v>-2.8994264281623705</v>
      </c>
      <c r="V791" s="5">
        <v>-2.01178</v>
      </c>
      <c r="W791" s="1">
        <v>3.95</v>
      </c>
      <c r="Z791" s="4">
        <f>IFERROR(__xludf.DUMMYFUNCTION("""COMPUTED_VALUE"""),3.79)</f>
        <v>3.79</v>
      </c>
      <c r="AA791" s="4">
        <v>0.307637</v>
      </c>
      <c r="AB791" s="4" t="s">
        <v>13</v>
      </c>
      <c r="AC791" s="1">
        <v>6.11277855972187</v>
      </c>
      <c r="AD791" s="4">
        <v>-8.12455855972187</v>
      </c>
    </row>
    <row r="792">
      <c r="G792" s="5">
        <v>4.56482</v>
      </c>
      <c r="H792" s="1">
        <v>3.955</v>
      </c>
      <c r="K792" s="4">
        <f>IFERROR(__xludf.DUMMYFUNCTION("""COMPUTED_VALUE"""),3.795)</f>
        <v>3.795</v>
      </c>
      <c r="L792" s="4">
        <v>6.21191</v>
      </c>
      <c r="M792" s="4" t="s">
        <v>13</v>
      </c>
      <c r="N792" s="1">
        <v>7.42848366664108</v>
      </c>
      <c r="O792" s="4">
        <v>-2.86366366664108</v>
      </c>
      <c r="V792" s="5">
        <v>-2.04821</v>
      </c>
      <c r="W792" s="1">
        <v>3.955</v>
      </c>
      <c r="Z792" s="4">
        <f>IFERROR(__xludf.DUMMYFUNCTION("""COMPUTED_VALUE"""),3.795)</f>
        <v>3.795</v>
      </c>
      <c r="AA792" s="4">
        <v>0.191871</v>
      </c>
      <c r="AB792" s="4" t="s">
        <v>13</v>
      </c>
      <c r="AC792" s="1">
        <v>6.11409074986669</v>
      </c>
      <c r="AD792" s="4">
        <v>-8.16230074986669</v>
      </c>
    </row>
    <row r="793">
      <c r="G793" s="5">
        <v>4.54977</v>
      </c>
      <c r="H793" s="1">
        <v>3.96</v>
      </c>
      <c r="K793" s="4">
        <f>IFERROR(__xludf.DUMMYFUNCTION("""COMPUTED_VALUE"""),3.8)</f>
        <v>3.8</v>
      </c>
      <c r="L793" s="4">
        <v>6.1249</v>
      </c>
      <c r="M793" s="4" t="s">
        <v>13</v>
      </c>
      <c r="N793" s="1">
        <v>7.36660347174632</v>
      </c>
      <c r="O793" s="4">
        <v>-2.81683347174632</v>
      </c>
      <c r="V793" s="5">
        <v>-2.08378</v>
      </c>
      <c r="W793" s="1">
        <v>3.96</v>
      </c>
      <c r="Z793" s="4">
        <f>IFERROR(__xludf.DUMMYFUNCTION("""COMPUTED_VALUE"""),3.8)</f>
        <v>3.8</v>
      </c>
      <c r="AA793" s="4">
        <v>0.0780622</v>
      </c>
      <c r="AB793" s="4" t="s">
        <v>13</v>
      </c>
      <c r="AC793" s="1">
        <v>6.11591650705297</v>
      </c>
      <c r="AD793" s="4">
        <v>-8.19969650705297</v>
      </c>
    </row>
    <row r="794">
      <c r="G794" s="5">
        <v>4.53602</v>
      </c>
      <c r="H794" s="1">
        <v>3.965</v>
      </c>
      <c r="K794" s="4">
        <f>IFERROR(__xludf.DUMMYFUNCTION("""COMPUTED_VALUE"""),3.80200958219999)</f>
        <v>3.802009582</v>
      </c>
      <c r="L794" s="4" t="s">
        <v>13</v>
      </c>
      <c r="M794" s="4">
        <v>8.6040805475213</v>
      </c>
      <c r="N794" s="1">
        <v>7.2956963428609</v>
      </c>
      <c r="O794" s="4">
        <v>-2.7596763428609004</v>
      </c>
      <c r="V794" s="5">
        <v>-2.11853</v>
      </c>
      <c r="W794" s="1">
        <v>3.965</v>
      </c>
      <c r="Z794" s="4">
        <f>IFERROR(__xludf.DUMMYFUNCTION("""COMPUTED_VALUE"""),3.80200958219999)</f>
        <v>3.802009582</v>
      </c>
      <c r="AA794" s="4" t="s">
        <v>13</v>
      </c>
      <c r="AB794" s="4">
        <v>6.0912284629382</v>
      </c>
      <c r="AC794" s="1">
        <v>6.11824227973583</v>
      </c>
      <c r="AD794" s="4">
        <v>-8.23677227973583</v>
      </c>
    </row>
    <row r="795">
      <c r="G795" s="5">
        <v>4.52351</v>
      </c>
      <c r="H795" s="1">
        <v>3.97</v>
      </c>
      <c r="K795" s="4">
        <f>IFERROR(__xludf.DUMMYFUNCTION("""COMPUTED_VALUE"""),3.805)</f>
        <v>3.805</v>
      </c>
      <c r="L795" s="4">
        <v>6.03916</v>
      </c>
      <c r="M795" s="4" t="s">
        <v>13</v>
      </c>
      <c r="N795" s="1">
        <v>7.21713406684319</v>
      </c>
      <c r="O795" s="4">
        <v>-2.6936240668431903</v>
      </c>
      <c r="V795" s="5">
        <v>-2.1525</v>
      </c>
      <c r="W795" s="1">
        <v>3.97</v>
      </c>
      <c r="Z795" s="4">
        <f>IFERROR(__xludf.DUMMYFUNCTION("""COMPUTED_VALUE"""),3.805)</f>
        <v>3.805</v>
      </c>
      <c r="AA795" s="4">
        <v>-0.0335982</v>
      </c>
      <c r="AB795" s="4" t="s">
        <v>13</v>
      </c>
      <c r="AC795" s="1">
        <v>6.12100152302587</v>
      </c>
      <c r="AD795" s="4">
        <v>-8.273501523025871</v>
      </c>
    </row>
    <row r="796">
      <c r="G796" s="5">
        <v>4.51218</v>
      </c>
      <c r="H796" s="1">
        <v>3.975</v>
      </c>
      <c r="K796" s="4">
        <f>IFERROR(__xludf.DUMMYFUNCTION("""COMPUTED_VALUE"""),3.81)</f>
        <v>3.81</v>
      </c>
      <c r="L796" s="4">
        <v>5.95485</v>
      </c>
      <c r="M796" s="4" t="s">
        <v>13</v>
      </c>
      <c r="N796" s="1">
        <v>7.13228843055156</v>
      </c>
      <c r="O796" s="4">
        <v>-2.62010843055156</v>
      </c>
      <c r="V796" s="5">
        <v>-2.18572</v>
      </c>
      <c r="W796" s="1">
        <v>3.975</v>
      </c>
      <c r="Z796" s="4">
        <f>IFERROR(__xludf.DUMMYFUNCTION("""COMPUTED_VALUE"""),3.81)</f>
        <v>3.81</v>
      </c>
      <c r="AA796" s="4">
        <v>-0.142938</v>
      </c>
      <c r="AB796" s="4" t="s">
        <v>13</v>
      </c>
      <c r="AC796" s="1">
        <v>6.1241276920337</v>
      </c>
      <c r="AD796" s="4">
        <v>-8.3098476920337</v>
      </c>
    </row>
    <row r="797">
      <c r="G797" s="5">
        <v>4.50199</v>
      </c>
      <c r="H797" s="1">
        <v>3.98</v>
      </c>
      <c r="K797" s="4">
        <f>IFERROR(__xludf.DUMMYFUNCTION("""COMPUTED_VALUE"""),3.815)</f>
        <v>3.815</v>
      </c>
      <c r="L797" s="4">
        <v>5.87216</v>
      </c>
      <c r="M797" s="4" t="s">
        <v>13</v>
      </c>
      <c r="N797" s="1">
        <v>7.0425312208444</v>
      </c>
      <c r="O797" s="4">
        <v>-2.5405412208444</v>
      </c>
      <c r="V797" s="5">
        <v>-2.21815</v>
      </c>
      <c r="W797" s="1">
        <v>3.98</v>
      </c>
      <c r="Z797" s="4">
        <f>IFERROR(__xludf.DUMMYFUNCTION("""COMPUTED_VALUE"""),3.815)</f>
        <v>3.815</v>
      </c>
      <c r="AA797" s="4">
        <v>-0.249751</v>
      </c>
      <c r="AB797" s="4" t="s">
        <v>13</v>
      </c>
      <c r="AC797" s="1">
        <v>6.12755424186992</v>
      </c>
      <c r="AD797" s="4">
        <v>-8.34570424186992</v>
      </c>
    </row>
    <row r="798">
      <c r="G798" s="5">
        <v>4.49286</v>
      </c>
      <c r="H798" s="1">
        <v>3.985</v>
      </c>
      <c r="K798" s="4">
        <f>IFERROR(__xludf.DUMMYFUNCTION("""COMPUTED_VALUE"""),3.82)</f>
        <v>3.82</v>
      </c>
      <c r="L798" s="4">
        <v>5.79123</v>
      </c>
      <c r="M798" s="4" t="s">
        <v>13</v>
      </c>
      <c r="N798" s="1">
        <v>6.94923422458007</v>
      </c>
      <c r="O798" s="4">
        <v>-2.4563742245800695</v>
      </c>
      <c r="V798" s="5">
        <v>-2.24984</v>
      </c>
      <c r="W798" s="1">
        <v>3.985</v>
      </c>
      <c r="Z798" s="4">
        <f>IFERROR(__xludf.DUMMYFUNCTION("""COMPUTED_VALUE"""),3.82)</f>
        <v>3.82</v>
      </c>
      <c r="AA798" s="4">
        <v>-0.353871</v>
      </c>
      <c r="AB798" s="4" t="s">
        <v>13</v>
      </c>
      <c r="AC798" s="1">
        <v>6.13121462764513</v>
      </c>
      <c r="AD798" s="4">
        <v>-8.38105462764513</v>
      </c>
    </row>
    <row r="799">
      <c r="G799" s="5">
        <v>4.48479</v>
      </c>
      <c r="H799" s="1">
        <v>3.99</v>
      </c>
      <c r="K799" s="4">
        <f>IFERROR(__xludf.DUMMYFUNCTION("""COMPUTED_VALUE"""),3.825)</f>
        <v>3.825</v>
      </c>
      <c r="L799" s="4">
        <v>5.71224</v>
      </c>
      <c r="M799" s="4" t="s">
        <v>13</v>
      </c>
      <c r="N799" s="1">
        <v>6.85376922861694</v>
      </c>
      <c r="O799" s="4">
        <v>-2.36897922861694</v>
      </c>
      <c r="V799" s="5">
        <v>-2.28072</v>
      </c>
      <c r="W799" s="1">
        <v>3.99</v>
      </c>
      <c r="Z799" s="4">
        <f>IFERROR(__xludf.DUMMYFUNCTION("""COMPUTED_VALUE"""),3.825)</f>
        <v>3.825</v>
      </c>
      <c r="AA799" s="4">
        <v>-0.455115</v>
      </c>
      <c r="AB799" s="4" t="s">
        <v>13</v>
      </c>
      <c r="AC799" s="1">
        <v>6.13504230446993</v>
      </c>
      <c r="AD799" s="4">
        <v>-8.41576230446993</v>
      </c>
    </row>
    <row r="800">
      <c r="G800" s="5">
        <v>4.47773</v>
      </c>
      <c r="H800" s="1">
        <v>3.995</v>
      </c>
      <c r="K800" s="4">
        <f>IFERROR(__xludf.DUMMYFUNCTION("""COMPUTED_VALUE"""),3.83)</f>
        <v>3.83</v>
      </c>
      <c r="L800" s="4">
        <v>5.63537</v>
      </c>
      <c r="M800" s="4" t="s">
        <v>13</v>
      </c>
      <c r="N800" s="1">
        <v>6.75750801981341</v>
      </c>
      <c r="O800" s="4">
        <v>-2.27977801981341</v>
      </c>
      <c r="V800" s="5">
        <v>-2.3108</v>
      </c>
      <c r="W800" s="1">
        <v>3.995</v>
      </c>
      <c r="Z800" s="4">
        <f>IFERROR(__xludf.DUMMYFUNCTION("""COMPUTED_VALUE"""),3.83)</f>
        <v>3.83</v>
      </c>
      <c r="AA800" s="4">
        <v>-0.553339</v>
      </c>
      <c r="AB800" s="4" t="s">
        <v>13</v>
      </c>
      <c r="AC800" s="1">
        <v>6.13897072745493</v>
      </c>
      <c r="AD800" s="4">
        <v>-8.44977072745493</v>
      </c>
    </row>
    <row r="801">
      <c r="G801" s="5">
        <v>4.47164</v>
      </c>
      <c r="H801" s="1">
        <v>4.0</v>
      </c>
      <c r="K801" s="4">
        <f>IFERROR(__xludf.DUMMYFUNCTION("""COMPUTED_VALUE"""),3.835)</f>
        <v>3.835</v>
      </c>
      <c r="L801" s="4">
        <v>5.56078</v>
      </c>
      <c r="M801" s="4" t="s">
        <v>13</v>
      </c>
      <c r="N801" s="1">
        <v>6.66182238502782</v>
      </c>
      <c r="O801" s="4">
        <v>-2.1901823850278204</v>
      </c>
      <c r="V801" s="5">
        <v>-2.34003</v>
      </c>
      <c r="W801" s="1">
        <v>4.0</v>
      </c>
      <c r="Z801" s="4">
        <f>IFERROR(__xludf.DUMMYFUNCTION("""COMPUTED_VALUE"""),3.835)</f>
        <v>3.835</v>
      </c>
      <c r="AA801" s="4">
        <v>-0.648393</v>
      </c>
      <c r="AB801" s="4" t="s">
        <v>13</v>
      </c>
      <c r="AC801" s="1">
        <v>6.14293335171072</v>
      </c>
      <c r="AD801" s="4">
        <v>-8.48296335171072</v>
      </c>
    </row>
    <row r="802">
      <c r="G802" s="5">
        <v>4.46648</v>
      </c>
      <c r="H802" s="1">
        <v>4.005</v>
      </c>
      <c r="K802" s="4">
        <f>IFERROR(__xludf.DUMMYFUNCTION("""COMPUTED_VALUE"""),3.84)</f>
        <v>3.84</v>
      </c>
      <c r="L802" s="4">
        <v>5.48864</v>
      </c>
      <c r="M802" s="4" t="s">
        <v>13</v>
      </c>
      <c r="N802" s="1">
        <v>6.56808411111857</v>
      </c>
      <c r="O802" s="4">
        <v>-2.1016041111185704</v>
      </c>
      <c r="V802" s="5">
        <v>-2.36842</v>
      </c>
      <c r="W802" s="1">
        <v>4.005</v>
      </c>
      <c r="Z802" s="4">
        <f>IFERROR(__xludf.DUMMYFUNCTION("""COMPUTED_VALUE"""),3.84)</f>
        <v>3.84</v>
      </c>
      <c r="AA802" s="4">
        <v>-0.740142</v>
      </c>
      <c r="AB802" s="4" t="s">
        <v>13</v>
      </c>
      <c r="AC802" s="1">
        <v>6.14686363234792</v>
      </c>
      <c r="AD802" s="4">
        <v>-8.51528363234792</v>
      </c>
    </row>
    <row r="803">
      <c r="G803" s="5">
        <v>4.46225</v>
      </c>
      <c r="H803" s="1">
        <v>4.01</v>
      </c>
      <c r="K803" s="4">
        <f>IFERROR(__xludf.DUMMYFUNCTION("""COMPUTED_VALUE"""),3.845)</f>
        <v>3.845</v>
      </c>
      <c r="L803" s="4">
        <v>5.41908</v>
      </c>
      <c r="M803" s="4" t="s">
        <v>13</v>
      </c>
      <c r="N803" s="1">
        <v>6.47766498494403</v>
      </c>
      <c r="O803" s="4">
        <v>-2.01541498494403</v>
      </c>
      <c r="V803" s="5">
        <v>-2.39589</v>
      </c>
      <c r="W803" s="1">
        <v>4.01</v>
      </c>
      <c r="Z803" s="4">
        <f>IFERROR(__xludf.DUMMYFUNCTION("""COMPUTED_VALUE"""),3.845)</f>
        <v>3.845</v>
      </c>
      <c r="AA803" s="4">
        <v>-0.828497</v>
      </c>
      <c r="AB803" s="4" t="s">
        <v>13</v>
      </c>
      <c r="AC803" s="1">
        <v>6.15069502447713</v>
      </c>
      <c r="AD803" s="4">
        <v>-8.54658502447713</v>
      </c>
    </row>
    <row r="804">
      <c r="G804" s="5">
        <v>4.45889</v>
      </c>
      <c r="H804" s="1">
        <v>4.015</v>
      </c>
      <c r="K804" s="4">
        <f>IFERROR(__xludf.DUMMYFUNCTION("""COMPUTED_VALUE"""),3.85)</f>
        <v>3.85</v>
      </c>
      <c r="L804" s="4">
        <v>5.3522</v>
      </c>
      <c r="M804" s="4" t="s">
        <v>13</v>
      </c>
      <c r="N804" s="1">
        <v>6.39193679336256</v>
      </c>
      <c r="O804" s="4">
        <v>-1.9330467933625597</v>
      </c>
      <c r="V804" s="5">
        <v>-2.42242</v>
      </c>
      <c r="W804" s="1">
        <v>4.015</v>
      </c>
      <c r="Z804" s="4">
        <f>IFERROR(__xludf.DUMMYFUNCTION("""COMPUTED_VALUE"""),3.85)</f>
        <v>3.85</v>
      </c>
      <c r="AA804" s="4">
        <v>-0.913402</v>
      </c>
      <c r="AB804" s="4" t="s">
        <v>13</v>
      </c>
      <c r="AC804" s="1">
        <v>6.15436098320894</v>
      </c>
      <c r="AD804" s="4">
        <v>-8.57678098320894</v>
      </c>
    </row>
    <row r="805">
      <c r="G805" s="5">
        <v>4.45638</v>
      </c>
      <c r="H805" s="1">
        <v>4.02</v>
      </c>
      <c r="K805" s="4">
        <f>IFERROR(__xludf.DUMMYFUNCTION("""COMPUTED_VALUE"""),3.855)</f>
        <v>3.855</v>
      </c>
      <c r="L805" s="4">
        <v>5.28813</v>
      </c>
      <c r="M805" s="4" t="s">
        <v>13</v>
      </c>
      <c r="N805" s="1">
        <v>6.31227132323255</v>
      </c>
      <c r="O805" s="4">
        <v>-1.8558913232325498</v>
      </c>
      <c r="V805" s="5">
        <v>-2.44801</v>
      </c>
      <c r="W805" s="1">
        <v>4.02</v>
      </c>
      <c r="Z805" s="4">
        <f>IFERROR(__xludf.DUMMYFUNCTION("""COMPUTED_VALUE"""),3.855)</f>
        <v>3.855</v>
      </c>
      <c r="AA805" s="4">
        <v>-0.994817</v>
      </c>
      <c r="AB805" s="4" t="s">
        <v>13</v>
      </c>
      <c r="AC805" s="1">
        <v>6.15779496365396</v>
      </c>
      <c r="AD805" s="4">
        <v>-8.60580496365396</v>
      </c>
    </row>
    <row r="806">
      <c r="G806" s="5">
        <v>4.4547</v>
      </c>
      <c r="H806" s="1">
        <v>4.025</v>
      </c>
      <c r="K806" s="4">
        <f>IFERROR(__xludf.DUMMYFUNCTION("""COMPUTED_VALUE"""),3.86)</f>
        <v>3.86</v>
      </c>
      <c r="L806" s="4">
        <v>5.22694</v>
      </c>
      <c r="M806" s="4" t="s">
        <v>13</v>
      </c>
      <c r="N806" s="1">
        <v>6.24004036141235</v>
      </c>
      <c r="O806" s="4">
        <v>-1.7853403614123504</v>
      </c>
      <c r="V806" s="5">
        <v>-2.47258</v>
      </c>
      <c r="W806" s="1">
        <v>4.025</v>
      </c>
      <c r="Z806" s="4">
        <f>IFERROR(__xludf.DUMMYFUNCTION("""COMPUTED_VALUE"""),3.86)</f>
        <v>3.86</v>
      </c>
      <c r="AA806" s="4">
        <v>-1.07272</v>
      </c>
      <c r="AB806" s="4" t="s">
        <v>13</v>
      </c>
      <c r="AC806" s="1">
        <v>6.16093042092279</v>
      </c>
      <c r="AD806" s="4">
        <v>-8.63351042092279</v>
      </c>
    </row>
    <row r="807">
      <c r="G807" s="5">
        <v>4.45381</v>
      </c>
      <c r="H807" s="1">
        <v>4.03</v>
      </c>
      <c r="K807" s="4">
        <f>IFERROR(__xludf.DUMMYFUNCTION("""COMPUTED_VALUE"""),3.865)</f>
        <v>3.865</v>
      </c>
      <c r="L807" s="4">
        <v>5.16867</v>
      </c>
      <c r="M807" s="4" t="s">
        <v>13</v>
      </c>
      <c r="N807" s="1">
        <v>6.17661569476036</v>
      </c>
      <c r="O807" s="4">
        <v>-1.7228056947603605</v>
      </c>
      <c r="V807" s="5">
        <v>-2.49615</v>
      </c>
      <c r="W807" s="1">
        <v>4.03</v>
      </c>
      <c r="Z807" s="4">
        <f>IFERROR(__xludf.DUMMYFUNCTION("""COMPUTED_VALUE"""),3.865)</f>
        <v>3.865</v>
      </c>
      <c r="AA807" s="4">
        <v>-1.14717</v>
      </c>
      <c r="AB807" s="4" t="s">
        <v>13</v>
      </c>
      <c r="AC807" s="1">
        <v>6.16370081012604</v>
      </c>
      <c r="AD807" s="4">
        <v>-8.659850810126041</v>
      </c>
    </row>
    <row r="808">
      <c r="G808" s="5">
        <v>4.45368</v>
      </c>
      <c r="H808" s="1">
        <v>4.035</v>
      </c>
      <c r="K808" s="4">
        <f>IFERROR(__xludf.DUMMYFUNCTION("""COMPUTED_VALUE"""),3.87)</f>
        <v>3.87</v>
      </c>
      <c r="L808" s="4">
        <v>5.11336</v>
      </c>
      <c r="M808" s="4" t="s">
        <v>13</v>
      </c>
      <c r="N808" s="1">
        <v>6.12336911013496</v>
      </c>
      <c r="O808" s="4">
        <v>-1.6696891101349598</v>
      </c>
      <c r="V808" s="5">
        <v>-2.51864</v>
      </c>
      <c r="W808" s="1">
        <v>4.035</v>
      </c>
      <c r="Z808" s="4">
        <f>IFERROR(__xludf.DUMMYFUNCTION("""COMPUTED_VALUE"""),3.87)</f>
        <v>3.87</v>
      </c>
      <c r="AA808" s="4">
        <v>-1.21821</v>
      </c>
      <c r="AB808" s="4" t="s">
        <v>13</v>
      </c>
      <c r="AC808" s="1">
        <v>6.1660395863743</v>
      </c>
      <c r="AD808" s="4">
        <v>-8.6846795863743</v>
      </c>
    </row>
    <row r="809">
      <c r="G809" s="5">
        <v>4.4543</v>
      </c>
      <c r="H809" s="1">
        <v>4.04</v>
      </c>
      <c r="K809" s="4">
        <f>IFERROR(__xludf.DUMMYFUNCTION("""COMPUTED_VALUE"""),3.875)</f>
        <v>3.875</v>
      </c>
      <c r="L809" s="4">
        <v>5.061</v>
      </c>
      <c r="M809" s="4" t="s">
        <v>13</v>
      </c>
      <c r="N809" s="1">
        <v>6.0816723943945</v>
      </c>
      <c r="O809" s="4">
        <v>-1.6273723943945004</v>
      </c>
      <c r="V809" s="5">
        <v>-2.54006</v>
      </c>
      <c r="W809" s="1">
        <v>4.04</v>
      </c>
      <c r="Z809" s="4">
        <f>IFERROR(__xludf.DUMMYFUNCTION("""COMPUTED_VALUE"""),3.875)</f>
        <v>3.875</v>
      </c>
      <c r="AA809" s="4">
        <v>-1.28595</v>
      </c>
      <c r="AB809" s="4" t="s">
        <v>13</v>
      </c>
      <c r="AC809" s="1">
        <v>6.16788020477818</v>
      </c>
      <c r="AD809" s="4">
        <v>-8.70794020477818</v>
      </c>
    </row>
    <row r="810">
      <c r="G810" s="5">
        <v>4.45561</v>
      </c>
      <c r="H810" s="1">
        <v>4.045</v>
      </c>
      <c r="K810" s="4">
        <f>IFERROR(__xludf.DUMMYFUNCTION("""COMPUTED_VALUE"""),3.88)</f>
        <v>3.88</v>
      </c>
      <c r="L810" s="4">
        <v>5.0116</v>
      </c>
      <c r="M810" s="4" t="s">
        <v>13</v>
      </c>
      <c r="N810" s="1">
        <v>6.05289733439736</v>
      </c>
      <c r="O810" s="4">
        <v>-1.5972873343973601</v>
      </c>
      <c r="V810" s="5">
        <v>-2.56038</v>
      </c>
      <c r="W810" s="1">
        <v>4.045</v>
      </c>
      <c r="Z810" s="4">
        <f>IFERROR(__xludf.DUMMYFUNCTION("""COMPUTED_VALUE"""),3.88)</f>
        <v>3.88</v>
      </c>
      <c r="AA810" s="4">
        <v>-1.35046</v>
      </c>
      <c r="AB810" s="4" t="s">
        <v>13</v>
      </c>
      <c r="AC810" s="1">
        <v>6.16915612044829</v>
      </c>
      <c r="AD810" s="4">
        <v>-8.729536120448289</v>
      </c>
    </row>
    <row r="811">
      <c r="G811" s="5">
        <v>4.45761</v>
      </c>
      <c r="H811" s="1">
        <v>4.05</v>
      </c>
      <c r="K811" s="4">
        <f>IFERROR(__xludf.DUMMYFUNCTION("""COMPUTED_VALUE"""),3.885)</f>
        <v>3.885</v>
      </c>
      <c r="L811" s="4">
        <v>4.96509</v>
      </c>
      <c r="M811" s="4" t="s">
        <v>13</v>
      </c>
      <c r="N811" s="1">
        <v>6.03841571700193</v>
      </c>
      <c r="O811" s="4">
        <v>-1.5808057170019305</v>
      </c>
      <c r="V811" s="5">
        <v>-2.57957</v>
      </c>
      <c r="W811" s="1">
        <v>4.05</v>
      </c>
      <c r="Z811" s="4">
        <f>IFERROR(__xludf.DUMMYFUNCTION("""COMPUTED_VALUE"""),3.885)</f>
        <v>3.885</v>
      </c>
      <c r="AA811" s="4">
        <v>-1.41192</v>
      </c>
      <c r="AB811" s="4" t="s">
        <v>13</v>
      </c>
      <c r="AC811" s="1">
        <v>6.16980078849522</v>
      </c>
      <c r="AD811" s="4">
        <v>-8.74937078849522</v>
      </c>
    </row>
    <row r="812">
      <c r="G812" s="5">
        <v>4.46027</v>
      </c>
      <c r="H812" s="1">
        <v>4.055</v>
      </c>
      <c r="K812" s="4">
        <f>IFERROR(__xludf.DUMMYFUNCTION("""COMPUTED_VALUE"""),3.89)</f>
        <v>3.89</v>
      </c>
      <c r="L812" s="4">
        <v>4.92142</v>
      </c>
      <c r="M812" s="4" t="s">
        <v>13</v>
      </c>
      <c r="N812" s="1">
        <v>6.036924756</v>
      </c>
      <c r="O812" s="4">
        <v>-1.576654756</v>
      </c>
      <c r="V812" s="5">
        <v>-2.5976</v>
      </c>
      <c r="W812" s="1">
        <v>4.055</v>
      </c>
      <c r="Z812" s="4">
        <f>IFERROR(__xludf.DUMMYFUNCTION("""COMPUTED_VALUE"""),3.89)</f>
        <v>3.89</v>
      </c>
      <c r="AA812" s="4">
        <v>-1.47048</v>
      </c>
      <c r="AB812" s="4" t="s">
        <v>13</v>
      </c>
      <c r="AC812" s="1">
        <v>6.169867347</v>
      </c>
      <c r="AD812" s="4">
        <v>-8.767467347</v>
      </c>
    </row>
    <row r="813">
      <c r="G813" s="5">
        <v>4.46353</v>
      </c>
      <c r="H813" s="1">
        <v>4.06</v>
      </c>
      <c r="K813" s="4">
        <f>IFERROR(__xludf.DUMMYFUNCTION("""COMPUTED_VALUE"""),3.895)</f>
        <v>3.895</v>
      </c>
      <c r="L813" s="4">
        <v>4.8805</v>
      </c>
      <c r="M813" s="4" t="s">
        <v>13</v>
      </c>
      <c r="N813" s="1">
        <v>6.036924756</v>
      </c>
      <c r="O813" s="4">
        <v>-1.573394756</v>
      </c>
      <c r="V813" s="5">
        <v>-2.61449</v>
      </c>
      <c r="W813" s="1">
        <v>4.06</v>
      </c>
      <c r="Z813" s="4">
        <f>IFERROR(__xludf.DUMMYFUNCTION("""COMPUTED_VALUE"""),3.895)</f>
        <v>3.895</v>
      </c>
      <c r="AA813" s="4">
        <v>-1.52629</v>
      </c>
      <c r="AB813" s="4" t="s">
        <v>13</v>
      </c>
      <c r="AC813" s="1">
        <v>6.169867347</v>
      </c>
      <c r="AD813" s="4">
        <v>-8.784357347</v>
      </c>
    </row>
    <row r="814">
      <c r="G814" s="5">
        <v>4.46739</v>
      </c>
      <c r="H814" s="1">
        <v>4.065</v>
      </c>
      <c r="K814" s="4">
        <f>IFERROR(__xludf.DUMMYFUNCTION("""COMPUTED_VALUE"""),3.9)</f>
        <v>3.9</v>
      </c>
      <c r="L814" s="4">
        <v>4.84225</v>
      </c>
      <c r="M814" s="4" t="s">
        <v>13</v>
      </c>
      <c r="N814" s="1">
        <v>6.036924756</v>
      </c>
      <c r="O814" s="4">
        <v>-1.5695347560000004</v>
      </c>
      <c r="V814" s="5">
        <v>-2.63021</v>
      </c>
      <c r="W814" s="1">
        <v>4.065</v>
      </c>
      <c r="Z814" s="4">
        <f>IFERROR(__xludf.DUMMYFUNCTION("""COMPUTED_VALUE"""),3.9)</f>
        <v>3.9</v>
      </c>
      <c r="AA814" s="4">
        <v>-1.57957</v>
      </c>
      <c r="AB814" s="4" t="s">
        <v>13</v>
      </c>
      <c r="AC814" s="1">
        <v>6.169867347</v>
      </c>
      <c r="AD814" s="4">
        <v>-8.800077347</v>
      </c>
    </row>
    <row r="815">
      <c r="G815" s="5">
        <v>4.47177</v>
      </c>
      <c r="H815" s="1">
        <v>4.07</v>
      </c>
      <c r="K815" s="4">
        <f>IFERROR(__xludf.DUMMYFUNCTION("""COMPUTED_VALUE"""),3.905)</f>
        <v>3.905</v>
      </c>
      <c r="L815" s="4">
        <v>4.80655</v>
      </c>
      <c r="M815" s="4" t="s">
        <v>13</v>
      </c>
      <c r="N815" s="1">
        <v>6.036924756</v>
      </c>
      <c r="O815" s="4">
        <v>-1.565154756</v>
      </c>
      <c r="V815" s="5">
        <v>-2.64475</v>
      </c>
      <c r="W815" s="1">
        <v>4.07</v>
      </c>
      <c r="Z815" s="4">
        <f>IFERROR(__xludf.DUMMYFUNCTION("""COMPUTED_VALUE"""),3.905)</f>
        <v>3.905</v>
      </c>
      <c r="AA815" s="4">
        <v>-1.63049</v>
      </c>
      <c r="AB815" s="4" t="s">
        <v>13</v>
      </c>
      <c r="AC815" s="1">
        <v>6.169867347</v>
      </c>
      <c r="AD815" s="4">
        <v>-8.814617347</v>
      </c>
    </row>
    <row r="816">
      <c r="G816" s="5">
        <v>4.47669</v>
      </c>
      <c r="H816" s="1">
        <v>4.075</v>
      </c>
      <c r="K816" s="4">
        <f>IFERROR(__xludf.DUMMYFUNCTION("""COMPUTED_VALUE"""),3.91)</f>
        <v>3.91</v>
      </c>
      <c r="L816" s="4">
        <v>4.77332</v>
      </c>
      <c r="M816" s="4" t="s">
        <v>13</v>
      </c>
      <c r="N816" s="1">
        <v>6.036924756</v>
      </c>
      <c r="O816" s="4">
        <v>-1.5602347560000007</v>
      </c>
      <c r="V816" s="5">
        <v>-2.65811</v>
      </c>
      <c r="W816" s="1">
        <v>4.075</v>
      </c>
      <c r="Z816" s="4">
        <f>IFERROR(__xludf.DUMMYFUNCTION("""COMPUTED_VALUE"""),3.91)</f>
        <v>3.91</v>
      </c>
      <c r="AA816" s="4">
        <v>-1.67922</v>
      </c>
      <c r="AB816" s="4" t="s">
        <v>13</v>
      </c>
      <c r="AC816" s="1">
        <v>6.169867347</v>
      </c>
      <c r="AD816" s="4">
        <v>-8.827977347000001</v>
      </c>
    </row>
    <row r="817">
      <c r="G817" s="5">
        <v>4.48208</v>
      </c>
      <c r="H817" s="1">
        <v>4.08</v>
      </c>
      <c r="K817" s="4">
        <f>IFERROR(__xludf.DUMMYFUNCTION("""COMPUTED_VALUE"""),3.915)</f>
        <v>3.915</v>
      </c>
      <c r="L817" s="4">
        <v>4.7424</v>
      </c>
      <c r="M817" s="4" t="s">
        <v>13</v>
      </c>
      <c r="N817" s="1">
        <v>6.036924756</v>
      </c>
      <c r="O817" s="4">
        <v>-1.5548447560000005</v>
      </c>
      <c r="V817" s="5">
        <v>-2.67031</v>
      </c>
      <c r="W817" s="1">
        <v>4.08</v>
      </c>
      <c r="Z817" s="4">
        <f>IFERROR(__xludf.DUMMYFUNCTION("""COMPUTED_VALUE"""),3.915)</f>
        <v>3.915</v>
      </c>
      <c r="AA817" s="4">
        <v>-1.72599</v>
      </c>
      <c r="AB817" s="4" t="s">
        <v>13</v>
      </c>
      <c r="AC817" s="1">
        <v>6.169867347</v>
      </c>
      <c r="AD817" s="4">
        <v>-8.840177347000001</v>
      </c>
    </row>
    <row r="818">
      <c r="G818" s="5">
        <v>4.48795</v>
      </c>
      <c r="H818" s="1">
        <v>4.085</v>
      </c>
      <c r="K818" s="4">
        <f>IFERROR(__xludf.DUMMYFUNCTION("""COMPUTED_VALUE"""),3.92)</f>
        <v>3.92</v>
      </c>
      <c r="L818" s="4">
        <v>4.7137</v>
      </c>
      <c r="M818" s="4" t="s">
        <v>13</v>
      </c>
      <c r="N818" s="1">
        <v>6.036924756</v>
      </c>
      <c r="O818" s="4">
        <v>-1.5489747560000007</v>
      </c>
      <c r="V818" s="5">
        <v>-2.68132</v>
      </c>
      <c r="W818" s="1">
        <v>4.085</v>
      </c>
      <c r="Z818" s="4">
        <f>IFERROR(__xludf.DUMMYFUNCTION("""COMPUTED_VALUE"""),3.92)</f>
        <v>3.92</v>
      </c>
      <c r="AA818" s="4">
        <v>-1.77098</v>
      </c>
      <c r="AB818" s="4" t="s">
        <v>13</v>
      </c>
      <c r="AC818" s="1">
        <v>6.169867347</v>
      </c>
      <c r="AD818" s="4">
        <v>-8.851187347</v>
      </c>
    </row>
    <row r="819">
      <c r="G819" s="5">
        <v>4.49421</v>
      </c>
      <c r="H819" s="1">
        <v>4.09</v>
      </c>
      <c r="K819" s="4">
        <f>IFERROR(__xludf.DUMMYFUNCTION("""COMPUTED_VALUE"""),3.925)</f>
        <v>3.925</v>
      </c>
      <c r="L819" s="4">
        <v>4.68708</v>
      </c>
      <c r="M819" s="4" t="s">
        <v>13</v>
      </c>
      <c r="N819" s="1">
        <v>6.036924756</v>
      </c>
      <c r="O819" s="4">
        <v>-1.5427147560000005</v>
      </c>
      <c r="V819" s="5">
        <v>-2.6912</v>
      </c>
      <c r="W819" s="1">
        <v>4.09</v>
      </c>
      <c r="Z819" s="4">
        <f>IFERROR(__xludf.DUMMYFUNCTION("""COMPUTED_VALUE"""),3.925)</f>
        <v>3.925</v>
      </c>
      <c r="AA819" s="4">
        <v>-1.81431</v>
      </c>
      <c r="AB819" s="4" t="s">
        <v>13</v>
      </c>
      <c r="AC819" s="1">
        <v>6.169867347</v>
      </c>
      <c r="AD819" s="4">
        <v>-8.861067347</v>
      </c>
    </row>
    <row r="820">
      <c r="G820" s="5">
        <v>4.50086</v>
      </c>
      <c r="H820" s="1">
        <v>4.095</v>
      </c>
      <c r="K820" s="4">
        <f>IFERROR(__xludf.DUMMYFUNCTION("""COMPUTED_VALUE"""),3.93)</f>
        <v>3.93</v>
      </c>
      <c r="L820" s="4">
        <v>4.66243</v>
      </c>
      <c r="M820" s="4" t="s">
        <v>13</v>
      </c>
      <c r="N820" s="1">
        <v>6.036924756</v>
      </c>
      <c r="O820" s="4">
        <v>-1.536064756</v>
      </c>
      <c r="V820" s="5">
        <v>-2.69991</v>
      </c>
      <c r="W820" s="1">
        <v>4.095</v>
      </c>
      <c r="Z820" s="4">
        <f>IFERROR(__xludf.DUMMYFUNCTION("""COMPUTED_VALUE"""),3.93)</f>
        <v>3.93</v>
      </c>
      <c r="AA820" s="4">
        <v>-1.8562</v>
      </c>
      <c r="AB820" s="4" t="s">
        <v>13</v>
      </c>
      <c r="AC820" s="1">
        <v>6.169867347</v>
      </c>
      <c r="AD820" s="4">
        <v>-8.869777347</v>
      </c>
    </row>
    <row r="821">
      <c r="G821" s="5">
        <v>4.50785</v>
      </c>
      <c r="H821" s="1">
        <v>4.1</v>
      </c>
      <c r="K821" s="4">
        <f>IFERROR(__xludf.DUMMYFUNCTION("""COMPUTED_VALUE"""),3.935)</f>
        <v>3.935</v>
      </c>
      <c r="L821" s="4">
        <v>4.63961</v>
      </c>
      <c r="M821" s="4" t="s">
        <v>13</v>
      </c>
      <c r="N821" s="1">
        <v>6.036924756</v>
      </c>
      <c r="O821" s="4">
        <v>-1.529074756</v>
      </c>
      <c r="V821" s="5">
        <v>-2.70751</v>
      </c>
      <c r="W821" s="1">
        <v>4.1</v>
      </c>
      <c r="Z821" s="4">
        <f>IFERROR(__xludf.DUMMYFUNCTION("""COMPUTED_VALUE"""),3.935)</f>
        <v>3.935</v>
      </c>
      <c r="AA821" s="4">
        <v>-1.89678</v>
      </c>
      <c r="AB821" s="4" t="s">
        <v>13</v>
      </c>
      <c r="AC821" s="1">
        <v>6.169867347</v>
      </c>
      <c r="AD821" s="4">
        <v>-8.877377347</v>
      </c>
    </row>
    <row r="822">
      <c r="G822" s="5">
        <v>4.51513</v>
      </c>
      <c r="H822" s="1">
        <v>4.105</v>
      </c>
      <c r="K822" s="4">
        <f>IFERROR(__xludf.DUMMYFUNCTION("""COMPUTED_VALUE"""),3.94)</f>
        <v>3.94</v>
      </c>
      <c r="L822" s="4">
        <v>4.61857</v>
      </c>
      <c r="M822" s="4" t="s">
        <v>13</v>
      </c>
      <c r="N822" s="1">
        <v>6.036924756</v>
      </c>
      <c r="O822" s="4">
        <v>-1.5217947560000002</v>
      </c>
      <c r="V822" s="5">
        <v>-2.71404</v>
      </c>
      <c r="W822" s="1">
        <v>4.105</v>
      </c>
      <c r="Z822" s="4">
        <f>IFERROR(__xludf.DUMMYFUNCTION("""COMPUTED_VALUE"""),3.94)</f>
        <v>3.94</v>
      </c>
      <c r="AA822" s="4">
        <v>-1.93616</v>
      </c>
      <c r="AB822" s="4" t="s">
        <v>13</v>
      </c>
      <c r="AC822" s="1">
        <v>6.169867347</v>
      </c>
      <c r="AD822" s="4">
        <v>-8.883907347000001</v>
      </c>
    </row>
    <row r="823">
      <c r="G823" s="5">
        <v>4.52266</v>
      </c>
      <c r="H823" s="1">
        <v>4.11</v>
      </c>
      <c r="K823" s="4">
        <f>IFERROR(__xludf.DUMMYFUNCTION("""COMPUTED_VALUE"""),3.945)</f>
        <v>3.945</v>
      </c>
      <c r="L823" s="4">
        <v>4.59913</v>
      </c>
      <c r="M823" s="4" t="s">
        <v>13</v>
      </c>
      <c r="N823" s="1">
        <v>6.036924756</v>
      </c>
      <c r="O823" s="4">
        <v>-1.5142647560000002</v>
      </c>
      <c r="V823" s="5">
        <v>-2.71954</v>
      </c>
      <c r="W823" s="1">
        <v>4.11</v>
      </c>
      <c r="Z823" s="4">
        <f>IFERROR(__xludf.DUMMYFUNCTION("""COMPUTED_VALUE"""),3.945)</f>
        <v>3.945</v>
      </c>
      <c r="AA823" s="4">
        <v>-1.97447</v>
      </c>
      <c r="AB823" s="4" t="s">
        <v>13</v>
      </c>
      <c r="AC823" s="1">
        <v>6.169867347</v>
      </c>
      <c r="AD823" s="4">
        <v>-8.889407347</v>
      </c>
    </row>
    <row r="824">
      <c r="G824" s="5">
        <v>4.53039</v>
      </c>
      <c r="H824" s="1">
        <v>4.115</v>
      </c>
      <c r="K824" s="4">
        <f>IFERROR(__xludf.DUMMYFUNCTION("""COMPUTED_VALUE"""),3.95)</f>
        <v>3.95</v>
      </c>
      <c r="L824" s="4">
        <v>4.58125</v>
      </c>
      <c r="M824" s="4" t="s">
        <v>13</v>
      </c>
      <c r="N824" s="1">
        <v>6.036924756</v>
      </c>
      <c r="O824" s="4">
        <v>-1.5065347560000006</v>
      </c>
      <c r="V824" s="5">
        <v>-2.72402</v>
      </c>
      <c r="W824" s="1">
        <v>4.115</v>
      </c>
      <c r="Z824" s="4">
        <f>IFERROR(__xludf.DUMMYFUNCTION("""COMPUTED_VALUE"""),3.95)</f>
        <v>3.95</v>
      </c>
      <c r="AA824" s="4">
        <v>-2.01178</v>
      </c>
      <c r="AB824" s="4" t="s">
        <v>13</v>
      </c>
      <c r="AC824" s="1">
        <v>6.169867347</v>
      </c>
      <c r="AD824" s="4">
        <v>-8.893887347</v>
      </c>
    </row>
    <row r="825">
      <c r="G825" s="5">
        <v>4.53826</v>
      </c>
      <c r="H825" s="1">
        <v>4.12</v>
      </c>
      <c r="K825" s="4">
        <f>IFERROR(__xludf.DUMMYFUNCTION("""COMPUTED_VALUE"""),3.9521026612)</f>
        <v>3.952102661</v>
      </c>
      <c r="L825" s="4" t="s">
        <v>13</v>
      </c>
      <c r="M825" s="4">
        <v>7.45967052740115</v>
      </c>
      <c r="N825" s="1">
        <v>6.0367824769968</v>
      </c>
      <c r="O825" s="4">
        <v>-1.4985224769967997</v>
      </c>
      <c r="V825" s="5">
        <v>-2.7276</v>
      </c>
      <c r="W825" s="1">
        <v>4.12</v>
      </c>
      <c r="Z825" s="4">
        <f>IFERROR(__xludf.DUMMYFUNCTION("""COMPUTED_VALUE"""),3.9521026612)</f>
        <v>3.952102661</v>
      </c>
      <c r="AA825" s="4" t="s">
        <v>13</v>
      </c>
      <c r="AB825" s="4">
        <v>6.11328778622424</v>
      </c>
      <c r="AC825" s="1">
        <v>6.16986572174868</v>
      </c>
      <c r="AD825" s="4">
        <v>-8.89746572174868</v>
      </c>
    </row>
    <row r="826">
      <c r="G826" s="5">
        <v>4.54623</v>
      </c>
      <c r="H826" s="1">
        <v>4.125</v>
      </c>
      <c r="K826" s="4">
        <f>IFERROR(__xludf.DUMMYFUNCTION("""COMPUTED_VALUE"""),3.955)</f>
        <v>3.955</v>
      </c>
      <c r="L826" s="4">
        <v>4.56482</v>
      </c>
      <c r="M826" s="4" t="s">
        <v>13</v>
      </c>
      <c r="N826" s="1">
        <v>6.0328678562099</v>
      </c>
      <c r="O826" s="4">
        <v>-1.4866378562098994</v>
      </c>
      <c r="V826" s="5">
        <v>-2.73031</v>
      </c>
      <c r="W826" s="1">
        <v>4.125</v>
      </c>
      <c r="Z826" s="4">
        <f>IFERROR(__xludf.DUMMYFUNCTION("""COMPUTED_VALUE"""),3.955)</f>
        <v>3.955</v>
      </c>
      <c r="AA826" s="4">
        <v>-2.04821</v>
      </c>
      <c r="AB826" s="4" t="s">
        <v>13</v>
      </c>
      <c r="AC826" s="1">
        <v>6.16982139221589</v>
      </c>
      <c r="AD826" s="4">
        <v>-8.90013139221589</v>
      </c>
    </row>
    <row r="827">
      <c r="G827" s="5">
        <v>4.55423</v>
      </c>
      <c r="H827" s="1">
        <v>4.13</v>
      </c>
      <c r="K827" s="4">
        <f>IFERROR(__xludf.DUMMYFUNCTION("""COMPUTED_VALUE"""),3.96)</f>
        <v>3.96</v>
      </c>
      <c r="L827" s="4">
        <v>4.54977</v>
      </c>
      <c r="M827" s="4" t="s">
        <v>13</v>
      </c>
      <c r="N827" s="1">
        <v>6.02390736691922</v>
      </c>
      <c r="O827" s="4">
        <v>-1.4696773669192202</v>
      </c>
      <c r="V827" s="5">
        <v>-2.73224</v>
      </c>
      <c r="W827" s="1">
        <v>4.13</v>
      </c>
      <c r="Z827" s="4">
        <f>IFERROR(__xludf.DUMMYFUNCTION("""COMPUTED_VALUE"""),3.96)</f>
        <v>3.96</v>
      </c>
      <c r="AA827" s="4">
        <v>-2.08378</v>
      </c>
      <c r="AB827" s="4" t="s">
        <v>13</v>
      </c>
      <c r="AC827" s="1">
        <v>6.16972120047715</v>
      </c>
      <c r="AD827" s="4">
        <v>-8.90196120047715</v>
      </c>
    </row>
    <row r="828">
      <c r="G828" s="5">
        <v>4.56224</v>
      </c>
      <c r="H828" s="1">
        <v>4.135</v>
      </c>
      <c r="K828" s="4">
        <f>IFERROR(__xludf.DUMMYFUNCTION("""COMPUTED_VALUE"""),3.965)</f>
        <v>3.965</v>
      </c>
      <c r="L828" s="4">
        <v>4.53602</v>
      </c>
      <c r="M828" s="4" t="s">
        <v>13</v>
      </c>
      <c r="N828" s="1">
        <v>6.01032303831844</v>
      </c>
      <c r="O828" s="4">
        <v>-1.4480830383184395</v>
      </c>
      <c r="V828" s="5">
        <v>-2.73342</v>
      </c>
      <c r="W828" s="1">
        <v>4.135</v>
      </c>
      <c r="Z828" s="4">
        <f>IFERROR(__xludf.DUMMYFUNCTION("""COMPUTED_VALUE"""),3.965)</f>
        <v>3.965</v>
      </c>
      <c r="AA828" s="4">
        <v>-2.11853</v>
      </c>
      <c r="AB828" s="4" t="s">
        <v>13</v>
      </c>
      <c r="AC828" s="1">
        <v>6.16957151069679</v>
      </c>
      <c r="AD828" s="4">
        <v>-8.90299151069679</v>
      </c>
    </row>
    <row r="829">
      <c r="G829" s="5">
        <v>4.57017</v>
      </c>
      <c r="H829" s="1">
        <v>4.14</v>
      </c>
      <c r="K829" s="4">
        <f>IFERROR(__xludf.DUMMYFUNCTION("""COMPUTED_VALUE"""),3.97)</f>
        <v>3.97</v>
      </c>
      <c r="L829" s="4">
        <v>4.52351</v>
      </c>
      <c r="M829" s="4" t="s">
        <v>13</v>
      </c>
      <c r="N829" s="1">
        <v>5.99253689960122</v>
      </c>
      <c r="O829" s="4">
        <v>-1.4223668996012195</v>
      </c>
      <c r="V829" s="5">
        <v>-2.73397</v>
      </c>
      <c r="W829" s="1">
        <v>4.14</v>
      </c>
      <c r="Z829" s="4">
        <f>IFERROR(__xludf.DUMMYFUNCTION("""COMPUTED_VALUE"""),3.97)</f>
        <v>3.97</v>
      </c>
      <c r="AA829" s="4">
        <v>-2.1525</v>
      </c>
      <c r="AB829" s="4" t="s">
        <v>13</v>
      </c>
      <c r="AC829" s="1">
        <v>6.16937868703915</v>
      </c>
      <c r="AD829" s="4">
        <v>-8.90334868703915</v>
      </c>
    </row>
    <row r="830">
      <c r="G830" s="5">
        <v>4.57794</v>
      </c>
      <c r="H830" s="1">
        <v>4.145</v>
      </c>
      <c r="K830" s="4">
        <f>IFERROR(__xludf.DUMMYFUNCTION("""COMPUTED_VALUE"""),3.975)</f>
        <v>3.975</v>
      </c>
      <c r="L830" s="4">
        <v>4.51218</v>
      </c>
      <c r="M830" s="4" t="s">
        <v>13</v>
      </c>
      <c r="N830" s="1">
        <v>5.97097097996125</v>
      </c>
      <c r="O830" s="4">
        <v>-1.3930309799612504</v>
      </c>
      <c r="V830" s="5">
        <v>-2.73397</v>
      </c>
      <c r="W830" s="1">
        <v>4.145</v>
      </c>
      <c r="Z830" s="4">
        <f>IFERROR(__xludf.DUMMYFUNCTION("""COMPUTED_VALUE"""),3.975)</f>
        <v>3.975</v>
      </c>
      <c r="AA830" s="4">
        <v>-2.18572</v>
      </c>
      <c r="AB830" s="4" t="s">
        <v>13</v>
      </c>
      <c r="AC830" s="1">
        <v>6.16914909366856</v>
      </c>
      <c r="AD830" s="4">
        <v>-8.90311909366856</v>
      </c>
    </row>
    <row r="831">
      <c r="G831" s="5">
        <v>4.58555</v>
      </c>
      <c r="H831" s="1">
        <v>4.15</v>
      </c>
      <c r="K831" s="4">
        <f>IFERROR(__xludf.DUMMYFUNCTION("""COMPUTED_VALUE"""),3.98)</f>
        <v>3.98</v>
      </c>
      <c r="L831" s="4">
        <v>4.50199</v>
      </c>
      <c r="M831" s="4" t="s">
        <v>13</v>
      </c>
      <c r="N831" s="1">
        <v>5.94604730859218</v>
      </c>
      <c r="O831" s="4">
        <v>-1.3604973085921808</v>
      </c>
      <c r="V831" s="5">
        <v>-2.73347</v>
      </c>
      <c r="W831" s="1">
        <v>4.15</v>
      </c>
      <c r="Z831" s="4">
        <f>IFERROR(__xludf.DUMMYFUNCTION("""COMPUTED_VALUE"""),3.98)</f>
        <v>3.98</v>
      </c>
      <c r="AA831" s="4">
        <v>-2.21815</v>
      </c>
      <c r="AB831" s="4" t="s">
        <v>13</v>
      </c>
      <c r="AC831" s="1">
        <v>6.16888909474935</v>
      </c>
      <c r="AD831" s="4">
        <v>-8.90235909474935</v>
      </c>
    </row>
    <row r="832">
      <c r="G832" s="5">
        <v>4.59288</v>
      </c>
      <c r="H832" s="1">
        <v>4.155</v>
      </c>
      <c r="K832" s="4">
        <f>IFERROR(__xludf.DUMMYFUNCTION("""COMPUTED_VALUE"""),3.985)</f>
        <v>3.985</v>
      </c>
      <c r="L832" s="4">
        <v>4.49286</v>
      </c>
      <c r="M832" s="4" t="s">
        <v>13</v>
      </c>
      <c r="N832" s="1">
        <v>5.91818791468769</v>
      </c>
      <c r="O832" s="4">
        <v>-1.3253079146876896</v>
      </c>
      <c r="V832" s="5">
        <v>-2.73259</v>
      </c>
      <c r="W832" s="1">
        <v>4.155</v>
      </c>
      <c r="Z832" s="4">
        <f>IFERROR(__xludf.DUMMYFUNCTION("""COMPUTED_VALUE"""),3.985)</f>
        <v>3.985</v>
      </c>
      <c r="AA832" s="4">
        <v>-2.24984</v>
      </c>
      <c r="AB832" s="4" t="s">
        <v>13</v>
      </c>
      <c r="AC832" s="1">
        <v>6.16860505444586</v>
      </c>
      <c r="AD832" s="4">
        <v>-8.90119505444586</v>
      </c>
    </row>
    <row r="833">
      <c r="G833" s="5">
        <v>4.59992</v>
      </c>
      <c r="H833" s="1">
        <v>4.16</v>
      </c>
      <c r="K833" s="4">
        <f>IFERROR(__xludf.DUMMYFUNCTION("""COMPUTED_VALUE"""),3.99)</f>
        <v>3.99</v>
      </c>
      <c r="L833" s="4">
        <v>4.48479</v>
      </c>
      <c r="M833" s="4" t="s">
        <v>13</v>
      </c>
      <c r="N833" s="1">
        <v>5.88781482744147</v>
      </c>
      <c r="O833" s="4">
        <v>-1.2878948274414697</v>
      </c>
      <c r="V833" s="5">
        <v>-2.7314</v>
      </c>
      <c r="W833" s="1">
        <v>4.16</v>
      </c>
      <c r="Z833" s="4">
        <f>IFERROR(__xludf.DUMMYFUNCTION("""COMPUTED_VALUE"""),3.99)</f>
        <v>3.99</v>
      </c>
      <c r="AA833" s="4">
        <v>-2.28072</v>
      </c>
      <c r="AB833" s="4" t="s">
        <v>13</v>
      </c>
      <c r="AC833" s="1">
        <v>6.16830333692242</v>
      </c>
      <c r="AD833" s="4">
        <v>-8.89970333692242</v>
      </c>
    </row>
    <row r="834">
      <c r="G834" s="5">
        <v>4.60661</v>
      </c>
      <c r="H834" s="1">
        <v>4.165</v>
      </c>
      <c r="K834" s="4">
        <f>IFERROR(__xludf.DUMMYFUNCTION("""COMPUTED_VALUE"""),3.995)</f>
        <v>3.995</v>
      </c>
      <c r="L834" s="4">
        <v>4.47773</v>
      </c>
      <c r="M834" s="4" t="s">
        <v>13</v>
      </c>
      <c r="N834" s="1">
        <v>5.85535007604717</v>
      </c>
      <c r="O834" s="4">
        <v>-1.24874007604717</v>
      </c>
      <c r="V834" s="5">
        <v>-2.72995</v>
      </c>
      <c r="W834" s="1">
        <v>4.165</v>
      </c>
      <c r="Z834" s="4">
        <f>IFERROR(__xludf.DUMMYFUNCTION("""COMPUTED_VALUE"""),3.995)</f>
        <v>3.995</v>
      </c>
      <c r="AA834" s="4">
        <v>-2.3108</v>
      </c>
      <c r="AB834" s="4" t="s">
        <v>13</v>
      </c>
      <c r="AC834" s="1">
        <v>6.16799030634336</v>
      </c>
      <c r="AD834" s="4">
        <v>-8.89794030634336</v>
      </c>
    </row>
    <row r="835">
      <c r="G835" s="5">
        <v>4.61288</v>
      </c>
      <c r="H835" s="1">
        <v>4.17</v>
      </c>
      <c r="K835" s="4">
        <f>IFERROR(__xludf.DUMMYFUNCTION("""COMPUTED_VALUE"""),4.0)</f>
        <v>4</v>
      </c>
      <c r="L835" s="4">
        <v>4.47164</v>
      </c>
      <c r="M835" s="4" t="s">
        <v>13</v>
      </c>
      <c r="N835" s="1">
        <v>5.82121568969847</v>
      </c>
      <c r="O835" s="4">
        <v>-1.2083356896984707</v>
      </c>
      <c r="V835" s="5">
        <v>-2.72836</v>
      </c>
      <c r="W835" s="1">
        <v>4.17</v>
      </c>
      <c r="Z835" s="4">
        <f>IFERROR(__xludf.DUMMYFUNCTION("""COMPUTED_VALUE"""),4.0)</f>
        <v>4</v>
      </c>
      <c r="AA835" s="4">
        <v>-2.34003</v>
      </c>
      <c r="AB835" s="4" t="s">
        <v>13</v>
      </c>
      <c r="AC835" s="1">
        <v>6.16767232687301</v>
      </c>
      <c r="AD835" s="4">
        <v>-8.89603232687301</v>
      </c>
    </row>
    <row r="836">
      <c r="G836" s="5">
        <v>4.6187</v>
      </c>
      <c r="H836" s="1">
        <v>4.175</v>
      </c>
      <c r="K836" s="4">
        <f>IFERROR(__xludf.DUMMYFUNCTION("""COMPUTED_VALUE"""),4.005)</f>
        <v>4.005</v>
      </c>
      <c r="L836" s="4">
        <v>4.46648</v>
      </c>
      <c r="M836" s="4" t="s">
        <v>13</v>
      </c>
      <c r="N836" s="1">
        <v>5.78583369758904</v>
      </c>
      <c r="O836" s="4">
        <v>-1.1671336975890405</v>
      </c>
      <c r="V836" s="5">
        <v>-2.72665</v>
      </c>
      <c r="W836" s="1">
        <v>4.175</v>
      </c>
      <c r="Z836" s="4">
        <f>IFERROR(__xludf.DUMMYFUNCTION("""COMPUTED_VALUE"""),4.005)</f>
        <v>4.005</v>
      </c>
      <c r="AA836" s="4">
        <v>-2.36842</v>
      </c>
      <c r="AB836" s="4" t="s">
        <v>13</v>
      </c>
      <c r="AC836" s="1">
        <v>6.16735576267571</v>
      </c>
      <c r="AD836" s="4">
        <v>-8.89400576267571</v>
      </c>
    </row>
    <row r="837">
      <c r="G837" s="5">
        <v>4.62405</v>
      </c>
      <c r="H837" s="1">
        <v>4.18</v>
      </c>
      <c r="K837" s="4">
        <f>IFERROR(__xludf.DUMMYFUNCTION("""COMPUTED_VALUE"""),4.01)</f>
        <v>4.01</v>
      </c>
      <c r="L837" s="4">
        <v>4.46225</v>
      </c>
      <c r="M837" s="4" t="s">
        <v>13</v>
      </c>
      <c r="N837" s="1">
        <v>5.74962612891256</v>
      </c>
      <c r="O837" s="4">
        <v>-1.1255761289125594</v>
      </c>
      <c r="V837" s="5">
        <v>-2.72489</v>
      </c>
      <c r="W837" s="1">
        <v>4.18</v>
      </c>
      <c r="Z837" s="4">
        <f>IFERROR(__xludf.DUMMYFUNCTION("""COMPUTED_VALUE"""),4.01)</f>
        <v>4.01</v>
      </c>
      <c r="AA837" s="4">
        <v>-2.39589</v>
      </c>
      <c r="AB837" s="4" t="s">
        <v>13</v>
      </c>
      <c r="AC837" s="1">
        <v>6.16704697791579</v>
      </c>
      <c r="AD837" s="4">
        <v>-8.89193697791579</v>
      </c>
    </row>
    <row r="838">
      <c r="G838" s="5">
        <v>4.62888</v>
      </c>
      <c r="H838" s="1">
        <v>4.185</v>
      </c>
      <c r="K838" s="4">
        <f>IFERROR(__xludf.DUMMYFUNCTION("""COMPUTED_VALUE"""),4.015)</f>
        <v>4.015</v>
      </c>
      <c r="L838" s="4">
        <v>4.45889</v>
      </c>
      <c r="M838" s="4" t="s">
        <v>13</v>
      </c>
      <c r="N838" s="1">
        <v>5.71301501286269</v>
      </c>
      <c r="O838" s="4">
        <v>-1.0841350128626903</v>
      </c>
      <c r="V838" s="5">
        <v>-2.72312</v>
      </c>
      <c r="W838" s="1">
        <v>4.185</v>
      </c>
      <c r="Z838" s="4">
        <f>IFERROR(__xludf.DUMMYFUNCTION("""COMPUTED_VALUE"""),4.015)</f>
        <v>4.015</v>
      </c>
      <c r="AA838" s="4">
        <v>-2.42242</v>
      </c>
      <c r="AB838" s="4" t="s">
        <v>13</v>
      </c>
      <c r="AC838" s="1">
        <v>6.16675233675758</v>
      </c>
      <c r="AD838" s="4">
        <v>-8.88987233675758</v>
      </c>
    </row>
    <row r="839">
      <c r="G839" s="5">
        <v>4.63317</v>
      </c>
      <c r="H839" s="1">
        <v>4.19</v>
      </c>
      <c r="K839" s="4">
        <f>IFERROR(__xludf.DUMMYFUNCTION("""COMPUTED_VALUE"""),4.02)</f>
        <v>4.02</v>
      </c>
      <c r="L839" s="4">
        <v>4.45638</v>
      </c>
      <c r="M839" s="4" t="s">
        <v>13</v>
      </c>
      <c r="N839" s="1">
        <v>5.67642237863311</v>
      </c>
      <c r="O839" s="4">
        <v>-1.0432523786331105</v>
      </c>
      <c r="V839" s="5">
        <v>-2.7214</v>
      </c>
      <c r="W839" s="1">
        <v>4.19</v>
      </c>
      <c r="Z839" s="4">
        <f>IFERROR(__xludf.DUMMYFUNCTION("""COMPUTED_VALUE"""),4.02)</f>
        <v>4.02</v>
      </c>
      <c r="AA839" s="4">
        <v>-2.44801</v>
      </c>
      <c r="AB839" s="4" t="s">
        <v>13</v>
      </c>
      <c r="AC839" s="1">
        <v>6.16647820336542</v>
      </c>
      <c r="AD839" s="4">
        <v>-8.887878203365421</v>
      </c>
    </row>
    <row r="840">
      <c r="G840" s="5">
        <v>4.63685</v>
      </c>
      <c r="H840" s="1">
        <v>4.195</v>
      </c>
      <c r="K840" s="4">
        <f>IFERROR(__xludf.DUMMYFUNCTION("""COMPUTED_VALUE"""),4.025)</f>
        <v>4.025</v>
      </c>
      <c r="L840" s="4">
        <v>4.4547</v>
      </c>
      <c r="M840" s="4" t="s">
        <v>13</v>
      </c>
      <c r="N840" s="1">
        <v>5.64027025541749</v>
      </c>
      <c r="O840" s="4">
        <v>-1.00342025541749</v>
      </c>
      <c r="V840" s="5">
        <v>-2.7198</v>
      </c>
      <c r="W840" s="1">
        <v>4.195</v>
      </c>
      <c r="Z840" s="4">
        <f>IFERROR(__xludf.DUMMYFUNCTION("""COMPUTED_VALUE"""),4.025)</f>
        <v>4.025</v>
      </c>
      <c r="AA840" s="4">
        <v>-2.47258</v>
      </c>
      <c r="AB840" s="4" t="s">
        <v>13</v>
      </c>
      <c r="AC840" s="1">
        <v>6.16623094190363</v>
      </c>
      <c r="AD840" s="4">
        <v>-8.88603094190363</v>
      </c>
    </row>
    <row r="841">
      <c r="G841" s="5">
        <v>4.63997</v>
      </c>
      <c r="H841" s="1">
        <v>4.2</v>
      </c>
      <c r="K841" s="4">
        <f>IFERROR(__xludf.DUMMYFUNCTION("""COMPUTED_VALUE"""),4.03)</f>
        <v>4.03</v>
      </c>
      <c r="L841" s="4">
        <v>4.45381</v>
      </c>
      <c r="M841" s="4" t="s">
        <v>13</v>
      </c>
      <c r="N841" s="1">
        <v>5.60498067240951</v>
      </c>
      <c r="O841" s="4">
        <v>-0.9650106724095098</v>
      </c>
      <c r="V841" s="5">
        <v>-2.71828</v>
      </c>
      <c r="W841" s="1">
        <v>4.2</v>
      </c>
      <c r="Z841" s="4">
        <f>IFERROR(__xludf.DUMMYFUNCTION("""COMPUTED_VALUE"""),4.03)</f>
        <v>4.03</v>
      </c>
      <c r="AA841" s="4">
        <v>-2.49615</v>
      </c>
      <c r="AB841" s="4" t="s">
        <v>13</v>
      </c>
      <c r="AC841" s="1">
        <v>6.16601691653656</v>
      </c>
      <c r="AD841" s="4">
        <v>-8.88429691653656</v>
      </c>
    </row>
    <row r="842">
      <c r="G842" s="5">
        <v>4.64249</v>
      </c>
      <c r="H842" s="1">
        <v>4.205</v>
      </c>
      <c r="K842" s="4">
        <f>IFERROR(__xludf.DUMMYFUNCTION("""COMPUTED_VALUE"""),4.035)</f>
        <v>4.035</v>
      </c>
      <c r="L842" s="4">
        <v>4.45368</v>
      </c>
      <c r="M842" s="4" t="s">
        <v>13</v>
      </c>
      <c r="N842" s="1">
        <v>5.57097565880283</v>
      </c>
      <c r="O842" s="4">
        <v>-0.9284856588028303</v>
      </c>
      <c r="V842" s="5">
        <v>-2.71689</v>
      </c>
      <c r="W842" s="1">
        <v>4.205</v>
      </c>
      <c r="Z842" s="4">
        <f>IFERROR(__xludf.DUMMYFUNCTION("""COMPUTED_VALUE"""),4.035)</f>
        <v>4.035</v>
      </c>
      <c r="AA842" s="4">
        <v>-2.51864</v>
      </c>
      <c r="AB842" s="4" t="s">
        <v>13</v>
      </c>
      <c r="AC842" s="1">
        <v>6.16584249142853</v>
      </c>
      <c r="AD842" s="4">
        <v>-8.88273249142853</v>
      </c>
    </row>
    <row r="843">
      <c r="G843" s="5">
        <v>4.64437</v>
      </c>
      <c r="H843" s="1">
        <v>4.21</v>
      </c>
      <c r="K843" s="4">
        <f>IFERROR(__xludf.DUMMYFUNCTION("""COMPUTED_VALUE"""),4.04)</f>
        <v>4.04</v>
      </c>
      <c r="L843" s="4">
        <v>4.4543</v>
      </c>
      <c r="M843" s="4" t="s">
        <v>13</v>
      </c>
      <c r="N843" s="1">
        <v>5.53867724379113</v>
      </c>
      <c r="O843" s="4">
        <v>-0.8943072437911299</v>
      </c>
      <c r="V843" s="5">
        <v>-2.71568</v>
      </c>
      <c r="W843" s="1">
        <v>4.21</v>
      </c>
      <c r="Z843" s="4">
        <f>IFERROR(__xludf.DUMMYFUNCTION("""COMPUTED_VALUE"""),4.04)</f>
        <v>4.04</v>
      </c>
      <c r="AA843" s="4">
        <v>-2.54006</v>
      </c>
      <c r="AB843" s="4" t="s">
        <v>13</v>
      </c>
      <c r="AC843" s="1">
        <v>6.16571403074388</v>
      </c>
      <c r="AD843" s="4">
        <v>-8.88139403074388</v>
      </c>
    </row>
    <row r="844">
      <c r="G844" s="5">
        <v>4.64564</v>
      </c>
      <c r="H844" s="1">
        <v>4.215</v>
      </c>
      <c r="K844" s="4">
        <f>IFERROR(__xludf.DUMMYFUNCTION("""COMPUTED_VALUE"""),4.045)</f>
        <v>4.045</v>
      </c>
      <c r="L844" s="4">
        <v>4.45561</v>
      </c>
      <c r="M844" s="4" t="s">
        <v>13</v>
      </c>
      <c r="N844" s="1">
        <v>5.50850745656809</v>
      </c>
      <c r="O844" s="4">
        <v>-0.8628674565680896</v>
      </c>
      <c r="V844" s="5">
        <v>-2.71459</v>
      </c>
      <c r="W844" s="1">
        <v>4.215</v>
      </c>
      <c r="Z844" s="4">
        <f>IFERROR(__xludf.DUMMYFUNCTION("""COMPUTED_VALUE"""),4.045)</f>
        <v>4.045</v>
      </c>
      <c r="AA844" s="4">
        <v>-2.56038</v>
      </c>
      <c r="AB844" s="4" t="s">
        <v>13</v>
      </c>
      <c r="AC844" s="1">
        <v>6.16563789864694</v>
      </c>
      <c r="AD844" s="4">
        <v>-8.88022789864694</v>
      </c>
    </row>
    <row r="845">
      <c r="G845" s="5">
        <v>4.64631</v>
      </c>
      <c r="H845" s="1">
        <v>4.22</v>
      </c>
      <c r="K845" s="4">
        <f>IFERROR(__xludf.DUMMYFUNCTION("""COMPUTED_VALUE"""),4.05)</f>
        <v>4.05</v>
      </c>
      <c r="L845" s="4">
        <v>4.45761</v>
      </c>
      <c r="M845" s="4" t="s">
        <v>13</v>
      </c>
      <c r="N845" s="1">
        <v>5.48078946398477</v>
      </c>
      <c r="O845" s="4">
        <v>-0.8344794639847706</v>
      </c>
      <c r="V845" s="5">
        <v>-2.71368</v>
      </c>
      <c r="W845" s="1">
        <v>4.22</v>
      </c>
      <c r="Z845" s="4">
        <f>IFERROR(__xludf.DUMMYFUNCTION("""COMPUTED_VALUE"""),4.05)</f>
        <v>4.05</v>
      </c>
      <c r="AA845" s="4">
        <v>-2.57957</v>
      </c>
      <c r="AB845" s="4" t="s">
        <v>13</v>
      </c>
      <c r="AC845" s="1">
        <v>6.16600177958285</v>
      </c>
      <c r="AD845" s="4">
        <v>-8.87968177958285</v>
      </c>
    </row>
    <row r="846">
      <c r="G846" s="5">
        <v>4.64634</v>
      </c>
      <c r="H846" s="1">
        <v>4.225</v>
      </c>
      <c r="K846" s="4">
        <f>IFERROR(__xludf.DUMMYFUNCTION("""COMPUTED_VALUE"""),4.05215454119999)</f>
        <v>4.052154541</v>
      </c>
      <c r="L846" s="4" t="s">
        <v>13</v>
      </c>
      <c r="M846" s="4">
        <v>6.03692475637103</v>
      </c>
      <c r="N846" s="1">
        <v>5.45309963501333</v>
      </c>
      <c r="O846" s="4">
        <v>-0.8067596350133295</v>
      </c>
      <c r="V846" s="5">
        <v>-2.71294</v>
      </c>
      <c r="W846" s="1">
        <v>4.225</v>
      </c>
      <c r="Z846" s="4">
        <f>IFERROR(__xludf.DUMMYFUNCTION("""COMPUTED_VALUE"""),4.05215454119999)</f>
        <v>4.052154541</v>
      </c>
      <c r="AA846" s="4" t="s">
        <v>13</v>
      </c>
      <c r="AB846" s="4">
        <v>6.16986734730986</v>
      </c>
      <c r="AC846" s="1">
        <v>6.17717492569887</v>
      </c>
      <c r="AD846" s="4">
        <v>-8.890114925698871</v>
      </c>
    </row>
    <row r="847">
      <c r="G847" s="5">
        <v>4.64575</v>
      </c>
      <c r="H847" s="1">
        <v>4.23</v>
      </c>
      <c r="K847" s="4">
        <f>IFERROR(__xludf.DUMMYFUNCTION("""COMPUTED_VALUE"""),4.055)</f>
        <v>4.055</v>
      </c>
      <c r="L847" s="4">
        <v>4.46027</v>
      </c>
      <c r="M847" s="4" t="s">
        <v>13</v>
      </c>
      <c r="N847" s="1">
        <v>5.42438700031864</v>
      </c>
      <c r="O847" s="4">
        <v>-0.77863700031864</v>
      </c>
      <c r="V847" s="5">
        <v>-2.71234</v>
      </c>
      <c r="W847" s="1">
        <v>4.23</v>
      </c>
      <c r="Z847" s="4">
        <f>IFERROR(__xludf.DUMMYFUNCTION("""COMPUTED_VALUE"""),4.055)</f>
        <v>4.055</v>
      </c>
      <c r="AA847" s="4">
        <v>-2.5976</v>
      </c>
      <c r="AB847" s="4" t="s">
        <v>13</v>
      </c>
      <c r="AC847" s="1">
        <v>6.20261828262589</v>
      </c>
      <c r="AD847" s="4">
        <v>-8.91495828262589</v>
      </c>
    </row>
    <row r="848">
      <c r="G848" s="5">
        <v>4.64459</v>
      </c>
      <c r="H848" s="1">
        <v>4.235</v>
      </c>
      <c r="K848" s="4">
        <f>IFERROR(__xludf.DUMMYFUNCTION("""COMPUTED_VALUE"""),4.06)</f>
        <v>4.06</v>
      </c>
      <c r="L848" s="4">
        <v>4.46353</v>
      </c>
      <c r="M848" s="4" t="s">
        <v>13</v>
      </c>
      <c r="N848" s="1">
        <v>5.3948506429233</v>
      </c>
      <c r="O848" s="4">
        <v>-0.7502606429233003</v>
      </c>
      <c r="V848" s="5">
        <v>-2.71185</v>
      </c>
      <c r="W848" s="1">
        <v>4.235</v>
      </c>
      <c r="Z848" s="4">
        <f>IFERROR(__xludf.DUMMYFUNCTION("""COMPUTED_VALUE"""),4.06)</f>
        <v>4.06</v>
      </c>
      <c r="AA848" s="4">
        <v>-2.61449</v>
      </c>
      <c r="AB848" s="4" t="s">
        <v>13</v>
      </c>
      <c r="AC848" s="1">
        <v>6.24071848417909</v>
      </c>
      <c r="AD848" s="4">
        <v>-8.95256848417909</v>
      </c>
    </row>
    <row r="849">
      <c r="G849" s="5">
        <v>4.64279</v>
      </c>
      <c r="H849" s="1">
        <v>4.24</v>
      </c>
      <c r="K849" s="4">
        <f>IFERROR(__xludf.DUMMYFUNCTION("""COMPUTED_VALUE"""),4.065)</f>
        <v>4.065</v>
      </c>
      <c r="L849" s="4">
        <v>4.46739</v>
      </c>
      <c r="M849" s="4" t="s">
        <v>13</v>
      </c>
      <c r="N849" s="1">
        <v>5.36468964584987</v>
      </c>
      <c r="O849" s="4">
        <v>-0.7218996458498701</v>
      </c>
      <c r="V849" s="5">
        <v>-2.71154</v>
      </c>
      <c r="W849" s="1">
        <v>4.24</v>
      </c>
      <c r="Z849" s="4">
        <f>IFERROR(__xludf.DUMMYFUNCTION("""COMPUTED_VALUE"""),4.065)</f>
        <v>4.065</v>
      </c>
      <c r="AA849" s="4">
        <v>-2.63021</v>
      </c>
      <c r="AB849" s="4" t="s">
        <v>13</v>
      </c>
      <c r="AC849" s="1">
        <v>6.28986216417367</v>
      </c>
      <c r="AD849" s="4">
        <v>-9.001402164173669</v>
      </c>
    </row>
    <row r="850">
      <c r="G850" s="5">
        <v>4.64044</v>
      </c>
      <c r="H850" s="1">
        <v>4.245</v>
      </c>
      <c r="K850" s="4">
        <f>IFERROR(__xludf.DUMMYFUNCTION("""COMPUTED_VALUE"""),4.07)</f>
        <v>4.07</v>
      </c>
      <c r="L850" s="4">
        <v>4.47177</v>
      </c>
      <c r="M850" s="4" t="s">
        <v>13</v>
      </c>
      <c r="N850" s="1">
        <v>5.33410309212095</v>
      </c>
      <c r="O850" s="4">
        <v>-0.6936630921209499</v>
      </c>
      <c r="V850" s="5">
        <v>-2.7113</v>
      </c>
      <c r="W850" s="1">
        <v>4.245</v>
      </c>
      <c r="Z850" s="4">
        <f>IFERROR(__xludf.DUMMYFUNCTION("""COMPUTED_VALUE"""),4.07)</f>
        <v>4.07</v>
      </c>
      <c r="AA850" s="4">
        <v>-2.64475</v>
      </c>
      <c r="AB850" s="4" t="s">
        <v>13</v>
      </c>
      <c r="AC850" s="1">
        <v>6.34843595642482</v>
      </c>
      <c r="AD850" s="4">
        <v>-9.05973595642482</v>
      </c>
    </row>
    <row r="851">
      <c r="G851" s="5">
        <v>4.6375</v>
      </c>
      <c r="H851" s="1">
        <v>4.25</v>
      </c>
      <c r="K851" s="4">
        <f>IFERROR(__xludf.DUMMYFUNCTION("""COMPUTED_VALUE"""),4.075)</f>
        <v>4.075</v>
      </c>
      <c r="L851" s="4">
        <v>4.47669</v>
      </c>
      <c r="M851" s="4" t="s">
        <v>13</v>
      </c>
      <c r="N851" s="1">
        <v>5.30329006475912</v>
      </c>
      <c r="O851" s="4">
        <v>-0.6657900647591202</v>
      </c>
      <c r="V851" s="5">
        <v>-2.71117</v>
      </c>
      <c r="W851" s="1">
        <v>4.25</v>
      </c>
      <c r="Z851" s="4">
        <f>IFERROR(__xludf.DUMMYFUNCTION("""COMPUTED_VALUE"""),4.075)</f>
        <v>4.075</v>
      </c>
      <c r="AA851" s="4">
        <v>-2.65811</v>
      </c>
      <c r="AB851" s="4" t="s">
        <v>13</v>
      </c>
      <c r="AC851" s="1">
        <v>6.41482649474773</v>
      </c>
      <c r="AD851" s="4">
        <v>-9.12599649474773</v>
      </c>
    </row>
    <row r="852">
      <c r="G852" s="5">
        <v>4.63401</v>
      </c>
      <c r="H852" s="1">
        <v>4.255</v>
      </c>
      <c r="K852" s="4">
        <f>IFERROR(__xludf.DUMMYFUNCTION("""COMPUTED_VALUE"""),4.08)</f>
        <v>4.08</v>
      </c>
      <c r="L852" s="4">
        <v>4.48208</v>
      </c>
      <c r="M852" s="4" t="s">
        <v>13</v>
      </c>
      <c r="N852" s="1">
        <v>5.27244964678696</v>
      </c>
      <c r="O852" s="4">
        <v>-0.63843964678696</v>
      </c>
      <c r="V852" s="5">
        <v>-2.71109</v>
      </c>
      <c r="W852" s="1">
        <v>4.255</v>
      </c>
      <c r="Z852" s="4">
        <f>IFERROR(__xludf.DUMMYFUNCTION("""COMPUTED_VALUE"""),4.08)</f>
        <v>4.08</v>
      </c>
      <c r="AA852" s="4">
        <v>-2.67031</v>
      </c>
      <c r="AB852" s="4" t="s">
        <v>13</v>
      </c>
      <c r="AC852" s="1">
        <v>6.48742041295762</v>
      </c>
      <c r="AD852" s="4">
        <v>-9.19851041295762</v>
      </c>
    </row>
    <row r="853">
      <c r="G853" s="5">
        <v>4.62996</v>
      </c>
      <c r="H853" s="1">
        <v>4.26</v>
      </c>
      <c r="K853" s="4">
        <f>IFERROR(__xludf.DUMMYFUNCTION("""COMPUTED_VALUE"""),4.085)</f>
        <v>4.085</v>
      </c>
      <c r="L853" s="4">
        <v>4.48795</v>
      </c>
      <c r="M853" s="4" t="s">
        <v>13</v>
      </c>
      <c r="N853" s="1">
        <v>5.24178092122704</v>
      </c>
      <c r="O853" s="4">
        <v>-0.6118209212270402</v>
      </c>
      <c r="V853" s="5">
        <v>-2.71107</v>
      </c>
      <c r="W853" s="1">
        <v>4.26</v>
      </c>
      <c r="Z853" s="4">
        <f>IFERROR(__xludf.DUMMYFUNCTION("""COMPUTED_VALUE"""),4.085)</f>
        <v>4.085</v>
      </c>
      <c r="AA853" s="4">
        <v>-2.68132</v>
      </c>
      <c r="AB853" s="4" t="s">
        <v>13</v>
      </c>
      <c r="AC853" s="1">
        <v>6.56460434486966</v>
      </c>
      <c r="AD853" s="4">
        <v>-9.27567434486966</v>
      </c>
    </row>
    <row r="854">
      <c r="G854" s="5">
        <v>4.62541</v>
      </c>
      <c r="H854" s="1">
        <v>4.265</v>
      </c>
      <c r="K854" s="4">
        <f>IFERROR(__xludf.DUMMYFUNCTION("""COMPUTED_VALUE"""),4.09)</f>
        <v>4.09</v>
      </c>
      <c r="L854" s="4">
        <v>4.49421</v>
      </c>
      <c r="M854" s="4" t="s">
        <v>13</v>
      </c>
      <c r="N854" s="1">
        <v>5.21148297110196</v>
      </c>
      <c r="O854" s="4">
        <v>-0.5860729711019603</v>
      </c>
      <c r="V854" s="5">
        <v>-2.71103</v>
      </c>
      <c r="W854" s="1">
        <v>4.265</v>
      </c>
      <c r="Z854" s="4">
        <f>IFERROR(__xludf.DUMMYFUNCTION("""COMPUTED_VALUE"""),4.09)</f>
        <v>4.09</v>
      </c>
      <c r="AA854" s="4">
        <v>-2.6912</v>
      </c>
      <c r="AB854" s="4" t="s">
        <v>13</v>
      </c>
      <c r="AC854" s="1">
        <v>6.64476492429906</v>
      </c>
      <c r="AD854" s="4">
        <v>-9.35579492429906</v>
      </c>
    </row>
    <row r="855">
      <c r="G855" s="5">
        <v>4.62034</v>
      </c>
      <c r="H855" s="1">
        <v>4.27</v>
      </c>
      <c r="K855" s="4">
        <f>IFERROR(__xludf.DUMMYFUNCTION("""COMPUTED_VALUE"""),4.095)</f>
        <v>4.095</v>
      </c>
      <c r="L855" s="4">
        <v>4.50086</v>
      </c>
      <c r="M855" s="4" t="s">
        <v>13</v>
      </c>
      <c r="N855" s="1">
        <v>5.1817548794343</v>
      </c>
      <c r="O855" s="4">
        <v>-0.5614148794343006</v>
      </c>
      <c r="V855" s="5">
        <v>-2.71097</v>
      </c>
      <c r="W855" s="1">
        <v>4.27</v>
      </c>
      <c r="Z855" s="4">
        <f>IFERROR(__xludf.DUMMYFUNCTION("""COMPUTED_VALUE"""),4.095)</f>
        <v>4.095</v>
      </c>
      <c r="AA855" s="4">
        <v>-2.69991</v>
      </c>
      <c r="AB855" s="4" t="s">
        <v>13</v>
      </c>
      <c r="AC855" s="1">
        <v>6.72628878506102</v>
      </c>
      <c r="AD855" s="4">
        <v>-9.43725878506102</v>
      </c>
    </row>
    <row r="856">
      <c r="G856" s="5">
        <v>4.61479</v>
      </c>
      <c r="H856" s="1">
        <v>4.275</v>
      </c>
      <c r="K856" s="4">
        <f>IFERROR(__xludf.DUMMYFUNCTION("""COMPUTED_VALUE"""),4.1)</f>
        <v>4.1</v>
      </c>
      <c r="L856" s="4">
        <v>4.50785</v>
      </c>
      <c r="M856" s="4" t="s">
        <v>13</v>
      </c>
      <c r="N856" s="1">
        <v>5.15279572924663</v>
      </c>
      <c r="O856" s="4">
        <v>-0.5380057292466303</v>
      </c>
      <c r="V856" s="5">
        <v>-2.71086</v>
      </c>
      <c r="W856" s="1">
        <v>4.275</v>
      </c>
      <c r="Z856" s="4">
        <f>IFERROR(__xludf.DUMMYFUNCTION("""COMPUTED_VALUE"""),4.1)</f>
        <v>4.1</v>
      </c>
      <c r="AA856" s="4">
        <v>-2.70751</v>
      </c>
      <c r="AB856" s="4" t="s">
        <v>13</v>
      </c>
      <c r="AC856" s="1">
        <v>6.80756256097073</v>
      </c>
      <c r="AD856" s="4">
        <v>-9.51842256097073</v>
      </c>
    </row>
    <row r="857">
      <c r="G857" s="5">
        <v>4.60881</v>
      </c>
      <c r="H857" s="1">
        <v>4.28</v>
      </c>
      <c r="K857" s="4">
        <f>IFERROR(__xludf.DUMMYFUNCTION("""COMPUTED_VALUE"""),4.105)</f>
        <v>4.105</v>
      </c>
      <c r="L857" s="4">
        <v>4.51513</v>
      </c>
      <c r="M857" s="4" t="s">
        <v>13</v>
      </c>
      <c r="N857" s="1">
        <v>5.12480460356155</v>
      </c>
      <c r="O857" s="4">
        <v>-0.5159946035615501</v>
      </c>
      <c r="V857" s="5">
        <v>-2.71063</v>
      </c>
      <c r="W857" s="1">
        <v>4.28</v>
      </c>
      <c r="Z857" s="4">
        <f>IFERROR(__xludf.DUMMYFUNCTION("""COMPUTED_VALUE"""),4.105)</f>
        <v>4.105</v>
      </c>
      <c r="AA857" s="4">
        <v>-2.71404</v>
      </c>
      <c r="AB857" s="4" t="s">
        <v>13</v>
      </c>
      <c r="AC857" s="1">
        <v>6.88697288584337</v>
      </c>
      <c r="AD857" s="4">
        <v>-9.59760288584337</v>
      </c>
    </row>
    <row r="858">
      <c r="G858" s="5">
        <v>4.60237</v>
      </c>
      <c r="H858" s="1">
        <v>4.285</v>
      </c>
      <c r="K858" s="4">
        <f>IFERROR(__xludf.DUMMYFUNCTION("""COMPUTED_VALUE"""),4.11)</f>
        <v>4.11</v>
      </c>
      <c r="L858" s="4">
        <v>4.52266</v>
      </c>
      <c r="M858" s="4" t="s">
        <v>13</v>
      </c>
      <c r="N858" s="1">
        <v>5.09798058540163</v>
      </c>
      <c r="O858" s="4">
        <v>-0.4956105854016304</v>
      </c>
      <c r="V858" s="5">
        <v>-2.71026</v>
      </c>
      <c r="W858" s="1">
        <v>4.285</v>
      </c>
      <c r="Z858" s="4">
        <f>IFERROR(__xludf.DUMMYFUNCTION("""COMPUTED_VALUE"""),4.11)</f>
        <v>4.11</v>
      </c>
      <c r="AA858" s="4">
        <v>-2.71954</v>
      </c>
      <c r="AB858" s="4" t="s">
        <v>13</v>
      </c>
      <c r="AC858" s="1">
        <v>6.96290639349415</v>
      </c>
      <c r="AD858" s="4">
        <v>-9.67316639349415</v>
      </c>
    </row>
    <row r="859">
      <c r="G859" s="5">
        <v>4.59556</v>
      </c>
      <c r="H859" s="1">
        <v>4.29</v>
      </c>
      <c r="K859" s="4">
        <f>IFERROR(__xludf.DUMMYFUNCTION("""COMPUTED_VALUE"""),4.115)</f>
        <v>4.115</v>
      </c>
      <c r="L859" s="4">
        <v>4.53039</v>
      </c>
      <c r="M859" s="4" t="s">
        <v>13</v>
      </c>
      <c r="N859" s="1">
        <v>5.07252275778946</v>
      </c>
      <c r="O859" s="4">
        <v>-0.47696275778945996</v>
      </c>
      <c r="V859" s="5">
        <v>-2.70969</v>
      </c>
      <c r="W859" s="1">
        <v>4.29</v>
      </c>
      <c r="Z859" s="4">
        <f>IFERROR(__xludf.DUMMYFUNCTION("""COMPUTED_VALUE"""),4.115)</f>
        <v>4.115</v>
      </c>
      <c r="AA859" s="4">
        <v>-2.72402</v>
      </c>
      <c r="AB859" s="4" t="s">
        <v>13</v>
      </c>
      <c r="AC859" s="1">
        <v>7.03374971773826</v>
      </c>
      <c r="AD859" s="4">
        <v>-9.74343971773826</v>
      </c>
    </row>
    <row r="860">
      <c r="G860" s="5">
        <v>4.58837</v>
      </c>
      <c r="H860" s="1">
        <v>4.295</v>
      </c>
      <c r="K860" s="4">
        <f>IFERROR(__xludf.DUMMYFUNCTION("""COMPUTED_VALUE"""),4.1188659672)</f>
        <v>4.118865967</v>
      </c>
      <c r="L860" s="4" t="s">
        <v>13</v>
      </c>
      <c r="M860" s="4">
        <v>6.03692475637103</v>
      </c>
      <c r="N860" s="1">
        <v>5.04863020374762</v>
      </c>
      <c r="O860" s="4">
        <v>-0.46026020374761956</v>
      </c>
      <c r="V860" s="5">
        <v>-2.70887</v>
      </c>
      <c r="W860" s="1">
        <v>4.295</v>
      </c>
      <c r="Z860" s="4">
        <f>IFERROR(__xludf.DUMMYFUNCTION("""COMPUTED_VALUE"""),4.1188659672)</f>
        <v>4.118865967</v>
      </c>
      <c r="AA860" s="4" t="s">
        <v>13</v>
      </c>
      <c r="AB860" s="4">
        <v>6.16986734730986</v>
      </c>
      <c r="AC860" s="1">
        <v>7.09788949239089</v>
      </c>
      <c r="AD860" s="4">
        <v>-9.80675949239089</v>
      </c>
    </row>
    <row r="861">
      <c r="G861" s="5">
        <v>4.58084</v>
      </c>
      <c r="H861" s="1">
        <v>4.3</v>
      </c>
      <c r="K861" s="4">
        <f>IFERROR(__xludf.DUMMYFUNCTION("""COMPUTED_VALUE"""),4.12)</f>
        <v>4.12</v>
      </c>
      <c r="L861" s="4">
        <v>4.53826</v>
      </c>
      <c r="M861" s="4" t="s">
        <v>13</v>
      </c>
      <c r="N861" s="1">
        <v>5.02650200629869</v>
      </c>
      <c r="O861" s="4">
        <v>-0.44566200629869</v>
      </c>
      <c r="V861" s="5">
        <v>-2.70776</v>
      </c>
      <c r="W861" s="1">
        <v>4.3</v>
      </c>
      <c r="Z861" s="4">
        <f>IFERROR(__xludf.DUMMYFUNCTION("""COMPUTED_VALUE"""),4.12)</f>
        <v>4.12</v>
      </c>
      <c r="AA861" s="4">
        <v>-2.7276</v>
      </c>
      <c r="AB861" s="4" t="s">
        <v>13</v>
      </c>
      <c r="AC861" s="1">
        <v>7.15371235126726</v>
      </c>
      <c r="AD861" s="4">
        <v>-9.86147235126726</v>
      </c>
    </row>
    <row r="862">
      <c r="G862" s="5">
        <v>4.57301</v>
      </c>
      <c r="H862" s="1">
        <v>4.305</v>
      </c>
      <c r="K862" s="4">
        <f>IFERROR(__xludf.DUMMYFUNCTION("""COMPUTED_VALUE"""),4.125)</f>
        <v>4.125</v>
      </c>
      <c r="L862" s="4">
        <v>4.54623</v>
      </c>
      <c r="M862" s="4" t="s">
        <v>13</v>
      </c>
      <c r="N862" s="1">
        <v>5.00633724846525</v>
      </c>
      <c r="O862" s="4">
        <v>-0.4333272484652504</v>
      </c>
      <c r="V862" s="5">
        <v>-2.70628</v>
      </c>
      <c r="W862" s="1">
        <v>4.305</v>
      </c>
      <c r="Z862" s="4">
        <f>IFERROR(__xludf.DUMMYFUNCTION("""COMPUTED_VALUE"""),4.125)</f>
        <v>4.125</v>
      </c>
      <c r="AA862" s="4">
        <v>-2.73031</v>
      </c>
      <c r="AB862" s="4" t="s">
        <v>13</v>
      </c>
      <c r="AC862" s="1">
        <v>7.19960492818254</v>
      </c>
      <c r="AD862" s="4">
        <v>-9.90588492818254</v>
      </c>
    </row>
    <row r="863">
      <c r="G863" s="5">
        <v>4.56492</v>
      </c>
      <c r="H863" s="1">
        <v>4.31</v>
      </c>
      <c r="K863" s="4">
        <f>IFERROR(__xludf.DUMMYFUNCTION("""COMPUTED_VALUE"""),4.13)</f>
        <v>4.13</v>
      </c>
      <c r="L863" s="4">
        <v>4.55423</v>
      </c>
      <c r="M863" s="4" t="s">
        <v>13</v>
      </c>
      <c r="N863" s="1">
        <v>4.98833501326989</v>
      </c>
      <c r="O863" s="4">
        <v>-0.4234150132698904</v>
      </c>
      <c r="V863" s="5">
        <v>-2.70439</v>
      </c>
      <c r="W863" s="1">
        <v>4.31</v>
      </c>
      <c r="Z863" s="4">
        <f>IFERROR(__xludf.DUMMYFUNCTION("""COMPUTED_VALUE"""),4.13)</f>
        <v>4.13</v>
      </c>
      <c r="AA863" s="4">
        <v>-2.73224</v>
      </c>
      <c r="AB863" s="4" t="s">
        <v>13</v>
      </c>
      <c r="AC863" s="1">
        <v>7.23395385695193</v>
      </c>
      <c r="AD863" s="4">
        <v>-9.938343856951931</v>
      </c>
    </row>
    <row r="864">
      <c r="G864" s="5">
        <v>4.55663</v>
      </c>
      <c r="H864" s="1">
        <v>4.315</v>
      </c>
      <c r="K864" s="4">
        <f>IFERROR(__xludf.DUMMYFUNCTION("""COMPUTED_VALUE"""),4.135)</f>
        <v>4.135</v>
      </c>
      <c r="L864" s="4">
        <v>4.56224</v>
      </c>
      <c r="M864" s="4" t="s">
        <v>13</v>
      </c>
      <c r="N864" s="1">
        <v>4.97269438373519</v>
      </c>
      <c r="O864" s="4">
        <v>-0.41606438373518984</v>
      </c>
      <c r="V864" s="5">
        <v>-2.70199</v>
      </c>
      <c r="W864" s="1">
        <v>4.315</v>
      </c>
      <c r="Z864" s="4">
        <f>IFERROR(__xludf.DUMMYFUNCTION("""COMPUTED_VALUE"""),4.135)</f>
        <v>4.135</v>
      </c>
      <c r="AA864" s="4">
        <v>-2.73342</v>
      </c>
      <c r="AB864" s="4" t="s">
        <v>13</v>
      </c>
      <c r="AC864" s="1">
        <v>7.25514577139064</v>
      </c>
      <c r="AD864" s="4">
        <v>-9.95713577139064</v>
      </c>
    </row>
    <row r="865">
      <c r="G865" s="5">
        <v>4.54815</v>
      </c>
      <c r="H865" s="1">
        <v>4.32</v>
      </c>
      <c r="K865" s="4">
        <f>IFERROR(__xludf.DUMMYFUNCTION("""COMPUTED_VALUE"""),4.14)</f>
        <v>4.14</v>
      </c>
      <c r="L865" s="4">
        <v>4.57017</v>
      </c>
      <c r="M865" s="4" t="s">
        <v>13</v>
      </c>
      <c r="N865" s="1">
        <v>4.95958746554932</v>
      </c>
      <c r="O865" s="4">
        <v>-0.41143746554932026</v>
      </c>
      <c r="V865" s="5">
        <v>-2.69906</v>
      </c>
      <c r="W865" s="1">
        <v>4.32</v>
      </c>
      <c r="Z865" s="4">
        <f>IFERROR(__xludf.DUMMYFUNCTION("""COMPUTED_VALUE"""),4.14)</f>
        <v>4.14</v>
      </c>
      <c r="AA865" s="4">
        <v>-2.73397</v>
      </c>
      <c r="AB865" s="4" t="s">
        <v>13</v>
      </c>
      <c r="AC865" s="1">
        <v>7.26190358437475</v>
      </c>
      <c r="AD865" s="4">
        <v>-9.960963584374749</v>
      </c>
    </row>
    <row r="866">
      <c r="G866" s="5">
        <v>4.53953</v>
      </c>
      <c r="H866" s="1">
        <v>4.325</v>
      </c>
      <c r="K866" s="4">
        <f>IFERROR(__xludf.DUMMYFUNCTION("""COMPUTED_VALUE"""),4.145)</f>
        <v>4.145</v>
      </c>
      <c r="L866" s="4">
        <v>4.57794</v>
      </c>
      <c r="M866" s="4" t="s">
        <v>13</v>
      </c>
      <c r="N866" s="1">
        <v>4.94827322154507</v>
      </c>
      <c r="O866" s="4">
        <v>-0.4087432215450697</v>
      </c>
      <c r="V866" s="5">
        <v>-2.69552</v>
      </c>
      <c r="W866" s="1">
        <v>4.325</v>
      </c>
      <c r="Z866" s="4">
        <f>IFERROR(__xludf.DUMMYFUNCTION("""COMPUTED_VALUE"""),4.145)</f>
        <v>4.145</v>
      </c>
      <c r="AA866" s="4">
        <v>-2.73397</v>
      </c>
      <c r="AB866" s="4" t="s">
        <v>13</v>
      </c>
      <c r="AC866" s="1">
        <v>7.26365852006068</v>
      </c>
      <c r="AD866" s="4">
        <v>-9.95917852006068</v>
      </c>
    </row>
    <row r="867">
      <c r="G867" s="5">
        <v>4.53082</v>
      </c>
      <c r="H867" s="1">
        <v>4.33</v>
      </c>
      <c r="K867" s="4">
        <f>IFERROR(__xludf.DUMMYFUNCTION("""COMPUTED_VALUE"""),4.15)</f>
        <v>4.15</v>
      </c>
      <c r="L867" s="4">
        <v>4.58555</v>
      </c>
      <c r="M867" s="4" t="s">
        <v>13</v>
      </c>
      <c r="N867" s="1">
        <v>4.93822682335969</v>
      </c>
      <c r="O867" s="4">
        <v>-0.4074068233596897</v>
      </c>
      <c r="V867" s="5">
        <v>-2.69132</v>
      </c>
      <c r="W867" s="1">
        <v>4.33</v>
      </c>
      <c r="Z867" s="4">
        <f>IFERROR(__xludf.DUMMYFUNCTION("""COMPUTED_VALUE"""),4.15)</f>
        <v>4.15</v>
      </c>
      <c r="AA867" s="4">
        <v>-2.73347</v>
      </c>
      <c r="AB867" s="4" t="s">
        <v>13</v>
      </c>
      <c r="AC867" s="1">
        <v>7.26532676151991</v>
      </c>
      <c r="AD867" s="4">
        <v>-9.95664676151991</v>
      </c>
    </row>
    <row r="868">
      <c r="G868" s="5">
        <v>4.52205</v>
      </c>
      <c r="H868" s="1">
        <v>4.335</v>
      </c>
      <c r="K868" s="4">
        <f>IFERROR(__xludf.DUMMYFUNCTION("""COMPUTED_VALUE"""),4.155)</f>
        <v>4.155</v>
      </c>
      <c r="L868" s="4">
        <v>4.59288</v>
      </c>
      <c r="M868" s="4" t="s">
        <v>13</v>
      </c>
      <c r="N868" s="1">
        <v>4.92929428076161</v>
      </c>
      <c r="O868" s="4">
        <v>-0.4072442807616099</v>
      </c>
      <c r="V868" s="5">
        <v>-2.68635</v>
      </c>
      <c r="W868" s="1">
        <v>4.335</v>
      </c>
      <c r="Z868" s="4">
        <f>IFERROR(__xludf.DUMMYFUNCTION("""COMPUTED_VALUE"""),4.155)</f>
        <v>4.155</v>
      </c>
      <c r="AA868" s="4">
        <v>-2.73259</v>
      </c>
      <c r="AB868" s="4" t="s">
        <v>13</v>
      </c>
      <c r="AC868" s="1">
        <v>7.2669078497734</v>
      </c>
      <c r="AD868" s="4">
        <v>-9.9532578497734</v>
      </c>
    </row>
    <row r="869">
      <c r="G869" s="5">
        <v>4.51328</v>
      </c>
      <c r="H869" s="1">
        <v>4.34</v>
      </c>
      <c r="K869" s="4">
        <f>IFERROR(__xludf.DUMMYFUNCTION("""COMPUTED_VALUE"""),4.16)</f>
        <v>4.16</v>
      </c>
      <c r="L869" s="4">
        <v>4.59992</v>
      </c>
      <c r="M869" s="4" t="s">
        <v>13</v>
      </c>
      <c r="N869" s="1">
        <v>4.92132160351923</v>
      </c>
      <c r="O869" s="4">
        <v>-0.40804160351923</v>
      </c>
      <c r="V869" s="5">
        <v>-2.68061</v>
      </c>
      <c r="W869" s="1">
        <v>4.34</v>
      </c>
      <c r="Z869" s="4">
        <f>IFERROR(__xludf.DUMMYFUNCTION("""COMPUTED_VALUE"""),4.16)</f>
        <v>4.16</v>
      </c>
      <c r="AA869" s="4">
        <v>-2.7314</v>
      </c>
      <c r="AB869" s="4" t="s">
        <v>13</v>
      </c>
      <c r="AC869" s="1">
        <v>7.26840132584208</v>
      </c>
      <c r="AD869" s="4">
        <v>-9.949011325842081</v>
      </c>
    </row>
    <row r="870">
      <c r="G870" s="5">
        <v>4.50454</v>
      </c>
      <c r="H870" s="1">
        <v>4.345</v>
      </c>
      <c r="K870" s="4">
        <f>IFERROR(__xludf.DUMMYFUNCTION("""COMPUTED_VALUE"""),4.165)</f>
        <v>4.165</v>
      </c>
      <c r="L870" s="4">
        <v>4.60661</v>
      </c>
      <c r="M870" s="4" t="s">
        <v>13</v>
      </c>
      <c r="N870" s="1">
        <v>4.91415480140095</v>
      </c>
      <c r="O870" s="4">
        <v>-0.4096148014009495</v>
      </c>
      <c r="V870" s="5">
        <v>-2.67402</v>
      </c>
      <c r="W870" s="1">
        <v>4.345</v>
      </c>
      <c r="Z870" s="4">
        <f>IFERROR(__xludf.DUMMYFUNCTION("""COMPUTED_VALUE"""),4.165)</f>
        <v>4.165</v>
      </c>
      <c r="AA870" s="4">
        <v>-2.72995</v>
      </c>
      <c r="AB870" s="4" t="s">
        <v>13</v>
      </c>
      <c r="AC870" s="1">
        <v>7.26980673074692</v>
      </c>
      <c r="AD870" s="4">
        <v>-9.94382673074692</v>
      </c>
    </row>
    <row r="871">
      <c r="G871" s="5">
        <v>4.49588</v>
      </c>
      <c r="H871" s="1">
        <v>4.35</v>
      </c>
      <c r="K871" s="4">
        <f>IFERROR(__xludf.DUMMYFUNCTION("""COMPUTED_VALUE"""),4.17)</f>
        <v>4.17</v>
      </c>
      <c r="L871" s="4">
        <v>4.61288</v>
      </c>
      <c r="M871" s="4" t="s">
        <v>13</v>
      </c>
      <c r="N871" s="1">
        <v>4.9076398841752</v>
      </c>
      <c r="O871" s="4">
        <v>-0.4117598841752006</v>
      </c>
      <c r="V871" s="5">
        <v>-2.66649</v>
      </c>
      <c r="W871" s="1">
        <v>4.35</v>
      </c>
      <c r="Z871" s="4">
        <f>IFERROR(__xludf.DUMMYFUNCTION("""COMPUTED_VALUE"""),4.17)</f>
        <v>4.17</v>
      </c>
      <c r="AA871" s="4">
        <v>-2.72836</v>
      </c>
      <c r="AB871" s="4" t="s">
        <v>13</v>
      </c>
      <c r="AC871" s="1">
        <v>7.27112360550885</v>
      </c>
      <c r="AD871" s="4">
        <v>-9.93761360550885</v>
      </c>
    </row>
    <row r="872">
      <c r="G872" s="5">
        <v>4.48733</v>
      </c>
      <c r="H872" s="1">
        <v>4.355</v>
      </c>
      <c r="K872" s="4">
        <f>IFERROR(__xludf.DUMMYFUNCTION("""COMPUTED_VALUE"""),4.175)</f>
        <v>4.175</v>
      </c>
      <c r="L872" s="4">
        <v>4.6187</v>
      </c>
      <c r="M872" s="4" t="s">
        <v>13</v>
      </c>
      <c r="N872" s="1">
        <v>4.90162286161038</v>
      </c>
      <c r="O872" s="4">
        <v>-0.41429286161038004</v>
      </c>
      <c r="V872" s="5">
        <v>-2.65801</v>
      </c>
      <c r="W872" s="1">
        <v>4.355</v>
      </c>
      <c r="Z872" s="4">
        <f>IFERROR(__xludf.DUMMYFUNCTION("""COMPUTED_VALUE"""),4.175)</f>
        <v>4.175</v>
      </c>
      <c r="AA872" s="4">
        <v>-2.72665</v>
      </c>
      <c r="AB872" s="4" t="s">
        <v>13</v>
      </c>
      <c r="AC872" s="1">
        <v>7.27235149114883</v>
      </c>
      <c r="AD872" s="4">
        <v>-9.93036149114883</v>
      </c>
    </row>
    <row r="873">
      <c r="G873" s="5">
        <v>4.47893</v>
      </c>
      <c r="H873" s="1">
        <v>4.36</v>
      </c>
      <c r="K873" s="4">
        <f>IFERROR(__xludf.DUMMYFUNCTION("""COMPUTED_VALUE"""),4.18)</f>
        <v>4.18</v>
      </c>
      <c r="L873" s="4">
        <v>4.62405</v>
      </c>
      <c r="M873" s="4" t="s">
        <v>13</v>
      </c>
      <c r="N873" s="1">
        <v>4.8959497434749</v>
      </c>
      <c r="O873" s="4">
        <v>-0.4170197434749001</v>
      </c>
      <c r="V873" s="5">
        <v>-2.64853</v>
      </c>
      <c r="W873" s="1">
        <v>4.36</v>
      </c>
      <c r="Z873" s="4">
        <f>IFERROR(__xludf.DUMMYFUNCTION("""COMPUTED_VALUE"""),4.18)</f>
        <v>4.18</v>
      </c>
      <c r="AA873" s="4">
        <v>-2.72489</v>
      </c>
      <c r="AB873" s="4" t="s">
        <v>13</v>
      </c>
      <c r="AC873" s="1">
        <v>7.2734899286878</v>
      </c>
      <c r="AD873" s="4">
        <v>-9.9220199286878</v>
      </c>
    </row>
    <row r="874">
      <c r="G874" s="5">
        <v>4.47072</v>
      </c>
      <c r="H874" s="1">
        <v>4.365</v>
      </c>
      <c r="K874" s="4">
        <f>IFERROR(__xludf.DUMMYFUNCTION("""COMPUTED_VALUE"""),4.185)</f>
        <v>4.185</v>
      </c>
      <c r="L874" s="4">
        <v>4.62888</v>
      </c>
      <c r="M874" s="4" t="s">
        <v>13</v>
      </c>
      <c r="N874" s="1">
        <v>4.89046653953716</v>
      </c>
      <c r="O874" s="4">
        <v>-0.4197465395371598</v>
      </c>
      <c r="V874" s="5">
        <v>-2.638</v>
      </c>
      <c r="W874" s="1">
        <v>4.365</v>
      </c>
      <c r="Z874" s="4">
        <f>IFERROR(__xludf.DUMMYFUNCTION("""COMPUTED_VALUE"""),4.185)</f>
        <v>4.185</v>
      </c>
      <c r="AA874" s="4">
        <v>-2.72312</v>
      </c>
      <c r="AB874" s="4" t="s">
        <v>13</v>
      </c>
      <c r="AC874" s="1">
        <v>7.27453845914672</v>
      </c>
      <c r="AD874" s="4">
        <v>-9.91253845914672</v>
      </c>
    </row>
    <row r="875">
      <c r="G875" s="5">
        <v>4.4627</v>
      </c>
      <c r="H875" s="1">
        <v>4.37</v>
      </c>
      <c r="K875" s="4">
        <f>IFERROR(__xludf.DUMMYFUNCTION("""COMPUTED_VALUE"""),4.19)</f>
        <v>4.19</v>
      </c>
      <c r="L875" s="4">
        <v>4.63317</v>
      </c>
      <c r="M875" s="4" t="s">
        <v>13</v>
      </c>
      <c r="N875" s="1">
        <v>4.88501925956559</v>
      </c>
      <c r="O875" s="4">
        <v>-0.42231925956559024</v>
      </c>
      <c r="V875" s="5">
        <v>-2.62641</v>
      </c>
      <c r="W875" s="1">
        <v>4.37</v>
      </c>
      <c r="Z875" s="4">
        <f>IFERROR(__xludf.DUMMYFUNCTION("""COMPUTED_VALUE"""),4.19)</f>
        <v>4.19</v>
      </c>
      <c r="AA875" s="4">
        <v>-2.7214</v>
      </c>
      <c r="AB875" s="4" t="s">
        <v>13</v>
      </c>
      <c r="AC875" s="1">
        <v>7.27549662354652</v>
      </c>
      <c r="AD875" s="4">
        <v>-9.90190662354652</v>
      </c>
    </row>
    <row r="876">
      <c r="G876" s="5">
        <v>4.45495</v>
      </c>
      <c r="H876" s="1">
        <v>4.375</v>
      </c>
      <c r="K876" s="4">
        <f>IFERROR(__xludf.DUMMYFUNCTION("""COMPUTED_VALUE"""),4.195)</f>
        <v>4.195</v>
      </c>
      <c r="L876" s="4">
        <v>4.63685</v>
      </c>
      <c r="M876" s="4" t="s">
        <v>13</v>
      </c>
      <c r="N876" s="1">
        <v>4.87945391332859</v>
      </c>
      <c r="O876" s="4">
        <v>-0.42450391332859017</v>
      </c>
      <c r="V876" s="5">
        <v>-2.61371</v>
      </c>
      <c r="W876" s="1">
        <v>4.375</v>
      </c>
      <c r="Z876" s="4">
        <f>IFERROR(__xludf.DUMMYFUNCTION("""COMPUTED_VALUE"""),4.195)</f>
        <v>4.195</v>
      </c>
      <c r="AA876" s="4">
        <v>-2.7198</v>
      </c>
      <c r="AB876" s="4" t="s">
        <v>13</v>
      </c>
      <c r="AC876" s="1">
        <v>7.27636396290817</v>
      </c>
      <c r="AD876" s="4">
        <v>-9.89007396290817</v>
      </c>
    </row>
    <row r="877">
      <c r="G877" s="5">
        <v>4.44745</v>
      </c>
      <c r="H877" s="1">
        <v>4.38</v>
      </c>
      <c r="K877" s="4">
        <f>IFERROR(__xludf.DUMMYFUNCTION("""COMPUTED_VALUE"""),4.2)</f>
        <v>4.2</v>
      </c>
      <c r="L877" s="4">
        <v>4.63997</v>
      </c>
      <c r="M877" s="4" t="s">
        <v>13</v>
      </c>
      <c r="N877" s="1">
        <v>4.87361651059457</v>
      </c>
      <c r="O877" s="4">
        <v>-0.42616651059457045</v>
      </c>
      <c r="V877" s="5">
        <v>-2.59991</v>
      </c>
      <c r="W877" s="1">
        <v>4.38</v>
      </c>
      <c r="Z877" s="4">
        <f>IFERROR(__xludf.DUMMYFUNCTION("""COMPUTED_VALUE"""),4.2)</f>
        <v>4.2</v>
      </c>
      <c r="AA877" s="4">
        <v>-2.71828</v>
      </c>
      <c r="AB877" s="4" t="s">
        <v>13</v>
      </c>
      <c r="AC877" s="1">
        <v>7.2771400182526</v>
      </c>
      <c r="AD877" s="4">
        <v>-9.8770500182526</v>
      </c>
    </row>
    <row r="878">
      <c r="G878" s="5">
        <v>4.44023</v>
      </c>
      <c r="H878" s="1">
        <v>4.385</v>
      </c>
      <c r="K878" s="4">
        <f>IFERROR(__xludf.DUMMYFUNCTION("""COMPUTED_VALUE"""),4.205)</f>
        <v>4.205</v>
      </c>
      <c r="L878" s="4">
        <v>4.64249</v>
      </c>
      <c r="M878" s="4" t="s">
        <v>13</v>
      </c>
      <c r="N878" s="1">
        <v>4.86735306113193</v>
      </c>
      <c r="O878" s="4">
        <v>-0.42712306113193055</v>
      </c>
      <c r="V878" s="5">
        <v>-2.58497</v>
      </c>
      <c r="W878" s="1">
        <v>4.385</v>
      </c>
      <c r="Z878" s="4">
        <f>IFERROR(__xludf.DUMMYFUNCTION("""COMPUTED_VALUE"""),4.205)</f>
        <v>4.205</v>
      </c>
      <c r="AA878" s="4">
        <v>-2.71689</v>
      </c>
      <c r="AB878" s="4" t="s">
        <v>13</v>
      </c>
      <c r="AC878" s="1">
        <v>7.27782433060077</v>
      </c>
      <c r="AD878" s="4">
        <v>-9.86279433060077</v>
      </c>
    </row>
    <row r="879">
      <c r="G879" s="5">
        <v>4.43333</v>
      </c>
      <c r="H879" s="1">
        <v>4.39</v>
      </c>
      <c r="K879" s="4">
        <f>IFERROR(__xludf.DUMMYFUNCTION("""COMPUTED_VALUE"""),4.21)</f>
        <v>4.21</v>
      </c>
      <c r="L879" s="4">
        <v>4.64437</v>
      </c>
      <c r="M879" s="4" t="s">
        <v>13</v>
      </c>
      <c r="N879" s="1">
        <v>4.8605095747091</v>
      </c>
      <c r="O879" s="4">
        <v>-0.4271795747091005</v>
      </c>
      <c r="V879" s="5">
        <v>-2.56891</v>
      </c>
      <c r="W879" s="1">
        <v>4.39</v>
      </c>
      <c r="Z879" s="4">
        <f>IFERROR(__xludf.DUMMYFUNCTION("""COMPUTED_VALUE"""),4.21)</f>
        <v>4.21</v>
      </c>
      <c r="AA879" s="4">
        <v>-2.71568</v>
      </c>
      <c r="AB879" s="4" t="s">
        <v>13</v>
      </c>
      <c r="AC879" s="1">
        <v>7.27841644097362</v>
      </c>
      <c r="AD879" s="4">
        <v>-9.847326440973621</v>
      </c>
    </row>
    <row r="880">
      <c r="G880" s="5">
        <v>4.42674</v>
      </c>
      <c r="H880" s="1">
        <v>4.395</v>
      </c>
      <c r="K880" s="4">
        <f>IFERROR(__xludf.DUMMYFUNCTION("""COMPUTED_VALUE"""),4.215)</f>
        <v>4.215</v>
      </c>
      <c r="L880" s="4">
        <v>4.64564</v>
      </c>
      <c r="M880" s="4" t="s">
        <v>13</v>
      </c>
      <c r="N880" s="1">
        <v>4.85293206109448</v>
      </c>
      <c r="O880" s="4">
        <v>-0.42619206109448005</v>
      </c>
      <c r="V880" s="5">
        <v>-2.55173</v>
      </c>
      <c r="W880" s="1">
        <v>4.395</v>
      </c>
      <c r="Z880" s="4">
        <f>IFERROR(__xludf.DUMMYFUNCTION("""COMPUTED_VALUE"""),4.215)</f>
        <v>4.215</v>
      </c>
      <c r="AA880" s="4">
        <v>-2.71459</v>
      </c>
      <c r="AB880" s="4" t="s">
        <v>13</v>
      </c>
      <c r="AC880" s="1">
        <v>7.27891589039211</v>
      </c>
      <c r="AD880" s="4">
        <v>-9.830645890392109</v>
      </c>
    </row>
    <row r="881">
      <c r="G881" s="5">
        <v>4.42047</v>
      </c>
      <c r="H881" s="1">
        <v>4.4</v>
      </c>
      <c r="K881" s="4">
        <f>IFERROR(__xludf.DUMMYFUNCTION("""COMPUTED_VALUE"""),4.21891021719999)</f>
        <v>4.218910217</v>
      </c>
      <c r="L881" s="4" t="s">
        <v>13</v>
      </c>
      <c r="M881" s="4">
        <v>5.48666935121087</v>
      </c>
      <c r="N881" s="1">
        <v>4.84446653005647</v>
      </c>
      <c r="O881" s="4">
        <v>-0.42399653005647053</v>
      </c>
      <c r="V881" s="5">
        <v>-2.53348</v>
      </c>
      <c r="W881" s="1">
        <v>4.4</v>
      </c>
      <c r="Z881" s="4">
        <f>IFERROR(__xludf.DUMMYFUNCTION("""COMPUTED_VALUE"""),4.21891021719999)</f>
        <v>4.218910217</v>
      </c>
      <c r="AA881" s="4" t="s">
        <v>13</v>
      </c>
      <c r="AB881" s="4">
        <v>6.16561893599544</v>
      </c>
      <c r="AC881" s="1">
        <v>7.27932221987717</v>
      </c>
      <c r="AD881" s="4">
        <v>-9.81280221987717</v>
      </c>
    </row>
    <row r="882">
      <c r="G882" s="5">
        <v>4.41453</v>
      </c>
      <c r="H882" s="1">
        <v>4.405</v>
      </c>
      <c r="K882" s="4">
        <f>IFERROR(__xludf.DUMMYFUNCTION("""COMPUTED_VALUE"""),4.22)</f>
        <v>4.22</v>
      </c>
      <c r="L882" s="4">
        <v>4.64631</v>
      </c>
      <c r="M882" s="4" t="s">
        <v>13</v>
      </c>
      <c r="N882" s="1">
        <v>4.8349589913635</v>
      </c>
      <c r="O882" s="4">
        <v>-0.4204289913635</v>
      </c>
      <c r="V882" s="5">
        <v>-2.51413</v>
      </c>
      <c r="W882" s="1">
        <v>4.405</v>
      </c>
      <c r="Z882" s="4">
        <f>IFERROR(__xludf.DUMMYFUNCTION("""COMPUTED_VALUE"""),4.22)</f>
        <v>4.22</v>
      </c>
      <c r="AA882" s="4">
        <v>-2.71368</v>
      </c>
      <c r="AB882" s="4" t="s">
        <v>13</v>
      </c>
      <c r="AC882" s="1">
        <v>7.27963497044977</v>
      </c>
      <c r="AD882" s="4">
        <v>-9.79376497044977</v>
      </c>
    </row>
    <row r="883">
      <c r="G883" s="5">
        <v>4.40893</v>
      </c>
      <c r="H883" s="1">
        <v>4.41</v>
      </c>
      <c r="K883" s="4">
        <f>IFERROR(__xludf.DUMMYFUNCTION("""COMPUTED_VALUE"""),4.225)</f>
        <v>4.225</v>
      </c>
      <c r="L883" s="4">
        <v>4.64634</v>
      </c>
      <c r="M883" s="4" t="s">
        <v>13</v>
      </c>
      <c r="N883" s="1">
        <v>4.82425545478397</v>
      </c>
      <c r="O883" s="4">
        <v>-0.41532545478397065</v>
      </c>
      <c r="V883" s="5">
        <v>-2.49376</v>
      </c>
      <c r="W883" s="1">
        <v>4.41</v>
      </c>
      <c r="Z883" s="4">
        <f>IFERROR(__xludf.DUMMYFUNCTION("""COMPUTED_VALUE"""),4.225)</f>
        <v>4.225</v>
      </c>
      <c r="AA883" s="4">
        <v>-2.71294</v>
      </c>
      <c r="AB883" s="4" t="s">
        <v>13</v>
      </c>
      <c r="AC883" s="1">
        <v>7.27985368313084</v>
      </c>
      <c r="AD883" s="4">
        <v>-9.77361368313084</v>
      </c>
    </row>
    <row r="884">
      <c r="G884" s="5">
        <v>4.40364</v>
      </c>
      <c r="H884" s="1">
        <v>4.415</v>
      </c>
      <c r="K884" s="4">
        <f>IFERROR(__xludf.DUMMYFUNCTION("""COMPUTED_VALUE"""),4.23)</f>
        <v>4.23</v>
      </c>
      <c r="L884" s="4">
        <v>4.64575</v>
      </c>
      <c r="M884" s="4" t="s">
        <v>13</v>
      </c>
      <c r="N884" s="1">
        <v>4.81220193008628</v>
      </c>
      <c r="O884" s="4">
        <v>-0.4085619300862797</v>
      </c>
      <c r="V884" s="5">
        <v>-2.47238</v>
      </c>
      <c r="W884" s="1">
        <v>4.415</v>
      </c>
      <c r="Z884" s="4">
        <f>IFERROR(__xludf.DUMMYFUNCTION("""COMPUTED_VALUE"""),4.23)</f>
        <v>4.23</v>
      </c>
      <c r="AA884" s="4">
        <v>-2.71234</v>
      </c>
      <c r="AB884" s="4" t="s">
        <v>13</v>
      </c>
      <c r="AC884" s="1">
        <v>7.27997789894134</v>
      </c>
      <c r="AD884" s="4">
        <v>-9.752357898941339</v>
      </c>
    </row>
    <row r="885">
      <c r="G885" s="5">
        <v>4.39865</v>
      </c>
      <c r="H885" s="1">
        <v>4.42</v>
      </c>
      <c r="K885" s="4">
        <f>IFERROR(__xludf.DUMMYFUNCTION("""COMPUTED_VALUE"""),4.235)</f>
        <v>4.235</v>
      </c>
      <c r="L885" s="4">
        <v>4.64459</v>
      </c>
      <c r="M885" s="4" t="s">
        <v>13</v>
      </c>
      <c r="N885" s="1">
        <v>4.79854198587665</v>
      </c>
      <c r="O885" s="4">
        <v>-0.39989198587664987</v>
      </c>
      <c r="V885" s="5">
        <v>-2.45007</v>
      </c>
      <c r="W885" s="1">
        <v>4.42</v>
      </c>
      <c r="Z885" s="4">
        <f>IFERROR(__xludf.DUMMYFUNCTION("""COMPUTED_VALUE"""),4.235)</f>
        <v>4.235</v>
      </c>
      <c r="AA885" s="4">
        <v>-2.71185</v>
      </c>
      <c r="AB885" s="4" t="s">
        <v>13</v>
      </c>
      <c r="AC885" s="1">
        <v>7.27991576297802</v>
      </c>
      <c r="AD885" s="4">
        <v>-9.729985762978021</v>
      </c>
    </row>
    <row r="886">
      <c r="G886" s="5">
        <v>4.39397</v>
      </c>
      <c r="H886" s="1">
        <v>4.425</v>
      </c>
      <c r="K886" s="4">
        <f>IFERROR(__xludf.DUMMYFUNCTION("""COMPUTED_VALUE"""),4.24)</f>
        <v>4.24</v>
      </c>
      <c r="L886" s="4">
        <v>4.64279</v>
      </c>
      <c r="M886" s="4" t="s">
        <v>13</v>
      </c>
      <c r="N886" s="1">
        <v>4.77967373519413</v>
      </c>
      <c r="O886" s="4">
        <v>-0.3857037351941299</v>
      </c>
      <c r="V886" s="5">
        <v>-2.42687</v>
      </c>
      <c r="W886" s="1">
        <v>4.425</v>
      </c>
      <c r="Z886" s="4">
        <f>IFERROR(__xludf.DUMMYFUNCTION("""COMPUTED_VALUE"""),4.24)</f>
        <v>4.24</v>
      </c>
      <c r="AA886" s="4">
        <v>-2.71154</v>
      </c>
      <c r="AB886" s="4" t="s">
        <v>13</v>
      </c>
      <c r="AC886" s="1">
        <v>7.27652850679703</v>
      </c>
      <c r="AD886" s="4">
        <v>-9.70339850679703</v>
      </c>
    </row>
    <row r="887">
      <c r="G887" s="5">
        <v>4.38959</v>
      </c>
      <c r="H887" s="1">
        <v>4.43</v>
      </c>
      <c r="K887" s="4">
        <f>IFERROR(__xludf.DUMMYFUNCTION("""COMPUTED_VALUE"""),4.245)</f>
        <v>4.245</v>
      </c>
      <c r="L887" s="4">
        <v>4.64044</v>
      </c>
      <c r="M887" s="4" t="s">
        <v>13</v>
      </c>
      <c r="N887" s="1">
        <v>4.75428904755853</v>
      </c>
      <c r="O887" s="4">
        <v>-0.36469904755853033</v>
      </c>
      <c r="V887" s="5">
        <v>-2.40283</v>
      </c>
      <c r="W887" s="1">
        <v>4.43</v>
      </c>
      <c r="Z887" s="4">
        <f>IFERROR(__xludf.DUMMYFUNCTION("""COMPUTED_VALUE"""),4.245)</f>
        <v>4.245</v>
      </c>
      <c r="AA887" s="4">
        <v>-2.7113</v>
      </c>
      <c r="AB887" s="4" t="s">
        <v>13</v>
      </c>
      <c r="AC887" s="1">
        <v>7.26855222321549</v>
      </c>
      <c r="AD887" s="4">
        <v>-9.67138222321549</v>
      </c>
    </row>
    <row r="888">
      <c r="G888" s="5">
        <v>4.38546</v>
      </c>
      <c r="H888" s="1">
        <v>4.435</v>
      </c>
      <c r="K888" s="4">
        <f>IFERROR(__xludf.DUMMYFUNCTION("""COMPUTED_VALUE"""),4.25)</f>
        <v>4.25</v>
      </c>
      <c r="L888" s="4">
        <v>4.6375</v>
      </c>
      <c r="M888" s="4" t="s">
        <v>13</v>
      </c>
      <c r="N888" s="1">
        <v>4.72295812212462</v>
      </c>
      <c r="O888" s="4">
        <v>-0.3374981221246198</v>
      </c>
      <c r="V888" s="5">
        <v>-2.37804</v>
      </c>
      <c r="W888" s="1">
        <v>4.435</v>
      </c>
      <c r="Z888" s="4">
        <f>IFERROR(__xludf.DUMMYFUNCTION("""COMPUTED_VALUE"""),4.25)</f>
        <v>4.25</v>
      </c>
      <c r="AA888" s="4">
        <v>-2.71117</v>
      </c>
      <c r="AB888" s="4" t="s">
        <v>13</v>
      </c>
      <c r="AC888" s="1">
        <v>7.25637032260679</v>
      </c>
      <c r="AD888" s="4">
        <v>-9.63441032260679</v>
      </c>
    </row>
    <row r="889">
      <c r="G889" s="5">
        <v>4.38159</v>
      </c>
      <c r="H889" s="1">
        <v>4.44</v>
      </c>
      <c r="K889" s="4">
        <f>IFERROR(__xludf.DUMMYFUNCTION("""COMPUTED_VALUE"""),4.255)</f>
        <v>4.255</v>
      </c>
      <c r="L889" s="4">
        <v>4.63401</v>
      </c>
      <c r="M889" s="4" t="s">
        <v>13</v>
      </c>
      <c r="N889" s="1">
        <v>4.68625115804715</v>
      </c>
      <c r="O889" s="4">
        <v>-0.3046611580471499</v>
      </c>
      <c r="V889" s="5">
        <v>-2.35253</v>
      </c>
      <c r="W889" s="1">
        <v>4.44</v>
      </c>
      <c r="Z889" s="4">
        <f>IFERROR(__xludf.DUMMYFUNCTION("""COMPUTED_VALUE"""),4.255)</f>
        <v>4.255</v>
      </c>
      <c r="AA889" s="4">
        <v>-2.71109</v>
      </c>
      <c r="AB889" s="4" t="s">
        <v>13</v>
      </c>
      <c r="AC889" s="1">
        <v>7.2403662153443</v>
      </c>
      <c r="AD889" s="4">
        <v>-9.5928962153443</v>
      </c>
    </row>
    <row r="890">
      <c r="G890" s="5">
        <v>4.37794</v>
      </c>
      <c r="H890" s="1">
        <v>4.445</v>
      </c>
      <c r="K890" s="4">
        <f>IFERROR(__xludf.DUMMYFUNCTION("""COMPUTED_VALUE"""),4.26)</f>
        <v>4.26</v>
      </c>
      <c r="L890" s="4">
        <v>4.62996</v>
      </c>
      <c r="M890" s="4" t="s">
        <v>13</v>
      </c>
      <c r="N890" s="1">
        <v>4.64473835448091</v>
      </c>
      <c r="O890" s="4">
        <v>-0.26679835448091005</v>
      </c>
      <c r="V890" s="5">
        <v>-2.32642</v>
      </c>
      <c r="W890" s="1">
        <v>4.445</v>
      </c>
      <c r="Z890" s="4">
        <f>IFERROR(__xludf.DUMMYFUNCTION("""COMPUTED_VALUE"""),4.26)</f>
        <v>4.26</v>
      </c>
      <c r="AA890" s="4">
        <v>-2.71107</v>
      </c>
      <c r="AB890" s="4" t="s">
        <v>13</v>
      </c>
      <c r="AC890" s="1">
        <v>7.22092331180142</v>
      </c>
      <c r="AD890" s="4">
        <v>-9.54734331180142</v>
      </c>
    </row>
    <row r="891">
      <c r="G891" s="5">
        <v>4.3745</v>
      </c>
      <c r="H891" s="1">
        <v>4.45</v>
      </c>
      <c r="K891" s="4">
        <f>IFERROR(__xludf.DUMMYFUNCTION("""COMPUTED_VALUE"""),4.265)</f>
        <v>4.265</v>
      </c>
      <c r="L891" s="4">
        <v>4.62541</v>
      </c>
      <c r="M891" s="4" t="s">
        <v>13</v>
      </c>
      <c r="N891" s="1">
        <v>4.59898991058066</v>
      </c>
      <c r="O891" s="4">
        <v>-0.22448991058065992</v>
      </c>
      <c r="V891" s="5">
        <v>-2.29973</v>
      </c>
      <c r="W891" s="1">
        <v>4.45</v>
      </c>
      <c r="Z891" s="4">
        <f>IFERROR(__xludf.DUMMYFUNCTION("""COMPUTED_VALUE"""),4.265)</f>
        <v>4.265</v>
      </c>
      <c r="AA891" s="4">
        <v>-2.71103</v>
      </c>
      <c r="AB891" s="4" t="s">
        <v>13</v>
      </c>
      <c r="AC891" s="1">
        <v>7.19842502235153</v>
      </c>
      <c r="AD891" s="4">
        <v>-9.49815502235153</v>
      </c>
    </row>
    <row r="892">
      <c r="G892" s="5">
        <v>4.37122</v>
      </c>
      <c r="H892" s="1">
        <v>4.455</v>
      </c>
      <c r="K892" s="4">
        <f>IFERROR(__xludf.DUMMYFUNCTION("""COMPUTED_VALUE"""),4.27)</f>
        <v>4.27</v>
      </c>
      <c r="L892" s="4">
        <v>4.62034</v>
      </c>
      <c r="M892" s="4" t="s">
        <v>13</v>
      </c>
      <c r="N892" s="1">
        <v>4.54957602550117</v>
      </c>
      <c r="O892" s="4">
        <v>-0.17835602550117002</v>
      </c>
      <c r="V892" s="5">
        <v>-2.27259</v>
      </c>
      <c r="W892" s="1">
        <v>4.455</v>
      </c>
      <c r="Z892" s="4">
        <f>IFERROR(__xludf.DUMMYFUNCTION("""COMPUTED_VALUE"""),4.27)</f>
        <v>4.27</v>
      </c>
      <c r="AA892" s="4">
        <v>-2.71097</v>
      </c>
      <c r="AB892" s="4" t="s">
        <v>13</v>
      </c>
      <c r="AC892" s="1">
        <v>7.17325475736802</v>
      </c>
      <c r="AD892" s="4">
        <v>-9.44584475736802</v>
      </c>
    </row>
    <row r="893">
      <c r="G893" s="5">
        <v>4.3681</v>
      </c>
      <c r="H893" s="1">
        <v>4.46</v>
      </c>
      <c r="K893" s="4">
        <f>IFERROR(__xludf.DUMMYFUNCTION("""COMPUTED_VALUE"""),4.275)</f>
        <v>4.275</v>
      </c>
      <c r="L893" s="4">
        <v>4.61479</v>
      </c>
      <c r="M893" s="4" t="s">
        <v>13</v>
      </c>
      <c r="N893" s="1">
        <v>4.4970668983972</v>
      </c>
      <c r="O893" s="4">
        <v>-0.12896689839720032</v>
      </c>
      <c r="V893" s="5">
        <v>-2.24502</v>
      </c>
      <c r="W893" s="1">
        <v>4.46</v>
      </c>
      <c r="Z893" s="4">
        <f>IFERROR(__xludf.DUMMYFUNCTION("""COMPUTED_VALUE"""),4.275)</f>
        <v>4.275</v>
      </c>
      <c r="AA893" s="4">
        <v>-2.71086</v>
      </c>
      <c r="AB893" s="4" t="s">
        <v>13</v>
      </c>
      <c r="AC893" s="1">
        <v>7.14579592722427</v>
      </c>
      <c r="AD893" s="4">
        <v>-9.39081592722427</v>
      </c>
    </row>
    <row r="894">
      <c r="G894" s="5">
        <v>4.36512</v>
      </c>
      <c r="H894" s="1">
        <v>4.465</v>
      </c>
      <c r="K894" s="4">
        <f>IFERROR(__xludf.DUMMYFUNCTION("""COMPUTED_VALUE"""),4.28)</f>
        <v>4.28</v>
      </c>
      <c r="L894" s="4">
        <v>4.60881</v>
      </c>
      <c r="M894" s="4" t="s">
        <v>13</v>
      </c>
      <c r="N894" s="1">
        <v>4.44203272842353</v>
      </c>
      <c r="O894" s="4">
        <v>-0.07691272842352959</v>
      </c>
      <c r="V894" s="5">
        <v>-2.2171</v>
      </c>
      <c r="W894" s="1">
        <v>4.465</v>
      </c>
      <c r="Z894" s="4">
        <f>IFERROR(__xludf.DUMMYFUNCTION("""COMPUTED_VALUE"""),4.28)</f>
        <v>4.28</v>
      </c>
      <c r="AA894" s="4">
        <v>-2.71063</v>
      </c>
      <c r="AB894" s="4" t="s">
        <v>13</v>
      </c>
      <c r="AC894" s="1">
        <v>7.11643194229366</v>
      </c>
      <c r="AD894" s="4">
        <v>-9.33353194229366</v>
      </c>
    </row>
    <row r="895">
      <c r="G895" s="5">
        <v>4.36225</v>
      </c>
      <c r="H895" s="1">
        <v>4.47</v>
      </c>
      <c r="K895" s="4">
        <f>IFERROR(__xludf.DUMMYFUNCTION("""COMPUTED_VALUE"""),4.285)</f>
        <v>4.285</v>
      </c>
      <c r="L895" s="4">
        <v>4.60237</v>
      </c>
      <c r="M895" s="4" t="s">
        <v>13</v>
      </c>
      <c r="N895" s="1">
        <v>4.38504371473492</v>
      </c>
      <c r="O895" s="4">
        <v>-0.022793714734919313</v>
      </c>
      <c r="V895" s="5">
        <v>-2.1889</v>
      </c>
      <c r="W895" s="1">
        <v>4.47</v>
      </c>
      <c r="Z895" s="4">
        <f>IFERROR(__xludf.DUMMYFUNCTION("""COMPUTED_VALUE"""),4.285)</f>
        <v>4.285</v>
      </c>
      <c r="AA895" s="4">
        <v>-2.71026</v>
      </c>
      <c r="AB895" s="4" t="s">
        <v>13</v>
      </c>
      <c r="AC895" s="1">
        <v>7.08554621294957</v>
      </c>
      <c r="AD895" s="4">
        <v>-9.27444621294957</v>
      </c>
    </row>
    <row r="896">
      <c r="G896" s="5">
        <v>4.35947</v>
      </c>
      <c r="H896" s="1">
        <v>4.475</v>
      </c>
      <c r="K896" s="4">
        <f>IFERROR(__xludf.DUMMYFUNCTION("""COMPUTED_VALUE"""),4.29)</f>
        <v>4.29</v>
      </c>
      <c r="L896" s="4">
        <v>4.59556</v>
      </c>
      <c r="M896" s="4" t="s">
        <v>13</v>
      </c>
      <c r="N896" s="1">
        <v>4.32667005648613</v>
      </c>
      <c r="O896" s="4">
        <v>0.03279994351387039</v>
      </c>
      <c r="V896" s="5">
        <v>-2.16047</v>
      </c>
      <c r="W896" s="1">
        <v>4.475</v>
      </c>
      <c r="Z896" s="4">
        <f>IFERROR(__xludf.DUMMYFUNCTION("""COMPUTED_VALUE"""),4.29)</f>
        <v>4.29</v>
      </c>
      <c r="AA896" s="4">
        <v>-2.70969</v>
      </c>
      <c r="AB896" s="4" t="s">
        <v>13</v>
      </c>
      <c r="AC896" s="1">
        <v>7.0535221495654</v>
      </c>
      <c r="AD896" s="4">
        <v>-9.2139921495654</v>
      </c>
    </row>
    <row r="897">
      <c r="G897" s="5">
        <v>4.35677</v>
      </c>
      <c r="H897" s="1">
        <v>4.48</v>
      </c>
      <c r="K897" s="4">
        <f>IFERROR(__xludf.DUMMYFUNCTION("""COMPUTED_VALUE"""),4.295)</f>
        <v>4.295</v>
      </c>
      <c r="L897" s="4">
        <v>4.58837</v>
      </c>
      <c r="M897" s="4" t="s">
        <v>13</v>
      </c>
      <c r="N897" s="1">
        <v>4.26748195283193</v>
      </c>
      <c r="O897" s="4">
        <v>0.08928804716807015</v>
      </c>
      <c r="V897" s="5">
        <v>-2.13186</v>
      </c>
      <c r="W897" s="1">
        <v>4.48</v>
      </c>
      <c r="Z897" s="4">
        <f>IFERROR(__xludf.DUMMYFUNCTION("""COMPUTED_VALUE"""),4.295)</f>
        <v>4.295</v>
      </c>
      <c r="AA897" s="4">
        <v>-2.70887</v>
      </c>
      <c r="AB897" s="4" t="s">
        <v>13</v>
      </c>
      <c r="AC897" s="1">
        <v>7.02074316251453</v>
      </c>
      <c r="AD897" s="4">
        <v>-9.15260316251453</v>
      </c>
    </row>
    <row r="898">
      <c r="G898" s="5">
        <v>4.35416</v>
      </c>
      <c r="H898" s="1">
        <v>4.485</v>
      </c>
      <c r="K898" s="4">
        <f>IFERROR(__xludf.DUMMYFUNCTION("""COMPUTED_VALUE"""),4.3)</f>
        <v>4.3</v>
      </c>
      <c r="L898" s="4">
        <v>4.58084</v>
      </c>
      <c r="M898" s="4" t="s">
        <v>13</v>
      </c>
      <c r="N898" s="1">
        <v>4.20804960292711</v>
      </c>
      <c r="O898" s="4">
        <v>0.1461103970728903</v>
      </c>
      <c r="V898" s="5">
        <v>-2.10311</v>
      </c>
      <c r="W898" s="1">
        <v>4.485</v>
      </c>
      <c r="Z898" s="4">
        <f>IFERROR(__xludf.DUMMYFUNCTION("""COMPUTED_VALUE"""),4.3)</f>
        <v>4.3</v>
      </c>
      <c r="AA898" s="4">
        <v>-2.70776</v>
      </c>
      <c r="AB898" s="4" t="s">
        <v>13</v>
      </c>
      <c r="AC898" s="1">
        <v>6.98759266217034</v>
      </c>
      <c r="AD898" s="4">
        <v>-9.09070266217034</v>
      </c>
    </row>
    <row r="899">
      <c r="G899" s="5">
        <v>4.35159</v>
      </c>
      <c r="H899" s="1">
        <v>4.49</v>
      </c>
      <c r="K899" s="4">
        <f>IFERROR(__xludf.DUMMYFUNCTION("""COMPUTED_VALUE"""),4.305)</f>
        <v>4.305</v>
      </c>
      <c r="L899" s="4">
        <v>4.57301</v>
      </c>
      <c r="M899" s="4" t="s">
        <v>13</v>
      </c>
      <c r="N899" s="1">
        <v>4.14894320592642</v>
      </c>
      <c r="O899" s="4">
        <v>0.20264679407357988</v>
      </c>
      <c r="V899" s="5">
        <v>-2.07426</v>
      </c>
      <c r="W899" s="1">
        <v>4.49</v>
      </c>
      <c r="Z899" s="4">
        <f>IFERROR(__xludf.DUMMYFUNCTION("""COMPUTED_VALUE"""),4.305)</f>
        <v>4.305</v>
      </c>
      <c r="AA899" s="4">
        <v>-2.70628</v>
      </c>
      <c r="AB899" s="4" t="s">
        <v>13</v>
      </c>
      <c r="AC899" s="1">
        <v>6.95445405890621</v>
      </c>
      <c r="AD899" s="4">
        <v>-9.02871405890621</v>
      </c>
    </row>
    <row r="900">
      <c r="G900" s="5">
        <v>4.34911</v>
      </c>
      <c r="H900" s="1">
        <v>4.495</v>
      </c>
      <c r="K900" s="4">
        <f>IFERROR(__xludf.DUMMYFUNCTION("""COMPUTED_VALUE"""),4.31)</f>
        <v>4.31</v>
      </c>
      <c r="L900" s="4">
        <v>4.56492</v>
      </c>
      <c r="M900" s="4" t="s">
        <v>13</v>
      </c>
      <c r="N900" s="1">
        <v>4.09073296098463</v>
      </c>
      <c r="O900" s="4">
        <v>0.2583770390153699</v>
      </c>
      <c r="V900" s="5">
        <v>-2.04533</v>
      </c>
      <c r="W900" s="1">
        <v>4.495</v>
      </c>
      <c r="Z900" s="4">
        <f>IFERROR(__xludf.DUMMYFUNCTION("""COMPUTED_VALUE"""),4.31)</f>
        <v>4.31</v>
      </c>
      <c r="AA900" s="4">
        <v>-2.70439</v>
      </c>
      <c r="AB900" s="4" t="s">
        <v>13</v>
      </c>
      <c r="AC900" s="1">
        <v>6.92171076309554</v>
      </c>
      <c r="AD900" s="4">
        <v>-8.96704076309554</v>
      </c>
    </row>
    <row r="901">
      <c r="G901" s="5">
        <v>4.3467</v>
      </c>
      <c r="H901" s="1">
        <v>4.5</v>
      </c>
      <c r="K901" s="4">
        <f>IFERROR(__xludf.DUMMYFUNCTION("""COMPUTED_VALUE"""),4.315)</f>
        <v>4.315</v>
      </c>
      <c r="L901" s="4">
        <v>4.55663</v>
      </c>
      <c r="M901" s="4" t="s">
        <v>13</v>
      </c>
      <c r="N901" s="1">
        <v>4.03398906725651</v>
      </c>
      <c r="O901" s="4">
        <v>0.3127109327434905</v>
      </c>
      <c r="V901" s="5">
        <v>-2.01633</v>
      </c>
      <c r="W901" s="1">
        <v>4.5</v>
      </c>
      <c r="Z901" s="4">
        <f>IFERROR(__xludf.DUMMYFUNCTION("""COMPUTED_VALUE"""),4.315)</f>
        <v>4.315</v>
      </c>
      <c r="AA901" s="4">
        <v>-2.70199</v>
      </c>
      <c r="AB901" s="4" t="s">
        <v>13</v>
      </c>
      <c r="AC901" s="1">
        <v>6.88974618511171</v>
      </c>
      <c r="AD901" s="4">
        <v>-8.90607618511171</v>
      </c>
    </row>
    <row r="902">
      <c r="G902" s="5">
        <v>4.34437</v>
      </c>
      <c r="H902" s="1">
        <v>4.505</v>
      </c>
      <c r="K902" s="4">
        <f>IFERROR(__xludf.DUMMYFUNCTION("""COMPUTED_VALUE"""),4.3189773562)</f>
        <v>4.318977356</v>
      </c>
      <c r="L902" s="4" t="s">
        <v>13</v>
      </c>
      <c r="M902" s="4">
        <v>4.96207166687816</v>
      </c>
      <c r="N902" s="1">
        <v>3.97804827053737</v>
      </c>
      <c r="O902" s="4">
        <v>0.36632172946262953</v>
      </c>
      <c r="V902" s="5">
        <v>-1.98727</v>
      </c>
      <c r="W902" s="1">
        <v>4.505</v>
      </c>
      <c r="Z902" s="4">
        <f>IFERROR(__xludf.DUMMYFUNCTION("""COMPUTED_VALUE"""),4.3189773562)</f>
        <v>4.318977356</v>
      </c>
      <c r="AA902" s="4" t="s">
        <v>13</v>
      </c>
      <c r="AB902" s="4">
        <v>7.2615340122505</v>
      </c>
      <c r="AC902" s="1">
        <v>6.85779588998096</v>
      </c>
      <c r="AD902" s="4">
        <v>-8.84506588998096</v>
      </c>
    </row>
    <row r="903">
      <c r="G903" s="5">
        <v>4.34213</v>
      </c>
      <c r="H903" s="1">
        <v>4.51</v>
      </c>
      <c r="K903" s="4">
        <f>IFERROR(__xludf.DUMMYFUNCTION("""COMPUTED_VALUE"""),4.32)</f>
        <v>4.32</v>
      </c>
      <c r="L903" s="4">
        <v>4.54815</v>
      </c>
      <c r="M903" s="4" t="s">
        <v>13</v>
      </c>
      <c r="N903" s="1">
        <v>3.91645470060517</v>
      </c>
      <c r="O903" s="4">
        <v>0.42567529939482984</v>
      </c>
      <c r="V903" s="5">
        <v>-1.95814</v>
      </c>
      <c r="W903" s="1">
        <v>4.51</v>
      </c>
      <c r="Z903" s="4">
        <f>IFERROR(__xludf.DUMMYFUNCTION("""COMPUTED_VALUE"""),4.32)</f>
        <v>4.32</v>
      </c>
      <c r="AA903" s="4">
        <v>-2.69906</v>
      </c>
      <c r="AB903" s="4" t="s">
        <v>13</v>
      </c>
      <c r="AC903" s="1">
        <v>6.81979908543288</v>
      </c>
      <c r="AD903" s="4">
        <v>-8.77793908543288</v>
      </c>
    </row>
    <row r="904">
      <c r="G904" s="5">
        <v>4.34003</v>
      </c>
      <c r="H904" s="1">
        <v>4.515</v>
      </c>
      <c r="K904" s="4">
        <f>IFERROR(__xludf.DUMMYFUNCTION("""COMPUTED_VALUE"""),4.325)</f>
        <v>4.325</v>
      </c>
      <c r="L904" s="4">
        <v>4.53953</v>
      </c>
      <c r="M904" s="4" t="s">
        <v>13</v>
      </c>
      <c r="N904" s="1">
        <v>3.84913470889949</v>
      </c>
      <c r="O904" s="4">
        <v>0.49089529110050956</v>
      </c>
      <c r="V904" s="5">
        <v>-1.9289</v>
      </c>
      <c r="W904" s="1">
        <v>4.515</v>
      </c>
      <c r="Z904" s="4">
        <f>IFERROR(__xludf.DUMMYFUNCTION("""COMPUTED_VALUE"""),4.325)</f>
        <v>4.325</v>
      </c>
      <c r="AA904" s="4">
        <v>-2.69552</v>
      </c>
      <c r="AB904" s="4" t="s">
        <v>13</v>
      </c>
      <c r="AC904" s="1">
        <v>6.77577924776163</v>
      </c>
      <c r="AD904" s="4">
        <v>-8.70467924776163</v>
      </c>
    </row>
    <row r="905">
      <c r="G905" s="5">
        <v>4.33807</v>
      </c>
      <c r="H905" s="1">
        <v>4.52</v>
      </c>
      <c r="K905" s="4">
        <f>IFERROR(__xludf.DUMMYFUNCTION("""COMPUTED_VALUE"""),4.33)</f>
        <v>4.33</v>
      </c>
      <c r="L905" s="4">
        <v>4.53082</v>
      </c>
      <c r="M905" s="4" t="s">
        <v>13</v>
      </c>
      <c r="N905" s="1">
        <v>3.7772166525432</v>
      </c>
      <c r="O905" s="4">
        <v>0.5608533474568</v>
      </c>
      <c r="V905" s="5">
        <v>-1.89952</v>
      </c>
      <c r="W905" s="1">
        <v>4.52</v>
      </c>
      <c r="Z905" s="4">
        <f>IFERROR(__xludf.DUMMYFUNCTION("""COMPUTED_VALUE"""),4.33)</f>
        <v>4.33</v>
      </c>
      <c r="AA905" s="4">
        <v>-2.69132</v>
      </c>
      <c r="AB905" s="4" t="s">
        <v>13</v>
      </c>
      <c r="AC905" s="1">
        <v>6.72688859257716</v>
      </c>
      <c r="AD905" s="4">
        <v>-8.62640859257716</v>
      </c>
    </row>
    <row r="906">
      <c r="G906" s="5">
        <v>4.33633</v>
      </c>
      <c r="H906" s="1">
        <v>4.525</v>
      </c>
      <c r="K906" s="4">
        <f>IFERROR(__xludf.DUMMYFUNCTION("""COMPUTED_VALUE"""),4.335)</f>
        <v>4.335</v>
      </c>
      <c r="L906" s="4">
        <v>4.52205</v>
      </c>
      <c r="M906" s="4" t="s">
        <v>13</v>
      </c>
      <c r="N906" s="1">
        <v>3.70182888865913</v>
      </c>
      <c r="O906" s="4">
        <v>0.6345011113408701</v>
      </c>
      <c r="V906" s="5">
        <v>-1.86994</v>
      </c>
      <c r="W906" s="1">
        <v>4.525</v>
      </c>
      <c r="Z906" s="4">
        <f>IFERROR(__xludf.DUMMYFUNCTION("""COMPUTED_VALUE"""),4.335)</f>
        <v>4.335</v>
      </c>
      <c r="AA906" s="4">
        <v>-2.68635</v>
      </c>
      <c r="AB906" s="4" t="s">
        <v>13</v>
      </c>
      <c r="AC906" s="1">
        <v>6.67427933548943</v>
      </c>
      <c r="AD906" s="4">
        <v>-8.54421933548943</v>
      </c>
    </row>
    <row r="907">
      <c r="G907" s="5">
        <v>4.33484</v>
      </c>
      <c r="H907" s="1">
        <v>4.53</v>
      </c>
      <c r="K907" s="4">
        <f>IFERROR(__xludf.DUMMYFUNCTION("""COMPUTED_VALUE"""),4.34)</f>
        <v>4.34</v>
      </c>
      <c r="L907" s="4">
        <v>4.51328</v>
      </c>
      <c r="M907" s="4" t="s">
        <v>13</v>
      </c>
      <c r="N907" s="1">
        <v>3.62409977437016</v>
      </c>
      <c r="O907" s="4">
        <v>0.7107402256298396</v>
      </c>
      <c r="V907" s="5">
        <v>-1.84009</v>
      </c>
      <c r="W907" s="1">
        <v>4.53</v>
      </c>
      <c r="Z907" s="4">
        <f>IFERROR(__xludf.DUMMYFUNCTION("""COMPUTED_VALUE"""),4.34)</f>
        <v>4.34</v>
      </c>
      <c r="AA907" s="4">
        <v>-2.68061</v>
      </c>
      <c r="AB907" s="4" t="s">
        <v>13</v>
      </c>
      <c r="AC907" s="1">
        <v>6.61910369210841</v>
      </c>
      <c r="AD907" s="4">
        <v>-8.45919369210841</v>
      </c>
    </row>
    <row r="908">
      <c r="G908" s="5">
        <v>4.33366</v>
      </c>
      <c r="H908" s="1">
        <v>4.535</v>
      </c>
      <c r="K908" s="4">
        <f>IFERROR(__xludf.DUMMYFUNCTION("""COMPUTED_VALUE"""),4.345)</f>
        <v>4.345</v>
      </c>
      <c r="L908" s="4">
        <v>4.50454</v>
      </c>
      <c r="M908" s="4" t="s">
        <v>13</v>
      </c>
      <c r="N908" s="1">
        <v>3.54515766679914</v>
      </c>
      <c r="O908" s="4">
        <v>0.78850233320086</v>
      </c>
      <c r="V908" s="5">
        <v>-1.80991</v>
      </c>
      <c r="W908" s="1">
        <v>4.535</v>
      </c>
      <c r="Z908" s="4">
        <f>IFERROR(__xludf.DUMMYFUNCTION("""COMPUTED_VALUE"""),4.345)</f>
        <v>4.345</v>
      </c>
      <c r="AA908" s="4">
        <v>-2.67402</v>
      </c>
      <c r="AB908" s="4" t="s">
        <v>13</v>
      </c>
      <c r="AC908" s="1">
        <v>6.56251387804405</v>
      </c>
      <c r="AD908" s="4">
        <v>-8.37242387804405</v>
      </c>
    </row>
    <row r="909">
      <c r="G909" s="5">
        <v>4.33282</v>
      </c>
      <c r="H909" s="1">
        <v>4.54</v>
      </c>
      <c r="K909" s="4">
        <f>IFERROR(__xludf.DUMMYFUNCTION("""COMPUTED_VALUE"""),4.35)</f>
        <v>4.35</v>
      </c>
      <c r="L909" s="4">
        <v>4.49588</v>
      </c>
      <c r="M909" s="4" t="s">
        <v>13</v>
      </c>
      <c r="N909" s="1">
        <v>3.46613092306892</v>
      </c>
      <c r="O909" s="4">
        <v>0.8666890769310798</v>
      </c>
      <c r="V909" s="5">
        <v>-1.77932</v>
      </c>
      <c r="W909" s="1">
        <v>4.54</v>
      </c>
      <c r="Z909" s="4">
        <f>IFERROR(__xludf.DUMMYFUNCTION("""COMPUTED_VALUE"""),4.35)</f>
        <v>4.35</v>
      </c>
      <c r="AA909" s="4">
        <v>-2.66649</v>
      </c>
      <c r="AB909" s="4" t="s">
        <v>13</v>
      </c>
      <c r="AC909" s="1">
        <v>6.50566210890631</v>
      </c>
      <c r="AD909" s="4">
        <v>-8.28498210890631</v>
      </c>
    </row>
    <row r="910">
      <c r="G910" s="5">
        <v>4.33244</v>
      </c>
      <c r="H910" s="1">
        <v>4.545</v>
      </c>
      <c r="K910" s="4">
        <f>IFERROR(__xludf.DUMMYFUNCTION("""COMPUTED_VALUE"""),4.355)</f>
        <v>4.355</v>
      </c>
      <c r="L910" s="4">
        <v>4.48733</v>
      </c>
      <c r="M910" s="4" t="s">
        <v>13</v>
      </c>
      <c r="N910" s="1">
        <v>3.38814790030237</v>
      </c>
      <c r="O910" s="4">
        <v>0.9442920996976301</v>
      </c>
      <c r="V910" s="5">
        <v>-1.74815</v>
      </c>
      <c r="W910" s="1">
        <v>4.545</v>
      </c>
      <c r="Z910" s="4">
        <f>IFERROR(__xludf.DUMMYFUNCTION("""COMPUTED_VALUE"""),4.355)</f>
        <v>4.355</v>
      </c>
      <c r="AA910" s="4">
        <v>-2.65801</v>
      </c>
      <c r="AB910" s="4" t="s">
        <v>13</v>
      </c>
      <c r="AC910" s="1">
        <v>6.44970060030514</v>
      </c>
      <c r="AD910" s="4">
        <v>-8.19785060030514</v>
      </c>
    </row>
    <row r="911">
      <c r="G911" s="5">
        <v>4.33257</v>
      </c>
      <c r="H911" s="1">
        <v>4.55</v>
      </c>
      <c r="K911" s="4">
        <f>IFERROR(__xludf.DUMMYFUNCTION("""COMPUTED_VALUE"""),4.36)</f>
        <v>4.36</v>
      </c>
      <c r="L911" s="4">
        <v>4.47893</v>
      </c>
      <c r="M911" s="4" t="s">
        <v>13</v>
      </c>
      <c r="N911" s="1">
        <v>3.31233695562233</v>
      </c>
      <c r="O911" s="4">
        <v>1.0202330443776697</v>
      </c>
      <c r="V911" s="5">
        <v>-1.71633</v>
      </c>
      <c r="W911" s="1">
        <v>4.55</v>
      </c>
      <c r="Z911" s="4">
        <f>IFERROR(__xludf.DUMMYFUNCTION("""COMPUTED_VALUE"""),4.36)</f>
        <v>4.36</v>
      </c>
      <c r="AA911" s="4">
        <v>-2.64853</v>
      </c>
      <c r="AB911" s="4" t="s">
        <v>13</v>
      </c>
      <c r="AC911" s="1">
        <v>6.3957815678505</v>
      </c>
      <c r="AD911" s="4">
        <v>-8.1121115678505</v>
      </c>
    </row>
    <row r="912">
      <c r="G912" s="5">
        <v>4.33331</v>
      </c>
      <c r="H912" s="1">
        <v>4.555</v>
      </c>
      <c r="K912" s="4">
        <f>IFERROR(__xludf.DUMMYFUNCTION("""COMPUTED_VALUE"""),4.365)</f>
        <v>4.365</v>
      </c>
      <c r="L912" s="4">
        <v>4.47072</v>
      </c>
      <c r="M912" s="4" t="s">
        <v>13</v>
      </c>
      <c r="N912" s="1">
        <v>3.23982644615166</v>
      </c>
      <c r="O912" s="4">
        <v>1.09348355384834</v>
      </c>
      <c r="V912" s="5">
        <v>-1.68372</v>
      </c>
      <c r="W912" s="1">
        <v>4.555</v>
      </c>
      <c r="Z912" s="4">
        <f>IFERROR(__xludf.DUMMYFUNCTION("""COMPUTED_VALUE"""),4.365)</f>
        <v>4.365</v>
      </c>
      <c r="AA912" s="4">
        <v>-2.638</v>
      </c>
      <c r="AB912" s="4" t="s">
        <v>13</v>
      </c>
      <c r="AC912" s="1">
        <v>6.34505722715236</v>
      </c>
      <c r="AD912" s="4">
        <v>-8.02877722715236</v>
      </c>
    </row>
    <row r="913">
      <c r="G913" s="5">
        <v>4.33473</v>
      </c>
      <c r="H913" s="1">
        <v>4.56</v>
      </c>
      <c r="K913" s="4">
        <f>IFERROR(__xludf.DUMMYFUNCTION("""COMPUTED_VALUE"""),4.37)</f>
        <v>4.37</v>
      </c>
      <c r="L913" s="4">
        <v>4.4627</v>
      </c>
      <c r="M913" s="4" t="s">
        <v>13</v>
      </c>
      <c r="N913" s="1">
        <v>3.17174472901322</v>
      </c>
      <c r="O913" s="4">
        <v>1.1629852709867805</v>
      </c>
      <c r="V913" s="5">
        <v>-1.65014</v>
      </c>
      <c r="W913" s="1">
        <v>4.56</v>
      </c>
      <c r="Z913" s="4">
        <f>IFERROR(__xludf.DUMMYFUNCTION("""COMPUTED_VALUE"""),4.37)</f>
        <v>4.37</v>
      </c>
      <c r="AA913" s="4">
        <v>-2.62641</v>
      </c>
      <c r="AB913" s="4" t="s">
        <v>13</v>
      </c>
      <c r="AC913" s="1">
        <v>6.29867979382066</v>
      </c>
      <c r="AD913" s="4">
        <v>-7.948819793820659</v>
      </c>
    </row>
    <row r="914">
      <c r="G914" s="5">
        <v>4.33695</v>
      </c>
      <c r="H914" s="1">
        <v>4.565</v>
      </c>
      <c r="K914" s="4">
        <f>IFERROR(__xludf.DUMMYFUNCTION("""COMPUTED_VALUE"""),4.375)</f>
        <v>4.375</v>
      </c>
      <c r="L914" s="4">
        <v>4.45495</v>
      </c>
      <c r="M914" s="4" t="s">
        <v>13</v>
      </c>
      <c r="N914" s="1">
        <v>3.10922016132985</v>
      </c>
      <c r="O914" s="4">
        <v>1.2277298386701498</v>
      </c>
      <c r="V914" s="5">
        <v>-1.61546</v>
      </c>
      <c r="W914" s="1">
        <v>4.565</v>
      </c>
      <c r="Z914" s="4">
        <f>IFERROR(__xludf.DUMMYFUNCTION("""COMPUTED_VALUE"""),4.375)</f>
        <v>4.375</v>
      </c>
      <c r="AA914" s="4">
        <v>-2.61371</v>
      </c>
      <c r="AB914" s="4" t="s">
        <v>13</v>
      </c>
      <c r="AC914" s="1">
        <v>6.25780148346536</v>
      </c>
      <c r="AD914" s="4">
        <v>-7.87326148346536</v>
      </c>
    </row>
    <row r="915">
      <c r="G915" s="5">
        <v>4.34008</v>
      </c>
      <c r="H915" s="1">
        <v>4.57</v>
      </c>
      <c r="K915" s="4">
        <f>IFERROR(__xludf.DUMMYFUNCTION("""COMPUTED_VALUE"""),4.38)</f>
        <v>4.38</v>
      </c>
      <c r="L915" s="4">
        <v>4.44745</v>
      </c>
      <c r="M915" s="4" t="s">
        <v>13</v>
      </c>
      <c r="N915" s="1">
        <v>3.05338110022443</v>
      </c>
      <c r="O915" s="4">
        <v>1.2866988997755704</v>
      </c>
      <c r="V915" s="5">
        <v>-1.57949</v>
      </c>
      <c r="W915" s="1">
        <v>4.57</v>
      </c>
      <c r="Z915" s="4">
        <f>IFERROR(__xludf.DUMMYFUNCTION("""COMPUTED_VALUE"""),4.38)</f>
        <v>4.38</v>
      </c>
      <c r="AA915" s="4">
        <v>-2.59991</v>
      </c>
      <c r="AB915" s="4" t="s">
        <v>13</v>
      </c>
      <c r="AC915" s="1">
        <v>6.22357451169643</v>
      </c>
      <c r="AD915" s="4">
        <v>-7.80306451169643</v>
      </c>
    </row>
    <row r="916">
      <c r="G916" s="5">
        <v>4.34423</v>
      </c>
      <c r="H916" s="1">
        <v>4.575</v>
      </c>
      <c r="K916" s="4">
        <f>IFERROR(__xludf.DUMMYFUNCTION("""COMPUTED_VALUE"""),4.385)</f>
        <v>4.385</v>
      </c>
      <c r="L916" s="4">
        <v>4.44023</v>
      </c>
      <c r="M916" s="4" t="s">
        <v>13</v>
      </c>
      <c r="N916" s="1">
        <v>3.00535590281981</v>
      </c>
      <c r="O916" s="4">
        <v>1.3388740971801898</v>
      </c>
      <c r="V916" s="5">
        <v>-1.54206</v>
      </c>
      <c r="W916" s="1">
        <v>4.575</v>
      </c>
      <c r="Z916" s="4">
        <f>IFERROR(__xludf.DUMMYFUNCTION("""COMPUTED_VALUE"""),4.385)</f>
        <v>4.385</v>
      </c>
      <c r="AA916" s="4">
        <v>-2.58497</v>
      </c>
      <c r="AB916" s="4" t="s">
        <v>13</v>
      </c>
      <c r="AC916" s="1">
        <v>6.19715109412382</v>
      </c>
      <c r="AD916" s="4">
        <v>-7.73921109412382</v>
      </c>
    </row>
    <row r="917">
      <c r="G917" s="5">
        <v>4.34948</v>
      </c>
      <c r="H917" s="1">
        <v>4.58</v>
      </c>
      <c r="K917" s="4">
        <f>IFERROR(__xludf.DUMMYFUNCTION("""COMPUTED_VALUE"""),4.39)</f>
        <v>4.39</v>
      </c>
      <c r="L917" s="4">
        <v>4.43333</v>
      </c>
      <c r="M917" s="4" t="s">
        <v>13</v>
      </c>
      <c r="N917" s="1">
        <v>2.96627292623884</v>
      </c>
      <c r="O917" s="4">
        <v>1.38320707376116</v>
      </c>
      <c r="V917" s="5">
        <v>-1.503</v>
      </c>
      <c r="W917" s="1">
        <v>4.58</v>
      </c>
      <c r="Z917" s="4">
        <f>IFERROR(__xludf.DUMMYFUNCTION("""COMPUTED_VALUE"""),4.39)</f>
        <v>4.39</v>
      </c>
      <c r="AA917" s="4">
        <v>-2.56891</v>
      </c>
      <c r="AB917" s="4" t="s">
        <v>13</v>
      </c>
      <c r="AC917" s="1">
        <v>6.17968344635749</v>
      </c>
      <c r="AD917" s="4">
        <v>-7.6826834463574905</v>
      </c>
    </row>
    <row r="918">
      <c r="G918" s="5">
        <v>4.35598</v>
      </c>
      <c r="H918" s="1">
        <v>4.585</v>
      </c>
      <c r="K918" s="4">
        <f>IFERROR(__xludf.DUMMYFUNCTION("""COMPUTED_VALUE"""),4.395)</f>
        <v>4.395</v>
      </c>
      <c r="L918" s="4">
        <v>4.42674</v>
      </c>
      <c r="M918" s="4" t="s">
        <v>13</v>
      </c>
      <c r="N918" s="1">
        <v>2.93726052760438</v>
      </c>
      <c r="O918" s="4">
        <v>1.4187194723956198</v>
      </c>
      <c r="V918" s="5">
        <v>-1.46208</v>
      </c>
      <c r="W918" s="1">
        <v>4.585</v>
      </c>
      <c r="Z918" s="4">
        <f>IFERROR(__xludf.DUMMYFUNCTION("""COMPUTED_VALUE"""),4.395)</f>
        <v>4.395</v>
      </c>
      <c r="AA918" s="4">
        <v>-2.55173</v>
      </c>
      <c r="AB918" s="4" t="s">
        <v>13</v>
      </c>
      <c r="AC918" s="1">
        <v>6.17232378400739</v>
      </c>
      <c r="AD918" s="4">
        <v>-7.63440378400739</v>
      </c>
    </row>
    <row r="919">
      <c r="G919" s="5">
        <v>4.36385</v>
      </c>
      <c r="H919" s="1">
        <v>4.59</v>
      </c>
      <c r="K919" s="4">
        <f>IFERROR(__xludf.DUMMYFUNCTION("""COMPUTED_VALUE"""),4.4)</f>
        <v>4.4</v>
      </c>
      <c r="L919" s="4">
        <v>4.42047</v>
      </c>
      <c r="M919" s="4" t="s">
        <v>13</v>
      </c>
      <c r="N919" s="1">
        <v>2.91579775362237</v>
      </c>
      <c r="O919" s="4">
        <v>1.4480522463776304</v>
      </c>
      <c r="V919" s="5">
        <v>-1.41914</v>
      </c>
      <c r="W919" s="1">
        <v>4.59</v>
      </c>
      <c r="Z919" s="4">
        <f>IFERROR(__xludf.DUMMYFUNCTION("""COMPUTED_VALUE"""),4.4)</f>
        <v>4.4</v>
      </c>
      <c r="AA919" s="4">
        <v>-2.53348</v>
      </c>
      <c r="AB919" s="4" t="s">
        <v>13</v>
      </c>
      <c r="AC919" s="1">
        <v>6.17254900630835</v>
      </c>
      <c r="AD919" s="4">
        <v>-7.59168900630835</v>
      </c>
    </row>
    <row r="920">
      <c r="G920" s="5">
        <v>4.37323</v>
      </c>
      <c r="H920" s="1">
        <v>4.595</v>
      </c>
      <c r="K920" s="4">
        <f>IFERROR(__xludf.DUMMYFUNCTION("""COMPUTED_VALUE"""),4.405)</f>
        <v>4.405</v>
      </c>
      <c r="L920" s="4">
        <v>4.41453</v>
      </c>
      <c r="M920" s="4" t="s">
        <v>13</v>
      </c>
      <c r="N920" s="1">
        <v>2.89558147792694</v>
      </c>
      <c r="O920" s="4">
        <v>1.4776485220730602</v>
      </c>
      <c r="V920" s="5">
        <v>-1.37394</v>
      </c>
      <c r="W920" s="1">
        <v>4.595</v>
      </c>
      <c r="Z920" s="4">
        <f>IFERROR(__xludf.DUMMYFUNCTION("""COMPUTED_VALUE"""),4.405)</f>
        <v>4.405</v>
      </c>
      <c r="AA920" s="4">
        <v>-2.51413</v>
      </c>
      <c r="AB920" s="4" t="s">
        <v>13</v>
      </c>
      <c r="AC920" s="1">
        <v>6.17400343459325</v>
      </c>
      <c r="AD920" s="4">
        <v>-7.54794343459325</v>
      </c>
    </row>
    <row r="921">
      <c r="G921" s="5">
        <v>4.38419</v>
      </c>
      <c r="H921" s="1">
        <v>4.6</v>
      </c>
      <c r="K921" s="4">
        <f>IFERROR(__xludf.DUMMYFUNCTION("""COMPUTED_VALUE"""),4.41)</f>
        <v>4.41</v>
      </c>
      <c r="L921" s="4">
        <v>4.40893</v>
      </c>
      <c r="M921" s="4" t="s">
        <v>13</v>
      </c>
      <c r="N921" s="1">
        <v>2.87641613711468</v>
      </c>
      <c r="O921" s="4">
        <v>1.5077738628853203</v>
      </c>
      <c r="V921" s="5">
        <v>-1.32634</v>
      </c>
      <c r="W921" s="1">
        <v>4.6</v>
      </c>
      <c r="Z921" s="4">
        <f>IFERROR(__xludf.DUMMYFUNCTION("""COMPUTED_VALUE"""),4.41)</f>
        <v>4.41</v>
      </c>
      <c r="AA921" s="4">
        <v>-2.49376</v>
      </c>
      <c r="AB921" s="4" t="s">
        <v>13</v>
      </c>
      <c r="AC921" s="1">
        <v>6.17646414933394</v>
      </c>
      <c r="AD921" s="4">
        <v>-7.50280414933394</v>
      </c>
    </row>
    <row r="922">
      <c r="G922" s="5">
        <v>4.39688</v>
      </c>
      <c r="H922" s="1">
        <v>4.605</v>
      </c>
      <c r="K922" s="4">
        <f>IFERROR(__xludf.DUMMYFUNCTION("""COMPUTED_VALUE"""),4.415)</f>
        <v>4.415</v>
      </c>
      <c r="L922" s="4">
        <v>4.40364</v>
      </c>
      <c r="M922" s="4" t="s">
        <v>13</v>
      </c>
      <c r="N922" s="1">
        <v>2.85825188653045</v>
      </c>
      <c r="O922" s="4">
        <v>1.5386281134695503</v>
      </c>
      <c r="V922" s="5">
        <v>-1.27612</v>
      </c>
      <c r="W922" s="1">
        <v>4.605</v>
      </c>
      <c r="Z922" s="4">
        <f>IFERROR(__xludf.DUMMYFUNCTION("""COMPUTED_VALUE"""),4.415)</f>
        <v>4.415</v>
      </c>
      <c r="AA922" s="4">
        <v>-2.47238</v>
      </c>
      <c r="AB922" s="4" t="s">
        <v>13</v>
      </c>
      <c r="AC922" s="1">
        <v>6.17985478789988</v>
      </c>
      <c r="AD922" s="4">
        <v>-7.45597478789988</v>
      </c>
    </row>
    <row r="923">
      <c r="G923" s="5">
        <v>4.41142</v>
      </c>
      <c r="H923" s="1">
        <v>4.61</v>
      </c>
      <c r="K923" s="4">
        <f>IFERROR(__xludf.DUMMYFUNCTION("""COMPUTED_VALUE"""),4.4190368652)</f>
        <v>4.419036865</v>
      </c>
      <c r="L923" s="4" t="s">
        <v>13</v>
      </c>
      <c r="M923" s="4">
        <v>4.80138013268617</v>
      </c>
      <c r="N923" s="1">
        <v>2.84103888151913</v>
      </c>
      <c r="O923" s="4">
        <v>1.5703811184808698</v>
      </c>
      <c r="V923" s="5">
        <v>-1.22311</v>
      </c>
      <c r="W923" s="1">
        <v>4.61</v>
      </c>
      <c r="Z923" s="4">
        <f>IFERROR(__xludf.DUMMYFUNCTION("""COMPUTED_VALUE"""),4.4190368652)</f>
        <v>4.419036865</v>
      </c>
      <c r="AA923" s="4" t="s">
        <v>13</v>
      </c>
      <c r="AB923" s="4">
        <v>7.28000892824366</v>
      </c>
      <c r="AC923" s="1">
        <v>6.18409898766052</v>
      </c>
      <c r="AD923" s="4">
        <v>-7.40720898766052</v>
      </c>
    </row>
    <row r="924">
      <c r="G924" s="5">
        <v>4.42791</v>
      </c>
      <c r="H924" s="1">
        <v>4.615</v>
      </c>
      <c r="K924" s="4">
        <f>IFERROR(__xludf.DUMMYFUNCTION("""COMPUTED_VALUE"""),4.42)</f>
        <v>4.42</v>
      </c>
      <c r="L924" s="4">
        <v>4.39865</v>
      </c>
      <c r="M924" s="4" t="s">
        <v>13</v>
      </c>
      <c r="N924" s="1">
        <v>2.82472727742558</v>
      </c>
      <c r="O924" s="4">
        <v>1.6031827225744197</v>
      </c>
      <c r="V924" s="5">
        <v>-1.16712</v>
      </c>
      <c r="W924" s="1">
        <v>4.615</v>
      </c>
      <c r="Z924" s="4">
        <f>IFERROR(__xludf.DUMMYFUNCTION("""COMPUTED_VALUE"""),4.42)</f>
        <v>4.42</v>
      </c>
      <c r="AA924" s="4">
        <v>-2.45007</v>
      </c>
      <c r="AB924" s="4" t="s">
        <v>13</v>
      </c>
      <c r="AC924" s="1">
        <v>6.18912038598531</v>
      </c>
      <c r="AD924" s="4">
        <v>-7.35624038598531</v>
      </c>
    </row>
    <row r="925">
      <c r="G925" s="5">
        <v>4.44644</v>
      </c>
      <c r="H925" s="1">
        <v>4.62</v>
      </c>
      <c r="K925" s="4">
        <f>IFERROR(__xludf.DUMMYFUNCTION("""COMPUTED_VALUE"""),4.425)</f>
        <v>4.425</v>
      </c>
      <c r="L925" s="4">
        <v>4.39397</v>
      </c>
      <c r="M925" s="4" t="s">
        <v>13</v>
      </c>
      <c r="N925" s="1">
        <v>2.80926722959465</v>
      </c>
      <c r="O925" s="4">
        <v>1.6371727704053498</v>
      </c>
      <c r="V925" s="5">
        <v>-1.10801</v>
      </c>
      <c r="W925" s="1">
        <v>4.62</v>
      </c>
      <c r="Z925" s="4">
        <f>IFERROR(__xludf.DUMMYFUNCTION("""COMPUTED_VALUE"""),4.425)</f>
        <v>4.425</v>
      </c>
      <c r="AA925" s="4">
        <v>-2.42687</v>
      </c>
      <c r="AB925" s="4" t="s">
        <v>13</v>
      </c>
      <c r="AC925" s="1">
        <v>6.19484262024371</v>
      </c>
      <c r="AD925" s="4">
        <v>-7.30285262024371</v>
      </c>
    </row>
    <row r="926">
      <c r="G926" s="5">
        <v>4.46713</v>
      </c>
      <c r="H926" s="1">
        <v>4.625</v>
      </c>
      <c r="K926" s="4">
        <f>IFERROR(__xludf.DUMMYFUNCTION("""COMPUTED_VALUE"""),4.43)</f>
        <v>4.43</v>
      </c>
      <c r="L926" s="4">
        <v>4.38959</v>
      </c>
      <c r="M926" s="4" t="s">
        <v>13</v>
      </c>
      <c r="N926" s="1">
        <v>2.79460889337123</v>
      </c>
      <c r="O926" s="4">
        <v>1.67252110662877</v>
      </c>
      <c r="V926" s="5">
        <v>-1.04563</v>
      </c>
      <c r="W926" s="1">
        <v>4.625</v>
      </c>
      <c r="Z926" s="4">
        <f>IFERROR(__xludf.DUMMYFUNCTION("""COMPUTED_VALUE"""),4.43)</f>
        <v>4.43</v>
      </c>
      <c r="AA926" s="4">
        <v>-2.40283</v>
      </c>
      <c r="AB926" s="4" t="s">
        <v>13</v>
      </c>
      <c r="AC926" s="1">
        <v>6.20118932780517</v>
      </c>
      <c r="AD926" s="4">
        <v>-7.24681932780517</v>
      </c>
    </row>
    <row r="927">
      <c r="G927" s="5">
        <v>4.49005</v>
      </c>
      <c r="H927" s="1">
        <v>4.63</v>
      </c>
      <c r="K927" s="4">
        <f>IFERROR(__xludf.DUMMYFUNCTION("""COMPUTED_VALUE"""),4.435)</f>
        <v>4.435</v>
      </c>
      <c r="L927" s="4">
        <v>4.38546</v>
      </c>
      <c r="M927" s="4" t="s">
        <v>13</v>
      </c>
      <c r="N927" s="1">
        <v>2.78070242410016</v>
      </c>
      <c r="O927" s="4">
        <v>1.70934757589984</v>
      </c>
      <c r="V927" s="5">
        <v>-0.979848</v>
      </c>
      <c r="W927" s="1">
        <v>4.63</v>
      </c>
      <c r="Z927" s="4">
        <f>IFERROR(__xludf.DUMMYFUNCTION("""COMPUTED_VALUE"""),4.435)</f>
        <v>4.435</v>
      </c>
      <c r="AA927" s="4">
        <v>-2.37804</v>
      </c>
      <c r="AB927" s="4" t="s">
        <v>13</v>
      </c>
      <c r="AC927" s="1">
        <v>6.20808414603914</v>
      </c>
      <c r="AD927" s="4">
        <v>-7.18793214603914</v>
      </c>
    </row>
    <row r="928">
      <c r="G928" s="5">
        <v>4.51529</v>
      </c>
      <c r="H928" s="1">
        <v>4.635</v>
      </c>
      <c r="K928" s="4">
        <f>IFERROR(__xludf.DUMMYFUNCTION("""COMPUTED_VALUE"""),4.44)</f>
        <v>4.44</v>
      </c>
      <c r="L928" s="4">
        <v>4.38159</v>
      </c>
      <c r="M928" s="4" t="s">
        <v>13</v>
      </c>
      <c r="N928" s="1">
        <v>2.76749797712632</v>
      </c>
      <c r="O928" s="4">
        <v>1.7477920228736803</v>
      </c>
      <c r="V928" s="5">
        <v>-0.910573</v>
      </c>
      <c r="W928" s="1">
        <v>4.635</v>
      </c>
      <c r="Z928" s="4">
        <f>IFERROR(__xludf.DUMMYFUNCTION("""COMPUTED_VALUE"""),4.44)</f>
        <v>4.44</v>
      </c>
      <c r="AA928" s="4">
        <v>-2.35253</v>
      </c>
      <c r="AB928" s="4" t="s">
        <v>13</v>
      </c>
      <c r="AC928" s="1">
        <v>6.21545071231508</v>
      </c>
      <c r="AD928" s="4">
        <v>-7.126023712315081</v>
      </c>
    </row>
    <row r="929">
      <c r="G929" s="5">
        <v>4.54291</v>
      </c>
      <c r="H929" s="1">
        <v>4.64</v>
      </c>
      <c r="K929" s="4">
        <f>IFERROR(__xludf.DUMMYFUNCTION("""COMPUTED_VALUE"""),4.445)</f>
        <v>4.445</v>
      </c>
      <c r="L929" s="4">
        <v>4.37794</v>
      </c>
      <c r="M929" s="4" t="s">
        <v>13</v>
      </c>
      <c r="N929" s="1">
        <v>2.75494570779458</v>
      </c>
      <c r="O929" s="4">
        <v>1.78796429220542</v>
      </c>
      <c r="V929" s="5">
        <v>-0.837703</v>
      </c>
      <c r="W929" s="1">
        <v>4.64</v>
      </c>
      <c r="Z929" s="4">
        <f>IFERROR(__xludf.DUMMYFUNCTION("""COMPUTED_VALUE"""),4.445)</f>
        <v>4.445</v>
      </c>
      <c r="AA929" s="4">
        <v>-2.32642</v>
      </c>
      <c r="AB929" s="4" t="s">
        <v>13</v>
      </c>
      <c r="AC929" s="1">
        <v>6.22321266400244</v>
      </c>
      <c r="AD929" s="4">
        <v>-7.06091566400244</v>
      </c>
    </row>
    <row r="930">
      <c r="G930" s="5">
        <v>4.57296</v>
      </c>
      <c r="H930" s="1">
        <v>4.645</v>
      </c>
      <c r="K930" s="4">
        <f>IFERROR(__xludf.DUMMYFUNCTION("""COMPUTED_VALUE"""),4.45)</f>
        <v>4.45</v>
      </c>
      <c r="L930" s="4">
        <v>4.3745</v>
      </c>
      <c r="M930" s="4" t="s">
        <v>13</v>
      </c>
      <c r="N930" s="1">
        <v>2.74299577144979</v>
      </c>
      <c r="O930" s="4">
        <v>1.8299642285502102</v>
      </c>
      <c r="V930" s="5">
        <v>-0.761181</v>
      </c>
      <c r="W930" s="1">
        <v>4.645</v>
      </c>
      <c r="Z930" s="4">
        <f>IFERROR(__xludf.DUMMYFUNCTION("""COMPUTED_VALUE"""),4.45)</f>
        <v>4.45</v>
      </c>
      <c r="AA930" s="4">
        <v>-2.29973</v>
      </c>
      <c r="AB930" s="4" t="s">
        <v>13</v>
      </c>
      <c r="AC930" s="1">
        <v>6.23129363847068</v>
      </c>
      <c r="AD930" s="4">
        <v>-6.9924746384706795</v>
      </c>
    </row>
    <row r="931">
      <c r="G931" s="5">
        <v>4.60546</v>
      </c>
      <c r="H931" s="1">
        <v>4.65</v>
      </c>
      <c r="K931" s="4">
        <f>IFERROR(__xludf.DUMMYFUNCTION("""COMPUTED_VALUE"""),4.455)</f>
        <v>4.455</v>
      </c>
      <c r="L931" s="4">
        <v>4.37122</v>
      </c>
      <c r="M931" s="4" t="s">
        <v>13</v>
      </c>
      <c r="N931" s="1">
        <v>2.73159832343682</v>
      </c>
      <c r="O931" s="4">
        <v>1.87386167656318</v>
      </c>
      <c r="V931" s="5">
        <v>-0.680977</v>
      </c>
      <c r="W931" s="1">
        <v>4.65</v>
      </c>
      <c r="Z931" s="4">
        <f>IFERROR(__xludf.DUMMYFUNCTION("""COMPUTED_VALUE"""),4.455)</f>
        <v>4.455</v>
      </c>
      <c r="AA931" s="4">
        <v>-2.27259</v>
      </c>
      <c r="AB931" s="4" t="s">
        <v>13</v>
      </c>
      <c r="AC931" s="1">
        <v>6.23961727308924</v>
      </c>
      <c r="AD931" s="4">
        <v>-6.9205942730892405</v>
      </c>
    </row>
    <row r="932">
      <c r="G932" s="5">
        <v>4.64043</v>
      </c>
      <c r="H932" s="1">
        <v>4.655</v>
      </c>
      <c r="K932" s="4">
        <f>IFERROR(__xludf.DUMMYFUNCTION("""COMPUTED_VALUE"""),4.46)</f>
        <v>4.46</v>
      </c>
      <c r="L932" s="4">
        <v>4.3681</v>
      </c>
      <c r="M932" s="4" t="s">
        <v>13</v>
      </c>
      <c r="N932" s="1">
        <v>2.72070351910054</v>
      </c>
      <c r="O932" s="4">
        <v>1.91972648089946</v>
      </c>
      <c r="V932" s="5">
        <v>-0.5971</v>
      </c>
      <c r="W932" s="1">
        <v>4.655</v>
      </c>
      <c r="Z932" s="4">
        <f>IFERROR(__xludf.DUMMYFUNCTION("""COMPUTED_VALUE"""),4.46)</f>
        <v>4.46</v>
      </c>
      <c r="AA932" s="4">
        <v>-2.24502</v>
      </c>
      <c r="AB932" s="4" t="s">
        <v>13</v>
      </c>
      <c r="AC932" s="1">
        <v>6.24810720522758</v>
      </c>
      <c r="AD932" s="4">
        <v>-6.84520720522758</v>
      </c>
    </row>
    <row r="933">
      <c r="G933" s="5">
        <v>4.67791</v>
      </c>
      <c r="H933" s="1">
        <v>4.66</v>
      </c>
      <c r="K933" s="4">
        <f>IFERROR(__xludf.DUMMYFUNCTION("""COMPUTED_VALUE"""),4.465)</f>
        <v>4.465</v>
      </c>
      <c r="L933" s="4">
        <v>4.36512</v>
      </c>
      <c r="M933" s="4" t="s">
        <v>13</v>
      </c>
      <c r="N933" s="1">
        <v>2.71026151378582</v>
      </c>
      <c r="O933" s="4">
        <v>1.9676484862141796</v>
      </c>
      <c r="V933" s="5">
        <v>-0.509534</v>
      </c>
      <c r="W933" s="1">
        <v>4.66</v>
      </c>
      <c r="Z933" s="4">
        <f>IFERROR(__xludf.DUMMYFUNCTION("""COMPUTED_VALUE"""),4.465)</f>
        <v>4.465</v>
      </c>
      <c r="AA933" s="4">
        <v>-2.2171</v>
      </c>
      <c r="AB933" s="4" t="s">
        <v>13</v>
      </c>
      <c r="AC933" s="1">
        <v>6.25668707225516</v>
      </c>
      <c r="AD933" s="4">
        <v>-6.766221072255161</v>
      </c>
    </row>
    <row r="934">
      <c r="G934" s="5">
        <v>4.71784</v>
      </c>
      <c r="H934" s="1">
        <v>4.665</v>
      </c>
      <c r="K934" s="4">
        <f>IFERROR(__xludf.DUMMYFUNCTION("""COMPUTED_VALUE"""),4.47)</f>
        <v>4.47</v>
      </c>
      <c r="L934" s="4">
        <v>4.36225</v>
      </c>
      <c r="M934" s="4" t="s">
        <v>13</v>
      </c>
      <c r="N934" s="1">
        <v>2.70022246283751</v>
      </c>
      <c r="O934" s="4">
        <v>2.0176175371624896</v>
      </c>
      <c r="V934" s="5">
        <v>-0.41839</v>
      </c>
      <c r="W934" s="1">
        <v>4.665</v>
      </c>
      <c r="Z934" s="4">
        <f>IFERROR(__xludf.DUMMYFUNCTION("""COMPUTED_VALUE"""),4.47)</f>
        <v>4.47</v>
      </c>
      <c r="AA934" s="4">
        <v>-2.1889</v>
      </c>
      <c r="AB934" s="4" t="s">
        <v>13</v>
      </c>
      <c r="AC934" s="1">
        <v>6.26528051154142</v>
      </c>
      <c r="AD934" s="4">
        <v>-6.683670511541419</v>
      </c>
    </row>
    <row r="935">
      <c r="G935" s="5">
        <v>4.76023</v>
      </c>
      <c r="H935" s="1">
        <v>4.67</v>
      </c>
      <c r="K935" s="4">
        <f>IFERROR(__xludf.DUMMYFUNCTION("""COMPUTED_VALUE"""),4.475)</f>
        <v>4.475</v>
      </c>
      <c r="L935" s="4">
        <v>4.35947</v>
      </c>
      <c r="M935" s="4" t="s">
        <v>13</v>
      </c>
      <c r="N935" s="1">
        <v>2.69053652160048</v>
      </c>
      <c r="O935" s="4">
        <v>2.06969347839952</v>
      </c>
      <c r="V935" s="5">
        <v>-0.323672</v>
      </c>
      <c r="W935" s="1">
        <v>4.67</v>
      </c>
      <c r="Z935" s="4">
        <f>IFERROR(__xludf.DUMMYFUNCTION("""COMPUTED_VALUE"""),4.475)</f>
        <v>4.475</v>
      </c>
      <c r="AA935" s="4">
        <v>-2.16047</v>
      </c>
      <c r="AB935" s="4" t="s">
        <v>13</v>
      </c>
      <c r="AC935" s="1">
        <v>6.27381116045582</v>
      </c>
      <c r="AD935" s="4">
        <v>-6.597483160455821</v>
      </c>
    </row>
    <row r="936">
      <c r="G936" s="5">
        <v>4.80499</v>
      </c>
      <c r="H936" s="1">
        <v>4.675</v>
      </c>
      <c r="K936" s="4">
        <f>IFERROR(__xludf.DUMMYFUNCTION("""COMPUTED_VALUE"""),4.48)</f>
        <v>4.48</v>
      </c>
      <c r="L936" s="4">
        <v>4.35677</v>
      </c>
      <c r="M936" s="4" t="s">
        <v>13</v>
      </c>
      <c r="N936" s="1">
        <v>2.6811538454196</v>
      </c>
      <c r="O936" s="4">
        <v>2.1238361545804003</v>
      </c>
      <c r="V936" s="5">
        <v>-0.225545</v>
      </c>
      <c r="W936" s="1">
        <v>4.675</v>
      </c>
      <c r="Z936" s="4">
        <f>IFERROR(__xludf.DUMMYFUNCTION("""COMPUTED_VALUE"""),4.48)</f>
        <v>4.48</v>
      </c>
      <c r="AA936" s="4">
        <v>-2.13186</v>
      </c>
      <c r="AB936" s="4" t="s">
        <v>13</v>
      </c>
      <c r="AC936" s="1">
        <v>6.28220265636781</v>
      </c>
      <c r="AD936" s="4">
        <v>-6.50774765636781</v>
      </c>
    </row>
    <row r="937">
      <c r="G937" s="5">
        <v>4.85207</v>
      </c>
      <c r="H937" s="1">
        <v>4.68</v>
      </c>
      <c r="K937" s="4">
        <f>IFERROR(__xludf.DUMMYFUNCTION("""COMPUTED_VALUE"""),4.485)</f>
        <v>4.485</v>
      </c>
      <c r="L937" s="4">
        <v>4.35416</v>
      </c>
      <c r="M937" s="4" t="s">
        <v>13</v>
      </c>
      <c r="N937" s="1">
        <v>2.67202458963974</v>
      </c>
      <c r="O937" s="4">
        <v>2.1800454103602602</v>
      </c>
      <c r="V937" s="5">
        <v>-0.124164</v>
      </c>
      <c r="W937" s="1">
        <v>4.68</v>
      </c>
      <c r="Z937" s="4">
        <f>IFERROR(__xludf.DUMMYFUNCTION("""COMPUTED_VALUE"""),4.485)</f>
        <v>4.485</v>
      </c>
      <c r="AA937" s="4">
        <v>-2.10311</v>
      </c>
      <c r="AB937" s="4" t="s">
        <v>13</v>
      </c>
      <c r="AC937" s="1">
        <v>6.29037863664685</v>
      </c>
      <c r="AD937" s="4">
        <v>-6.414542636646851</v>
      </c>
    </row>
    <row r="938">
      <c r="G938" s="5">
        <v>4.90139</v>
      </c>
      <c r="H938" s="1">
        <v>4.685</v>
      </c>
      <c r="K938" s="4">
        <f>IFERROR(__xludf.DUMMYFUNCTION("""COMPUTED_VALUE"""),4.49)</f>
        <v>4.49</v>
      </c>
      <c r="L938" s="4">
        <v>4.35159</v>
      </c>
      <c r="M938" s="4" t="s">
        <v>13</v>
      </c>
      <c r="N938" s="1">
        <v>2.66309890960576</v>
      </c>
      <c r="O938" s="4">
        <v>2.2382910903942403</v>
      </c>
      <c r="V938" s="5">
        <v>-0.0196464</v>
      </c>
      <c r="W938" s="1">
        <v>4.685</v>
      </c>
      <c r="Z938" s="4">
        <f>IFERROR(__xludf.DUMMYFUNCTION("""COMPUTED_VALUE"""),4.49)</f>
        <v>4.49</v>
      </c>
      <c r="AA938" s="4">
        <v>-2.07426</v>
      </c>
      <c r="AB938" s="4" t="s">
        <v>13</v>
      </c>
      <c r="AC938" s="1">
        <v>6.29826273866239</v>
      </c>
      <c r="AD938" s="4">
        <v>-6.31790913866239</v>
      </c>
    </row>
    <row r="939">
      <c r="G939" s="5">
        <v>4.95284</v>
      </c>
      <c r="H939" s="1">
        <v>4.69</v>
      </c>
      <c r="K939" s="4">
        <f>IFERROR(__xludf.DUMMYFUNCTION("""COMPUTED_VALUE"""),4.495)</f>
        <v>4.495</v>
      </c>
      <c r="L939" s="4">
        <v>4.34911</v>
      </c>
      <c r="M939" s="4" t="s">
        <v>13</v>
      </c>
      <c r="N939" s="1">
        <v>2.65432696066251</v>
      </c>
      <c r="O939" s="4">
        <v>2.29851303933749</v>
      </c>
      <c r="V939" s="5">
        <v>0.0877847</v>
      </c>
      <c r="W939" s="1">
        <v>4.69</v>
      </c>
      <c r="Z939" s="4">
        <f>IFERROR(__xludf.DUMMYFUNCTION("""COMPUTED_VALUE"""),4.495)</f>
        <v>4.495</v>
      </c>
      <c r="AA939" s="4">
        <v>-2.04533</v>
      </c>
      <c r="AB939" s="4" t="s">
        <v>13</v>
      </c>
      <c r="AC939" s="1">
        <v>6.30577859978388</v>
      </c>
      <c r="AD939" s="4">
        <v>-6.217993899783879</v>
      </c>
    </row>
    <row r="940">
      <c r="G940" s="5">
        <v>5.00628</v>
      </c>
      <c r="H940" s="1">
        <v>4.695</v>
      </c>
      <c r="K940" s="4">
        <f>IFERROR(__xludf.DUMMYFUNCTION("""COMPUTED_VALUE"""),4.5)</f>
        <v>4.5</v>
      </c>
      <c r="L940" s="4">
        <v>4.3467</v>
      </c>
      <c r="M940" s="4" t="s">
        <v>13</v>
      </c>
      <c r="N940" s="1">
        <v>2.64565889815488</v>
      </c>
      <c r="O940" s="4">
        <v>2.3606211018451204</v>
      </c>
      <c r="V940" s="5">
        <v>0.197929</v>
      </c>
      <c r="W940" s="1">
        <v>4.695</v>
      </c>
      <c r="Z940" s="4">
        <f>IFERROR(__xludf.DUMMYFUNCTION("""COMPUTED_VALUE"""),4.5)</f>
        <v>4.5</v>
      </c>
      <c r="AA940" s="4">
        <v>-2.01633</v>
      </c>
      <c r="AB940" s="4" t="s">
        <v>13</v>
      </c>
      <c r="AC940" s="1">
        <v>6.31284985738078</v>
      </c>
      <c r="AD940" s="4">
        <v>-6.114920857380779</v>
      </c>
    </row>
    <row r="941">
      <c r="G941" s="5">
        <v>5.06159</v>
      </c>
      <c r="H941" s="1">
        <v>4.7</v>
      </c>
      <c r="K941" s="4">
        <f>IFERROR(__xludf.DUMMYFUNCTION("""COMPUTED_VALUE"""),4.5024719242)</f>
        <v>4.502471924</v>
      </c>
      <c r="L941" s="4" t="s">
        <v>13</v>
      </c>
      <c r="M941" s="4">
        <v>4.00665255156118</v>
      </c>
      <c r="N941" s="1">
        <v>2.63704487742772</v>
      </c>
      <c r="O941" s="4">
        <v>2.4245451225722796</v>
      </c>
      <c r="V941" s="5">
        <v>0.310515</v>
      </c>
      <c r="W941" s="1">
        <v>4.7</v>
      </c>
      <c r="Z941" s="4">
        <f>IFERROR(__xludf.DUMMYFUNCTION("""COMPUTED_VALUE"""),4.5024719242)</f>
        <v>4.502471924</v>
      </c>
      <c r="AA941" s="4" t="s">
        <v>13</v>
      </c>
      <c r="AB941" s="4">
        <v>6.87434880447793</v>
      </c>
      <c r="AC941" s="1">
        <v>6.31940014882253</v>
      </c>
      <c r="AD941" s="4">
        <v>-6.0088851488225306</v>
      </c>
    </row>
    <row r="942">
      <c r="G942" s="5">
        <v>5.11866</v>
      </c>
      <c r="H942" s="1">
        <v>4.705</v>
      </c>
      <c r="K942" s="4">
        <f>IFERROR(__xludf.DUMMYFUNCTION("""COMPUTED_VALUE"""),4.505)</f>
        <v>4.505</v>
      </c>
      <c r="L942" s="4">
        <v>4.34437</v>
      </c>
      <c r="M942" s="4" t="s">
        <v>13</v>
      </c>
      <c r="N942" s="1">
        <v>2.6284350538259</v>
      </c>
      <c r="O942" s="4">
        <v>2.4902249461741004</v>
      </c>
      <c r="V942" s="5">
        <v>0.425363</v>
      </c>
      <c r="W942" s="1">
        <v>4.705</v>
      </c>
      <c r="Z942" s="4">
        <f>IFERROR(__xludf.DUMMYFUNCTION("""COMPUTED_VALUE"""),4.505)</f>
        <v>4.505</v>
      </c>
      <c r="AA942" s="4">
        <v>-1.98727</v>
      </c>
      <c r="AB942" s="4" t="s">
        <v>13</v>
      </c>
      <c r="AC942" s="1">
        <v>6.3253531114786</v>
      </c>
      <c r="AD942" s="4">
        <v>-5.8999901114786</v>
      </c>
    </row>
    <row r="943">
      <c r="G943" s="5">
        <v>5.1773</v>
      </c>
      <c r="H943" s="1">
        <v>4.71</v>
      </c>
      <c r="K943" s="4">
        <f>IFERROR(__xludf.DUMMYFUNCTION("""COMPUTED_VALUE"""),4.51)</f>
        <v>4.51</v>
      </c>
      <c r="L943" s="4">
        <v>4.34213</v>
      </c>
      <c r="M943" s="4" t="s">
        <v>13</v>
      </c>
      <c r="N943" s="1">
        <v>2.61977958269428</v>
      </c>
      <c r="O943" s="4">
        <v>2.55752041730572</v>
      </c>
      <c r="V943" s="5">
        <v>0.542139</v>
      </c>
      <c r="W943" s="1">
        <v>4.71</v>
      </c>
      <c r="Z943" s="4">
        <f>IFERROR(__xludf.DUMMYFUNCTION("""COMPUTED_VALUE"""),4.51)</f>
        <v>4.51</v>
      </c>
      <c r="AA943" s="4">
        <v>-1.95814</v>
      </c>
      <c r="AB943" s="4" t="s">
        <v>13</v>
      </c>
      <c r="AC943" s="1">
        <v>6.33063238271844</v>
      </c>
      <c r="AD943" s="4">
        <v>-5.78849338271844</v>
      </c>
    </row>
    <row r="944">
      <c r="G944" s="5">
        <v>5.23735</v>
      </c>
      <c r="H944" s="1">
        <v>4.715</v>
      </c>
      <c r="K944" s="4">
        <f>IFERROR(__xludf.DUMMYFUNCTION("""COMPUTED_VALUE"""),4.515)</f>
        <v>4.515</v>
      </c>
      <c r="L944" s="4">
        <v>4.34003</v>
      </c>
      <c r="M944" s="4" t="s">
        <v>13</v>
      </c>
      <c r="N944" s="1">
        <v>2.61102861937773</v>
      </c>
      <c r="O944" s="4">
        <v>2.62632138062227</v>
      </c>
      <c r="V944" s="5">
        <v>0.660622</v>
      </c>
      <c r="W944" s="1">
        <v>4.715</v>
      </c>
      <c r="Z944" s="4">
        <f>IFERROR(__xludf.DUMMYFUNCTION("""COMPUTED_VALUE"""),4.515)</f>
        <v>4.515</v>
      </c>
      <c r="AA944" s="4">
        <v>-1.9289</v>
      </c>
      <c r="AB944" s="4" t="s">
        <v>13</v>
      </c>
      <c r="AC944" s="1">
        <v>6.33516159991149</v>
      </c>
      <c r="AD944" s="4">
        <v>-5.67453959991149</v>
      </c>
    </row>
    <row r="945">
      <c r="G945" s="5">
        <v>5.29864</v>
      </c>
      <c r="H945" s="1">
        <v>4.72</v>
      </c>
      <c r="K945" s="4">
        <f>IFERROR(__xludf.DUMMYFUNCTION("""COMPUTED_VALUE"""),4.52)</f>
        <v>4.52</v>
      </c>
      <c r="L945" s="4">
        <v>4.33807</v>
      </c>
      <c r="M945" s="4" t="s">
        <v>13</v>
      </c>
      <c r="N945" s="1">
        <v>2.60213231922112</v>
      </c>
      <c r="O945" s="4">
        <v>2.69650768077888</v>
      </c>
      <c r="V945" s="5">
        <v>0.780517</v>
      </c>
      <c r="W945" s="1">
        <v>4.72</v>
      </c>
      <c r="Z945" s="4">
        <f>IFERROR(__xludf.DUMMYFUNCTION("""COMPUTED_VALUE"""),4.52)</f>
        <v>4.52</v>
      </c>
      <c r="AA945" s="4">
        <v>-1.89952</v>
      </c>
      <c r="AB945" s="4" t="s">
        <v>13</v>
      </c>
      <c r="AC945" s="1">
        <v>6.33886440042721</v>
      </c>
      <c r="AD945" s="4">
        <v>-5.55834740042721</v>
      </c>
    </row>
    <row r="946">
      <c r="G946" s="5">
        <v>5.361</v>
      </c>
      <c r="H946" s="1">
        <v>4.725</v>
      </c>
      <c r="K946" s="4">
        <f>IFERROR(__xludf.DUMMYFUNCTION("""COMPUTED_VALUE"""),4.525)</f>
        <v>4.525</v>
      </c>
      <c r="L946" s="4">
        <v>4.33633</v>
      </c>
      <c r="M946" s="4" t="s">
        <v>13</v>
      </c>
      <c r="N946" s="1">
        <v>2.59304083756931</v>
      </c>
      <c r="O946" s="4">
        <v>2.7679591624306896</v>
      </c>
      <c r="V946" s="5">
        <v>0.901529</v>
      </c>
      <c r="W946" s="1">
        <v>4.725</v>
      </c>
      <c r="Z946" s="4">
        <f>IFERROR(__xludf.DUMMYFUNCTION("""COMPUTED_VALUE"""),4.525)</f>
        <v>4.525</v>
      </c>
      <c r="AA946" s="4">
        <v>-1.86994</v>
      </c>
      <c r="AB946" s="4" t="s">
        <v>13</v>
      </c>
      <c r="AC946" s="1">
        <v>6.34166442163506</v>
      </c>
      <c r="AD946" s="4">
        <v>-5.44013542163506</v>
      </c>
    </row>
    <row r="947">
      <c r="G947" s="5">
        <v>5.42426</v>
      </c>
      <c r="H947" s="1">
        <v>4.73</v>
      </c>
      <c r="K947" s="4">
        <f>IFERROR(__xludf.DUMMYFUNCTION("""COMPUTED_VALUE"""),4.53)</f>
        <v>4.53</v>
      </c>
      <c r="L947" s="4">
        <v>4.33484</v>
      </c>
      <c r="M947" s="4" t="s">
        <v>13</v>
      </c>
      <c r="N947" s="1">
        <v>2.58370432976715</v>
      </c>
      <c r="O947" s="4">
        <v>2.8405556702328503</v>
      </c>
      <c r="V947" s="5">
        <v>1.0234</v>
      </c>
      <c r="W947" s="1">
        <v>4.73</v>
      </c>
      <c r="Z947" s="4">
        <f>IFERROR(__xludf.DUMMYFUNCTION("""COMPUTED_VALUE"""),4.53)</f>
        <v>4.53</v>
      </c>
      <c r="AA947" s="4">
        <v>-1.84009</v>
      </c>
      <c r="AB947" s="4" t="s">
        <v>13</v>
      </c>
      <c r="AC947" s="1">
        <v>6.34348530090449</v>
      </c>
      <c r="AD947" s="4">
        <v>-5.3200853009044895</v>
      </c>
    </row>
    <row r="948">
      <c r="G948" s="5">
        <v>5.48823</v>
      </c>
      <c r="H948" s="1">
        <v>4.735</v>
      </c>
      <c r="K948" s="4">
        <f>IFERROR(__xludf.DUMMYFUNCTION("""COMPUTED_VALUE"""),4.535)</f>
        <v>4.535</v>
      </c>
      <c r="L948" s="4">
        <v>4.33366</v>
      </c>
      <c r="M948" s="4" t="s">
        <v>13</v>
      </c>
      <c r="N948" s="1">
        <v>2.57407295115953</v>
      </c>
      <c r="O948" s="4">
        <v>2.9141570488404698</v>
      </c>
      <c r="V948" s="5">
        <v>1.14588</v>
      </c>
      <c r="W948" s="1">
        <v>4.735</v>
      </c>
      <c r="Z948" s="4">
        <f>IFERROR(__xludf.DUMMYFUNCTION("""COMPUTED_VALUE"""),4.535)</f>
        <v>4.535</v>
      </c>
      <c r="AA948" s="4">
        <v>-1.80991</v>
      </c>
      <c r="AB948" s="4" t="s">
        <v>13</v>
      </c>
      <c r="AC948" s="1">
        <v>6.34425067560495</v>
      </c>
      <c r="AD948" s="4">
        <v>-5.19837067560495</v>
      </c>
    </row>
    <row r="949">
      <c r="G949" s="5">
        <v>5.55276</v>
      </c>
      <c r="H949" s="1">
        <v>4.74</v>
      </c>
      <c r="K949" s="4">
        <f>IFERROR(__xludf.DUMMYFUNCTION("""COMPUTED_VALUE"""),4.54)</f>
        <v>4.54</v>
      </c>
      <c r="L949" s="4">
        <v>4.33282</v>
      </c>
      <c r="M949" s="4" t="s">
        <v>13</v>
      </c>
      <c r="N949" s="1">
        <v>2.5641049055871</v>
      </c>
      <c r="O949" s="4">
        <v>2.9886550944129002</v>
      </c>
      <c r="V949" s="5">
        <v>1.26873</v>
      </c>
      <c r="W949" s="1">
        <v>4.74</v>
      </c>
      <c r="Z949" s="4">
        <f>IFERROR(__xludf.DUMMYFUNCTION("""COMPUTED_VALUE"""),4.54)</f>
        <v>4.54</v>
      </c>
      <c r="AA949" s="4">
        <v>-1.77932</v>
      </c>
      <c r="AB949" s="4" t="s">
        <v>13</v>
      </c>
      <c r="AC949" s="1">
        <v>6.3422192647026</v>
      </c>
      <c r="AD949" s="4">
        <v>-5.073489264702601</v>
      </c>
    </row>
    <row r="950">
      <c r="G950" s="5">
        <v>5.6177</v>
      </c>
      <c r="H950" s="1">
        <v>4.745</v>
      </c>
      <c r="K950" s="4">
        <f>IFERROR(__xludf.DUMMYFUNCTION("""COMPUTED_VALUE"""),4.545)</f>
        <v>4.545</v>
      </c>
      <c r="L950" s="4">
        <v>4.33244</v>
      </c>
      <c r="M950" s="4" t="s">
        <v>13</v>
      </c>
      <c r="N950" s="1">
        <v>2.55381850384069</v>
      </c>
      <c r="O950" s="4">
        <v>3.06388149615931</v>
      </c>
      <c r="V950" s="5">
        <v>1.39168</v>
      </c>
      <c r="W950" s="1">
        <v>4.745</v>
      </c>
      <c r="Z950" s="4">
        <f>IFERROR(__xludf.DUMMYFUNCTION("""COMPUTED_VALUE"""),4.545)</f>
        <v>4.545</v>
      </c>
      <c r="AA950" s="4">
        <v>-1.74815</v>
      </c>
      <c r="AB950" s="4" t="s">
        <v>13</v>
      </c>
      <c r="AC950" s="1">
        <v>6.33418531772907</v>
      </c>
      <c r="AD950" s="4">
        <v>-4.94250531772907</v>
      </c>
    </row>
    <row r="951">
      <c r="G951" s="5">
        <v>5.68286</v>
      </c>
      <c r="H951" s="1">
        <v>4.75</v>
      </c>
      <c r="K951" s="4">
        <f>IFERROR(__xludf.DUMMYFUNCTION("""COMPUTED_VALUE"""),4.55)</f>
        <v>4.55</v>
      </c>
      <c r="L951" s="4">
        <v>4.33257</v>
      </c>
      <c r="M951" s="4" t="s">
        <v>13</v>
      </c>
      <c r="N951" s="1">
        <v>2.5432591910101</v>
      </c>
      <c r="O951" s="4">
        <v>3.1396008089898997</v>
      </c>
      <c r="V951" s="5">
        <v>1.51458</v>
      </c>
      <c r="W951" s="1">
        <v>4.75</v>
      </c>
      <c r="Z951" s="4">
        <f>IFERROR(__xludf.DUMMYFUNCTION("""COMPUTED_VALUE"""),4.55)</f>
        <v>4.55</v>
      </c>
      <c r="AA951" s="4">
        <v>-1.71633</v>
      </c>
      <c r="AB951" s="4" t="s">
        <v>13</v>
      </c>
      <c r="AC951" s="1">
        <v>6.32025239223955</v>
      </c>
      <c r="AD951" s="4">
        <v>-4.805672392239551</v>
      </c>
    </row>
    <row r="952">
      <c r="G952" s="5">
        <v>5.74813</v>
      </c>
      <c r="H952" s="1">
        <v>4.755</v>
      </c>
      <c r="K952" s="4">
        <f>IFERROR(__xludf.DUMMYFUNCTION("""COMPUTED_VALUE"""),4.555)</f>
        <v>4.555</v>
      </c>
      <c r="L952" s="4">
        <v>4.33331</v>
      </c>
      <c r="M952" s="4" t="s">
        <v>13</v>
      </c>
      <c r="N952" s="1">
        <v>2.53247254224227</v>
      </c>
      <c r="O952" s="4">
        <v>3.2156574577577297</v>
      </c>
      <c r="V952" s="5">
        <v>1.63723</v>
      </c>
      <c r="W952" s="1">
        <v>4.755</v>
      </c>
      <c r="Z952" s="4">
        <f>IFERROR(__xludf.DUMMYFUNCTION("""COMPUTED_VALUE"""),4.555)</f>
        <v>4.555</v>
      </c>
      <c r="AA952" s="4">
        <v>-1.68372</v>
      </c>
      <c r="AB952" s="4" t="s">
        <v>13</v>
      </c>
      <c r="AC952" s="1">
        <v>6.30061285100232</v>
      </c>
      <c r="AD952" s="4">
        <v>-4.6633828510023205</v>
      </c>
    </row>
    <row r="953">
      <c r="G953" s="5">
        <v>5.81338</v>
      </c>
      <c r="H953" s="1">
        <v>4.76</v>
      </c>
      <c r="K953" s="4">
        <f>IFERROR(__xludf.DUMMYFUNCTION("""COMPUTED_VALUE"""),4.56)</f>
        <v>4.56</v>
      </c>
      <c r="L953" s="4">
        <v>4.33473</v>
      </c>
      <c r="M953" s="4" t="s">
        <v>13</v>
      </c>
      <c r="N953" s="1">
        <v>2.52150413268415</v>
      </c>
      <c r="O953" s="4">
        <v>3.2918758673158504</v>
      </c>
      <c r="V953" s="5">
        <v>1.75951</v>
      </c>
      <c r="W953" s="1">
        <v>4.76</v>
      </c>
      <c r="Z953" s="4">
        <f>IFERROR(__xludf.DUMMYFUNCTION("""COMPUTED_VALUE"""),4.56)</f>
        <v>4.56</v>
      </c>
      <c r="AA953" s="4">
        <v>-1.65014</v>
      </c>
      <c r="AB953" s="4" t="s">
        <v>13</v>
      </c>
      <c r="AC953" s="1">
        <v>6.27545905678568</v>
      </c>
      <c r="AD953" s="4">
        <v>-4.51594905678568</v>
      </c>
    </row>
    <row r="954">
      <c r="G954" s="5">
        <v>5.87853</v>
      </c>
      <c r="H954" s="1">
        <v>4.765</v>
      </c>
      <c r="K954" s="4">
        <f>IFERROR(__xludf.DUMMYFUNCTION("""COMPUTED_VALUE"""),4.565)</f>
        <v>4.565</v>
      </c>
      <c r="L954" s="4">
        <v>4.33695</v>
      </c>
      <c r="M954" s="4" t="s">
        <v>13</v>
      </c>
      <c r="N954" s="1">
        <v>2.51039953748266</v>
      </c>
      <c r="O954" s="4">
        <v>3.3681304625173394</v>
      </c>
      <c r="V954" s="5">
        <v>1.88134</v>
      </c>
      <c r="W954" s="1">
        <v>4.765</v>
      </c>
      <c r="Z954" s="4">
        <f>IFERROR(__xludf.DUMMYFUNCTION("""COMPUTED_VALUE"""),4.565)</f>
        <v>4.565</v>
      </c>
      <c r="AA954" s="4">
        <v>-1.61546</v>
      </c>
      <c r="AB954" s="4" t="s">
        <v>13</v>
      </c>
      <c r="AC954" s="1">
        <v>6.24498337235792</v>
      </c>
      <c r="AD954" s="4">
        <v>-4.36364337235792</v>
      </c>
    </row>
    <row r="955">
      <c r="G955" s="5">
        <v>5.9435</v>
      </c>
      <c r="H955" s="1">
        <v>4.77</v>
      </c>
      <c r="K955" s="4">
        <f>IFERROR(__xludf.DUMMYFUNCTION("""COMPUTED_VALUE"""),4.57)</f>
        <v>4.57</v>
      </c>
      <c r="L955" s="4">
        <v>4.34008</v>
      </c>
      <c r="M955" s="4" t="s">
        <v>13</v>
      </c>
      <c r="N955" s="1">
        <v>2.49920433178476</v>
      </c>
      <c r="O955" s="4">
        <v>3.4442956682152404</v>
      </c>
      <c r="V955" s="5">
        <v>2.00265</v>
      </c>
      <c r="W955" s="1">
        <v>4.77</v>
      </c>
      <c r="Z955" s="4">
        <f>IFERROR(__xludf.DUMMYFUNCTION("""COMPUTED_VALUE"""),4.57)</f>
        <v>4.57</v>
      </c>
      <c r="AA955" s="4">
        <v>-1.57949</v>
      </c>
      <c r="AB955" s="4" t="s">
        <v>13</v>
      </c>
      <c r="AC955" s="1">
        <v>6.20937816048732</v>
      </c>
      <c r="AD955" s="4">
        <v>-4.20672816048732</v>
      </c>
    </row>
    <row r="956">
      <c r="G956" s="5">
        <v>6.00825</v>
      </c>
      <c r="H956" s="1">
        <v>4.775</v>
      </c>
      <c r="K956" s="4">
        <f>IFERROR(__xludf.DUMMYFUNCTION("""COMPUTED_VALUE"""),4.575)</f>
        <v>4.575</v>
      </c>
      <c r="L956" s="4">
        <v>4.34423</v>
      </c>
      <c r="M956" s="4" t="s">
        <v>13</v>
      </c>
      <c r="N956" s="1">
        <v>2.48796409073738</v>
      </c>
      <c r="O956" s="4">
        <v>3.52028590926262</v>
      </c>
      <c r="V956" s="5">
        <v>2.12349</v>
      </c>
      <c r="W956" s="1">
        <v>4.775</v>
      </c>
      <c r="Z956" s="4">
        <f>IFERROR(__xludf.DUMMYFUNCTION("""COMPUTED_VALUE"""),4.575)</f>
        <v>4.575</v>
      </c>
      <c r="AA956" s="4">
        <v>-1.54206</v>
      </c>
      <c r="AB956" s="4" t="s">
        <v>13</v>
      </c>
      <c r="AC956" s="1">
        <v>6.16883578394216</v>
      </c>
      <c r="AD956" s="4">
        <v>-4.04534578394216</v>
      </c>
    </row>
    <row r="957">
      <c r="G957" s="5">
        <v>6.07276</v>
      </c>
      <c r="H957" s="1">
        <v>4.78</v>
      </c>
      <c r="K957" s="4">
        <f>IFERROR(__xludf.DUMMYFUNCTION("""COMPUTED_VALUE"""),4.58)</f>
        <v>4.58</v>
      </c>
      <c r="L957" s="4">
        <v>4.34948</v>
      </c>
      <c r="M957" s="4" t="s">
        <v>13</v>
      </c>
      <c r="N957" s="1">
        <v>2.47672438948747</v>
      </c>
      <c r="O957" s="4">
        <v>3.5960356105125295</v>
      </c>
      <c r="V957" s="5">
        <v>2.24389</v>
      </c>
      <c r="W957" s="1">
        <v>4.78</v>
      </c>
      <c r="Z957" s="4">
        <f>IFERROR(__xludf.DUMMYFUNCTION("""COMPUTED_VALUE"""),4.58)</f>
        <v>4.58</v>
      </c>
      <c r="AA957" s="4">
        <v>-1.503</v>
      </c>
      <c r="AB957" s="4" t="s">
        <v>13</v>
      </c>
      <c r="AC957" s="1">
        <v>6.12354860549076</v>
      </c>
      <c r="AD957" s="4">
        <v>-3.8796586054907602</v>
      </c>
    </row>
    <row r="958">
      <c r="G958" s="5">
        <v>6.137</v>
      </c>
      <c r="H958" s="1">
        <v>4.785</v>
      </c>
      <c r="K958" s="4">
        <f>IFERROR(__xludf.DUMMYFUNCTION("""COMPUTED_VALUE"""),4.585)</f>
        <v>4.585</v>
      </c>
      <c r="L958" s="4">
        <v>4.35598</v>
      </c>
      <c r="M958" s="4" t="s">
        <v>13</v>
      </c>
      <c r="N958" s="1">
        <v>2.46553080318195</v>
      </c>
      <c r="O958" s="4">
        <v>3.6714691968180495</v>
      </c>
      <c r="V958" s="5">
        <v>2.36394</v>
      </c>
      <c r="W958" s="1">
        <v>4.785</v>
      </c>
      <c r="Z958" s="4">
        <f>IFERROR(__xludf.DUMMYFUNCTION("""COMPUTED_VALUE"""),4.585)</f>
        <v>4.585</v>
      </c>
      <c r="AA958" s="4">
        <v>-1.46208</v>
      </c>
      <c r="AB958" s="4" t="s">
        <v>13</v>
      </c>
      <c r="AC958" s="1">
        <v>6.07370898790139</v>
      </c>
      <c r="AD958" s="4">
        <v>-3.70976898790139</v>
      </c>
    </row>
    <row r="959">
      <c r="G959" s="5">
        <v>6.20111</v>
      </c>
      <c r="H959" s="1">
        <v>4.79</v>
      </c>
      <c r="K959" s="4">
        <f>IFERROR(__xludf.DUMMYFUNCTION("""COMPUTED_VALUE"""),4.58584594719999)</f>
        <v>4.585845947</v>
      </c>
      <c r="L959" s="4" t="s">
        <v>13</v>
      </c>
      <c r="M959" s="4">
        <v>2.93342868586378</v>
      </c>
      <c r="N959" s="1">
        <v>2.45442890696777</v>
      </c>
      <c r="O959" s="4">
        <v>3.74668109303223</v>
      </c>
      <c r="V959" s="5">
        <v>2.4839</v>
      </c>
      <c r="W959" s="1">
        <v>4.79</v>
      </c>
      <c r="Z959" s="4">
        <f>IFERROR(__xludf.DUMMYFUNCTION("""COMPUTED_VALUE"""),4.58584594719999)</f>
        <v>4.585845947</v>
      </c>
      <c r="AA959" s="4" t="s">
        <v>13</v>
      </c>
      <c r="AB959" s="4">
        <v>6.17216076236667</v>
      </c>
      <c r="AC959" s="1">
        <v>6.01950929394234</v>
      </c>
      <c r="AD959" s="4">
        <v>-3.53560929394234</v>
      </c>
    </row>
    <row r="960">
      <c r="G960" s="5">
        <v>6.26509</v>
      </c>
      <c r="H960" s="1">
        <v>4.795</v>
      </c>
      <c r="K960" s="4">
        <f>IFERROR(__xludf.DUMMYFUNCTION("""COMPUTED_VALUE"""),4.59)</f>
        <v>4.59</v>
      </c>
      <c r="L960" s="4">
        <v>4.36385</v>
      </c>
      <c r="M960" s="4" t="s">
        <v>13</v>
      </c>
      <c r="N960" s="1">
        <v>2.44346427599188</v>
      </c>
      <c r="O960" s="4">
        <v>3.8216257240081197</v>
      </c>
      <c r="V960" s="5">
        <v>2.60396</v>
      </c>
      <c r="W960" s="1">
        <v>4.795</v>
      </c>
      <c r="Z960" s="4">
        <f>IFERROR(__xludf.DUMMYFUNCTION("""COMPUTED_VALUE"""),4.59)</f>
        <v>4.59</v>
      </c>
      <c r="AA960" s="4">
        <v>-1.41914</v>
      </c>
      <c r="AB960" s="4" t="s">
        <v>13</v>
      </c>
      <c r="AC960" s="1">
        <v>5.9611418863819</v>
      </c>
      <c r="AD960" s="4">
        <v>-3.3571818863819</v>
      </c>
    </row>
    <row r="961">
      <c r="G961" s="5">
        <v>6.32915</v>
      </c>
      <c r="H961" s="1">
        <v>4.8</v>
      </c>
      <c r="K961" s="4">
        <f>IFERROR(__xludf.DUMMYFUNCTION("""COMPUTED_VALUE"""),4.595)</f>
        <v>4.595</v>
      </c>
      <c r="L961" s="4">
        <v>4.37323</v>
      </c>
      <c r="M961" s="4" t="s">
        <v>13</v>
      </c>
      <c r="N961" s="1">
        <v>2.4326824854012</v>
      </c>
      <c r="O961" s="4">
        <v>3.8964675145988004</v>
      </c>
      <c r="V961" s="5">
        <v>2.72447</v>
      </c>
      <c r="W961" s="1">
        <v>4.8</v>
      </c>
      <c r="Z961" s="4">
        <f>IFERROR(__xludf.DUMMYFUNCTION("""COMPUTED_VALUE"""),4.595)</f>
        <v>4.595</v>
      </c>
      <c r="AA961" s="4">
        <v>-1.37394</v>
      </c>
      <c r="AB961" s="4" t="s">
        <v>13</v>
      </c>
      <c r="AC961" s="1">
        <v>5.89879912798837</v>
      </c>
      <c r="AD961" s="4">
        <v>-3.1743291279883694</v>
      </c>
    </row>
    <row r="962">
      <c r="G962" s="5">
        <v>6.39342</v>
      </c>
      <c r="H962" s="1">
        <v>4.805</v>
      </c>
      <c r="K962" s="4">
        <f>IFERROR(__xludf.DUMMYFUNCTION("""COMPUTED_VALUE"""),4.6)</f>
        <v>4.6</v>
      </c>
      <c r="L962" s="4">
        <v>4.38419</v>
      </c>
      <c r="M962" s="4" t="s">
        <v>13</v>
      </c>
      <c r="N962" s="1">
        <v>2.42212911034269</v>
      </c>
      <c r="O962" s="4">
        <v>3.97129088965731</v>
      </c>
      <c r="V962" s="5">
        <v>2.8458</v>
      </c>
      <c r="W962" s="1">
        <v>4.805</v>
      </c>
      <c r="Z962" s="4">
        <f>IFERROR(__xludf.DUMMYFUNCTION("""COMPUTED_VALUE"""),4.6)</f>
        <v>4.6</v>
      </c>
      <c r="AA962" s="4">
        <v>-1.32634</v>
      </c>
      <c r="AB962" s="4" t="s">
        <v>13</v>
      </c>
      <c r="AC962" s="1">
        <v>5.83267338153002</v>
      </c>
      <c r="AD962" s="4">
        <v>-2.9868733815300197</v>
      </c>
    </row>
    <row r="963">
      <c r="G963" s="5">
        <v>6.45813</v>
      </c>
      <c r="H963" s="1">
        <v>4.81</v>
      </c>
      <c r="K963" s="4">
        <f>IFERROR(__xludf.DUMMYFUNCTION("""COMPUTED_VALUE"""),4.605)</f>
        <v>4.605</v>
      </c>
      <c r="L963" s="4">
        <v>4.39688</v>
      </c>
      <c r="M963" s="4" t="s">
        <v>13</v>
      </c>
      <c r="N963" s="1">
        <v>2.41184972596327</v>
      </c>
      <c r="O963" s="4">
        <v>4.04628027403673</v>
      </c>
      <c r="V963" s="5">
        <v>2.96842</v>
      </c>
      <c r="W963" s="1">
        <v>4.81</v>
      </c>
      <c r="Z963" s="4">
        <f>IFERROR(__xludf.DUMMYFUNCTION("""COMPUTED_VALUE"""),4.605)</f>
        <v>4.605</v>
      </c>
      <c r="AA963" s="4">
        <v>-1.27612</v>
      </c>
      <c r="AB963" s="4" t="s">
        <v>13</v>
      </c>
      <c r="AC963" s="1">
        <v>5.76295700977516</v>
      </c>
      <c r="AD963" s="4">
        <v>-2.7945370097751603</v>
      </c>
    </row>
    <row r="964">
      <c r="G964" s="5">
        <v>6.52352</v>
      </c>
      <c r="H964" s="1">
        <v>4.815</v>
      </c>
      <c r="K964" s="4">
        <f>IFERROR(__xludf.DUMMYFUNCTION("""COMPUTED_VALUE"""),4.61)</f>
        <v>4.61</v>
      </c>
      <c r="L964" s="4">
        <v>4.41142</v>
      </c>
      <c r="M964" s="4" t="s">
        <v>13</v>
      </c>
      <c r="N964" s="1">
        <v>2.40188990740989</v>
      </c>
      <c r="O964" s="4">
        <v>4.12163009259011</v>
      </c>
      <c r="V964" s="5">
        <v>3.09284</v>
      </c>
      <c r="W964" s="1">
        <v>4.815</v>
      </c>
      <c r="Z964" s="4">
        <f>IFERROR(__xludf.DUMMYFUNCTION("""COMPUTED_VALUE"""),4.61)</f>
        <v>4.61</v>
      </c>
      <c r="AA964" s="4">
        <v>-1.22311</v>
      </c>
      <c r="AB964" s="4" t="s">
        <v>13</v>
      </c>
      <c r="AC964" s="1">
        <v>5.68984237549206</v>
      </c>
      <c r="AD964" s="4">
        <v>-2.5970023754920604</v>
      </c>
    </row>
    <row r="965">
      <c r="G965" s="5">
        <v>6.58992</v>
      </c>
      <c r="H965" s="1">
        <v>4.82</v>
      </c>
      <c r="K965" s="4">
        <f>IFERROR(__xludf.DUMMYFUNCTION("""COMPUTED_VALUE"""),4.615)</f>
        <v>4.615</v>
      </c>
      <c r="L965" s="4">
        <v>4.42791</v>
      </c>
      <c r="M965" s="4" t="s">
        <v>13</v>
      </c>
      <c r="N965" s="1">
        <v>2.39229522982949</v>
      </c>
      <c r="O965" s="4">
        <v>4.19762477017051</v>
      </c>
      <c r="V965" s="5">
        <v>3.21965</v>
      </c>
      <c r="W965" s="1">
        <v>4.82</v>
      </c>
      <c r="Z965" s="4">
        <f>IFERROR(__xludf.DUMMYFUNCTION("""COMPUTED_VALUE"""),4.615)</f>
        <v>4.615</v>
      </c>
      <c r="AA965" s="4">
        <v>-1.16712</v>
      </c>
      <c r="AB965" s="4" t="s">
        <v>13</v>
      </c>
      <c r="AC965" s="1">
        <v>5.61352184144902</v>
      </c>
      <c r="AD965" s="4">
        <v>-2.39387184144902</v>
      </c>
    </row>
    <row r="966">
      <c r="G966" s="5">
        <v>6.65765</v>
      </c>
      <c r="H966" s="1">
        <v>4.825</v>
      </c>
      <c r="K966" s="4">
        <f>IFERROR(__xludf.DUMMYFUNCTION("""COMPUTED_VALUE"""),4.62)</f>
        <v>4.62</v>
      </c>
      <c r="L966" s="4">
        <v>4.44644</v>
      </c>
      <c r="M966" s="4" t="s">
        <v>13</v>
      </c>
      <c r="N966" s="1">
        <v>2.38311126836901</v>
      </c>
      <c r="O966" s="4">
        <v>4.27453873163099</v>
      </c>
      <c r="V966" s="5">
        <v>3.34957</v>
      </c>
      <c r="W966" s="1">
        <v>4.825</v>
      </c>
      <c r="Z966" s="4">
        <f>IFERROR(__xludf.DUMMYFUNCTION("""COMPUTED_VALUE"""),4.62)</f>
        <v>4.62</v>
      </c>
      <c r="AA966" s="4">
        <v>-1.10801</v>
      </c>
      <c r="AB966" s="4" t="s">
        <v>13</v>
      </c>
      <c r="AC966" s="1">
        <v>5.53418777041434</v>
      </c>
      <c r="AD966" s="4">
        <v>-2.1846177704143397</v>
      </c>
    </row>
    <row r="967">
      <c r="G967" s="5">
        <v>6.72712</v>
      </c>
      <c r="H967" s="1">
        <v>4.83</v>
      </c>
      <c r="K967" s="4">
        <f>IFERROR(__xludf.DUMMYFUNCTION("""COMPUTED_VALUE"""),4.625)</f>
        <v>4.625</v>
      </c>
      <c r="L967" s="4">
        <v>4.46713</v>
      </c>
      <c r="M967" s="4" t="s">
        <v>13</v>
      </c>
      <c r="N967" s="1">
        <v>2.37438359817539</v>
      </c>
      <c r="O967" s="4">
        <v>4.35273640182461</v>
      </c>
      <c r="V967" s="5">
        <v>3.48326</v>
      </c>
      <c r="W967" s="1">
        <v>4.83</v>
      </c>
      <c r="Z967" s="4">
        <f>IFERROR(__xludf.DUMMYFUNCTION("""COMPUTED_VALUE"""),4.625)</f>
        <v>4.625</v>
      </c>
      <c r="AA967" s="4">
        <v>-1.04563</v>
      </c>
      <c r="AB967" s="4" t="s">
        <v>13</v>
      </c>
      <c r="AC967" s="1">
        <v>5.45203252515629</v>
      </c>
      <c r="AD967" s="4">
        <v>-1.96877252515629</v>
      </c>
    </row>
    <row r="968">
      <c r="G968" s="5">
        <v>6.79878</v>
      </c>
      <c r="H968" s="1">
        <v>4.835</v>
      </c>
      <c r="K968" s="4">
        <f>IFERROR(__xludf.DUMMYFUNCTION("""COMPUTED_VALUE"""),4.63)</f>
        <v>4.63</v>
      </c>
      <c r="L968" s="4">
        <v>4.49005</v>
      </c>
      <c r="M968" s="4" t="s">
        <v>13</v>
      </c>
      <c r="N968" s="1">
        <v>2.36615779439556</v>
      </c>
      <c r="O968" s="4">
        <v>4.43262220560444</v>
      </c>
      <c r="V968" s="5">
        <v>3.62156</v>
      </c>
      <c r="W968" s="1">
        <v>4.835</v>
      </c>
      <c r="Z968" s="4">
        <f>IFERROR(__xludf.DUMMYFUNCTION("""COMPUTED_VALUE"""),4.63)</f>
        <v>4.63</v>
      </c>
      <c r="AA968" s="4">
        <v>-0.979848</v>
      </c>
      <c r="AB968" s="4" t="s">
        <v>13</v>
      </c>
      <c r="AC968" s="1">
        <v>5.36724846844317</v>
      </c>
      <c r="AD968" s="4">
        <v>-1.7456884684431695</v>
      </c>
    </row>
    <row r="969">
      <c r="G969" s="5">
        <v>6.87306</v>
      </c>
      <c r="H969" s="1">
        <v>4.84</v>
      </c>
      <c r="K969" s="4">
        <f>IFERROR(__xludf.DUMMYFUNCTION("""COMPUTED_VALUE"""),4.635)</f>
        <v>4.635</v>
      </c>
      <c r="L969" s="4">
        <v>4.51529</v>
      </c>
      <c r="M969" s="4" t="s">
        <v>13</v>
      </c>
      <c r="N969" s="1">
        <v>2.35847943217647</v>
      </c>
      <c r="O969" s="4">
        <v>4.514580567823529</v>
      </c>
      <c r="V969" s="5">
        <v>3.76526</v>
      </c>
      <c r="W969" s="1">
        <v>4.84</v>
      </c>
      <c r="Z969" s="4">
        <f>IFERROR(__xludf.DUMMYFUNCTION("""COMPUTED_VALUE"""),4.635)</f>
        <v>4.635</v>
      </c>
      <c r="AA969" s="4">
        <v>-0.910573</v>
      </c>
      <c r="AB969" s="4" t="s">
        <v>13</v>
      </c>
      <c r="AC969" s="1">
        <v>5.28002796304327</v>
      </c>
      <c r="AD969" s="4">
        <v>-1.5147679630432695</v>
      </c>
    </row>
    <row r="970">
      <c r="G970" s="5">
        <v>6.95047</v>
      </c>
      <c r="H970" s="1">
        <v>4.845</v>
      </c>
      <c r="K970" s="4">
        <f>IFERROR(__xludf.DUMMYFUNCTION("""COMPUTED_VALUE"""),4.64)</f>
        <v>4.64</v>
      </c>
      <c r="L970" s="4">
        <v>4.54291</v>
      </c>
      <c r="M970" s="4" t="s">
        <v>13</v>
      </c>
      <c r="N970" s="1">
        <v>2.35139408666506</v>
      </c>
      <c r="O970" s="4">
        <v>4.59907591333494</v>
      </c>
      <c r="V970" s="5">
        <v>3.91526</v>
      </c>
      <c r="W970" s="1">
        <v>4.845</v>
      </c>
      <c r="Z970" s="4">
        <f>IFERROR(__xludf.DUMMYFUNCTION("""COMPUTED_VALUE"""),4.64)</f>
        <v>4.64</v>
      </c>
      <c r="AA970" s="4">
        <v>-0.837703</v>
      </c>
      <c r="AB970" s="4" t="s">
        <v>13</v>
      </c>
      <c r="AC970" s="1">
        <v>5.19056337172487</v>
      </c>
      <c r="AD970" s="4">
        <v>-1.2753033717248696</v>
      </c>
    </row>
    <row r="971">
      <c r="G971" s="5">
        <v>7.03159</v>
      </c>
      <c r="H971" s="1">
        <v>4.85</v>
      </c>
      <c r="K971" s="4">
        <f>IFERROR(__xludf.DUMMYFUNCTION("""COMPUTED_VALUE"""),4.645)</f>
        <v>4.645</v>
      </c>
      <c r="L971" s="4">
        <v>4.57296</v>
      </c>
      <c r="M971" s="4" t="s">
        <v>13</v>
      </c>
      <c r="N971" s="1">
        <v>2.34494733300826</v>
      </c>
      <c r="O971" s="4">
        <v>4.686642666991739</v>
      </c>
      <c r="V971" s="5">
        <v>4.07251</v>
      </c>
      <c r="W971" s="1">
        <v>4.85</v>
      </c>
      <c r="Z971" s="4">
        <f>IFERROR(__xludf.DUMMYFUNCTION("""COMPUTED_VALUE"""),4.645)</f>
        <v>4.645</v>
      </c>
      <c r="AA971" s="4">
        <v>-0.761181</v>
      </c>
      <c r="AB971" s="4" t="s">
        <v>13</v>
      </c>
      <c r="AC971" s="1">
        <v>5.09904705725627</v>
      </c>
      <c r="AD971" s="4">
        <v>-1.0265370572562693</v>
      </c>
    </row>
    <row r="972">
      <c r="G972" s="5">
        <v>7.11694</v>
      </c>
      <c r="H972" s="1">
        <v>4.855</v>
      </c>
      <c r="K972" s="4">
        <f>IFERROR(__xludf.DUMMYFUNCTION("""COMPUTED_VALUE"""),4.65)</f>
        <v>4.65</v>
      </c>
      <c r="L972" s="4">
        <v>4.60546</v>
      </c>
      <c r="M972" s="4" t="s">
        <v>13</v>
      </c>
      <c r="N972" s="1">
        <v>2.33918474635302</v>
      </c>
      <c r="O972" s="4">
        <v>4.77775525364698</v>
      </c>
      <c r="V972" s="5">
        <v>4.23794</v>
      </c>
      <c r="W972" s="1">
        <v>4.855</v>
      </c>
      <c r="Z972" s="4">
        <f>IFERROR(__xludf.DUMMYFUNCTION("""COMPUTED_VALUE"""),4.65)</f>
        <v>4.65</v>
      </c>
      <c r="AA972" s="4">
        <v>-0.680977</v>
      </c>
      <c r="AB972" s="4" t="s">
        <v>13</v>
      </c>
      <c r="AC972" s="1">
        <v>5.00567138240574</v>
      </c>
      <c r="AD972" s="4">
        <v>-0.7677313824057403</v>
      </c>
    </row>
    <row r="973">
      <c r="G973" s="5">
        <v>7.20713</v>
      </c>
      <c r="H973" s="1">
        <v>4.86</v>
      </c>
      <c r="K973" s="4">
        <f>IFERROR(__xludf.DUMMYFUNCTION("""COMPUTED_VALUE"""),4.655)</f>
        <v>4.655</v>
      </c>
      <c r="L973" s="4">
        <v>4.64043</v>
      </c>
      <c r="M973" s="4" t="s">
        <v>13</v>
      </c>
      <c r="N973" s="1">
        <v>2.33415190184628</v>
      </c>
      <c r="O973" s="4">
        <v>4.87297809815372</v>
      </c>
      <c r="V973" s="5">
        <v>4.41253</v>
      </c>
      <c r="W973" s="1">
        <v>4.86</v>
      </c>
      <c r="Z973" s="4">
        <f>IFERROR(__xludf.DUMMYFUNCTION("""COMPUTED_VALUE"""),4.655)</f>
        <v>4.655</v>
      </c>
      <c r="AA973" s="4">
        <v>-0.5971</v>
      </c>
      <c r="AB973" s="4" t="s">
        <v>13</v>
      </c>
      <c r="AC973" s="1">
        <v>4.91062870994161</v>
      </c>
      <c r="AD973" s="4">
        <v>-0.4980987099416101</v>
      </c>
    </row>
    <row r="974">
      <c r="G974" s="5">
        <v>7.30279</v>
      </c>
      <c r="H974" s="1">
        <v>4.865</v>
      </c>
      <c r="K974" s="4">
        <f>IFERROR(__xludf.DUMMYFUNCTION("""COMPUTED_VALUE"""),4.66)</f>
        <v>4.66</v>
      </c>
      <c r="L974" s="4">
        <v>4.67791</v>
      </c>
      <c r="M974" s="4" t="s">
        <v>13</v>
      </c>
      <c r="N974" s="1">
        <v>2.32989437463497</v>
      </c>
      <c r="O974" s="4">
        <v>4.97289562536503</v>
      </c>
      <c r="V974" s="5">
        <v>4.59733</v>
      </c>
      <c r="W974" s="1">
        <v>4.865</v>
      </c>
      <c r="Z974" s="4">
        <f>IFERROR(__xludf.DUMMYFUNCTION("""COMPUTED_VALUE"""),4.66)</f>
        <v>4.66</v>
      </c>
      <c r="AA974" s="4">
        <v>-0.509534</v>
      </c>
      <c r="AB974" s="4" t="s">
        <v>13</v>
      </c>
      <c r="AC974" s="1">
        <v>4.81411140263213</v>
      </c>
      <c r="AD974" s="4">
        <v>-0.21678140263212953</v>
      </c>
    </row>
    <row r="975">
      <c r="G975" s="5">
        <v>7.40454</v>
      </c>
      <c r="H975" s="1">
        <v>4.87</v>
      </c>
      <c r="K975" s="4">
        <f>IFERROR(__xludf.DUMMYFUNCTION("""COMPUTED_VALUE"""),4.665)</f>
        <v>4.665</v>
      </c>
      <c r="L975" s="4">
        <v>4.71784</v>
      </c>
      <c r="M975" s="4" t="s">
        <v>13</v>
      </c>
      <c r="N975" s="1">
        <v>2.32645773986603</v>
      </c>
      <c r="O975" s="4">
        <v>5.07808226013397</v>
      </c>
      <c r="V975" s="5">
        <v>4.7933</v>
      </c>
      <c r="W975" s="1">
        <v>4.87</v>
      </c>
      <c r="Z975" s="4">
        <f>IFERROR(__xludf.DUMMYFUNCTION("""COMPUTED_VALUE"""),4.665)</f>
        <v>4.665</v>
      </c>
      <c r="AA975" s="4">
        <v>-0.41839</v>
      </c>
      <c r="AB975" s="4" t="s">
        <v>13</v>
      </c>
      <c r="AC975" s="1">
        <v>4.71631182324561</v>
      </c>
      <c r="AD975" s="4">
        <v>0.07698817675439074</v>
      </c>
    </row>
    <row r="976">
      <c r="G976" s="5">
        <v>7.51301</v>
      </c>
      <c r="H976" s="1">
        <v>4.875</v>
      </c>
      <c r="K976" s="4">
        <f>IFERROR(__xludf.DUMMYFUNCTION("""COMPUTED_VALUE"""),4.67)</f>
        <v>4.67</v>
      </c>
      <c r="L976" s="4">
        <v>4.76023</v>
      </c>
      <c r="M976" s="4" t="s">
        <v>13</v>
      </c>
      <c r="N976" s="1">
        <v>2.32388757268641</v>
      </c>
      <c r="O976" s="4">
        <v>5.18912242731359</v>
      </c>
      <c r="V976" s="5">
        <v>5.00144</v>
      </c>
      <c r="W976" s="1">
        <v>4.875</v>
      </c>
      <c r="Z976" s="4">
        <f>IFERROR(__xludf.DUMMYFUNCTION("""COMPUTED_VALUE"""),4.67)</f>
        <v>4.67</v>
      </c>
      <c r="AA976" s="4">
        <v>-0.323672</v>
      </c>
      <c r="AB976" s="4" t="s">
        <v>13</v>
      </c>
      <c r="AC976" s="1">
        <v>4.61742233455034</v>
      </c>
      <c r="AD976" s="4">
        <v>0.3840176654496599</v>
      </c>
    </row>
    <row r="977">
      <c r="G977" s="5">
        <v>7.6289</v>
      </c>
      <c r="H977" s="1">
        <v>4.88</v>
      </c>
      <c r="K977" s="4">
        <f>IFERROR(__xludf.DUMMYFUNCTION("""COMPUTED_VALUE"""),4.675)</f>
        <v>4.675</v>
      </c>
      <c r="L977" s="4">
        <v>4.80499</v>
      </c>
      <c r="M977" s="4" t="s">
        <v>13</v>
      </c>
      <c r="N977" s="1">
        <v>2.32222944824304</v>
      </c>
      <c r="O977" s="4">
        <v>5.30667055175696</v>
      </c>
      <c r="V977" s="5">
        <v>5.22277</v>
      </c>
      <c r="W977" s="1">
        <v>4.88</v>
      </c>
      <c r="Z977" s="4">
        <f>IFERROR(__xludf.DUMMYFUNCTION("""COMPUTED_VALUE"""),4.675)</f>
        <v>4.675</v>
      </c>
      <c r="AA977" s="4">
        <v>-0.225545</v>
      </c>
      <c r="AB977" s="4" t="s">
        <v>13</v>
      </c>
      <c r="AC977" s="1">
        <v>4.51763529931459</v>
      </c>
      <c r="AD977" s="4">
        <v>0.7051347006854094</v>
      </c>
    </row>
    <row r="978">
      <c r="G978" s="5">
        <v>7.75281</v>
      </c>
      <c r="H978" s="1">
        <v>4.885</v>
      </c>
      <c r="K978" s="4">
        <f>IFERROR(__xludf.DUMMYFUNCTION("""COMPUTED_VALUE"""),4.68)</f>
        <v>4.68</v>
      </c>
      <c r="L978" s="4">
        <v>4.85207</v>
      </c>
      <c r="M978" s="4" t="s">
        <v>13</v>
      </c>
      <c r="N978" s="1">
        <v>2.32152894168287</v>
      </c>
      <c r="O978" s="4">
        <v>5.43128105831713</v>
      </c>
      <c r="V978" s="5">
        <v>5.45824</v>
      </c>
      <c r="W978" s="1">
        <v>4.885</v>
      </c>
      <c r="Z978" s="4">
        <f>IFERROR(__xludf.DUMMYFUNCTION("""COMPUTED_VALUE"""),4.68)</f>
        <v>4.68</v>
      </c>
      <c r="AA978" s="4">
        <v>-0.124164</v>
      </c>
      <c r="AB978" s="4" t="s">
        <v>13</v>
      </c>
      <c r="AC978" s="1">
        <v>4.41714308030667</v>
      </c>
      <c r="AD978" s="4">
        <v>1.04109691969333</v>
      </c>
    </row>
    <row r="979">
      <c r="G979" s="5">
        <v>7.88544</v>
      </c>
      <c r="H979" s="1">
        <v>4.89</v>
      </c>
      <c r="K979" s="4">
        <f>IFERROR(__xludf.DUMMYFUNCTION("""COMPUTED_VALUE"""),4.685)</f>
        <v>4.685</v>
      </c>
      <c r="L979" s="4">
        <v>4.90139</v>
      </c>
      <c r="M979" s="4" t="s">
        <v>13</v>
      </c>
      <c r="N979" s="1">
        <v>2.32182109372737</v>
      </c>
      <c r="O979" s="4">
        <v>5.56361890627263</v>
      </c>
      <c r="V979" s="5">
        <v>5.70882</v>
      </c>
      <c r="W979" s="1">
        <v>4.89</v>
      </c>
      <c r="Z979" s="4">
        <f>IFERROR(__xludf.DUMMYFUNCTION("""COMPUTED_VALUE"""),4.685)</f>
        <v>4.685</v>
      </c>
      <c r="AA979" s="4">
        <v>-0.0196464</v>
      </c>
      <c r="AB979" s="4" t="s">
        <v>13</v>
      </c>
      <c r="AC979" s="1">
        <v>4.310381807187</v>
      </c>
      <c r="AD979" s="4">
        <v>1.3984381928129999</v>
      </c>
    </row>
    <row r="980">
      <c r="G980" s="5">
        <v>8.02741</v>
      </c>
      <c r="H980" s="1">
        <v>4.895</v>
      </c>
      <c r="K980" s="4">
        <f>IFERROR(__xludf.DUMMYFUNCTION("""COMPUTED_VALUE"""),4.69)</f>
        <v>4.69</v>
      </c>
      <c r="L980" s="4">
        <v>4.95284</v>
      </c>
      <c r="M980" s="4" t="s">
        <v>13</v>
      </c>
      <c r="N980" s="1">
        <v>2.32309798515185</v>
      </c>
      <c r="O980" s="4">
        <v>5.704312014848149</v>
      </c>
      <c r="V980" s="5">
        <v>5.97539</v>
      </c>
      <c r="W980" s="1">
        <v>4.895</v>
      </c>
      <c r="Z980" s="4">
        <f>IFERROR(__xludf.DUMMYFUNCTION("""COMPUTED_VALUE"""),4.69)</f>
        <v>4.69</v>
      </c>
      <c r="AA980" s="4">
        <v>0.0877847</v>
      </c>
      <c r="AB980" s="4" t="s">
        <v>13</v>
      </c>
      <c r="AC980" s="1">
        <v>4.18613344733368</v>
      </c>
      <c r="AD980" s="4">
        <v>1.7892565526663198</v>
      </c>
    </row>
    <row r="981">
      <c r="G981" s="5">
        <v>8.17936</v>
      </c>
      <c r="H981" s="1">
        <v>4.9</v>
      </c>
      <c r="K981" s="4">
        <f>IFERROR(__xludf.DUMMYFUNCTION("""COMPUTED_VALUE"""),4.695)</f>
        <v>4.695</v>
      </c>
      <c r="L981" s="4">
        <v>5.00628</v>
      </c>
      <c r="M981" s="4" t="s">
        <v>13</v>
      </c>
      <c r="N981" s="1">
        <v>2.32534643179973</v>
      </c>
      <c r="O981" s="4">
        <v>5.854013568200271</v>
      </c>
      <c r="V981" s="5">
        <v>6.25881</v>
      </c>
      <c r="W981" s="1">
        <v>4.9</v>
      </c>
      <c r="Z981" s="4">
        <f>IFERROR(__xludf.DUMMYFUNCTION("""COMPUTED_VALUE"""),4.695)</f>
        <v>4.695</v>
      </c>
      <c r="AA981" s="4">
        <v>0.197929</v>
      </c>
      <c r="AB981" s="4" t="s">
        <v>13</v>
      </c>
      <c r="AC981" s="1">
        <v>4.04543120680486</v>
      </c>
      <c r="AD981" s="4">
        <v>2.2133787931951403</v>
      </c>
    </row>
    <row r="982">
      <c r="G982" s="5">
        <v>8.34196</v>
      </c>
      <c r="H982" s="1">
        <v>4.905</v>
      </c>
      <c r="K982" s="4">
        <f>IFERROR(__xludf.DUMMYFUNCTION("""COMPUTED_VALUE"""),4.7)</f>
        <v>4.7</v>
      </c>
      <c r="L982" s="4">
        <v>5.06159</v>
      </c>
      <c r="M982" s="4" t="s">
        <v>13</v>
      </c>
      <c r="N982" s="1">
        <v>2.32855353996773</v>
      </c>
      <c r="O982" s="4">
        <v>6.01340646003227</v>
      </c>
      <c r="V982" s="5">
        <v>6.55991</v>
      </c>
      <c r="W982" s="1">
        <v>4.905</v>
      </c>
      <c r="Z982" s="4">
        <f>IFERROR(__xludf.DUMMYFUNCTION("""COMPUTED_VALUE"""),4.7)</f>
        <v>4.7</v>
      </c>
      <c r="AA982" s="4">
        <v>0.310515</v>
      </c>
      <c r="AB982" s="4" t="s">
        <v>13</v>
      </c>
      <c r="AC982" s="1">
        <v>3.8896991640414</v>
      </c>
      <c r="AD982" s="4">
        <v>2.6702108359586005</v>
      </c>
    </row>
    <row r="983">
      <c r="G983" s="5">
        <v>8.51576</v>
      </c>
      <c r="H983" s="1">
        <v>4.91</v>
      </c>
      <c r="K983" s="4">
        <f>IFERROR(__xludf.DUMMYFUNCTION("""COMPUTED_VALUE"""),4.705)</f>
        <v>4.705</v>
      </c>
      <c r="L983" s="4">
        <v>5.11866</v>
      </c>
      <c r="M983" s="4" t="s">
        <v>13</v>
      </c>
      <c r="N983" s="1">
        <v>2.33270641595253</v>
      </c>
      <c r="O983" s="4">
        <v>6.18305358404747</v>
      </c>
      <c r="V983" s="5">
        <v>6.87942</v>
      </c>
      <c r="W983" s="1">
        <v>4.91</v>
      </c>
      <c r="Z983" s="4">
        <f>IFERROR(__xludf.DUMMYFUNCTION("""COMPUTED_VALUE"""),4.705)</f>
        <v>4.705</v>
      </c>
      <c r="AA983" s="4">
        <v>0.425363</v>
      </c>
      <c r="AB983" s="4" t="s">
        <v>13</v>
      </c>
      <c r="AC983" s="1">
        <v>3.72036139748411</v>
      </c>
      <c r="AD983" s="4">
        <v>3.1590586025158895</v>
      </c>
    </row>
    <row r="984">
      <c r="G984" s="5">
        <v>8.70137</v>
      </c>
      <c r="H984" s="1">
        <v>4.915</v>
      </c>
      <c r="K984" s="4">
        <f>IFERROR(__xludf.DUMMYFUNCTION("""COMPUTED_VALUE"""),4.71)</f>
        <v>4.71</v>
      </c>
      <c r="L984" s="4">
        <v>5.1773</v>
      </c>
      <c r="M984" s="4" t="s">
        <v>13</v>
      </c>
      <c r="N984" s="1">
        <v>2.33779216605083</v>
      </c>
      <c r="O984" s="4">
        <v>6.36357783394917</v>
      </c>
      <c r="V984" s="5">
        <v>7.218</v>
      </c>
      <c r="W984" s="1">
        <v>4.915</v>
      </c>
      <c r="Z984" s="4">
        <f>IFERROR(__xludf.DUMMYFUNCTION("""COMPUTED_VALUE"""),4.71)</f>
        <v>4.71</v>
      </c>
      <c r="AA984" s="4">
        <v>0.542139</v>
      </c>
      <c r="AB984" s="4" t="s">
        <v>13</v>
      </c>
      <c r="AC984" s="1">
        <v>3.5388419855738</v>
      </c>
      <c r="AD984" s="4">
        <v>3.6791580144262</v>
      </c>
    </row>
    <row r="985">
      <c r="G985" s="5">
        <v>8.89934</v>
      </c>
      <c r="H985" s="1">
        <v>4.92</v>
      </c>
      <c r="K985" s="4">
        <f>IFERROR(__xludf.DUMMYFUNCTION("""COMPUTED_VALUE"""),4.715)</f>
        <v>4.715</v>
      </c>
      <c r="L985" s="4">
        <v>5.23735</v>
      </c>
      <c r="M985" s="4" t="s">
        <v>13</v>
      </c>
      <c r="N985" s="1">
        <v>2.34379789655932</v>
      </c>
      <c r="O985" s="4">
        <v>6.555542103440681</v>
      </c>
      <c r="V985" s="5">
        <v>7.57629</v>
      </c>
      <c r="W985" s="1">
        <v>4.92</v>
      </c>
      <c r="Z985" s="4">
        <f>IFERROR(__xludf.DUMMYFUNCTION("""COMPUTED_VALUE"""),4.715)</f>
        <v>4.715</v>
      </c>
      <c r="AA985" s="4">
        <v>0.660622</v>
      </c>
      <c r="AB985" s="4" t="s">
        <v>13</v>
      </c>
      <c r="AC985" s="1">
        <v>3.34656500675131</v>
      </c>
      <c r="AD985" s="4">
        <v>4.22972499324869</v>
      </c>
    </row>
    <row r="986">
      <c r="G986" s="5">
        <v>9.11022</v>
      </c>
      <c r="H986" s="1">
        <v>4.925</v>
      </c>
      <c r="K986" s="4">
        <f>IFERROR(__xludf.DUMMYFUNCTION("""COMPUTED_VALUE"""),4.72)</f>
        <v>4.72</v>
      </c>
      <c r="L986" s="4">
        <v>5.29864</v>
      </c>
      <c r="M986" s="4" t="s">
        <v>13</v>
      </c>
      <c r="N986" s="1">
        <v>2.3507107137747</v>
      </c>
      <c r="O986" s="4">
        <v>6.7595092862253</v>
      </c>
      <c r="V986" s="5">
        <v>7.95481</v>
      </c>
      <c r="W986" s="1">
        <v>4.925</v>
      </c>
      <c r="Z986" s="4">
        <f>IFERROR(__xludf.DUMMYFUNCTION("""COMPUTED_VALUE"""),4.72)</f>
        <v>4.72</v>
      </c>
      <c r="AA986" s="4">
        <v>0.780517</v>
      </c>
      <c r="AB986" s="4" t="s">
        <v>13</v>
      </c>
      <c r="AC986" s="1">
        <v>3.14495453945745</v>
      </c>
      <c r="AD986" s="4">
        <v>4.8098554605425505</v>
      </c>
    </row>
    <row r="987">
      <c r="G987" s="5">
        <v>9.33451</v>
      </c>
      <c r="H987" s="1">
        <v>4.93</v>
      </c>
      <c r="K987" s="4">
        <f>IFERROR(__xludf.DUMMYFUNCTION("""COMPUTED_VALUE"""),4.725)</f>
        <v>4.725</v>
      </c>
      <c r="L987" s="4">
        <v>5.361</v>
      </c>
      <c r="M987" s="4" t="s">
        <v>13</v>
      </c>
      <c r="N987" s="1">
        <v>2.35851772399367</v>
      </c>
      <c r="O987" s="4">
        <v>6.97599227600633</v>
      </c>
      <c r="V987" s="5">
        <v>8.35401</v>
      </c>
      <c r="W987" s="1">
        <v>4.93</v>
      </c>
      <c r="Z987" s="4">
        <f>IFERROR(__xludf.DUMMYFUNCTION("""COMPUTED_VALUE"""),4.725)</f>
        <v>4.725</v>
      </c>
      <c r="AA987" s="4">
        <v>0.901529</v>
      </c>
      <c r="AB987" s="4" t="s">
        <v>13</v>
      </c>
      <c r="AC987" s="1">
        <v>2.93543466213306</v>
      </c>
      <c r="AD987" s="4">
        <v>5.41857533786694</v>
      </c>
    </row>
    <row r="988">
      <c r="G988" s="5">
        <v>9.57267</v>
      </c>
      <c r="H988" s="1">
        <v>4.935</v>
      </c>
      <c r="K988" s="4">
        <f>IFERROR(__xludf.DUMMYFUNCTION("""COMPUTED_VALUE"""),4.73)</f>
        <v>4.73</v>
      </c>
      <c r="L988" s="4">
        <v>5.42426</v>
      </c>
      <c r="M988" s="4" t="s">
        <v>13</v>
      </c>
      <c r="N988" s="1">
        <v>2.36720603351292</v>
      </c>
      <c r="O988" s="4">
        <v>7.2054639664870805</v>
      </c>
      <c r="V988" s="5">
        <v>8.77429</v>
      </c>
      <c r="W988" s="1">
        <v>4.935</v>
      </c>
      <c r="Z988" s="4">
        <f>IFERROR(__xludf.DUMMYFUNCTION("""COMPUTED_VALUE"""),4.73)</f>
        <v>4.73</v>
      </c>
      <c r="AA988" s="4">
        <v>1.0234</v>
      </c>
      <c r="AB988" s="4" t="s">
        <v>13</v>
      </c>
      <c r="AC988" s="1">
        <v>2.71942945321894</v>
      </c>
      <c r="AD988" s="4">
        <v>6.054860546781061</v>
      </c>
    </row>
    <row r="989">
      <c r="G989" s="5">
        <v>9.82511</v>
      </c>
      <c r="H989" s="1">
        <v>4.94</v>
      </c>
      <c r="K989" s="4">
        <f>IFERROR(__xludf.DUMMYFUNCTION("""COMPUTED_VALUE"""),4.735)</f>
        <v>4.735</v>
      </c>
      <c r="L989" s="4">
        <v>5.48823</v>
      </c>
      <c r="M989" s="4" t="s">
        <v>13</v>
      </c>
      <c r="N989" s="1">
        <v>2.37676274862916</v>
      </c>
      <c r="O989" s="4">
        <v>7.448347251370841</v>
      </c>
      <c r="V989" s="5">
        <v>9.21589</v>
      </c>
      <c r="W989" s="1">
        <v>4.94</v>
      </c>
      <c r="Z989" s="4">
        <f>IFERROR(__xludf.DUMMYFUNCTION("""COMPUTED_VALUE"""),4.735)</f>
        <v>4.735</v>
      </c>
      <c r="AA989" s="4">
        <v>1.14588</v>
      </c>
      <c r="AB989" s="4" t="s">
        <v>13</v>
      </c>
      <c r="AC989" s="1">
        <v>2.4983629911559</v>
      </c>
      <c r="AD989" s="4">
        <v>6.717527008844099</v>
      </c>
    </row>
    <row r="990">
      <c r="G990" s="5">
        <v>10.0922</v>
      </c>
      <c r="H990" s="1">
        <v>4.945</v>
      </c>
      <c r="K990" s="4">
        <f>IFERROR(__xludf.DUMMYFUNCTION("""COMPUTED_VALUE"""),4.7359313962)</f>
        <v>4.735931396</v>
      </c>
      <c r="L990" s="4" t="s">
        <v>13</v>
      </c>
      <c r="M990" s="4">
        <v>2.57224223191852</v>
      </c>
      <c r="N990" s="1">
        <v>2.38717497563906</v>
      </c>
      <c r="O990" s="4">
        <v>7.70502502436094</v>
      </c>
      <c r="V990" s="5">
        <v>9.67905</v>
      </c>
      <c r="W990" s="1">
        <v>4.945</v>
      </c>
      <c r="Z990" s="4">
        <f>IFERROR(__xludf.DUMMYFUNCTION("""COMPUTED_VALUE"""),4.7359313962)</f>
        <v>4.735931396</v>
      </c>
      <c r="AA990" s="4" t="s">
        <v>13</v>
      </c>
      <c r="AB990" s="4">
        <v>6.34427047753172</v>
      </c>
      <c r="AC990" s="1">
        <v>2.27365935438482</v>
      </c>
      <c r="AD990" s="4">
        <v>7.40539064561518</v>
      </c>
    </row>
    <row r="991">
      <c r="G991" s="5">
        <v>10.3744</v>
      </c>
      <c r="H991" s="1">
        <v>4.95</v>
      </c>
      <c r="K991" s="4">
        <f>IFERROR(__xludf.DUMMYFUNCTION("""COMPUTED_VALUE"""),4.74)</f>
        <v>4.74</v>
      </c>
      <c r="L991" s="4">
        <v>5.55276</v>
      </c>
      <c r="M991" s="4" t="s">
        <v>13</v>
      </c>
      <c r="N991" s="1">
        <v>2.39842982083933</v>
      </c>
      <c r="O991" s="4">
        <v>7.97597017916067</v>
      </c>
      <c r="V991" s="5">
        <v>10.1639</v>
      </c>
      <c r="W991" s="1">
        <v>4.95</v>
      </c>
      <c r="Z991" s="4">
        <f>IFERROR(__xludf.DUMMYFUNCTION("""COMPUTED_VALUE"""),4.74)</f>
        <v>4.74</v>
      </c>
      <c r="AA991" s="4">
        <v>1.26873</v>
      </c>
      <c r="AB991" s="4" t="s">
        <v>13</v>
      </c>
      <c r="AC991" s="1">
        <v>2.04674262134649</v>
      </c>
      <c r="AD991" s="4">
        <v>8.11715737865351</v>
      </c>
    </row>
    <row r="992">
      <c r="G992" s="5">
        <v>10.6719</v>
      </c>
      <c r="H992" s="1">
        <v>4.955</v>
      </c>
      <c r="K992" s="4">
        <f>IFERROR(__xludf.DUMMYFUNCTION("""COMPUTED_VALUE"""),4.745)</f>
        <v>4.745</v>
      </c>
      <c r="L992" s="4">
        <v>5.6177</v>
      </c>
      <c r="M992" s="4" t="s">
        <v>13</v>
      </c>
      <c r="N992" s="1">
        <v>2.41051439052667</v>
      </c>
      <c r="O992" s="4">
        <v>8.261385609473331</v>
      </c>
      <c r="V992" s="5">
        <v>10.6704</v>
      </c>
      <c r="W992" s="1">
        <v>4.955</v>
      </c>
      <c r="Z992" s="4">
        <f>IFERROR(__xludf.DUMMYFUNCTION("""COMPUTED_VALUE"""),4.745)</f>
        <v>4.745</v>
      </c>
      <c r="AA992" s="4">
        <v>1.39168</v>
      </c>
      <c r="AB992" s="4" t="s">
        <v>13</v>
      </c>
      <c r="AC992" s="1">
        <v>1.81903687048175</v>
      </c>
      <c r="AD992" s="4">
        <v>8.851363129518251</v>
      </c>
    </row>
    <row r="993">
      <c r="G993" s="5">
        <v>10.9851</v>
      </c>
      <c r="H993" s="1">
        <v>4.96</v>
      </c>
      <c r="K993" s="4">
        <f>IFERROR(__xludf.DUMMYFUNCTION("""COMPUTED_VALUE"""),4.75)</f>
        <v>4.75</v>
      </c>
      <c r="L993" s="4">
        <v>5.68286</v>
      </c>
      <c r="M993" s="4" t="s">
        <v>13</v>
      </c>
      <c r="N993" s="1">
        <v>2.42341579099776</v>
      </c>
      <c r="O993" s="4">
        <v>8.56168420900224</v>
      </c>
      <c r="V993" s="5">
        <v>11.1987</v>
      </c>
      <c r="W993" s="1">
        <v>4.96</v>
      </c>
      <c r="Z993" s="4">
        <f>IFERROR(__xludf.DUMMYFUNCTION("""COMPUTED_VALUE"""),4.75)</f>
        <v>4.75</v>
      </c>
      <c r="AA993" s="4">
        <v>1.51458</v>
      </c>
      <c r="AB993" s="4" t="s">
        <v>13</v>
      </c>
      <c r="AC993" s="1">
        <v>1.5919661802314</v>
      </c>
      <c r="AD993" s="4">
        <v>9.6067338197686</v>
      </c>
    </row>
    <row r="994">
      <c r="G994" s="5">
        <v>11.314</v>
      </c>
      <c r="H994" s="1">
        <v>4.965</v>
      </c>
      <c r="K994" s="4">
        <f>IFERROR(__xludf.DUMMYFUNCTION("""COMPUTED_VALUE"""),4.755)</f>
        <v>4.755</v>
      </c>
      <c r="L994" s="4">
        <v>5.74813</v>
      </c>
      <c r="M994" s="4" t="s">
        <v>13</v>
      </c>
      <c r="N994" s="1">
        <v>2.43712112854932</v>
      </c>
      <c r="O994" s="4">
        <v>8.87687887145068</v>
      </c>
      <c r="V994" s="5">
        <v>11.7485</v>
      </c>
      <c r="W994" s="1">
        <v>4.965</v>
      </c>
      <c r="Z994" s="4">
        <f>IFERROR(__xludf.DUMMYFUNCTION("""COMPUTED_VALUE"""),4.755)</f>
        <v>4.755</v>
      </c>
      <c r="AA994" s="4">
        <v>1.63723</v>
      </c>
      <c r="AB994" s="4" t="s">
        <v>13</v>
      </c>
      <c r="AC994" s="1">
        <v>1.36695462903628</v>
      </c>
      <c r="AD994" s="4">
        <v>10.38154537096372</v>
      </c>
    </row>
    <row r="995">
      <c r="G995" s="5">
        <v>11.659</v>
      </c>
      <c r="H995" s="1">
        <v>4.97</v>
      </c>
      <c r="K995" s="4">
        <f>IFERROR(__xludf.DUMMYFUNCTION("""COMPUTED_VALUE"""),4.76)</f>
        <v>4.76</v>
      </c>
      <c r="L995" s="4">
        <v>5.81338</v>
      </c>
      <c r="M995" s="4" t="s">
        <v>13</v>
      </c>
      <c r="N995" s="1">
        <v>2.45161750947802</v>
      </c>
      <c r="O995" s="4">
        <v>9.207382490521981</v>
      </c>
      <c r="V995" s="5">
        <v>12.3195</v>
      </c>
      <c r="W995" s="1">
        <v>4.97</v>
      </c>
      <c r="Z995" s="4">
        <f>IFERROR(__xludf.DUMMYFUNCTION("""COMPUTED_VALUE"""),4.76)</f>
        <v>4.76</v>
      </c>
      <c r="AA995" s="4">
        <v>1.75951</v>
      </c>
      <c r="AB995" s="4" t="s">
        <v>13</v>
      </c>
      <c r="AC995" s="1">
        <v>1.14542629533721</v>
      </c>
      <c r="AD995" s="4">
        <v>11.17407370466279</v>
      </c>
    </row>
    <row r="996">
      <c r="G996" s="5">
        <v>12.02</v>
      </c>
      <c r="H996" s="1">
        <v>4.975</v>
      </c>
      <c r="K996" s="4">
        <f>IFERROR(__xludf.DUMMYFUNCTION("""COMPUTED_VALUE"""),4.765)</f>
        <v>4.765</v>
      </c>
      <c r="L996" s="4">
        <v>5.87853</v>
      </c>
      <c r="M996" s="4" t="s">
        <v>13</v>
      </c>
      <c r="N996" s="1">
        <v>2.46689204008057</v>
      </c>
      <c r="O996" s="4">
        <v>9.55310795991943</v>
      </c>
      <c r="V996" s="5">
        <v>12.9117</v>
      </c>
      <c r="W996" s="1">
        <v>4.975</v>
      </c>
      <c r="Z996" s="4">
        <f>IFERROR(__xludf.DUMMYFUNCTION("""COMPUTED_VALUE"""),4.765)</f>
        <v>4.765</v>
      </c>
      <c r="AA996" s="4">
        <v>1.88134</v>
      </c>
      <c r="AB996" s="4" t="s">
        <v>13</v>
      </c>
      <c r="AC996" s="1">
        <v>0.928805257575011</v>
      </c>
      <c r="AD996" s="4">
        <v>11.982894742424989</v>
      </c>
    </row>
    <row r="997">
      <c r="G997" s="5">
        <v>12.3972</v>
      </c>
      <c r="H997" s="1">
        <v>4.98</v>
      </c>
      <c r="K997" s="4">
        <f>IFERROR(__xludf.DUMMYFUNCTION("""COMPUTED_VALUE"""),4.77)</f>
        <v>4.77</v>
      </c>
      <c r="L997" s="4">
        <v>5.9435</v>
      </c>
      <c r="M997" s="4" t="s">
        <v>13</v>
      </c>
      <c r="N997" s="1">
        <v>2.48293182665366</v>
      </c>
      <c r="O997" s="4">
        <v>9.91426817334634</v>
      </c>
      <c r="V997" s="5">
        <v>13.5245</v>
      </c>
      <c r="W997" s="1">
        <v>4.98</v>
      </c>
      <c r="Z997" s="4">
        <f>IFERROR(__xludf.DUMMYFUNCTION("""COMPUTED_VALUE"""),4.77)</f>
        <v>4.77</v>
      </c>
      <c r="AA997" s="4">
        <v>2.00265</v>
      </c>
      <c r="AB997" s="4" t="s">
        <v>13</v>
      </c>
      <c r="AC997" s="1">
        <v>0.718515594190468</v>
      </c>
      <c r="AD997" s="4">
        <v>12.805984405809532</v>
      </c>
    </row>
    <row r="998">
      <c r="G998" s="5">
        <v>12.7906</v>
      </c>
      <c r="H998" s="1">
        <v>4.985</v>
      </c>
      <c r="K998" s="4">
        <f>IFERROR(__xludf.DUMMYFUNCTION("""COMPUTED_VALUE"""),4.775)</f>
        <v>4.775</v>
      </c>
      <c r="L998" s="4">
        <v>6.00825</v>
      </c>
      <c r="M998" s="4" t="s">
        <v>13</v>
      </c>
      <c r="N998" s="1">
        <v>2.49972397549399</v>
      </c>
      <c r="O998" s="4">
        <v>10.290876024506009</v>
      </c>
      <c r="V998" s="5">
        <v>14.1576</v>
      </c>
      <c r="W998" s="1">
        <v>4.985</v>
      </c>
      <c r="Z998" s="4">
        <f>IFERROR(__xludf.DUMMYFUNCTION("""COMPUTED_VALUE"""),4.775)</f>
        <v>4.775</v>
      </c>
      <c r="AA998" s="4">
        <v>2.12349</v>
      </c>
      <c r="AB998" s="4" t="s">
        <v>13</v>
      </c>
      <c r="AC998" s="1">
        <v>0.515981383624483</v>
      </c>
      <c r="AD998" s="4">
        <v>13.641618616375517</v>
      </c>
    </row>
    <row r="999">
      <c r="G999" s="5">
        <v>13.2</v>
      </c>
      <c r="H999" s="1">
        <v>4.99</v>
      </c>
      <c r="K999" s="4">
        <f>IFERROR(__xludf.DUMMYFUNCTION("""COMPUTED_VALUE"""),4.78)</f>
        <v>4.78</v>
      </c>
      <c r="L999" s="4">
        <v>6.07276</v>
      </c>
      <c r="M999" s="4" t="s">
        <v>13</v>
      </c>
      <c r="N999" s="1">
        <v>2.5264959220796</v>
      </c>
      <c r="O999" s="4">
        <v>10.673504077920398</v>
      </c>
      <c r="V999" s="5">
        <v>14.8105</v>
      </c>
      <c r="W999" s="1">
        <v>4.99</v>
      </c>
      <c r="Z999" s="4">
        <f>IFERROR(__xludf.DUMMYFUNCTION("""COMPUTED_VALUE"""),4.78)</f>
        <v>4.78</v>
      </c>
      <c r="AA999" s="4">
        <v>2.24389</v>
      </c>
      <c r="AB999" s="4" t="s">
        <v>13</v>
      </c>
      <c r="AC999" s="1">
        <v>0.311144493969749</v>
      </c>
      <c r="AD999" s="4">
        <v>14.49935550603025</v>
      </c>
    </row>
    <row r="1000">
      <c r="G1000" s="5">
        <v>13.6255</v>
      </c>
      <c r="H1000" s="1">
        <v>4.995</v>
      </c>
      <c r="K1000" s="4">
        <f>IFERROR(__xludf.DUMMYFUNCTION("""COMPUTED_VALUE"""),4.785)</f>
        <v>4.785</v>
      </c>
      <c r="L1000" s="4">
        <v>6.137</v>
      </c>
      <c r="M1000" s="4" t="s">
        <v>13</v>
      </c>
      <c r="N1000" s="1">
        <v>2.58086156332272</v>
      </c>
      <c r="O1000" s="4">
        <v>11.04463843667728</v>
      </c>
      <c r="V1000" s="5">
        <v>15.4827</v>
      </c>
      <c r="W1000" s="1">
        <v>4.995</v>
      </c>
      <c r="Z1000" s="4">
        <f>IFERROR(__xludf.DUMMYFUNCTION("""COMPUTED_VALUE"""),4.785)</f>
        <v>4.785</v>
      </c>
      <c r="AA1000" s="4">
        <v>2.36394</v>
      </c>
      <c r="AB1000" s="4" t="s">
        <v>13</v>
      </c>
      <c r="AC1000" s="1">
        <v>0.0829719853254626</v>
      </c>
      <c r="AD1000" s="4">
        <v>15.399728014674537</v>
      </c>
    </row>
    <row r="1001">
      <c r="G1001" s="5">
        <v>14.0669</v>
      </c>
      <c r="H1001" s="1">
        <v>5.0</v>
      </c>
      <c r="K1001" s="4">
        <f>IFERROR(__xludf.DUMMYFUNCTION("""COMPUTED_VALUE"""),4.79)</f>
        <v>4.79</v>
      </c>
      <c r="L1001" s="4">
        <v>6.20111</v>
      </c>
      <c r="M1001" s="4" t="s">
        <v>13</v>
      </c>
      <c r="N1001" s="1">
        <v>2.65854536426011</v>
      </c>
      <c r="O1001" s="4">
        <v>11.40835463573989</v>
      </c>
      <c r="V1001" s="5">
        <v>16.1734</v>
      </c>
      <c r="W1001" s="1">
        <v>5.0</v>
      </c>
      <c r="Z1001" s="4">
        <f>IFERROR(__xludf.DUMMYFUNCTION("""COMPUTED_VALUE"""),4.79)</f>
        <v>4.79</v>
      </c>
      <c r="AA1001" s="4">
        <v>2.4839</v>
      </c>
      <c r="AB1001" s="4" t="s">
        <v>13</v>
      </c>
      <c r="AC1001" s="1">
        <v>-0.162853347539288</v>
      </c>
      <c r="AD1001" s="4">
        <v>16.336253347539287</v>
      </c>
    </row>
    <row r="1002">
      <c r="G1002" s="5">
        <v>14.5239</v>
      </c>
      <c r="H1002" s="1">
        <v>5.005</v>
      </c>
      <c r="K1002" s="4">
        <f>IFERROR(__xludf.DUMMYFUNCTION("""COMPUTED_VALUE"""),4.795)</f>
        <v>4.795</v>
      </c>
      <c r="L1002" s="4">
        <v>6.26509</v>
      </c>
      <c r="M1002" s="4" t="s">
        <v>13</v>
      </c>
      <c r="N1002" s="1">
        <v>2.75451105704609</v>
      </c>
      <c r="O1002" s="4">
        <v>11.76938894295391</v>
      </c>
      <c r="V1002" s="5">
        <v>16.8822</v>
      </c>
      <c r="W1002" s="1">
        <v>5.005</v>
      </c>
      <c r="Z1002" s="4">
        <f>IFERROR(__xludf.DUMMYFUNCTION("""COMPUTED_VALUE"""),4.795)</f>
        <v>4.795</v>
      </c>
      <c r="AA1002" s="4">
        <v>2.60396</v>
      </c>
      <c r="AB1002" s="4" t="s">
        <v>13</v>
      </c>
      <c r="AC1002" s="1">
        <v>-0.419711721617637</v>
      </c>
      <c r="AD1002" s="4">
        <v>17.30191172161764</v>
      </c>
    </row>
    <row r="1003">
      <c r="G1003" s="5">
        <v>14.9962</v>
      </c>
      <c r="H1003" s="1">
        <v>5.01</v>
      </c>
      <c r="K1003" s="4">
        <f>IFERROR(__xludf.DUMMYFUNCTION("""COMPUTED_VALUE"""),4.8)</f>
        <v>4.8</v>
      </c>
      <c r="L1003" s="4">
        <v>6.32915</v>
      </c>
      <c r="M1003" s="4" t="s">
        <v>13</v>
      </c>
      <c r="N1003" s="1">
        <v>2.86372237383497</v>
      </c>
      <c r="O1003" s="4">
        <v>12.13247762616503</v>
      </c>
      <c r="V1003" s="5">
        <v>17.6082</v>
      </c>
      <c r="W1003" s="1">
        <v>5.01</v>
      </c>
      <c r="Z1003" s="4">
        <f>IFERROR(__xludf.DUMMYFUNCTION("""COMPUTED_VALUE"""),4.8)</f>
        <v>4.8</v>
      </c>
      <c r="AA1003" s="4">
        <v>2.72447</v>
      </c>
      <c r="AB1003" s="4" t="s">
        <v>13</v>
      </c>
      <c r="AC1003" s="1">
        <v>-0.680983353902722</v>
      </c>
      <c r="AD1003" s="4">
        <v>18.28918335390272</v>
      </c>
    </row>
    <row r="1004">
      <c r="G1004" s="5">
        <v>15.4836</v>
      </c>
      <c r="H1004" s="1">
        <v>5.015</v>
      </c>
      <c r="K1004" s="4">
        <f>IFERROR(__xludf.DUMMYFUNCTION("""COMPUTED_VALUE"""),4.805)</f>
        <v>4.805</v>
      </c>
      <c r="L1004" s="4">
        <v>6.39342</v>
      </c>
      <c r="M1004" s="4" t="s">
        <v>13</v>
      </c>
      <c r="N1004" s="1">
        <v>2.98114304678107</v>
      </c>
      <c r="O1004" s="4">
        <v>12.502456953218928</v>
      </c>
      <c r="V1004" s="5">
        <v>18.3508</v>
      </c>
      <c r="W1004" s="1">
        <v>5.015</v>
      </c>
      <c r="Z1004" s="4">
        <f>IFERROR(__xludf.DUMMYFUNCTION("""COMPUTED_VALUE"""),4.805)</f>
        <v>4.805</v>
      </c>
      <c r="AA1004" s="4">
        <v>2.8458</v>
      </c>
      <c r="AB1004" s="4" t="s">
        <v>13</v>
      </c>
      <c r="AC1004" s="1">
        <v>-0.940048461387675</v>
      </c>
      <c r="AD1004" s="4">
        <v>19.290848461387675</v>
      </c>
    </row>
    <row r="1005">
      <c r="G1005" s="5">
        <v>15.9856</v>
      </c>
      <c r="H1005" s="1">
        <v>5.02</v>
      </c>
      <c r="K1005" s="4">
        <f>IFERROR(__xludf.DUMMYFUNCTION("""COMPUTED_VALUE"""),4.81)</f>
        <v>4.81</v>
      </c>
      <c r="L1005" s="4">
        <v>6.45813</v>
      </c>
      <c r="M1005" s="4" t="s">
        <v>13</v>
      </c>
      <c r="N1005" s="1">
        <v>3.10173680803871</v>
      </c>
      <c r="O1005" s="4">
        <v>12.88386319196129</v>
      </c>
      <c r="V1005" s="5">
        <v>19.1092</v>
      </c>
      <c r="W1005" s="1">
        <v>5.02</v>
      </c>
      <c r="Z1005" s="4">
        <f>IFERROR(__xludf.DUMMYFUNCTION("""COMPUTED_VALUE"""),4.81)</f>
        <v>4.81</v>
      </c>
      <c r="AA1005" s="4">
        <v>2.96842</v>
      </c>
      <c r="AB1005" s="4" t="s">
        <v>13</v>
      </c>
      <c r="AC1005" s="1">
        <v>-1.19028726106563</v>
      </c>
      <c r="AD1005" s="4">
        <v>20.299487261065632</v>
      </c>
    </row>
    <row r="1006">
      <c r="G1006" s="5">
        <v>16.5018</v>
      </c>
      <c r="H1006" s="1">
        <v>5.025</v>
      </c>
      <c r="K1006" s="4">
        <f>IFERROR(__xludf.DUMMYFUNCTION("""COMPUTED_VALUE"""),4.815)</f>
        <v>4.815</v>
      </c>
      <c r="L1006" s="4">
        <v>6.52352</v>
      </c>
      <c r="M1006" s="4" t="s">
        <v>13</v>
      </c>
      <c r="N1006" s="1">
        <v>3.22046738976221</v>
      </c>
      <c r="O1006" s="4">
        <v>13.28133261023779</v>
      </c>
      <c r="V1006" s="5">
        <v>19.8827</v>
      </c>
      <c r="W1006" s="1">
        <v>5.025</v>
      </c>
      <c r="Z1006" s="4">
        <f>IFERROR(__xludf.DUMMYFUNCTION("""COMPUTED_VALUE"""),4.815)</f>
        <v>4.815</v>
      </c>
      <c r="AA1006" s="4">
        <v>3.09284</v>
      </c>
      <c r="AB1006" s="4" t="s">
        <v>13</v>
      </c>
      <c r="AC1006" s="1">
        <v>-1.42507996992977</v>
      </c>
      <c r="AD1006" s="4">
        <v>21.30777996992977</v>
      </c>
    </row>
    <row r="1007">
      <c r="G1007" s="5">
        <v>17.0317</v>
      </c>
      <c r="H1007" s="1">
        <v>5.03</v>
      </c>
      <c r="K1007" s="4">
        <f>IFERROR(__xludf.DUMMYFUNCTION("""COMPUTED_VALUE"""),4.82)</f>
        <v>4.82</v>
      </c>
      <c r="L1007" s="4">
        <v>6.58992</v>
      </c>
      <c r="M1007" s="4" t="s">
        <v>13</v>
      </c>
      <c r="N1007" s="1">
        <v>3.33229852410586</v>
      </c>
      <c r="O1007" s="4">
        <v>13.699401475894142</v>
      </c>
      <c r="V1007" s="5">
        <v>20.6704</v>
      </c>
      <c r="W1007" s="1">
        <v>5.03</v>
      </c>
      <c r="Z1007" s="4">
        <f>IFERROR(__xludf.DUMMYFUNCTION("""COMPUTED_VALUE"""),4.82)</f>
        <v>4.82</v>
      </c>
      <c r="AA1007" s="4">
        <v>3.21965</v>
      </c>
      <c r="AB1007" s="4" t="s">
        <v>13</v>
      </c>
      <c r="AC1007" s="1">
        <v>-1.63780680497314</v>
      </c>
      <c r="AD1007" s="4">
        <v>22.30820680497314</v>
      </c>
    </row>
    <row r="1008">
      <c r="G1008" s="5">
        <v>17.5747</v>
      </c>
      <c r="H1008" s="1">
        <v>5.035</v>
      </c>
      <c r="K1008" s="4">
        <f>IFERROR(__xludf.DUMMYFUNCTION("""COMPUTED_VALUE"""),4.825)</f>
        <v>4.825</v>
      </c>
      <c r="L1008" s="4">
        <v>6.65765</v>
      </c>
      <c r="M1008" s="4" t="s">
        <v>13</v>
      </c>
      <c r="N1008" s="1">
        <v>3.432193943224</v>
      </c>
      <c r="O1008" s="4">
        <v>14.142506056776</v>
      </c>
      <c r="V1008" s="5">
        <v>21.4715</v>
      </c>
      <c r="W1008" s="1">
        <v>5.035</v>
      </c>
      <c r="Z1008" s="4">
        <f>IFERROR(__xludf.DUMMYFUNCTION("""COMPUTED_VALUE"""),4.825)</f>
        <v>4.825</v>
      </c>
      <c r="AA1008" s="4">
        <v>3.34957</v>
      </c>
      <c r="AB1008" s="4" t="s">
        <v>13</v>
      </c>
      <c r="AC1008" s="1">
        <v>-1.82184798318892</v>
      </c>
      <c r="AD1008" s="4">
        <v>23.29334798318892</v>
      </c>
    </row>
    <row r="1009">
      <c r="G1009" s="5">
        <v>18.1303</v>
      </c>
      <c r="H1009" s="1">
        <v>5.04</v>
      </c>
      <c r="K1009" s="4">
        <f>IFERROR(__xludf.DUMMYFUNCTION("""COMPUTED_VALUE"""),4.83)</f>
        <v>4.83</v>
      </c>
      <c r="L1009" s="4">
        <v>6.72712</v>
      </c>
      <c r="M1009" s="4" t="s">
        <v>13</v>
      </c>
      <c r="N1009" s="1">
        <v>3.51511737927094</v>
      </c>
      <c r="O1009" s="4">
        <v>14.615182620729058</v>
      </c>
      <c r="V1009" s="5">
        <v>22.2852</v>
      </c>
      <c r="W1009" s="1">
        <v>5.04</v>
      </c>
      <c r="Z1009" s="4">
        <f>IFERROR(__xludf.DUMMYFUNCTION("""COMPUTED_VALUE"""),4.83)</f>
        <v>4.83</v>
      </c>
      <c r="AA1009" s="4">
        <v>3.48326</v>
      </c>
      <c r="AB1009" s="4" t="s">
        <v>13</v>
      </c>
      <c r="AC1009" s="1">
        <v>-1.97058372157024</v>
      </c>
      <c r="AD1009" s="4">
        <v>24.25578372157024</v>
      </c>
    </row>
    <row r="1010">
      <c r="G1010" s="5">
        <v>18.6978</v>
      </c>
      <c r="H1010" s="1">
        <v>5.045</v>
      </c>
      <c r="K1010" s="4">
        <f>IFERROR(__xludf.DUMMYFUNCTION("""COMPUTED_VALUE"""),4.835)</f>
        <v>4.835</v>
      </c>
      <c r="L1010" s="4">
        <v>6.79878</v>
      </c>
      <c r="M1010" s="4" t="s">
        <v>13</v>
      </c>
      <c r="N1010" s="1">
        <v>3.57603256440099</v>
      </c>
      <c r="O1010" s="4">
        <v>15.121767435599011</v>
      </c>
      <c r="V1010" s="5">
        <v>23.1107</v>
      </c>
      <c r="W1010" s="1">
        <v>5.045</v>
      </c>
      <c r="Z1010" s="4">
        <f>IFERROR(__xludf.DUMMYFUNCTION("""COMPUTED_VALUE"""),4.835)</f>
        <v>4.835</v>
      </c>
      <c r="AA1010" s="4">
        <v>3.62156</v>
      </c>
      <c r="AB1010" s="4" t="s">
        <v>13</v>
      </c>
      <c r="AC1010" s="1">
        <v>-2.07739423711024</v>
      </c>
      <c r="AD1010" s="4">
        <v>25.188094237110242</v>
      </c>
    </row>
    <row r="1011">
      <c r="G1011" s="5">
        <v>19.2765</v>
      </c>
      <c r="H1011" s="1">
        <v>5.05</v>
      </c>
      <c r="K1011" s="4">
        <f>IFERROR(__xludf.DUMMYFUNCTION("""COMPUTED_VALUE"""),4.84)</f>
        <v>4.84</v>
      </c>
      <c r="L1011" s="4">
        <v>6.87306</v>
      </c>
      <c r="M1011" s="4" t="s">
        <v>13</v>
      </c>
      <c r="N1011" s="1">
        <v>3.60990323076848</v>
      </c>
      <c r="O1011" s="4">
        <v>15.666596769231518</v>
      </c>
      <c r="V1011" s="5">
        <v>23.9473</v>
      </c>
      <c r="W1011" s="1">
        <v>5.05</v>
      </c>
      <c r="Z1011" s="4">
        <f>IFERROR(__xludf.DUMMYFUNCTION("""COMPUTED_VALUE"""),4.84)</f>
        <v>4.84</v>
      </c>
      <c r="AA1011" s="4">
        <v>3.76526</v>
      </c>
      <c r="AB1011" s="4" t="s">
        <v>13</v>
      </c>
      <c r="AC1011" s="1">
        <v>-2.13565974680206</v>
      </c>
      <c r="AD1011" s="4">
        <v>26.082959746802057</v>
      </c>
    </row>
    <row r="1012">
      <c r="G1012" s="5">
        <v>19.8657</v>
      </c>
      <c r="H1012" s="1">
        <v>5.055</v>
      </c>
      <c r="K1012" s="4">
        <f>IFERROR(__xludf.DUMMYFUNCTION("""COMPUTED_VALUE"""),4.845)</f>
        <v>4.845</v>
      </c>
      <c r="L1012" s="4">
        <v>6.95047</v>
      </c>
      <c r="M1012" s="4" t="s">
        <v>13</v>
      </c>
      <c r="N1012" s="1">
        <v>3.615180664</v>
      </c>
      <c r="O1012" s="4">
        <v>16.250519336</v>
      </c>
      <c r="V1012" s="5">
        <v>24.7941</v>
      </c>
      <c r="W1012" s="1">
        <v>5.055</v>
      </c>
      <c r="Z1012" s="4">
        <f>IFERROR(__xludf.DUMMYFUNCTION("""COMPUTED_VALUE"""),4.845)</f>
        <v>4.845</v>
      </c>
      <c r="AA1012" s="4">
        <v>3.91526</v>
      </c>
      <c r="AB1012" s="4" t="s">
        <v>13</v>
      </c>
      <c r="AC1012" s="1">
        <v>-2.144616718</v>
      </c>
      <c r="AD1012" s="4">
        <v>26.938716718000002</v>
      </c>
    </row>
    <row r="1013">
      <c r="G1013" s="5">
        <v>20.4648</v>
      </c>
      <c r="H1013" s="1">
        <v>5.06</v>
      </c>
      <c r="K1013" s="4">
        <f>IFERROR(__xludf.DUMMYFUNCTION("""COMPUTED_VALUE"""),4.85)</f>
        <v>4.85</v>
      </c>
      <c r="L1013" s="4">
        <v>7.03159</v>
      </c>
      <c r="M1013" s="4" t="s">
        <v>13</v>
      </c>
      <c r="N1013" s="1">
        <v>3.615180664</v>
      </c>
      <c r="O1013" s="4">
        <v>16.849619336</v>
      </c>
      <c r="V1013" s="5">
        <v>25.6505</v>
      </c>
      <c r="W1013" s="1">
        <v>5.06</v>
      </c>
      <c r="Z1013" s="4">
        <f>IFERROR(__xludf.DUMMYFUNCTION("""COMPUTED_VALUE"""),4.85)</f>
        <v>4.85</v>
      </c>
      <c r="AA1013" s="4">
        <v>4.07251</v>
      </c>
      <c r="AB1013" s="4" t="s">
        <v>13</v>
      </c>
      <c r="AC1013" s="1">
        <v>-2.144616718</v>
      </c>
      <c r="AD1013" s="4">
        <v>27.795116718000003</v>
      </c>
    </row>
    <row r="1014">
      <c r="G1014" s="5">
        <v>21.0729</v>
      </c>
      <c r="H1014" s="1">
        <v>5.065</v>
      </c>
      <c r="K1014" s="4">
        <f>IFERROR(__xludf.DUMMYFUNCTION("""COMPUTED_VALUE"""),4.855)</f>
        <v>4.855</v>
      </c>
      <c r="L1014" s="4">
        <v>7.11694</v>
      </c>
      <c r="M1014" s="4" t="s">
        <v>13</v>
      </c>
      <c r="N1014" s="1">
        <v>3.615180664</v>
      </c>
      <c r="O1014" s="4">
        <v>17.457719336</v>
      </c>
      <c r="V1014" s="5">
        <v>26.5157</v>
      </c>
      <c r="W1014" s="1">
        <v>5.065</v>
      </c>
      <c r="Z1014" s="4">
        <f>IFERROR(__xludf.DUMMYFUNCTION("""COMPUTED_VALUE"""),4.855)</f>
        <v>4.855</v>
      </c>
      <c r="AA1014" s="4">
        <v>4.23794</v>
      </c>
      <c r="AB1014" s="4" t="s">
        <v>13</v>
      </c>
      <c r="AC1014" s="1">
        <v>-2.144616718</v>
      </c>
      <c r="AD1014" s="4">
        <v>28.660316717999997</v>
      </c>
    </row>
    <row r="1015">
      <c r="G1015" s="5">
        <v>21.6892</v>
      </c>
      <c r="H1015" s="1">
        <v>5.07</v>
      </c>
      <c r="K1015" s="4">
        <f>IFERROR(__xludf.DUMMYFUNCTION("""COMPUTED_VALUE"""),4.86)</f>
        <v>4.86</v>
      </c>
      <c r="L1015" s="4">
        <v>7.20713</v>
      </c>
      <c r="M1015" s="4" t="s">
        <v>13</v>
      </c>
      <c r="N1015" s="1">
        <v>3.615180664</v>
      </c>
      <c r="O1015" s="4">
        <v>18.074019336</v>
      </c>
      <c r="V1015" s="5">
        <v>27.3891</v>
      </c>
      <c r="W1015" s="1">
        <v>5.07</v>
      </c>
      <c r="Z1015" s="4">
        <f>IFERROR(__xludf.DUMMYFUNCTION("""COMPUTED_VALUE"""),4.86)</f>
        <v>4.86</v>
      </c>
      <c r="AA1015" s="4">
        <v>4.41253</v>
      </c>
      <c r="AB1015" s="4" t="s">
        <v>13</v>
      </c>
      <c r="AC1015" s="1">
        <v>-2.144616718</v>
      </c>
      <c r="AD1015" s="4">
        <v>29.533716718</v>
      </c>
    </row>
    <row r="1016">
      <c r="G1016" s="5">
        <v>22.3131</v>
      </c>
      <c r="H1016" s="1">
        <v>5.075</v>
      </c>
      <c r="K1016" s="4">
        <f>IFERROR(__xludf.DUMMYFUNCTION("""COMPUTED_VALUE"""),4.865)</f>
        <v>4.865</v>
      </c>
      <c r="L1016" s="4">
        <v>7.30279</v>
      </c>
      <c r="M1016" s="4" t="s">
        <v>13</v>
      </c>
      <c r="N1016" s="1">
        <v>3.615180664</v>
      </c>
      <c r="O1016" s="4">
        <v>18.697919336</v>
      </c>
      <c r="V1016" s="5">
        <v>28.2701</v>
      </c>
      <c r="W1016" s="1">
        <v>5.075</v>
      </c>
      <c r="Z1016" s="4">
        <f>IFERROR(__xludf.DUMMYFUNCTION("""COMPUTED_VALUE"""),4.865)</f>
        <v>4.865</v>
      </c>
      <c r="AA1016" s="4">
        <v>4.59733</v>
      </c>
      <c r="AB1016" s="4" t="s">
        <v>13</v>
      </c>
      <c r="AC1016" s="1">
        <v>-2.144616718</v>
      </c>
      <c r="AD1016" s="4">
        <v>30.414716718</v>
      </c>
    </row>
    <row r="1017">
      <c r="G1017" s="5">
        <v>22.9438</v>
      </c>
      <c r="H1017" s="1">
        <v>5.08</v>
      </c>
      <c r="K1017" s="4">
        <f>IFERROR(__xludf.DUMMYFUNCTION("""COMPUTED_VALUE"""),4.87)</f>
        <v>4.87</v>
      </c>
      <c r="L1017" s="4">
        <v>7.40454</v>
      </c>
      <c r="M1017" s="4" t="s">
        <v>13</v>
      </c>
      <c r="N1017" s="1">
        <v>3.615180664</v>
      </c>
      <c r="O1017" s="4">
        <v>19.328619336</v>
      </c>
      <c r="V1017" s="5">
        <v>29.1581</v>
      </c>
      <c r="W1017" s="1">
        <v>5.08</v>
      </c>
      <c r="Z1017" s="4">
        <f>IFERROR(__xludf.DUMMYFUNCTION("""COMPUTED_VALUE"""),4.87)</f>
        <v>4.87</v>
      </c>
      <c r="AA1017" s="4">
        <v>4.7933</v>
      </c>
      <c r="AB1017" s="4" t="s">
        <v>13</v>
      </c>
      <c r="AC1017" s="1">
        <v>-2.144616718</v>
      </c>
      <c r="AD1017" s="4">
        <v>31.302716718</v>
      </c>
    </row>
    <row r="1018">
      <c r="G1018" s="5">
        <v>23.5804</v>
      </c>
      <c r="H1018" s="1">
        <v>5.085</v>
      </c>
      <c r="K1018" s="4">
        <f>IFERROR(__xludf.DUMMYFUNCTION("""COMPUTED_VALUE"""),4.875)</f>
        <v>4.875</v>
      </c>
      <c r="L1018" s="4">
        <v>7.51301</v>
      </c>
      <c r="M1018" s="4" t="s">
        <v>13</v>
      </c>
      <c r="N1018" s="1">
        <v>3.615180664</v>
      </c>
      <c r="O1018" s="4">
        <v>19.965219336</v>
      </c>
      <c r="V1018" s="5">
        <v>30.0526</v>
      </c>
      <c r="W1018" s="1">
        <v>5.085</v>
      </c>
      <c r="Z1018" s="4">
        <f>IFERROR(__xludf.DUMMYFUNCTION("""COMPUTED_VALUE"""),4.875)</f>
        <v>4.875</v>
      </c>
      <c r="AA1018" s="4">
        <v>5.00144</v>
      </c>
      <c r="AB1018" s="4" t="s">
        <v>13</v>
      </c>
      <c r="AC1018" s="1">
        <v>-2.144616718</v>
      </c>
      <c r="AD1018" s="4">
        <v>32.197216718</v>
      </c>
    </row>
    <row r="1019">
      <c r="G1019" s="5">
        <v>24.2223</v>
      </c>
      <c r="H1019" s="1">
        <v>5.09</v>
      </c>
      <c r="K1019" s="4">
        <f>IFERROR(__xludf.DUMMYFUNCTION("""COMPUTED_VALUE"""),4.88)</f>
        <v>4.88</v>
      </c>
      <c r="L1019" s="4">
        <v>7.6289</v>
      </c>
      <c r="M1019" s="4" t="s">
        <v>13</v>
      </c>
      <c r="N1019" s="1">
        <v>3.615180664</v>
      </c>
      <c r="O1019" s="4">
        <v>20.607119336</v>
      </c>
      <c r="V1019" s="5">
        <v>30.9533</v>
      </c>
      <c r="W1019" s="1">
        <v>5.09</v>
      </c>
      <c r="Z1019" s="4">
        <f>IFERROR(__xludf.DUMMYFUNCTION("""COMPUTED_VALUE"""),4.88)</f>
        <v>4.88</v>
      </c>
      <c r="AA1019" s="4">
        <v>5.22277</v>
      </c>
      <c r="AB1019" s="4" t="s">
        <v>13</v>
      </c>
      <c r="AC1019" s="1">
        <v>-2.144616718</v>
      </c>
      <c r="AD1019" s="4">
        <v>33.097916718</v>
      </c>
    </row>
    <row r="1020">
      <c r="G1020" s="5">
        <v>24.8687</v>
      </c>
      <c r="H1020" s="1">
        <v>5.095</v>
      </c>
      <c r="K1020" s="4">
        <f>IFERROR(__xludf.DUMMYFUNCTION("""COMPUTED_VALUE"""),4.885)</f>
        <v>4.885</v>
      </c>
      <c r="L1020" s="4">
        <v>7.75281</v>
      </c>
      <c r="M1020" s="4" t="s">
        <v>13</v>
      </c>
      <c r="N1020" s="1">
        <v>3.615180664</v>
      </c>
      <c r="O1020" s="4">
        <v>21.253519336</v>
      </c>
      <c r="V1020" s="5">
        <v>31.8597</v>
      </c>
      <c r="W1020" s="1">
        <v>5.095</v>
      </c>
      <c r="Z1020" s="4">
        <f>IFERROR(__xludf.DUMMYFUNCTION("""COMPUTED_VALUE"""),4.885)</f>
        <v>4.885</v>
      </c>
      <c r="AA1020" s="4">
        <v>5.45824</v>
      </c>
      <c r="AB1020" s="4" t="s">
        <v>13</v>
      </c>
      <c r="AC1020" s="1">
        <v>-2.144616718</v>
      </c>
      <c r="AD1020" s="4">
        <v>34.004316718</v>
      </c>
    </row>
    <row r="1021">
      <c r="G1021" s="5">
        <v>25.5189</v>
      </c>
      <c r="H1021" s="1">
        <v>5.1</v>
      </c>
      <c r="K1021" s="4">
        <f>IFERROR(__xludf.DUMMYFUNCTION("""COMPUTED_VALUE"""),4.88602447519999)</f>
        <v>4.886024475</v>
      </c>
      <c r="L1021" s="4" t="s">
        <v>13</v>
      </c>
      <c r="M1021" s="4">
        <v>2.32150775250207</v>
      </c>
      <c r="N1021" s="1">
        <v>3.615180664</v>
      </c>
      <c r="O1021" s="4">
        <v>21.903719335999998</v>
      </c>
      <c r="V1021" s="5">
        <v>32.7715</v>
      </c>
      <c r="W1021" s="1">
        <v>5.1</v>
      </c>
      <c r="Z1021" s="4">
        <f>IFERROR(__xludf.DUMMYFUNCTION("""COMPUTED_VALUE"""),4.88602447519999)</f>
        <v>4.886024475</v>
      </c>
      <c r="AA1021" s="4" t="s">
        <v>13</v>
      </c>
      <c r="AB1021" s="4">
        <v>4.39648313232788</v>
      </c>
      <c r="AC1021" s="1">
        <v>-2.144616718</v>
      </c>
      <c r="AD1021" s="4">
        <v>34.916116718000005</v>
      </c>
    </row>
    <row r="1022">
      <c r="G1022" s="5">
        <v>26.1723</v>
      </c>
      <c r="H1022" s="1">
        <v>5.105</v>
      </c>
      <c r="K1022" s="4">
        <f>IFERROR(__xludf.DUMMYFUNCTION("""COMPUTED_VALUE"""),4.89)</f>
        <v>4.89</v>
      </c>
      <c r="L1022" s="4">
        <v>7.88544</v>
      </c>
      <c r="M1022" s="4" t="s">
        <v>13</v>
      </c>
      <c r="N1022" s="1">
        <v>3.615180664</v>
      </c>
      <c r="O1022" s="4">
        <v>22.557119336</v>
      </c>
      <c r="V1022" s="5">
        <v>33.6884</v>
      </c>
      <c r="W1022" s="1">
        <v>5.105</v>
      </c>
      <c r="Z1022" s="4">
        <f>IFERROR(__xludf.DUMMYFUNCTION("""COMPUTED_VALUE"""),4.89)</f>
        <v>4.89</v>
      </c>
      <c r="AA1022" s="4">
        <v>5.70882</v>
      </c>
      <c r="AB1022" s="4" t="s">
        <v>13</v>
      </c>
      <c r="AC1022" s="1">
        <v>-2.144616718</v>
      </c>
      <c r="AD1022" s="4">
        <v>35.833016718</v>
      </c>
    </row>
    <row r="1023">
      <c r="G1023" s="5">
        <v>26.8282</v>
      </c>
      <c r="H1023" s="1">
        <v>5.11</v>
      </c>
      <c r="K1023" s="4">
        <f>IFERROR(__xludf.DUMMYFUNCTION("""COMPUTED_VALUE"""),4.895)</f>
        <v>4.895</v>
      </c>
      <c r="L1023" s="4">
        <v>8.02741</v>
      </c>
      <c r="M1023" s="4" t="s">
        <v>13</v>
      </c>
      <c r="N1023" s="1">
        <v>3.615180664</v>
      </c>
      <c r="O1023" s="4">
        <v>23.213019336</v>
      </c>
      <c r="V1023" s="5">
        <v>34.6103</v>
      </c>
      <c r="W1023" s="1">
        <v>5.11</v>
      </c>
      <c r="Z1023" s="4">
        <f>IFERROR(__xludf.DUMMYFUNCTION("""COMPUTED_VALUE"""),4.895)</f>
        <v>4.895</v>
      </c>
      <c r="AA1023" s="4">
        <v>5.97539</v>
      </c>
      <c r="AB1023" s="4" t="s">
        <v>13</v>
      </c>
      <c r="AC1023" s="1">
        <v>-2.144616718</v>
      </c>
      <c r="AD1023" s="4">
        <v>36.754916718000004</v>
      </c>
    </row>
    <row r="1024">
      <c r="G1024" s="5">
        <v>27.4859</v>
      </c>
      <c r="H1024" s="1">
        <v>5.115</v>
      </c>
      <c r="K1024" s="4">
        <f>IFERROR(__xludf.DUMMYFUNCTION("""COMPUTED_VALUE"""),4.9)</f>
        <v>4.9</v>
      </c>
      <c r="L1024" s="4">
        <v>8.17936</v>
      </c>
      <c r="M1024" s="4" t="s">
        <v>13</v>
      </c>
      <c r="N1024" s="1">
        <v>3.615180664</v>
      </c>
      <c r="O1024" s="4">
        <v>23.870719336</v>
      </c>
      <c r="V1024" s="5">
        <v>35.537</v>
      </c>
      <c r="W1024" s="1">
        <v>5.115</v>
      </c>
      <c r="Z1024" s="4">
        <f>IFERROR(__xludf.DUMMYFUNCTION("""COMPUTED_VALUE"""),4.9)</f>
        <v>4.9</v>
      </c>
      <c r="AA1024" s="4">
        <v>6.25881</v>
      </c>
      <c r="AB1024" s="4" t="s">
        <v>13</v>
      </c>
      <c r="AC1024" s="1">
        <v>-2.144616718</v>
      </c>
      <c r="AD1024" s="4">
        <v>37.681616718</v>
      </c>
    </row>
    <row r="1025">
      <c r="G1025" s="5">
        <v>28.1449</v>
      </c>
      <c r="H1025" s="1">
        <v>5.12</v>
      </c>
      <c r="K1025" s="4">
        <f>IFERROR(__xludf.DUMMYFUNCTION("""COMPUTED_VALUE"""),4.905)</f>
        <v>4.905</v>
      </c>
      <c r="L1025" s="4">
        <v>8.34196</v>
      </c>
      <c r="M1025" s="4" t="s">
        <v>13</v>
      </c>
      <c r="N1025" s="1">
        <v>3.615180664</v>
      </c>
      <c r="O1025" s="4">
        <v>24.529719336</v>
      </c>
      <c r="V1025" s="5">
        <v>36.4683</v>
      </c>
      <c r="W1025" s="1">
        <v>5.12</v>
      </c>
      <c r="Z1025" s="4">
        <f>IFERROR(__xludf.DUMMYFUNCTION("""COMPUTED_VALUE"""),4.905)</f>
        <v>4.905</v>
      </c>
      <c r="AA1025" s="4">
        <v>6.55991</v>
      </c>
      <c r="AB1025" s="4" t="s">
        <v>13</v>
      </c>
      <c r="AC1025" s="1">
        <v>-2.144616718</v>
      </c>
      <c r="AD1025" s="4">
        <v>38.612916718</v>
      </c>
    </row>
    <row r="1026">
      <c r="G1026" s="5">
        <v>28.8047</v>
      </c>
      <c r="H1026" s="1">
        <v>5.125</v>
      </c>
      <c r="K1026" s="4">
        <f>IFERROR(__xludf.DUMMYFUNCTION("""COMPUTED_VALUE"""),4.91)</f>
        <v>4.91</v>
      </c>
      <c r="L1026" s="4">
        <v>8.51576</v>
      </c>
      <c r="M1026" s="4" t="s">
        <v>13</v>
      </c>
      <c r="N1026" s="1">
        <v>3.615180664</v>
      </c>
      <c r="O1026" s="4">
        <v>25.189519336</v>
      </c>
      <c r="V1026" s="5">
        <v>37.4041</v>
      </c>
      <c r="W1026" s="1">
        <v>5.125</v>
      </c>
      <c r="Z1026" s="4">
        <f>IFERROR(__xludf.DUMMYFUNCTION("""COMPUTED_VALUE"""),4.91)</f>
        <v>4.91</v>
      </c>
      <c r="AA1026" s="4">
        <v>6.87942</v>
      </c>
      <c r="AB1026" s="4" t="s">
        <v>13</v>
      </c>
      <c r="AC1026" s="1">
        <v>-2.144616718</v>
      </c>
      <c r="AD1026" s="4">
        <v>39.548716718</v>
      </c>
    </row>
    <row r="1027">
      <c r="G1027" s="5">
        <v>29.4648</v>
      </c>
      <c r="H1027" s="1">
        <v>5.13</v>
      </c>
      <c r="K1027" s="4">
        <f>IFERROR(__xludf.DUMMYFUNCTION("""COMPUTED_VALUE"""),4.915)</f>
        <v>4.915</v>
      </c>
      <c r="L1027" s="4">
        <v>8.70137</v>
      </c>
      <c r="M1027" s="4" t="s">
        <v>13</v>
      </c>
      <c r="N1027" s="1">
        <v>3.615180664</v>
      </c>
      <c r="O1027" s="4">
        <v>25.849619336</v>
      </c>
      <c r="V1027" s="5">
        <v>38.3443</v>
      </c>
      <c r="W1027" s="1">
        <v>5.13</v>
      </c>
      <c r="Z1027" s="4">
        <f>IFERROR(__xludf.DUMMYFUNCTION("""COMPUTED_VALUE"""),4.915)</f>
        <v>4.915</v>
      </c>
      <c r="AA1027" s="4">
        <v>7.218</v>
      </c>
      <c r="AB1027" s="4" t="s">
        <v>13</v>
      </c>
      <c r="AC1027" s="1">
        <v>-2.144616718</v>
      </c>
      <c r="AD1027" s="4">
        <v>40.488916718</v>
      </c>
    </row>
    <row r="1028">
      <c r="G1028" s="5">
        <v>30.1246</v>
      </c>
      <c r="H1028" s="1">
        <v>5.135</v>
      </c>
      <c r="K1028" s="4">
        <f>IFERROR(__xludf.DUMMYFUNCTION("""COMPUTED_VALUE"""),4.92)</f>
        <v>4.92</v>
      </c>
      <c r="L1028" s="4">
        <v>8.89934</v>
      </c>
      <c r="M1028" s="4" t="s">
        <v>13</v>
      </c>
      <c r="N1028" s="1">
        <v>3.615180664</v>
      </c>
      <c r="O1028" s="4">
        <v>26.509419336</v>
      </c>
      <c r="V1028" s="5">
        <v>39.2889</v>
      </c>
      <c r="W1028" s="1">
        <v>5.135</v>
      </c>
      <c r="Z1028" s="4">
        <f>IFERROR(__xludf.DUMMYFUNCTION("""COMPUTED_VALUE"""),4.92)</f>
        <v>4.92</v>
      </c>
      <c r="AA1028" s="4">
        <v>7.57629</v>
      </c>
      <c r="AB1028" s="4" t="s">
        <v>13</v>
      </c>
      <c r="AC1028" s="1">
        <v>-2.144616718</v>
      </c>
      <c r="AD1028" s="4">
        <v>41.433516718</v>
      </c>
    </row>
    <row r="1029">
      <c r="G1029" s="5">
        <v>30.7838</v>
      </c>
      <c r="H1029" s="1">
        <v>5.14</v>
      </c>
      <c r="K1029" s="4">
        <f>IFERROR(__xludf.DUMMYFUNCTION("""COMPUTED_VALUE"""),4.925)</f>
        <v>4.925</v>
      </c>
      <c r="L1029" s="4">
        <v>9.11022</v>
      </c>
      <c r="M1029" s="4" t="s">
        <v>13</v>
      </c>
      <c r="N1029" s="1">
        <v>3.615180664</v>
      </c>
      <c r="O1029" s="4">
        <v>27.168619336</v>
      </c>
      <c r="V1029" s="5">
        <v>40.2379</v>
      </c>
      <c r="W1029" s="1">
        <v>5.14</v>
      </c>
      <c r="Z1029" s="4">
        <f>IFERROR(__xludf.DUMMYFUNCTION("""COMPUTED_VALUE"""),4.925)</f>
        <v>4.925</v>
      </c>
      <c r="AA1029" s="4">
        <v>7.95481</v>
      </c>
      <c r="AB1029" s="4" t="s">
        <v>13</v>
      </c>
      <c r="AC1029" s="1">
        <v>-2.144616718</v>
      </c>
      <c r="AD1029" s="4">
        <v>42.382516718000005</v>
      </c>
    </row>
    <row r="1030">
      <c r="G1030" s="5">
        <v>31.4419</v>
      </c>
      <c r="H1030" s="1">
        <v>5.145</v>
      </c>
      <c r="K1030" s="4">
        <f>IFERROR(__xludf.DUMMYFUNCTION("""COMPUTED_VALUE"""),4.93)</f>
        <v>4.93</v>
      </c>
      <c r="L1030" s="4">
        <v>9.33451</v>
      </c>
      <c r="M1030" s="4" t="s">
        <v>13</v>
      </c>
      <c r="N1030" s="1">
        <v>3.615180664</v>
      </c>
      <c r="O1030" s="4">
        <v>27.826719336</v>
      </c>
      <c r="V1030" s="5">
        <v>41.1913</v>
      </c>
      <c r="W1030" s="1">
        <v>5.145</v>
      </c>
      <c r="Z1030" s="4">
        <f>IFERROR(__xludf.DUMMYFUNCTION("""COMPUTED_VALUE"""),4.93)</f>
        <v>4.93</v>
      </c>
      <c r="AA1030" s="4">
        <v>8.35401</v>
      </c>
      <c r="AB1030" s="4" t="s">
        <v>13</v>
      </c>
      <c r="AC1030" s="1">
        <v>-2.144616718</v>
      </c>
      <c r="AD1030" s="4">
        <v>43.335916718</v>
      </c>
    </row>
    <row r="1031">
      <c r="G1031" s="5">
        <v>32.0987</v>
      </c>
      <c r="H1031" s="1">
        <v>5.15</v>
      </c>
      <c r="K1031" s="4">
        <f>IFERROR(__xludf.DUMMYFUNCTION("""COMPUTED_VALUE"""),4.935)</f>
        <v>4.935</v>
      </c>
      <c r="L1031" s="4">
        <v>9.57267</v>
      </c>
      <c r="M1031" s="4" t="s">
        <v>13</v>
      </c>
      <c r="N1031" s="1">
        <v>3.615180664</v>
      </c>
      <c r="O1031" s="4">
        <v>28.483519336</v>
      </c>
      <c r="V1031" s="5">
        <v>42.149</v>
      </c>
      <c r="W1031" s="1">
        <v>5.15</v>
      </c>
      <c r="Z1031" s="4">
        <f>IFERROR(__xludf.DUMMYFUNCTION("""COMPUTED_VALUE"""),4.935)</f>
        <v>4.935</v>
      </c>
      <c r="AA1031" s="4">
        <v>8.77429</v>
      </c>
      <c r="AB1031" s="4" t="s">
        <v>13</v>
      </c>
      <c r="AC1031" s="1">
        <v>-2.144616718</v>
      </c>
      <c r="AD1031" s="4">
        <v>44.293616718</v>
      </c>
    </row>
    <row r="1032">
      <c r="G1032" s="5">
        <v>32.7537</v>
      </c>
      <c r="H1032" s="1">
        <v>5.155</v>
      </c>
      <c r="K1032" s="4">
        <f>IFERROR(__xludf.DUMMYFUNCTION("""COMPUTED_VALUE"""),4.94)</f>
        <v>4.94</v>
      </c>
      <c r="L1032" s="4">
        <v>9.82511</v>
      </c>
      <c r="M1032" s="4" t="s">
        <v>13</v>
      </c>
      <c r="N1032" s="1">
        <v>3.61669708920608</v>
      </c>
      <c r="O1032" s="4">
        <v>29.13700291079392</v>
      </c>
      <c r="V1032" s="5">
        <v>43.1112</v>
      </c>
      <c r="W1032" s="1">
        <v>5.155</v>
      </c>
      <c r="Z1032" s="4">
        <f>IFERROR(__xludf.DUMMYFUNCTION("""COMPUTED_VALUE"""),4.94)</f>
        <v>4.94</v>
      </c>
      <c r="AA1032" s="4">
        <v>9.21589</v>
      </c>
      <c r="AB1032" s="4" t="s">
        <v>13</v>
      </c>
      <c r="AC1032" s="1">
        <v>-2.13416654064402</v>
      </c>
      <c r="AD1032" s="4">
        <v>45.245366540644014</v>
      </c>
    </row>
    <row r="1033">
      <c r="G1033" s="5">
        <v>33.4069</v>
      </c>
      <c r="H1033" s="1">
        <v>5.16</v>
      </c>
      <c r="K1033" s="4">
        <f>IFERROR(__xludf.DUMMYFUNCTION("""COMPUTED_VALUE"""),4.945)</f>
        <v>4.945</v>
      </c>
      <c r="L1033" s="4">
        <v>10.0922</v>
      </c>
      <c r="M1033" s="4" t="s">
        <v>13</v>
      </c>
      <c r="N1033" s="1">
        <v>3.631679558335</v>
      </c>
      <c r="O1033" s="4">
        <v>29.775220441665</v>
      </c>
      <c r="V1033" s="5">
        <v>44.0778</v>
      </c>
      <c r="W1033" s="1">
        <v>5.16</v>
      </c>
      <c r="Z1033" s="4">
        <f>IFERROR(__xludf.DUMMYFUNCTION("""COMPUTED_VALUE"""),4.945)</f>
        <v>4.945</v>
      </c>
      <c r="AA1033" s="4">
        <v>9.67905</v>
      </c>
      <c r="AB1033" s="4" t="s">
        <v>13</v>
      </c>
      <c r="AC1033" s="1">
        <v>-2.03172856623452</v>
      </c>
      <c r="AD1033" s="4">
        <v>46.10952856623452</v>
      </c>
    </row>
    <row r="1034">
      <c r="G1034" s="5">
        <v>34.0579</v>
      </c>
      <c r="H1034" s="1">
        <v>5.165</v>
      </c>
      <c r="K1034" s="4">
        <f>IFERROR(__xludf.DUMMYFUNCTION("""COMPUTED_VALUE"""),4.95)</f>
        <v>4.95</v>
      </c>
      <c r="L1034" s="4">
        <v>10.3744</v>
      </c>
      <c r="M1034" s="4" t="s">
        <v>13</v>
      </c>
      <c r="N1034" s="1">
        <v>3.6621084134106</v>
      </c>
      <c r="O1034" s="4">
        <v>30.395791586589397</v>
      </c>
      <c r="V1034" s="5">
        <v>45.0489</v>
      </c>
      <c r="W1034" s="1">
        <v>5.165</v>
      </c>
      <c r="Z1034" s="4">
        <f>IFERROR(__xludf.DUMMYFUNCTION("""COMPUTED_VALUE"""),4.95)</f>
        <v>4.95</v>
      </c>
      <c r="AA1034" s="4">
        <v>10.1639</v>
      </c>
      <c r="AB1034" s="4" t="s">
        <v>13</v>
      </c>
      <c r="AC1034" s="1">
        <v>-1.82590508564203</v>
      </c>
      <c r="AD1034" s="4">
        <v>46.87480508564203</v>
      </c>
    </row>
    <row r="1035">
      <c r="G1035" s="5">
        <v>34.7065</v>
      </c>
      <c r="H1035" s="1">
        <v>5.17</v>
      </c>
      <c r="K1035" s="4">
        <f>IFERROR(__xludf.DUMMYFUNCTION("""COMPUTED_VALUE"""),4.955)</f>
        <v>4.955</v>
      </c>
      <c r="L1035" s="4">
        <v>10.6719</v>
      </c>
      <c r="M1035" s="4" t="s">
        <v>13</v>
      </c>
      <c r="N1035" s="1">
        <v>3.70727271848546</v>
      </c>
      <c r="O1035" s="4">
        <v>30.99922728151454</v>
      </c>
      <c r="V1035" s="5">
        <v>46.0246</v>
      </c>
      <c r="W1035" s="1">
        <v>5.17</v>
      </c>
      <c r="Z1035" s="4">
        <f>IFERROR(__xludf.DUMMYFUNCTION("""COMPUTED_VALUE"""),4.955)</f>
        <v>4.955</v>
      </c>
      <c r="AA1035" s="4">
        <v>10.6704</v>
      </c>
      <c r="AB1035" s="4" t="s">
        <v>13</v>
      </c>
      <c r="AC1035" s="1">
        <v>-1.5239733816468</v>
      </c>
      <c r="AD1035" s="4">
        <v>47.5485733816468</v>
      </c>
    </row>
    <row r="1036">
      <c r="G1036" s="5">
        <v>35.3527</v>
      </c>
      <c r="H1036" s="1">
        <v>5.175</v>
      </c>
      <c r="K1036" s="4">
        <f>IFERROR(__xludf.DUMMYFUNCTION("""COMPUTED_VALUE"""),4.96)</f>
        <v>4.96</v>
      </c>
      <c r="L1036" s="4">
        <v>10.9851</v>
      </c>
      <c r="M1036" s="4" t="s">
        <v>13</v>
      </c>
      <c r="N1036" s="1">
        <v>3.76646153761215</v>
      </c>
      <c r="O1036" s="4">
        <v>31.586238462387847</v>
      </c>
      <c r="V1036" s="5">
        <v>47.005</v>
      </c>
      <c r="W1036" s="1">
        <v>5.175</v>
      </c>
      <c r="Z1036" s="4">
        <f>IFERROR(__xludf.DUMMYFUNCTION("""COMPUTED_VALUE"""),4.96)</f>
        <v>4.96</v>
      </c>
      <c r="AA1036" s="4">
        <v>11.1987</v>
      </c>
      <c r="AB1036" s="4" t="s">
        <v>13</v>
      </c>
      <c r="AC1036" s="1">
        <v>-1.13321073702907</v>
      </c>
      <c r="AD1036" s="4">
        <v>48.13821073702907</v>
      </c>
    </row>
    <row r="1037">
      <c r="G1037" s="5">
        <v>35.9964</v>
      </c>
      <c r="H1037" s="1">
        <v>5.18</v>
      </c>
      <c r="K1037" s="4">
        <f>IFERROR(__xludf.DUMMYFUNCTION("""COMPUTED_VALUE"""),4.965)</f>
        <v>4.965</v>
      </c>
      <c r="L1037" s="4">
        <v>11.314</v>
      </c>
      <c r="M1037" s="4" t="s">
        <v>13</v>
      </c>
      <c r="N1037" s="1">
        <v>3.83896393484324</v>
      </c>
      <c r="O1037" s="4">
        <v>32.15743606515676</v>
      </c>
      <c r="V1037" s="5">
        <v>47.9903</v>
      </c>
      <c r="W1037" s="1">
        <v>5.18</v>
      </c>
      <c r="Z1037" s="4">
        <f>IFERROR(__xludf.DUMMYFUNCTION("""COMPUTED_VALUE"""),4.965)</f>
        <v>4.965</v>
      </c>
      <c r="AA1037" s="4">
        <v>11.7485</v>
      </c>
      <c r="AB1037" s="4" t="s">
        <v>13</v>
      </c>
      <c r="AC1037" s="1">
        <v>-0.660894434569077</v>
      </c>
      <c r="AD1037" s="4">
        <v>48.65119443456908</v>
      </c>
    </row>
    <row r="1038">
      <c r="G1038" s="5">
        <v>36.6374</v>
      </c>
      <c r="H1038" s="1">
        <v>5.185</v>
      </c>
      <c r="K1038" s="4">
        <f>IFERROR(__xludf.DUMMYFUNCTION("""COMPUTED_VALUE"""),4.97)</f>
        <v>4.97</v>
      </c>
      <c r="L1038" s="4">
        <v>11.659</v>
      </c>
      <c r="M1038" s="4" t="s">
        <v>13</v>
      </c>
      <c r="N1038" s="1">
        <v>3.9240689742313</v>
      </c>
      <c r="O1038" s="4">
        <v>32.713331025768696</v>
      </c>
      <c r="V1038" s="5">
        <v>48.9806</v>
      </c>
      <c r="W1038" s="1">
        <v>5.185</v>
      </c>
      <c r="Z1038" s="4">
        <f>IFERROR(__xludf.DUMMYFUNCTION("""COMPUTED_VALUE"""),4.97)</f>
        <v>4.97</v>
      </c>
      <c r="AA1038" s="4">
        <v>12.3195</v>
      </c>
      <c r="AB1038" s="4" t="s">
        <v>13</v>
      </c>
      <c r="AC1038" s="1">
        <v>-0.114301757047066</v>
      </c>
      <c r="AD1038" s="4">
        <v>49.09490175704707</v>
      </c>
    </row>
    <row r="1039">
      <c r="G1039" s="5">
        <v>37.2758</v>
      </c>
      <c r="H1039" s="1">
        <v>5.19</v>
      </c>
      <c r="K1039" s="4">
        <f>IFERROR(__xludf.DUMMYFUNCTION("""COMPUTED_VALUE"""),4.975)</f>
        <v>4.975</v>
      </c>
      <c r="L1039" s="4">
        <v>12.02</v>
      </c>
      <c r="M1039" s="4" t="s">
        <v>13</v>
      </c>
      <c r="N1039" s="1">
        <v>4.02106571982893</v>
      </c>
      <c r="O1039" s="4">
        <v>33.254734280171064</v>
      </c>
      <c r="V1039" s="5">
        <v>49.9761</v>
      </c>
      <c r="W1039" s="1">
        <v>5.19</v>
      </c>
      <c r="Z1039" s="4">
        <f>IFERROR(__xludf.DUMMYFUNCTION("""COMPUTED_VALUE"""),4.975)</f>
        <v>4.975</v>
      </c>
      <c r="AA1039" s="4">
        <v>12.9117</v>
      </c>
      <c r="AB1039" s="4" t="s">
        <v>13</v>
      </c>
      <c r="AC1039" s="1">
        <v>0.499290012756837</v>
      </c>
      <c r="AD1039" s="4">
        <v>49.476809987243165</v>
      </c>
    </row>
    <row r="1040">
      <c r="G1040" s="5">
        <v>37.9116</v>
      </c>
      <c r="H1040" s="1">
        <v>5.195</v>
      </c>
      <c r="K1040" s="4">
        <f>IFERROR(__xludf.DUMMYFUNCTION("""COMPUTED_VALUE"""),4.98)</f>
        <v>4.98</v>
      </c>
      <c r="L1040" s="4">
        <v>12.3972</v>
      </c>
      <c r="M1040" s="4" t="s">
        <v>13</v>
      </c>
      <c r="N1040" s="1">
        <v>4.12924323568865</v>
      </c>
      <c r="O1040" s="4">
        <v>33.78235676431135</v>
      </c>
      <c r="V1040" s="5">
        <v>50.9769</v>
      </c>
      <c r="W1040" s="1">
        <v>5.195</v>
      </c>
      <c r="Z1040" s="4">
        <f>IFERROR(__xludf.DUMMYFUNCTION("""COMPUTED_VALUE"""),4.98)</f>
        <v>4.98</v>
      </c>
      <c r="AA1040" s="4">
        <v>13.5245</v>
      </c>
      <c r="AB1040" s="4" t="s">
        <v>13</v>
      </c>
      <c r="AC1040" s="1">
        <v>1.17260359206217</v>
      </c>
      <c r="AD1040" s="4">
        <v>49.804296407937834</v>
      </c>
    </row>
    <row r="1041">
      <c r="G1041" s="5">
        <v>38.5448</v>
      </c>
      <c r="H1041" s="1">
        <v>5.2</v>
      </c>
      <c r="K1041" s="4">
        <f>IFERROR(__xludf.DUMMYFUNCTION("""COMPUTED_VALUE"""),4.985)</f>
        <v>4.985</v>
      </c>
      <c r="L1041" s="4">
        <v>12.7906</v>
      </c>
      <c r="M1041" s="4" t="s">
        <v>13</v>
      </c>
      <c r="N1041" s="1">
        <v>4.24789058586307</v>
      </c>
      <c r="O1041" s="4">
        <v>34.296909414136934</v>
      </c>
      <c r="V1041" s="5">
        <v>51.9834</v>
      </c>
      <c r="W1041" s="1">
        <v>5.2</v>
      </c>
      <c r="Z1041" s="4">
        <f>IFERROR(__xludf.DUMMYFUNCTION("""COMPUTED_VALUE"""),4.985)</f>
        <v>4.985</v>
      </c>
      <c r="AA1041" s="4">
        <v>14.1576</v>
      </c>
      <c r="AB1041" s="4" t="s">
        <v>13</v>
      </c>
      <c r="AC1041" s="1">
        <v>1.89836169808879</v>
      </c>
      <c r="AD1041" s="4">
        <v>50.08503830191121</v>
      </c>
    </row>
    <row r="1042">
      <c r="G1042" s="5">
        <v>39.1755</v>
      </c>
      <c r="H1042" s="1">
        <v>5.205</v>
      </c>
      <c r="K1042" s="4">
        <f>IFERROR(__xludf.DUMMYFUNCTION("""COMPUTED_VALUE"""),4.98609161419999)</f>
        <v>4.986091614</v>
      </c>
      <c r="L1042" s="4" t="s">
        <v>13</v>
      </c>
      <c r="M1042" s="4">
        <v>2.50348887588114</v>
      </c>
      <c r="N1042" s="1">
        <v>4.37629683440474</v>
      </c>
      <c r="O1042" s="4">
        <v>34.79920316559526</v>
      </c>
      <c r="V1042" s="5">
        <v>52.9959</v>
      </c>
      <c r="W1042" s="1">
        <v>5.205</v>
      </c>
      <c r="Z1042" s="4">
        <f>IFERROR(__xludf.DUMMYFUNCTION("""COMPUTED_VALUE"""),4.98609161419999)</f>
        <v>4.986091614</v>
      </c>
      <c r="AA1042" s="4" t="s">
        <v>13</v>
      </c>
      <c r="AB1042" s="4">
        <v>0.472935020412137</v>
      </c>
      <c r="AC1042" s="1">
        <v>2.66928704805647</v>
      </c>
      <c r="AD1042" s="4">
        <v>50.32661295194353</v>
      </c>
    </row>
    <row r="1043">
      <c r="G1043" s="5">
        <v>39.8038</v>
      </c>
      <c r="H1043" s="1">
        <v>5.21</v>
      </c>
      <c r="K1043" s="4">
        <f>IFERROR(__xludf.DUMMYFUNCTION("""COMPUTED_VALUE"""),4.99)</f>
        <v>4.99</v>
      </c>
      <c r="L1043" s="4">
        <v>13.2</v>
      </c>
      <c r="M1043" s="4" t="s">
        <v>13</v>
      </c>
      <c r="N1043" s="1">
        <v>4.51375104536624</v>
      </c>
      <c r="O1043" s="4">
        <v>35.29004895463376</v>
      </c>
      <c r="V1043" s="5">
        <v>54.0145</v>
      </c>
      <c r="W1043" s="1">
        <v>5.21</v>
      </c>
      <c r="Z1043" s="4">
        <f>IFERROR(__xludf.DUMMYFUNCTION("""COMPUTED_VALUE"""),4.99)</f>
        <v>4.99</v>
      </c>
      <c r="AA1043" s="4">
        <v>14.8105</v>
      </c>
      <c r="AB1043" s="4" t="s">
        <v>13</v>
      </c>
      <c r="AC1043" s="1">
        <v>3.47810235918496</v>
      </c>
      <c r="AD1043" s="4">
        <v>50.53639764081504</v>
      </c>
    </row>
    <row r="1044">
      <c r="G1044" s="5">
        <v>40.4299</v>
      </c>
      <c r="H1044" s="1">
        <v>5.215</v>
      </c>
      <c r="K1044" s="4">
        <f>IFERROR(__xludf.DUMMYFUNCTION("""COMPUTED_VALUE"""),4.995)</f>
        <v>4.995</v>
      </c>
      <c r="L1044" s="4">
        <v>13.6255</v>
      </c>
      <c r="M1044" s="4" t="s">
        <v>13</v>
      </c>
      <c r="N1044" s="1">
        <v>4.65954228280015</v>
      </c>
      <c r="O1044" s="4">
        <v>35.77035771719986</v>
      </c>
      <c r="V1044" s="5">
        <v>55.0396</v>
      </c>
      <c r="W1044" s="1">
        <v>5.215</v>
      </c>
      <c r="Z1044" s="4">
        <f>IFERROR(__xludf.DUMMYFUNCTION("""COMPUTED_VALUE"""),4.995)</f>
        <v>4.995</v>
      </c>
      <c r="AA1044" s="4">
        <v>15.4827</v>
      </c>
      <c r="AB1044" s="4" t="s">
        <v>13</v>
      </c>
      <c r="AC1044" s="1">
        <v>4.31753034869402</v>
      </c>
      <c r="AD1044" s="4">
        <v>50.72206965130598</v>
      </c>
    </row>
    <row r="1045">
      <c r="G1045" s="5">
        <v>41.0538</v>
      </c>
      <c r="H1045" s="1">
        <v>5.22</v>
      </c>
      <c r="K1045" s="4">
        <f>IFERROR(__xludf.DUMMYFUNCTION("""COMPUTED_VALUE"""),5.0)</f>
        <v>5</v>
      </c>
      <c r="L1045" s="4">
        <v>14.0669</v>
      </c>
      <c r="M1045" s="4" t="s">
        <v>13</v>
      </c>
      <c r="N1045" s="1">
        <v>4.81295961075903</v>
      </c>
      <c r="O1045" s="4">
        <v>36.24084038924097</v>
      </c>
      <c r="V1045" s="5">
        <v>56.0715</v>
      </c>
      <c r="W1045" s="1">
        <v>5.22</v>
      </c>
      <c r="Z1045" s="4">
        <f>IFERROR(__xludf.DUMMYFUNCTION("""COMPUTED_VALUE"""),5.0)</f>
        <v>5</v>
      </c>
      <c r="AA1045" s="4">
        <v>16.1734</v>
      </c>
      <c r="AB1045" s="4" t="s">
        <v>13</v>
      </c>
      <c r="AC1045" s="1">
        <v>5.1802937338034</v>
      </c>
      <c r="AD1045" s="4">
        <v>50.8912062661966</v>
      </c>
    </row>
    <row r="1046">
      <c r="G1046" s="5">
        <v>41.6758</v>
      </c>
      <c r="H1046" s="1">
        <v>5.225</v>
      </c>
      <c r="K1046" s="4">
        <f>IFERROR(__xludf.DUMMYFUNCTION("""COMPUTED_VALUE"""),5.005)</f>
        <v>5.005</v>
      </c>
      <c r="L1046" s="4">
        <v>14.5239</v>
      </c>
      <c r="M1046" s="4" t="s">
        <v>13</v>
      </c>
      <c r="N1046" s="1">
        <v>4.97329209329545</v>
      </c>
      <c r="O1046" s="4">
        <v>36.702507906704554</v>
      </c>
      <c r="V1046" s="5">
        <v>57.1106</v>
      </c>
      <c r="W1046" s="1">
        <v>5.225</v>
      </c>
      <c r="Z1046" s="4">
        <f>IFERROR(__xludf.DUMMYFUNCTION("""COMPUTED_VALUE"""),5.005)</f>
        <v>5.005</v>
      </c>
      <c r="AA1046" s="4">
        <v>16.8822</v>
      </c>
      <c r="AB1046" s="4" t="s">
        <v>13</v>
      </c>
      <c r="AC1046" s="1">
        <v>6.05911523173286</v>
      </c>
      <c r="AD1046" s="4">
        <v>51.05148476826714</v>
      </c>
    </row>
    <row r="1047">
      <c r="G1047" s="5">
        <v>42.2959</v>
      </c>
      <c r="H1047" s="1">
        <v>5.23</v>
      </c>
      <c r="K1047" s="4">
        <f>IFERROR(__xludf.DUMMYFUNCTION("""COMPUTED_VALUE"""),5.01)</f>
        <v>5.01</v>
      </c>
      <c r="L1047" s="4">
        <v>14.9962</v>
      </c>
      <c r="M1047" s="4" t="s">
        <v>13</v>
      </c>
      <c r="N1047" s="1">
        <v>5.13982879446203</v>
      </c>
      <c r="O1047" s="4">
        <v>37.15607120553797</v>
      </c>
      <c r="V1047" s="5">
        <v>58.157</v>
      </c>
      <c r="W1047" s="1">
        <v>5.23</v>
      </c>
      <c r="Z1047" s="4">
        <f>IFERROR(__xludf.DUMMYFUNCTION("""COMPUTED_VALUE"""),5.01)</f>
        <v>5.01</v>
      </c>
      <c r="AA1047" s="4">
        <v>17.6082</v>
      </c>
      <c r="AB1047" s="4" t="s">
        <v>13</v>
      </c>
      <c r="AC1047" s="1">
        <v>6.94671755970233</v>
      </c>
      <c r="AD1047" s="4">
        <v>51.21028244029767</v>
      </c>
    </row>
    <row r="1048">
      <c r="G1048" s="5">
        <v>42.9144</v>
      </c>
      <c r="H1048" s="1">
        <v>5.235</v>
      </c>
      <c r="K1048" s="4">
        <f>IFERROR(__xludf.DUMMYFUNCTION("""COMPUTED_VALUE"""),5.015)</f>
        <v>5.015</v>
      </c>
      <c r="L1048" s="4">
        <v>15.4836</v>
      </c>
      <c r="M1048" s="4" t="s">
        <v>13</v>
      </c>
      <c r="N1048" s="1">
        <v>5.31185877831126</v>
      </c>
      <c r="O1048" s="4">
        <v>37.60254122168874</v>
      </c>
      <c r="V1048" s="5">
        <v>59.2113</v>
      </c>
      <c r="W1048" s="1">
        <v>5.235</v>
      </c>
      <c r="Z1048" s="4">
        <f>IFERROR(__xludf.DUMMYFUNCTION("""COMPUTED_VALUE"""),5.015)</f>
        <v>5.015</v>
      </c>
      <c r="AA1048" s="4">
        <v>18.3508</v>
      </c>
      <c r="AB1048" s="4" t="s">
        <v>13</v>
      </c>
      <c r="AC1048" s="1">
        <v>7.83582343493125</v>
      </c>
      <c r="AD1048" s="4">
        <v>51.37547656506875</v>
      </c>
    </row>
    <row r="1049">
      <c r="G1049" s="5">
        <v>43.5314</v>
      </c>
      <c r="H1049" s="1">
        <v>5.24</v>
      </c>
      <c r="K1049" s="4">
        <f>IFERROR(__xludf.DUMMYFUNCTION("""COMPUTED_VALUE"""),5.02)</f>
        <v>5.02</v>
      </c>
      <c r="L1049" s="4">
        <v>15.9856</v>
      </c>
      <c r="M1049" s="4" t="s">
        <v>13</v>
      </c>
      <c r="N1049" s="1">
        <v>5.48867110889575</v>
      </c>
      <c r="O1049" s="4">
        <v>38.04272889110425</v>
      </c>
      <c r="V1049" s="5">
        <v>60.2736</v>
      </c>
      <c r="W1049" s="1">
        <v>5.24</v>
      </c>
      <c r="Z1049" s="4">
        <f>IFERROR(__xludf.DUMMYFUNCTION("""COMPUTED_VALUE"""),5.02)</f>
        <v>5.02</v>
      </c>
      <c r="AA1049" s="4">
        <v>19.1092</v>
      </c>
      <c r="AB1049" s="4" t="s">
        <v>13</v>
      </c>
      <c r="AC1049" s="1">
        <v>8.71915557463951</v>
      </c>
      <c r="AD1049" s="4">
        <v>51.554444425360494</v>
      </c>
    </row>
    <row r="1050">
      <c r="G1050" s="5">
        <v>44.1472</v>
      </c>
      <c r="H1050" s="1">
        <v>5.245</v>
      </c>
      <c r="K1050" s="4">
        <f>IFERROR(__xludf.DUMMYFUNCTION("""COMPUTED_VALUE"""),5.025)</f>
        <v>5.025</v>
      </c>
      <c r="L1050" s="4">
        <v>16.5018</v>
      </c>
      <c r="M1050" s="4" t="s">
        <v>13</v>
      </c>
      <c r="N1050" s="1">
        <v>5.66955485026808</v>
      </c>
      <c r="O1050" s="4">
        <v>38.47764514973192</v>
      </c>
      <c r="V1050" s="5">
        <v>61.3442</v>
      </c>
      <c r="W1050" s="1">
        <v>5.245</v>
      </c>
      <c r="Z1050" s="4">
        <f>IFERROR(__xludf.DUMMYFUNCTION("""COMPUTED_VALUE"""),5.025)</f>
        <v>5.025</v>
      </c>
      <c r="AA1050" s="4">
        <v>19.8827</v>
      </c>
      <c r="AB1050" s="4" t="s">
        <v>13</v>
      </c>
      <c r="AC1050" s="1">
        <v>9.5894366960469</v>
      </c>
      <c r="AD1050" s="4">
        <v>51.7547633039531</v>
      </c>
    </row>
    <row r="1051">
      <c r="G1051" s="5">
        <v>44.7619</v>
      </c>
      <c r="H1051" s="1">
        <v>5.25</v>
      </c>
      <c r="K1051" s="4">
        <f>IFERROR(__xludf.DUMMYFUNCTION("""COMPUTED_VALUE"""),5.03)</f>
        <v>5.03</v>
      </c>
      <c r="L1051" s="4">
        <v>17.0317</v>
      </c>
      <c r="M1051" s="4" t="s">
        <v>13</v>
      </c>
      <c r="N1051" s="1">
        <v>5.85379906648081</v>
      </c>
      <c r="O1051" s="4">
        <v>38.90810093351919</v>
      </c>
      <c r="V1051" s="5">
        <v>62.4234</v>
      </c>
      <c r="W1051" s="1">
        <v>5.25</v>
      </c>
      <c r="Z1051" s="4">
        <f>IFERROR(__xludf.DUMMYFUNCTION("""COMPUTED_VALUE"""),5.03)</f>
        <v>5.03</v>
      </c>
      <c r="AA1051" s="4">
        <v>20.6704</v>
      </c>
      <c r="AB1051" s="4" t="s">
        <v>13</v>
      </c>
      <c r="AC1051" s="1">
        <v>10.4393895163731</v>
      </c>
      <c r="AD1051" s="4">
        <v>51.9840104836269</v>
      </c>
    </row>
    <row r="1052">
      <c r="G1052" s="5">
        <v>45.3757</v>
      </c>
      <c r="H1052" s="1">
        <v>5.255</v>
      </c>
      <c r="K1052" s="4">
        <f>IFERROR(__xludf.DUMMYFUNCTION("""COMPUTED_VALUE"""),5.035)</f>
        <v>5.035</v>
      </c>
      <c r="L1052" s="4">
        <v>17.5747</v>
      </c>
      <c r="M1052" s="4" t="s">
        <v>13</v>
      </c>
      <c r="N1052" s="1">
        <v>6.04069282158652</v>
      </c>
      <c r="O1052" s="4">
        <v>39.335007178413484</v>
      </c>
      <c r="V1052" s="5">
        <v>63.5114</v>
      </c>
      <c r="W1052" s="1">
        <v>5.255</v>
      </c>
      <c r="Z1052" s="4">
        <f>IFERROR(__xludf.DUMMYFUNCTION("""COMPUTED_VALUE"""),5.035)</f>
        <v>5.035</v>
      </c>
      <c r="AA1052" s="4">
        <v>21.4715</v>
      </c>
      <c r="AB1052" s="4" t="s">
        <v>13</v>
      </c>
      <c r="AC1052" s="1">
        <v>11.261736752838</v>
      </c>
      <c r="AD1052" s="4">
        <v>52.249663247162005</v>
      </c>
    </row>
    <row r="1053">
      <c r="G1053" s="5">
        <v>45.9888</v>
      </c>
      <c r="H1053" s="1">
        <v>5.26</v>
      </c>
      <c r="K1053" s="4">
        <f>IFERROR(__xludf.DUMMYFUNCTION("""COMPUTED_VALUE"""),5.04)</f>
        <v>5.04</v>
      </c>
      <c r="L1053" s="4">
        <v>18.1303</v>
      </c>
      <c r="M1053" s="4" t="s">
        <v>13</v>
      </c>
      <c r="N1053" s="1">
        <v>6.22952517963777</v>
      </c>
      <c r="O1053" s="4">
        <v>39.75927482036223</v>
      </c>
      <c r="V1053" s="5">
        <v>64.6083</v>
      </c>
      <c r="W1053" s="1">
        <v>5.26</v>
      </c>
      <c r="Z1053" s="4">
        <f>IFERROR(__xludf.DUMMYFUNCTION("""COMPUTED_VALUE"""),5.04)</f>
        <v>5.04</v>
      </c>
      <c r="AA1053" s="4">
        <v>22.2852</v>
      </c>
      <c r="AB1053" s="4" t="s">
        <v>13</v>
      </c>
      <c r="AC1053" s="1">
        <v>12.0492011226613</v>
      </c>
      <c r="AD1053" s="4">
        <v>52.5590988773387</v>
      </c>
    </row>
    <row r="1054">
      <c r="G1054" s="5">
        <v>46.6014</v>
      </c>
      <c r="H1054" s="1">
        <v>5.265</v>
      </c>
      <c r="K1054" s="4">
        <f>IFERROR(__xludf.DUMMYFUNCTION("""COMPUTED_VALUE"""),5.045)</f>
        <v>5.045</v>
      </c>
      <c r="L1054" s="4">
        <v>18.6978</v>
      </c>
      <c r="M1054" s="4" t="s">
        <v>13</v>
      </c>
      <c r="N1054" s="1">
        <v>6.41958520468715</v>
      </c>
      <c r="O1054" s="4">
        <v>40.181814795312846</v>
      </c>
      <c r="V1054" s="5">
        <v>65.7143</v>
      </c>
      <c r="W1054" s="1">
        <v>5.265</v>
      </c>
      <c r="Z1054" s="4">
        <f>IFERROR(__xludf.DUMMYFUNCTION("""COMPUTED_VALUE"""),5.045)</f>
        <v>5.045</v>
      </c>
      <c r="AA1054" s="4">
        <v>23.1107</v>
      </c>
      <c r="AB1054" s="4" t="s">
        <v>13</v>
      </c>
      <c r="AC1054" s="1">
        <v>12.7945053430628</v>
      </c>
      <c r="AD1054" s="4">
        <v>52.91979465693719</v>
      </c>
    </row>
    <row r="1055">
      <c r="G1055" s="5">
        <v>47.2136</v>
      </c>
      <c r="H1055" s="1">
        <v>5.27</v>
      </c>
      <c r="K1055" s="4">
        <f>IFERROR(__xludf.DUMMYFUNCTION("""COMPUTED_VALUE"""),5.05)</f>
        <v>5.05</v>
      </c>
      <c r="L1055" s="4">
        <v>19.2765</v>
      </c>
      <c r="M1055" s="4" t="s">
        <v>13</v>
      </c>
      <c r="N1055" s="1">
        <v>6.61021195171107</v>
      </c>
      <c r="O1055" s="4">
        <v>40.60338804828893</v>
      </c>
      <c r="V1055" s="5">
        <v>66.8293</v>
      </c>
      <c r="W1055" s="1">
        <v>5.27</v>
      </c>
      <c r="Z1055" s="4">
        <f>IFERROR(__xludf.DUMMYFUNCTION("""COMPUTED_VALUE"""),5.05)</f>
        <v>5.05</v>
      </c>
      <c r="AA1055" s="4">
        <v>23.9473</v>
      </c>
      <c r="AB1055" s="4" t="s">
        <v>13</v>
      </c>
      <c r="AC1055" s="1">
        <v>13.4905182730043</v>
      </c>
      <c r="AD1055" s="4">
        <v>53.338781726995705</v>
      </c>
    </row>
    <row r="1056">
      <c r="G1056" s="5">
        <v>47.8256</v>
      </c>
      <c r="H1056" s="1">
        <v>5.275</v>
      </c>
      <c r="K1056" s="4">
        <f>IFERROR(__xludf.DUMMYFUNCTION("""COMPUTED_VALUE"""),5.05278778119999)</f>
        <v>5.052787781</v>
      </c>
      <c r="L1056" s="4" t="s">
        <v>13</v>
      </c>
      <c r="M1056" s="4">
        <v>3.61518066426091</v>
      </c>
      <c r="N1056" s="1">
        <v>6.80946229608287</v>
      </c>
      <c r="O1056" s="4">
        <v>41.01613770391713</v>
      </c>
      <c r="V1056" s="5">
        <v>67.9533</v>
      </c>
      <c r="W1056" s="1">
        <v>5.275</v>
      </c>
      <c r="Z1056" s="4">
        <f>IFERROR(__xludf.DUMMYFUNCTION("""COMPUTED_VALUE"""),5.05278778119999)</f>
        <v>5.052787781</v>
      </c>
      <c r="AA1056" s="4" t="s">
        <v>13</v>
      </c>
      <c r="AB1056" s="4">
        <v>-2.14461671768276</v>
      </c>
      <c r="AC1056" s="1">
        <v>14.1568558654685</v>
      </c>
      <c r="AD1056" s="4">
        <v>53.7964441345315</v>
      </c>
    </row>
    <row r="1057">
      <c r="G1057" s="5">
        <v>48.4375</v>
      </c>
      <c r="H1057" s="1">
        <v>5.28</v>
      </c>
      <c r="K1057" s="4">
        <f>IFERROR(__xludf.DUMMYFUNCTION("""COMPUTED_VALUE"""),5.055)</f>
        <v>5.055</v>
      </c>
      <c r="L1057" s="4">
        <v>19.8657</v>
      </c>
      <c r="M1057" s="4" t="s">
        <v>13</v>
      </c>
      <c r="N1057" s="1">
        <v>7.02351141423953</v>
      </c>
      <c r="O1057" s="4">
        <v>41.41398858576047</v>
      </c>
      <c r="V1057" s="5">
        <v>69.0861</v>
      </c>
      <c r="W1057" s="1">
        <v>5.28</v>
      </c>
      <c r="Z1057" s="4">
        <f>IFERROR(__xludf.DUMMYFUNCTION("""COMPUTED_VALUE"""),5.055)</f>
        <v>5.055</v>
      </c>
      <c r="AA1057" s="4">
        <v>24.7941</v>
      </c>
      <c r="AB1057" s="4" t="s">
        <v>13</v>
      </c>
      <c r="AC1057" s="1">
        <v>14.8119333796041</v>
      </c>
      <c r="AD1057" s="4">
        <v>54.2741666203959</v>
      </c>
    </row>
    <row r="1058">
      <c r="G1058" s="5">
        <v>49.0495</v>
      </c>
      <c r="H1058" s="1">
        <v>5.285</v>
      </c>
      <c r="K1058" s="4">
        <f>IFERROR(__xludf.DUMMYFUNCTION("""COMPUTED_VALUE"""),5.06)</f>
        <v>5.06</v>
      </c>
      <c r="L1058" s="4">
        <v>20.4648</v>
      </c>
      <c r="M1058" s="4" t="s">
        <v>13</v>
      </c>
      <c r="N1058" s="1">
        <v>7.25228133973787</v>
      </c>
      <c r="O1058" s="4">
        <v>41.79721866026213</v>
      </c>
      <c r="V1058" s="5">
        <v>70.2276</v>
      </c>
      <c r="W1058" s="1">
        <v>5.285</v>
      </c>
      <c r="Z1058" s="4">
        <f>IFERROR(__xludf.DUMMYFUNCTION("""COMPUTED_VALUE"""),5.06)</f>
        <v>5.06</v>
      </c>
      <c r="AA1058" s="4">
        <v>25.6505</v>
      </c>
      <c r="AB1058" s="4" t="s">
        <v>13</v>
      </c>
      <c r="AC1058" s="1">
        <v>15.4567957501244</v>
      </c>
      <c r="AD1058" s="4">
        <v>54.770804249875596</v>
      </c>
    </row>
    <row r="1059">
      <c r="G1059" s="5">
        <v>49.6617</v>
      </c>
      <c r="H1059" s="1">
        <v>5.29</v>
      </c>
      <c r="K1059" s="4">
        <f>IFERROR(__xludf.DUMMYFUNCTION("""COMPUTED_VALUE"""),5.065)</f>
        <v>5.065</v>
      </c>
      <c r="L1059" s="4">
        <v>21.0729</v>
      </c>
      <c r="M1059" s="4" t="s">
        <v>13</v>
      </c>
      <c r="N1059" s="1">
        <v>7.49569410613468</v>
      </c>
      <c r="O1059" s="4">
        <v>42.166005893865325</v>
      </c>
      <c r="V1059" s="5">
        <v>71.3774</v>
      </c>
      <c r="W1059" s="1">
        <v>5.29</v>
      </c>
      <c r="Z1059" s="4">
        <f>IFERROR(__xludf.DUMMYFUNCTION("""COMPUTED_VALUE"""),5.065)</f>
        <v>5.065</v>
      </c>
      <c r="AA1059" s="4">
        <v>26.5157</v>
      </c>
      <c r="AB1059" s="4" t="s">
        <v>13</v>
      </c>
      <c r="AC1059" s="1">
        <v>16.0924879117425</v>
      </c>
      <c r="AD1059" s="4">
        <v>55.2849120882575</v>
      </c>
    </row>
    <row r="1060">
      <c r="G1060" s="5">
        <v>50.2742</v>
      </c>
      <c r="H1060" s="1">
        <v>5.295</v>
      </c>
      <c r="K1060" s="4">
        <f>IFERROR(__xludf.DUMMYFUNCTION("""COMPUTED_VALUE"""),5.07)</f>
        <v>5.07</v>
      </c>
      <c r="L1060" s="4">
        <v>21.6892</v>
      </c>
      <c r="M1060" s="4" t="s">
        <v>13</v>
      </c>
      <c r="N1060" s="1">
        <v>7.75367174698675</v>
      </c>
      <c r="O1060" s="4">
        <v>42.520528253013254</v>
      </c>
      <c r="V1060" s="5">
        <v>72.5352</v>
      </c>
      <c r="W1060" s="1">
        <v>5.295</v>
      </c>
      <c r="Z1060" s="4">
        <f>IFERROR(__xludf.DUMMYFUNCTION("""COMPUTED_VALUE"""),5.07)</f>
        <v>5.07</v>
      </c>
      <c r="AA1060" s="4">
        <v>27.3891</v>
      </c>
      <c r="AB1060" s="4" t="s">
        <v>13</v>
      </c>
      <c r="AC1060" s="1">
        <v>16.7200547991718</v>
      </c>
      <c r="AD1060" s="4">
        <v>55.815145200828205</v>
      </c>
    </row>
    <row r="1061">
      <c r="G1061" s="5">
        <v>50.8872</v>
      </c>
      <c r="H1061" s="1">
        <v>5.3</v>
      </c>
      <c r="K1061" s="4">
        <f>IFERROR(__xludf.DUMMYFUNCTION("""COMPUTED_VALUE"""),5.075)</f>
        <v>5.075</v>
      </c>
      <c r="L1061" s="4">
        <v>22.3131</v>
      </c>
      <c r="M1061" s="4" t="s">
        <v>13</v>
      </c>
      <c r="N1061" s="1">
        <v>8.02613629585087</v>
      </c>
      <c r="O1061" s="4">
        <v>42.86106370414913</v>
      </c>
      <c r="V1061" s="5">
        <v>73.7003</v>
      </c>
      <c r="W1061" s="1">
        <v>5.3</v>
      </c>
      <c r="Z1061" s="4">
        <f>IFERROR(__xludf.DUMMYFUNCTION("""COMPUTED_VALUE"""),5.075)</f>
        <v>5.075</v>
      </c>
      <c r="AA1061" s="4">
        <v>28.2701</v>
      </c>
      <c r="AB1061" s="4" t="s">
        <v>13</v>
      </c>
      <c r="AC1061" s="1">
        <v>17.3405413471254</v>
      </c>
      <c r="AD1061" s="4">
        <v>56.3597586528746</v>
      </c>
    </row>
    <row r="1062">
      <c r="G1062" s="5">
        <v>51.5008</v>
      </c>
      <c r="H1062" s="1">
        <v>5.305</v>
      </c>
      <c r="K1062" s="4">
        <f>IFERROR(__xludf.DUMMYFUNCTION("""COMPUTED_VALUE"""),5.08)</f>
        <v>5.08</v>
      </c>
      <c r="L1062" s="4">
        <v>22.9438</v>
      </c>
      <c r="M1062" s="4" t="s">
        <v>13</v>
      </c>
      <c r="N1062" s="1">
        <v>8.31300978628381</v>
      </c>
      <c r="O1062" s="4">
        <v>43.187790213716184</v>
      </c>
      <c r="V1062" s="5">
        <v>74.8722</v>
      </c>
      <c r="W1062" s="1">
        <v>5.305</v>
      </c>
      <c r="Z1062" s="4">
        <f>IFERROR(__xludf.DUMMYFUNCTION("""COMPUTED_VALUE"""),5.08)</f>
        <v>5.08</v>
      </c>
      <c r="AA1062" s="4">
        <v>29.1581</v>
      </c>
      <c r="AB1062" s="4" t="s">
        <v>13</v>
      </c>
      <c r="AC1062" s="1">
        <v>17.9549924903166</v>
      </c>
      <c r="AD1062" s="4">
        <v>56.91720750968341</v>
      </c>
    </row>
    <row r="1063">
      <c r="G1063" s="5">
        <v>52.1149</v>
      </c>
      <c r="H1063" s="1">
        <v>5.31</v>
      </c>
      <c r="K1063" s="4">
        <f>IFERROR(__xludf.DUMMYFUNCTION("""COMPUTED_VALUE"""),5.085)</f>
        <v>5.085</v>
      </c>
      <c r="L1063" s="4">
        <v>23.5804</v>
      </c>
      <c r="M1063" s="4" t="s">
        <v>13</v>
      </c>
      <c r="N1063" s="1">
        <v>8.61421425184238</v>
      </c>
      <c r="O1063" s="4">
        <v>43.50068574815762</v>
      </c>
      <c r="V1063" s="5">
        <v>76.0502</v>
      </c>
      <c r="W1063" s="1">
        <v>5.31</v>
      </c>
      <c r="Z1063" s="4">
        <f>IFERROR(__xludf.DUMMYFUNCTION("""COMPUTED_VALUE"""),5.085)</f>
        <v>5.085</v>
      </c>
      <c r="AA1063" s="4">
        <v>30.0526</v>
      </c>
      <c r="AB1063" s="4" t="s">
        <v>13</v>
      </c>
      <c r="AC1063" s="1">
        <v>18.5644531634585</v>
      </c>
      <c r="AD1063" s="4">
        <v>57.48574683654151</v>
      </c>
    </row>
    <row r="1064">
      <c r="G1064" s="5">
        <v>52.7299</v>
      </c>
      <c r="H1064" s="1">
        <v>5.315</v>
      </c>
      <c r="K1064" s="4">
        <f>IFERROR(__xludf.DUMMYFUNCTION("""COMPUTED_VALUE"""),5.09)</f>
        <v>5.09</v>
      </c>
      <c r="L1064" s="4">
        <v>24.2223</v>
      </c>
      <c r="M1064" s="4" t="s">
        <v>13</v>
      </c>
      <c r="N1064" s="1">
        <v>8.92967172608341</v>
      </c>
      <c r="O1064" s="4">
        <v>43.80022827391659</v>
      </c>
      <c r="V1064" s="5">
        <v>77.2334</v>
      </c>
      <c r="W1064" s="1">
        <v>5.315</v>
      </c>
      <c r="Z1064" s="4">
        <f>IFERROR(__xludf.DUMMYFUNCTION("""COMPUTED_VALUE"""),5.09)</f>
        <v>5.09</v>
      </c>
      <c r="AA1064" s="4">
        <v>30.9533</v>
      </c>
      <c r="AB1064" s="4" t="s">
        <v>13</v>
      </c>
      <c r="AC1064" s="1">
        <v>19.1699683012645</v>
      </c>
      <c r="AD1064" s="4">
        <v>58.0634316987355</v>
      </c>
    </row>
    <row r="1065">
      <c r="G1065" s="5">
        <v>53.3456</v>
      </c>
      <c r="H1065" s="1">
        <v>5.32</v>
      </c>
      <c r="K1065" s="4">
        <f>IFERROR(__xludf.DUMMYFUNCTION("""COMPUTED_VALUE"""),5.095)</f>
        <v>5.095</v>
      </c>
      <c r="L1065" s="4">
        <v>24.8687</v>
      </c>
      <c r="M1065" s="4" t="s">
        <v>13</v>
      </c>
      <c r="N1065" s="1">
        <v>9.25930424256359</v>
      </c>
      <c r="O1065" s="4">
        <v>44.0862957574364</v>
      </c>
      <c r="V1065" s="5">
        <v>78.421</v>
      </c>
      <c r="W1065" s="1">
        <v>5.32</v>
      </c>
      <c r="Z1065" s="4">
        <f>IFERROR(__xludf.DUMMYFUNCTION("""COMPUTED_VALUE"""),5.095)</f>
        <v>5.095</v>
      </c>
      <c r="AA1065" s="4">
        <v>31.8597</v>
      </c>
      <c r="AB1065" s="4" t="s">
        <v>13</v>
      </c>
      <c r="AC1065" s="1">
        <v>19.7725828384475</v>
      </c>
      <c r="AD1065" s="4">
        <v>58.6484171615525</v>
      </c>
    </row>
    <row r="1066">
      <c r="G1066" s="5">
        <v>53.9622</v>
      </c>
      <c r="H1066" s="1">
        <v>5.325</v>
      </c>
      <c r="K1066" s="4">
        <f>IFERROR(__xludf.DUMMYFUNCTION("""COMPUTED_VALUE"""),5.1)</f>
        <v>5.1</v>
      </c>
      <c r="L1066" s="4">
        <v>25.5189</v>
      </c>
      <c r="M1066" s="4" t="s">
        <v>13</v>
      </c>
      <c r="N1066" s="1">
        <v>9.60303383483975</v>
      </c>
      <c r="O1066" s="4">
        <v>44.359166165160254</v>
      </c>
      <c r="V1066" s="5">
        <v>79.612</v>
      </c>
      <c r="W1066" s="1">
        <v>5.325</v>
      </c>
      <c r="Z1066" s="4">
        <f>IFERROR(__xludf.DUMMYFUNCTION("""COMPUTED_VALUE"""),5.1)</f>
        <v>5.1</v>
      </c>
      <c r="AA1066" s="4">
        <v>32.7715</v>
      </c>
      <c r="AB1066" s="4" t="s">
        <v>13</v>
      </c>
      <c r="AC1066" s="1">
        <v>20.373341709721</v>
      </c>
      <c r="AD1066" s="4">
        <v>59.23865829027899</v>
      </c>
    </row>
    <row r="1067">
      <c r="G1067" s="5">
        <v>54.5798</v>
      </c>
      <c r="H1067" s="1">
        <v>5.33</v>
      </c>
      <c r="K1067" s="4">
        <f>IFERROR(__xludf.DUMMYFUNCTION("""COMPUTED_VALUE"""),5.105)</f>
        <v>5.105</v>
      </c>
      <c r="L1067" s="4">
        <v>26.1723</v>
      </c>
      <c r="M1067" s="4" t="s">
        <v>13</v>
      </c>
      <c r="N1067" s="1">
        <v>9.96078253646868</v>
      </c>
      <c r="O1067" s="4">
        <v>44.61901746353132</v>
      </c>
      <c r="V1067" s="5">
        <v>80.8052</v>
      </c>
      <c r="W1067" s="1">
        <v>5.33</v>
      </c>
      <c r="Z1067" s="4">
        <f>IFERROR(__xludf.DUMMYFUNCTION("""COMPUTED_VALUE"""),5.105)</f>
        <v>5.105</v>
      </c>
      <c r="AA1067" s="4">
        <v>33.6884</v>
      </c>
      <c r="AB1067" s="4" t="s">
        <v>13</v>
      </c>
      <c r="AC1067" s="1">
        <v>20.973289849798</v>
      </c>
      <c r="AD1067" s="4">
        <v>59.831910150202</v>
      </c>
    </row>
    <row r="1068">
      <c r="G1068" s="5">
        <v>55.1983</v>
      </c>
      <c r="H1068" s="1">
        <v>5.335</v>
      </c>
      <c r="K1068" s="4">
        <f>IFERROR(__xludf.DUMMYFUNCTION("""COMPUTED_VALUE"""),5.11)</f>
        <v>5.11</v>
      </c>
      <c r="L1068" s="4">
        <v>26.8282</v>
      </c>
      <c r="M1068" s="4" t="s">
        <v>13</v>
      </c>
      <c r="N1068" s="1">
        <v>10.3324723810071</v>
      </c>
      <c r="O1068" s="4">
        <v>44.8658276189929</v>
      </c>
      <c r="V1068" s="5">
        <v>81.9997</v>
      </c>
      <c r="W1068" s="1">
        <v>5.335</v>
      </c>
      <c r="Z1068" s="4">
        <f>IFERROR(__xludf.DUMMYFUNCTION("""COMPUTED_VALUE"""),5.11)</f>
        <v>5.11</v>
      </c>
      <c r="AA1068" s="4">
        <v>34.6103</v>
      </c>
      <c r="AB1068" s="4" t="s">
        <v>13</v>
      </c>
      <c r="AC1068" s="1">
        <v>21.5734721933919</v>
      </c>
      <c r="AD1068" s="4">
        <v>60.426227806608104</v>
      </c>
    </row>
    <row r="1069">
      <c r="G1069" s="5">
        <v>55.8179</v>
      </c>
      <c r="H1069" s="1">
        <v>5.34</v>
      </c>
      <c r="K1069" s="4">
        <f>IFERROR(__xludf.DUMMYFUNCTION("""COMPUTED_VALUE"""),5.115)</f>
        <v>5.115</v>
      </c>
      <c r="L1069" s="4">
        <v>27.4859</v>
      </c>
      <c r="M1069" s="4" t="s">
        <v>13</v>
      </c>
      <c r="N1069" s="1">
        <v>10.718025402012</v>
      </c>
      <c r="O1069" s="4">
        <v>45.099874597988006</v>
      </c>
      <c r="V1069" s="5">
        <v>83.1943</v>
      </c>
      <c r="W1069" s="1">
        <v>5.34</v>
      </c>
      <c r="Z1069" s="4">
        <f>IFERROR(__xludf.DUMMYFUNCTION("""COMPUTED_VALUE"""),5.115)</f>
        <v>5.115</v>
      </c>
      <c r="AA1069" s="4">
        <v>35.537</v>
      </c>
      <c r="AB1069" s="4" t="s">
        <v>13</v>
      </c>
      <c r="AC1069" s="1">
        <v>22.1749336752159</v>
      </c>
      <c r="AD1069" s="4">
        <v>61.0193663247841</v>
      </c>
    </row>
    <row r="1070">
      <c r="G1070" s="5">
        <v>56.4386</v>
      </c>
      <c r="H1070" s="1">
        <v>5.345</v>
      </c>
      <c r="K1070" s="4">
        <f>IFERROR(__xludf.DUMMYFUNCTION("""COMPUTED_VALUE"""),5.12)</f>
        <v>5.12</v>
      </c>
      <c r="L1070" s="4">
        <v>28.1449</v>
      </c>
      <c r="M1070" s="4" t="s">
        <v>13</v>
      </c>
      <c r="N1070" s="1">
        <v>11.1173636330399</v>
      </c>
      <c r="O1070" s="4">
        <v>45.3212363669601</v>
      </c>
      <c r="V1070" s="5">
        <v>84.3877</v>
      </c>
      <c r="W1070" s="1">
        <v>5.345</v>
      </c>
      <c r="Z1070" s="4">
        <f>IFERROR(__xludf.DUMMYFUNCTION("""COMPUTED_VALUE"""),5.12)</f>
        <v>5.12</v>
      </c>
      <c r="AA1070" s="4">
        <v>36.4683</v>
      </c>
      <c r="AB1070" s="4" t="s">
        <v>13</v>
      </c>
      <c r="AC1070" s="1">
        <v>22.778719229983</v>
      </c>
      <c r="AD1070" s="4">
        <v>61.608980770017</v>
      </c>
    </row>
    <row r="1071">
      <c r="G1071" s="5">
        <v>57.0604</v>
      </c>
      <c r="H1071" s="1">
        <v>5.35</v>
      </c>
      <c r="K1071" s="4">
        <f>IFERROR(__xludf.DUMMYFUNCTION("""COMPUTED_VALUE"""),5.125)</f>
        <v>5.125</v>
      </c>
      <c r="L1071" s="4">
        <v>28.8047</v>
      </c>
      <c r="M1071" s="4" t="s">
        <v>13</v>
      </c>
      <c r="N1071" s="1">
        <v>11.5304091076478</v>
      </c>
      <c r="O1071" s="4">
        <v>45.5299908923522</v>
      </c>
      <c r="V1071" s="5">
        <v>85.5789</v>
      </c>
      <c r="W1071" s="1">
        <v>5.35</v>
      </c>
      <c r="Z1071" s="4">
        <f>IFERROR(__xludf.DUMMYFUNCTION("""COMPUTED_VALUE"""),5.125)</f>
        <v>5.125</v>
      </c>
      <c r="AA1071" s="4">
        <v>37.4041</v>
      </c>
      <c r="AB1071" s="4" t="s">
        <v>13</v>
      </c>
      <c r="AC1071" s="1">
        <v>23.3858737924067</v>
      </c>
      <c r="AD1071" s="4">
        <v>62.193026207593306</v>
      </c>
    </row>
    <row r="1072">
      <c r="G1072" s="5">
        <v>57.6834</v>
      </c>
      <c r="H1072" s="1">
        <v>5.355</v>
      </c>
      <c r="K1072" s="4">
        <f>IFERROR(__xludf.DUMMYFUNCTION("""COMPUTED_VALUE"""),5.13)</f>
        <v>5.13</v>
      </c>
      <c r="L1072" s="4">
        <v>29.4648</v>
      </c>
      <c r="M1072" s="4" t="s">
        <v>13</v>
      </c>
      <c r="N1072" s="1">
        <v>11.9570838593925</v>
      </c>
      <c r="O1072" s="4">
        <v>45.7263161406075</v>
      </c>
      <c r="V1072" s="5">
        <v>86.7666</v>
      </c>
      <c r="W1072" s="1">
        <v>5.355</v>
      </c>
      <c r="Z1072" s="4">
        <f>IFERROR(__xludf.DUMMYFUNCTION("""COMPUTED_VALUE"""),5.13)</f>
        <v>5.13</v>
      </c>
      <c r="AA1072" s="4">
        <v>38.3443</v>
      </c>
      <c r="AB1072" s="4" t="s">
        <v>13</v>
      </c>
      <c r="AC1072" s="1">
        <v>23.9974422972001</v>
      </c>
      <c r="AD1072" s="4">
        <v>62.7691577027999</v>
      </c>
    </row>
    <row r="1073">
      <c r="G1073" s="5">
        <v>58.3076</v>
      </c>
      <c r="H1073" s="1">
        <v>5.36</v>
      </c>
      <c r="K1073" s="4">
        <f>IFERROR(__xludf.DUMMYFUNCTION("""COMPUTED_VALUE"""),5.135)</f>
        <v>5.135</v>
      </c>
      <c r="L1073" s="4">
        <v>30.1246</v>
      </c>
      <c r="M1073" s="4" t="s">
        <v>13</v>
      </c>
      <c r="N1073" s="1">
        <v>12.3973099218306</v>
      </c>
      <c r="O1073" s="4">
        <v>45.9102900781694</v>
      </c>
      <c r="V1073" s="5">
        <v>87.9497</v>
      </c>
      <c r="W1073" s="1">
        <v>5.36</v>
      </c>
      <c r="Z1073" s="4">
        <f>IFERROR(__xludf.DUMMYFUNCTION("""COMPUTED_VALUE"""),5.135)</f>
        <v>5.135</v>
      </c>
      <c r="AA1073" s="4">
        <v>39.2889</v>
      </c>
      <c r="AB1073" s="4" t="s">
        <v>13</v>
      </c>
      <c r="AC1073" s="1">
        <v>24.6144696790763</v>
      </c>
      <c r="AD1073" s="4">
        <v>63.335230320923706</v>
      </c>
    </row>
    <row r="1074">
      <c r="G1074" s="5">
        <v>58.933</v>
      </c>
      <c r="H1074" s="1">
        <v>5.365</v>
      </c>
      <c r="K1074" s="4">
        <f>IFERROR(__xludf.DUMMYFUNCTION("""COMPUTED_VALUE"""),5.14)</f>
        <v>5.14</v>
      </c>
      <c r="L1074" s="4">
        <v>30.7838</v>
      </c>
      <c r="M1074" s="4" t="s">
        <v>13</v>
      </c>
      <c r="N1074" s="1">
        <v>12.851009328519</v>
      </c>
      <c r="O1074" s="4">
        <v>46.081990671481</v>
      </c>
      <c r="V1074" s="5">
        <v>89.127</v>
      </c>
      <c r="W1074" s="1">
        <v>5.365</v>
      </c>
      <c r="Z1074" s="4">
        <f>IFERROR(__xludf.DUMMYFUNCTION("""COMPUTED_VALUE"""),5.14)</f>
        <v>5.14</v>
      </c>
      <c r="AA1074" s="4">
        <v>40.2379</v>
      </c>
      <c r="AB1074" s="4" t="s">
        <v>13</v>
      </c>
      <c r="AC1074" s="1">
        <v>25.2380008727486</v>
      </c>
      <c r="AD1074" s="4">
        <v>63.888999127251395</v>
      </c>
    </row>
    <row r="1075">
      <c r="G1075" s="5">
        <v>59.5597</v>
      </c>
      <c r="H1075" s="1">
        <v>5.37</v>
      </c>
      <c r="K1075" s="4">
        <f>IFERROR(__xludf.DUMMYFUNCTION("""COMPUTED_VALUE"""),5.145)</f>
        <v>5.145</v>
      </c>
      <c r="L1075" s="4">
        <v>31.4419</v>
      </c>
      <c r="M1075" s="4" t="s">
        <v>13</v>
      </c>
      <c r="N1075" s="1">
        <v>13.3181041130145</v>
      </c>
      <c r="O1075" s="4">
        <v>46.2415958869855</v>
      </c>
      <c r="V1075" s="5">
        <v>90.2975</v>
      </c>
      <c r="W1075" s="1">
        <v>5.37</v>
      </c>
      <c r="Z1075" s="4">
        <f>IFERROR(__xludf.DUMMYFUNCTION("""COMPUTED_VALUE"""),5.145)</f>
        <v>5.145</v>
      </c>
      <c r="AA1075" s="4">
        <v>41.1913</v>
      </c>
      <c r="AB1075" s="4" t="s">
        <v>13</v>
      </c>
      <c r="AC1075" s="1">
        <v>25.8690808129302</v>
      </c>
      <c r="AD1075" s="4">
        <v>64.4284191870698</v>
      </c>
    </row>
    <row r="1076">
      <c r="G1076" s="5">
        <v>60.1877</v>
      </c>
      <c r="H1076" s="1">
        <v>5.375</v>
      </c>
      <c r="K1076" s="4">
        <f>IFERROR(__xludf.DUMMYFUNCTION("""COMPUTED_VALUE"""),5.15)</f>
        <v>5.15</v>
      </c>
      <c r="L1076" s="4">
        <v>32.0987</v>
      </c>
      <c r="M1076" s="4" t="s">
        <v>13</v>
      </c>
      <c r="N1076" s="1">
        <v>13.7985163088738</v>
      </c>
      <c r="O1076" s="4">
        <v>46.3891836911262</v>
      </c>
      <c r="V1076" s="5">
        <v>91.4601</v>
      </c>
      <c r="W1076" s="1">
        <v>5.375</v>
      </c>
      <c r="Z1076" s="4">
        <f>IFERROR(__xludf.DUMMYFUNCTION("""COMPUTED_VALUE"""),5.15)</f>
        <v>5.15</v>
      </c>
      <c r="AA1076" s="4">
        <v>42.149</v>
      </c>
      <c r="AB1076" s="4" t="s">
        <v>13</v>
      </c>
      <c r="AC1076" s="1">
        <v>26.5087544343344</v>
      </c>
      <c r="AD1076" s="4">
        <v>64.9513455656656</v>
      </c>
    </row>
    <row r="1077">
      <c r="G1077" s="5">
        <v>60.8169</v>
      </c>
      <c r="H1077" s="1">
        <v>5.38</v>
      </c>
      <c r="K1077" s="4">
        <f>IFERROR(__xludf.DUMMYFUNCTION("""COMPUTED_VALUE"""),5.15284729019999)</f>
        <v>5.15284729</v>
      </c>
      <c r="L1077" s="4" t="s">
        <v>13</v>
      </c>
      <c r="M1077" s="4">
        <v>3.61518066426091</v>
      </c>
      <c r="N1077" s="1">
        <v>14.2921679496538</v>
      </c>
      <c r="O1077" s="4">
        <v>46.524732050346195</v>
      </c>
      <c r="V1077" s="5">
        <v>92.6138</v>
      </c>
      <c r="W1077" s="1">
        <v>5.38</v>
      </c>
      <c r="Z1077" s="4">
        <f>IFERROR(__xludf.DUMMYFUNCTION("""COMPUTED_VALUE"""),5.15284729019999)</f>
        <v>5.15284729</v>
      </c>
      <c r="AA1077" s="4" t="s">
        <v>13</v>
      </c>
      <c r="AB1077" s="4">
        <v>-2.14461671768276</v>
      </c>
      <c r="AC1077" s="1">
        <v>27.1580666716743</v>
      </c>
      <c r="AD1077" s="4">
        <v>65.45573332832569</v>
      </c>
    </row>
    <row r="1078">
      <c r="G1078" s="5">
        <v>61.4474</v>
      </c>
      <c r="H1078" s="1">
        <v>5.385</v>
      </c>
      <c r="K1078" s="4">
        <f>IFERROR(__xludf.DUMMYFUNCTION("""COMPUTED_VALUE"""),5.155)</f>
        <v>5.155</v>
      </c>
      <c r="L1078" s="4">
        <v>32.7537</v>
      </c>
      <c r="M1078" s="4" t="s">
        <v>13</v>
      </c>
      <c r="N1078" s="1">
        <v>14.7989810689112</v>
      </c>
      <c r="O1078" s="4">
        <v>46.6484189310888</v>
      </c>
      <c r="V1078" s="5">
        <v>93.7577</v>
      </c>
      <c r="W1078" s="1">
        <v>5.385</v>
      </c>
      <c r="Z1078" s="4">
        <f>IFERROR(__xludf.DUMMYFUNCTION("""COMPUTED_VALUE"""),5.155)</f>
        <v>5.155</v>
      </c>
      <c r="AA1078" s="4">
        <v>43.1112</v>
      </c>
      <c r="AB1078" s="4" t="s">
        <v>13</v>
      </c>
      <c r="AC1078" s="1">
        <v>27.8180624596631</v>
      </c>
      <c r="AD1078" s="4">
        <v>65.9396375403369</v>
      </c>
    </row>
    <row r="1079">
      <c r="G1079" s="5">
        <v>62.0793</v>
      </c>
      <c r="H1079" s="1">
        <v>5.39</v>
      </c>
      <c r="K1079" s="4">
        <f>IFERROR(__xludf.DUMMYFUNCTION("""COMPUTED_VALUE"""),5.16)</f>
        <v>5.16</v>
      </c>
      <c r="L1079" s="4">
        <v>33.4069</v>
      </c>
      <c r="M1079" s="4" t="s">
        <v>13</v>
      </c>
      <c r="N1079" s="1">
        <v>15.3188777002029</v>
      </c>
      <c r="O1079" s="4">
        <v>46.7604222997971</v>
      </c>
      <c r="V1079" s="5">
        <v>94.891</v>
      </c>
      <c r="W1079" s="1">
        <v>5.39</v>
      </c>
      <c r="Z1079" s="4">
        <f>IFERROR(__xludf.DUMMYFUNCTION("""COMPUTED_VALUE"""),5.16)</f>
        <v>5.16</v>
      </c>
      <c r="AA1079" s="4">
        <v>44.0778</v>
      </c>
      <c r="AB1079" s="4" t="s">
        <v>13</v>
      </c>
      <c r="AC1079" s="1">
        <v>28.4897867330141</v>
      </c>
      <c r="AD1079" s="4">
        <v>66.4012132669859</v>
      </c>
    </row>
    <row r="1080">
      <c r="G1080" s="5">
        <v>62.7125</v>
      </c>
      <c r="H1080" s="1">
        <v>5.395</v>
      </c>
      <c r="K1080" s="4">
        <f>IFERROR(__xludf.DUMMYFUNCTION("""COMPUTED_VALUE"""),5.165)</f>
        <v>5.165</v>
      </c>
      <c r="L1080" s="4">
        <v>34.0579</v>
      </c>
      <c r="M1080" s="4" t="s">
        <v>13</v>
      </c>
      <c r="N1080" s="1">
        <v>15.8517798770855</v>
      </c>
      <c r="O1080" s="4">
        <v>46.8607201229145</v>
      </c>
      <c r="V1080" s="5">
        <v>96.0129</v>
      </c>
      <c r="W1080" s="1">
        <v>5.395</v>
      </c>
      <c r="Z1080" s="4">
        <f>IFERROR(__xludf.DUMMYFUNCTION("""COMPUTED_VALUE"""),5.165)</f>
        <v>5.165</v>
      </c>
      <c r="AA1080" s="4">
        <v>45.0489</v>
      </c>
      <c r="AB1080" s="4" t="s">
        <v>13</v>
      </c>
      <c r="AC1080" s="1">
        <v>29.1742844264405</v>
      </c>
      <c r="AD1080" s="4">
        <v>66.83861557355951</v>
      </c>
    </row>
    <row r="1081">
      <c r="G1081" s="5">
        <v>63.3469</v>
      </c>
      <c r="H1081" s="1">
        <v>5.4</v>
      </c>
      <c r="K1081" s="4">
        <f>IFERROR(__xludf.DUMMYFUNCTION("""COMPUTED_VALUE"""),5.17)</f>
        <v>5.17</v>
      </c>
      <c r="L1081" s="4">
        <v>34.7065</v>
      </c>
      <c r="M1081" s="4" t="s">
        <v>13</v>
      </c>
      <c r="N1081" s="1">
        <v>16.3976096331161</v>
      </c>
      <c r="O1081" s="4">
        <v>46.9492903668839</v>
      </c>
      <c r="V1081" s="5">
        <v>97.1225</v>
      </c>
      <c r="W1081" s="1">
        <v>5.4</v>
      </c>
      <c r="Z1081" s="4">
        <f>IFERROR(__xludf.DUMMYFUNCTION("""COMPUTED_VALUE"""),5.17)</f>
        <v>5.17</v>
      </c>
      <c r="AA1081" s="4">
        <v>46.0246</v>
      </c>
      <c r="AB1081" s="4" t="s">
        <v>13</v>
      </c>
      <c r="AC1081" s="1">
        <v>29.8726004746556</v>
      </c>
      <c r="AD1081" s="4">
        <v>67.2498995253444</v>
      </c>
    </row>
    <row r="1082">
      <c r="G1082" s="5">
        <v>63.9826</v>
      </c>
      <c r="H1082" s="1">
        <v>5.405</v>
      </c>
      <c r="K1082" s="4">
        <f>IFERROR(__xludf.DUMMYFUNCTION("""COMPUTED_VALUE"""),5.175)</f>
        <v>5.175</v>
      </c>
      <c r="L1082" s="4">
        <v>35.3527</v>
      </c>
      <c r="M1082" s="4" t="s">
        <v>13</v>
      </c>
      <c r="N1082" s="1">
        <v>16.9562890018511</v>
      </c>
      <c r="O1082" s="4">
        <v>47.0263109981489</v>
      </c>
      <c r="V1082" s="5">
        <v>98.2193</v>
      </c>
      <c r="W1082" s="1">
        <v>5.405</v>
      </c>
      <c r="Z1082" s="4">
        <f>IFERROR(__xludf.DUMMYFUNCTION("""COMPUTED_VALUE"""),5.175)</f>
        <v>5.175</v>
      </c>
      <c r="AA1082" s="4">
        <v>47.005</v>
      </c>
      <c r="AB1082" s="4" t="s">
        <v>13</v>
      </c>
      <c r="AC1082" s="1">
        <v>30.5857798123724</v>
      </c>
      <c r="AD1082" s="4">
        <v>67.6335201876276</v>
      </c>
    </row>
    <row r="1083">
      <c r="G1083" s="5">
        <v>64.6195</v>
      </c>
      <c r="H1083" s="1">
        <v>5.41</v>
      </c>
      <c r="K1083" s="4">
        <f>IFERROR(__xludf.DUMMYFUNCTION("""COMPUTED_VALUE"""),5.18)</f>
        <v>5.18</v>
      </c>
      <c r="L1083" s="4">
        <v>35.9964</v>
      </c>
      <c r="M1083" s="4" t="s">
        <v>13</v>
      </c>
      <c r="N1083" s="1">
        <v>17.5277400168475</v>
      </c>
      <c r="O1083" s="4">
        <v>47.0917599831525</v>
      </c>
      <c r="V1083" s="5">
        <v>99.3026</v>
      </c>
      <c r="W1083" s="1">
        <v>5.41</v>
      </c>
      <c r="Z1083" s="4">
        <f>IFERROR(__xludf.DUMMYFUNCTION("""COMPUTED_VALUE"""),5.18)</f>
        <v>5.18</v>
      </c>
      <c r="AA1083" s="4">
        <v>47.9903</v>
      </c>
      <c r="AB1083" s="4" t="s">
        <v>13</v>
      </c>
      <c r="AC1083" s="1">
        <v>31.3148673743043</v>
      </c>
      <c r="AD1083" s="4">
        <v>67.9877326256957</v>
      </c>
    </row>
    <row r="1084">
      <c r="G1084" s="5">
        <v>65.2576</v>
      </c>
      <c r="H1084" s="1">
        <v>5.415</v>
      </c>
      <c r="K1084" s="4">
        <f>IFERROR(__xludf.DUMMYFUNCTION("""COMPUTED_VALUE"""),5.185)</f>
        <v>5.185</v>
      </c>
      <c r="L1084" s="4">
        <v>36.6374</v>
      </c>
      <c r="M1084" s="4" t="s">
        <v>13</v>
      </c>
      <c r="N1084" s="1">
        <v>18.1118847116621</v>
      </c>
      <c r="O1084" s="4">
        <v>47.1457152883379</v>
      </c>
      <c r="V1084" s="5">
        <v>100.372</v>
      </c>
      <c r="W1084" s="1">
        <v>5.415</v>
      </c>
      <c r="Z1084" s="4">
        <f>IFERROR(__xludf.DUMMYFUNCTION("""COMPUTED_VALUE"""),5.185)</f>
        <v>5.185</v>
      </c>
      <c r="AA1084" s="4">
        <v>48.9806</v>
      </c>
      <c r="AB1084" s="4" t="s">
        <v>13</v>
      </c>
      <c r="AC1084" s="1">
        <v>32.0609080951643</v>
      </c>
      <c r="AD1084" s="4">
        <v>68.3110919048357</v>
      </c>
    </row>
    <row r="1085">
      <c r="G1085" s="5">
        <v>65.8967</v>
      </c>
      <c r="H1085" s="1">
        <v>5.42</v>
      </c>
      <c r="K1085" s="4">
        <f>IFERROR(__xludf.DUMMYFUNCTION("""COMPUTED_VALUE"""),5.19)</f>
        <v>5.19</v>
      </c>
      <c r="L1085" s="4">
        <v>37.2758</v>
      </c>
      <c r="M1085" s="4" t="s">
        <v>13</v>
      </c>
      <c r="N1085" s="1">
        <v>18.7086451198517</v>
      </c>
      <c r="O1085" s="4">
        <v>47.1880548801483</v>
      </c>
      <c r="V1085" s="5">
        <v>101.426</v>
      </c>
      <c r="W1085" s="1">
        <v>5.42</v>
      </c>
      <c r="Z1085" s="4">
        <f>IFERROR(__xludf.DUMMYFUNCTION("""COMPUTED_VALUE"""),5.19)</f>
        <v>5.19</v>
      </c>
      <c r="AA1085" s="4">
        <v>49.9761</v>
      </c>
      <c r="AB1085" s="4" t="s">
        <v>13</v>
      </c>
      <c r="AC1085" s="1">
        <v>32.8249469096658</v>
      </c>
      <c r="AD1085" s="4">
        <v>68.6010530903342</v>
      </c>
    </row>
    <row r="1086">
      <c r="G1086" s="5">
        <v>66.5369</v>
      </c>
      <c r="H1086" s="1">
        <v>5.425</v>
      </c>
      <c r="K1086" s="4">
        <f>IFERROR(__xludf.DUMMYFUNCTION("""COMPUTED_VALUE"""),5.195)</f>
        <v>5.195</v>
      </c>
      <c r="L1086" s="4">
        <v>37.9116</v>
      </c>
      <c r="M1086" s="4" t="s">
        <v>13</v>
      </c>
      <c r="N1086" s="1">
        <v>19.3179432749729</v>
      </c>
      <c r="O1086" s="4">
        <v>47.2189567250271</v>
      </c>
      <c r="V1086" s="5">
        <v>102.466</v>
      </c>
      <c r="W1086" s="1">
        <v>5.425</v>
      </c>
      <c r="Z1086" s="4">
        <f>IFERROR(__xludf.DUMMYFUNCTION("""COMPUTED_VALUE"""),5.195)</f>
        <v>5.195</v>
      </c>
      <c r="AA1086" s="4">
        <v>50.9769</v>
      </c>
      <c r="AB1086" s="4" t="s">
        <v>13</v>
      </c>
      <c r="AC1086" s="1">
        <v>33.608028752522</v>
      </c>
      <c r="AD1086" s="4">
        <v>68.85797124747799</v>
      </c>
    </row>
    <row r="1087">
      <c r="G1087" s="5">
        <v>67.1779</v>
      </c>
      <c r="H1087" s="1">
        <v>5.43</v>
      </c>
      <c r="K1087" s="4">
        <f>IFERROR(__xludf.DUMMYFUNCTION("""COMPUTED_VALUE"""),5.2)</f>
        <v>5.2</v>
      </c>
      <c r="L1087" s="4">
        <v>38.5448</v>
      </c>
      <c r="M1087" s="4" t="s">
        <v>13</v>
      </c>
      <c r="N1087" s="1">
        <v>19.9397012105827</v>
      </c>
      <c r="O1087" s="4">
        <v>47.2381987894173</v>
      </c>
      <c r="V1087" s="5">
        <v>103.489</v>
      </c>
      <c r="W1087" s="1">
        <v>5.43</v>
      </c>
      <c r="Z1087" s="4">
        <f>IFERROR(__xludf.DUMMYFUNCTION("""COMPUTED_VALUE"""),5.2)</f>
        <v>5.2</v>
      </c>
      <c r="AA1087" s="4">
        <v>51.9834</v>
      </c>
      <c r="AB1087" s="4" t="s">
        <v>13</v>
      </c>
      <c r="AC1087" s="1">
        <v>34.411198558446</v>
      </c>
      <c r="AD1087" s="4">
        <v>69.077801441554</v>
      </c>
    </row>
    <row r="1088">
      <c r="G1088" s="5">
        <v>67.8197</v>
      </c>
      <c r="H1088" s="1">
        <v>5.435</v>
      </c>
      <c r="K1088" s="4">
        <f>IFERROR(__xludf.DUMMYFUNCTION("""COMPUTED_VALUE"""),5.205)</f>
        <v>5.205</v>
      </c>
      <c r="L1088" s="4">
        <v>39.1755</v>
      </c>
      <c r="M1088" s="4" t="s">
        <v>13</v>
      </c>
      <c r="N1088" s="1">
        <v>20.5738409602379</v>
      </c>
      <c r="O1088" s="4">
        <v>47.245859039762095</v>
      </c>
      <c r="V1088" s="5">
        <v>104.497</v>
      </c>
      <c r="W1088" s="1">
        <v>5.435</v>
      </c>
      <c r="Z1088" s="4">
        <f>IFERROR(__xludf.DUMMYFUNCTION("""COMPUTED_VALUE"""),5.205)</f>
        <v>5.205</v>
      </c>
      <c r="AA1088" s="4">
        <v>52.9959</v>
      </c>
      <c r="AB1088" s="4" t="s">
        <v>13</v>
      </c>
      <c r="AC1088" s="1">
        <v>35.2355012621511</v>
      </c>
      <c r="AD1088" s="4">
        <v>69.26149873784891</v>
      </c>
    </row>
    <row r="1089">
      <c r="G1089" s="5">
        <v>68.4621</v>
      </c>
      <c r="H1089" s="1">
        <v>5.44</v>
      </c>
      <c r="K1089" s="4">
        <f>IFERROR(__xludf.DUMMYFUNCTION("""COMPUTED_VALUE"""),5.21)</f>
        <v>5.21</v>
      </c>
      <c r="L1089" s="4">
        <v>39.8038</v>
      </c>
      <c r="M1089" s="4" t="s">
        <v>13</v>
      </c>
      <c r="N1089" s="1">
        <v>21.2202845574952</v>
      </c>
      <c r="O1089" s="4">
        <v>47.2418154425048</v>
      </c>
      <c r="V1089" s="5">
        <v>105.488</v>
      </c>
      <c r="W1089" s="1">
        <v>5.44</v>
      </c>
      <c r="Z1089" s="4">
        <f>IFERROR(__xludf.DUMMYFUNCTION("""COMPUTED_VALUE"""),5.21)</f>
        <v>5.21</v>
      </c>
      <c r="AA1089" s="4">
        <v>54.0145</v>
      </c>
      <c r="AB1089" s="4" t="s">
        <v>13</v>
      </c>
      <c r="AC1089" s="1">
        <v>36.0819817983507</v>
      </c>
      <c r="AD1089" s="4">
        <v>69.4060182016493</v>
      </c>
    </row>
    <row r="1090">
      <c r="G1090" s="5">
        <v>69.1049</v>
      </c>
      <c r="H1090" s="1">
        <v>5.445</v>
      </c>
      <c r="K1090" s="4">
        <f>IFERROR(__xludf.DUMMYFUNCTION("""COMPUTED_VALUE"""),5.215)</f>
        <v>5.215</v>
      </c>
      <c r="L1090" s="4">
        <v>40.4299</v>
      </c>
      <c r="M1090" s="4" t="s">
        <v>13</v>
      </c>
      <c r="N1090" s="1">
        <v>21.8789540359113</v>
      </c>
      <c r="O1090" s="4">
        <v>47.2259459640887</v>
      </c>
      <c r="V1090" s="5">
        <v>106.462</v>
      </c>
      <c r="W1090" s="1">
        <v>5.445</v>
      </c>
      <c r="Z1090" s="4">
        <f>IFERROR(__xludf.DUMMYFUNCTION("""COMPUTED_VALUE"""),5.215)</f>
        <v>5.215</v>
      </c>
      <c r="AA1090" s="4">
        <v>55.0396</v>
      </c>
      <c r="AB1090" s="4" t="s">
        <v>13</v>
      </c>
      <c r="AC1090" s="1">
        <v>36.9516851017577</v>
      </c>
      <c r="AD1090" s="4">
        <v>69.51031489824231</v>
      </c>
    </row>
    <row r="1091">
      <c r="G1091" s="5">
        <v>69.7481</v>
      </c>
      <c r="H1091" s="1">
        <v>5.45</v>
      </c>
      <c r="K1091" s="4">
        <f>IFERROR(__xludf.DUMMYFUNCTION("""COMPUTED_VALUE"""),5.22)</f>
        <v>5.22</v>
      </c>
      <c r="L1091" s="4">
        <v>41.0538</v>
      </c>
      <c r="M1091" s="4" t="s">
        <v>13</v>
      </c>
      <c r="N1091" s="1">
        <v>22.5497714290431</v>
      </c>
      <c r="O1091" s="4">
        <v>47.19832857095689</v>
      </c>
      <c r="V1091" s="5">
        <v>107.419</v>
      </c>
      <c r="W1091" s="1">
        <v>5.45</v>
      </c>
      <c r="Z1091" s="4">
        <f>IFERROR(__xludf.DUMMYFUNCTION("""COMPUTED_VALUE"""),5.22)</f>
        <v>5.22</v>
      </c>
      <c r="AA1091" s="4">
        <v>56.0715</v>
      </c>
      <c r="AB1091" s="4" t="s">
        <v>13</v>
      </c>
      <c r="AC1091" s="1">
        <v>37.8456561070853</v>
      </c>
      <c r="AD1091" s="4">
        <v>69.57334389291469</v>
      </c>
    </row>
    <row r="1092">
      <c r="G1092" s="5">
        <v>70.3912</v>
      </c>
      <c r="H1092" s="1">
        <v>5.455</v>
      </c>
      <c r="K1092" s="4">
        <f>IFERROR(__xludf.DUMMYFUNCTION("""COMPUTED_VALUE"""),5.225)</f>
        <v>5.225</v>
      </c>
      <c r="L1092" s="4">
        <v>41.6758</v>
      </c>
      <c r="M1092" s="4" t="s">
        <v>13</v>
      </c>
      <c r="N1092" s="1">
        <v>23.2425752106464</v>
      </c>
      <c r="O1092" s="4">
        <v>47.1486247893536</v>
      </c>
      <c r="V1092" s="5">
        <v>108.358</v>
      </c>
      <c r="W1092" s="1">
        <v>5.455</v>
      </c>
      <c r="Z1092" s="4">
        <f>IFERROR(__xludf.DUMMYFUNCTION("""COMPUTED_VALUE"""),5.225)</f>
        <v>5.225</v>
      </c>
      <c r="AA1092" s="4">
        <v>57.1106</v>
      </c>
      <c r="AB1092" s="4" t="s">
        <v>13</v>
      </c>
      <c r="AC1092" s="1">
        <v>38.7725302180596</v>
      </c>
      <c r="AD1092" s="4">
        <v>69.5854697819404</v>
      </c>
    </row>
    <row r="1093">
      <c r="G1093" s="5">
        <v>71.0342</v>
      </c>
      <c r="H1093" s="1">
        <v>5.46</v>
      </c>
      <c r="K1093" s="4">
        <f>IFERROR(__xludf.DUMMYFUNCTION("""COMPUTED_VALUE"""),5.23)</f>
        <v>5.23</v>
      </c>
      <c r="L1093" s="4">
        <v>42.2959</v>
      </c>
      <c r="M1093" s="4" t="s">
        <v>13</v>
      </c>
      <c r="N1093" s="1">
        <v>24.0495238179607</v>
      </c>
      <c r="O1093" s="4">
        <v>46.984676182039294</v>
      </c>
      <c r="V1093" s="5">
        <v>109.279</v>
      </c>
      <c r="W1093" s="1">
        <v>5.46</v>
      </c>
      <c r="Z1093" s="4">
        <f>IFERROR(__xludf.DUMMYFUNCTION("""COMPUTED_VALUE"""),5.23)</f>
        <v>5.23</v>
      </c>
      <c r="AA1093" s="4">
        <v>58.157</v>
      </c>
      <c r="AB1093" s="4" t="s">
        <v>13</v>
      </c>
      <c r="AC1093" s="1">
        <v>39.8027453236531</v>
      </c>
      <c r="AD1093" s="4">
        <v>69.4762546763469</v>
      </c>
    </row>
    <row r="1094">
      <c r="G1094" s="5">
        <v>71.6768</v>
      </c>
      <c r="H1094" s="1">
        <v>5.465</v>
      </c>
      <c r="K1094" s="4">
        <f>IFERROR(__xludf.DUMMYFUNCTION("""COMPUTED_VALUE"""),5.235)</f>
        <v>5.235</v>
      </c>
      <c r="L1094" s="4">
        <v>42.9144</v>
      </c>
      <c r="M1094" s="4" t="s">
        <v>13</v>
      </c>
      <c r="N1094" s="1">
        <v>24.9835035773945</v>
      </c>
      <c r="O1094" s="4">
        <v>46.6932964226055</v>
      </c>
      <c r="V1094" s="5">
        <v>110.182</v>
      </c>
      <c r="W1094" s="1">
        <v>5.465</v>
      </c>
      <c r="Z1094" s="4">
        <f>IFERROR(__xludf.DUMMYFUNCTION("""COMPUTED_VALUE"""),5.235)</f>
        <v>5.235</v>
      </c>
      <c r="AA1094" s="4">
        <v>59.2113</v>
      </c>
      <c r="AB1094" s="4" t="s">
        <v>13</v>
      </c>
      <c r="AC1094" s="1">
        <v>40.9437500058448</v>
      </c>
      <c r="AD1094" s="4">
        <v>69.23824999415521</v>
      </c>
    </row>
    <row r="1095">
      <c r="G1095" s="5">
        <v>72.3188</v>
      </c>
      <c r="H1095" s="1">
        <v>5.47</v>
      </c>
      <c r="K1095" s="4">
        <f>IFERROR(__xludf.DUMMYFUNCTION("""COMPUTED_VALUE"""),5.24)</f>
        <v>5.24</v>
      </c>
      <c r="L1095" s="4">
        <v>43.5314</v>
      </c>
      <c r="M1095" s="4" t="s">
        <v>13</v>
      </c>
      <c r="N1095" s="1">
        <v>26.0324511235845</v>
      </c>
      <c r="O1095" s="4">
        <v>46.286348876415495</v>
      </c>
      <c r="V1095" s="5">
        <v>111.066</v>
      </c>
      <c r="W1095" s="1">
        <v>5.47</v>
      </c>
      <c r="Z1095" s="4">
        <f>IFERROR(__xludf.DUMMYFUNCTION("""COMPUTED_VALUE"""),5.24)</f>
        <v>5.24</v>
      </c>
      <c r="AA1095" s="4">
        <v>60.2736</v>
      </c>
      <c r="AB1095" s="4" t="s">
        <v>13</v>
      </c>
      <c r="AC1095" s="1">
        <v>42.1836627746655</v>
      </c>
      <c r="AD1095" s="4">
        <v>68.88233722533451</v>
      </c>
    </row>
    <row r="1096">
      <c r="G1096" s="5">
        <v>72.9598</v>
      </c>
      <c r="H1096" s="1">
        <v>5.475</v>
      </c>
      <c r="K1096" s="4">
        <f>IFERROR(__xludf.DUMMYFUNCTION("""COMPUTED_VALUE"""),5.245)</f>
        <v>5.245</v>
      </c>
      <c r="L1096" s="4">
        <v>44.1472</v>
      </c>
      <c r="M1096" s="4" t="s">
        <v>13</v>
      </c>
      <c r="N1096" s="1">
        <v>27.1843030911674</v>
      </c>
      <c r="O1096" s="4">
        <v>45.7754969088326</v>
      </c>
      <c r="V1096" s="5">
        <v>111.932</v>
      </c>
      <c r="W1096" s="1">
        <v>5.475</v>
      </c>
      <c r="Z1096" s="4">
        <f>IFERROR(__xludf.DUMMYFUNCTION("""COMPUTED_VALUE"""),5.245)</f>
        <v>5.245</v>
      </c>
      <c r="AA1096" s="4">
        <v>61.3442</v>
      </c>
      <c r="AB1096" s="4" t="s">
        <v>13</v>
      </c>
      <c r="AC1096" s="1">
        <v>43.5106021401461</v>
      </c>
      <c r="AD1096" s="4">
        <v>68.4213978598539</v>
      </c>
    </row>
    <row r="1097">
      <c r="G1097" s="5">
        <v>73.5997</v>
      </c>
      <c r="H1097" s="1">
        <v>5.48</v>
      </c>
      <c r="K1097" s="4">
        <f>IFERROR(__xludf.DUMMYFUNCTION("""COMPUTED_VALUE"""),5.25)</f>
        <v>5.25</v>
      </c>
      <c r="L1097" s="4">
        <v>44.7619</v>
      </c>
      <c r="M1097" s="4" t="s">
        <v>13</v>
      </c>
      <c r="N1097" s="1">
        <v>28.4269961147801</v>
      </c>
      <c r="O1097" s="4">
        <v>45.1727038852199</v>
      </c>
      <c r="V1097" s="5">
        <v>112.778</v>
      </c>
      <c r="W1097" s="1">
        <v>5.48</v>
      </c>
      <c r="Z1097" s="4">
        <f>IFERROR(__xludf.DUMMYFUNCTION("""COMPUTED_VALUE"""),5.25)</f>
        <v>5.25</v>
      </c>
      <c r="AA1097" s="4">
        <v>62.4234</v>
      </c>
      <c r="AB1097" s="4" t="s">
        <v>13</v>
      </c>
      <c r="AC1097" s="1">
        <v>44.9126866123177</v>
      </c>
      <c r="AD1097" s="4">
        <v>67.8653133876823</v>
      </c>
    </row>
    <row r="1098">
      <c r="G1098" s="5">
        <v>74.2382</v>
      </c>
      <c r="H1098" s="1">
        <v>5.485</v>
      </c>
      <c r="K1098" s="4">
        <f>IFERROR(__xludf.DUMMYFUNCTION("""COMPUTED_VALUE"""),5.255)</f>
        <v>5.255</v>
      </c>
      <c r="L1098" s="4">
        <v>45.3757</v>
      </c>
      <c r="M1098" s="4" t="s">
        <v>13</v>
      </c>
      <c r="N1098" s="1">
        <v>29.748466829059</v>
      </c>
      <c r="O1098" s="4">
        <v>44.48973317094101</v>
      </c>
      <c r="V1098" s="5">
        <v>113.604</v>
      </c>
      <c r="W1098" s="1">
        <v>5.485</v>
      </c>
      <c r="Z1098" s="4">
        <f>IFERROR(__xludf.DUMMYFUNCTION("""COMPUTED_VALUE"""),5.255)</f>
        <v>5.255</v>
      </c>
      <c r="AA1098" s="4">
        <v>63.5114</v>
      </c>
      <c r="AB1098" s="4" t="s">
        <v>13</v>
      </c>
      <c r="AC1098" s="1">
        <v>46.3780347012105</v>
      </c>
      <c r="AD1098" s="4">
        <v>67.2259652987895</v>
      </c>
    </row>
    <row r="1099">
      <c r="G1099" s="5">
        <v>74.8748</v>
      </c>
      <c r="H1099" s="1">
        <v>5.49</v>
      </c>
      <c r="K1099" s="4">
        <f>IFERROR(__xludf.DUMMYFUNCTION("""COMPUTED_VALUE"""),5.26)</f>
        <v>5.26</v>
      </c>
      <c r="L1099" s="4">
        <v>45.9888</v>
      </c>
      <c r="M1099" s="4" t="s">
        <v>13</v>
      </c>
      <c r="N1099" s="1">
        <v>31.1366518686409</v>
      </c>
      <c r="O1099" s="4">
        <v>43.7381481313591</v>
      </c>
      <c r="V1099" s="5">
        <v>114.412</v>
      </c>
      <c r="W1099" s="1">
        <v>5.49</v>
      </c>
      <c r="Z1099" s="4">
        <f>IFERROR(__xludf.DUMMYFUNCTION("""COMPUTED_VALUE"""),5.26)</f>
        <v>5.26</v>
      </c>
      <c r="AA1099" s="4">
        <v>64.6083</v>
      </c>
      <c r="AB1099" s="4" t="s">
        <v>13</v>
      </c>
      <c r="AC1099" s="1">
        <v>47.8947649168558</v>
      </c>
      <c r="AD1099" s="4">
        <v>66.51723508314421</v>
      </c>
    </row>
    <row r="1100">
      <c r="G1100" s="5">
        <v>75.5095</v>
      </c>
      <c r="H1100" s="1">
        <v>5.495</v>
      </c>
      <c r="K1100" s="4">
        <f>IFERROR(__xludf.DUMMYFUNCTION("""COMPUTED_VALUE"""),5.265)</f>
        <v>5.265</v>
      </c>
      <c r="L1100" s="4">
        <v>46.6014</v>
      </c>
      <c r="M1100" s="4" t="s">
        <v>13</v>
      </c>
      <c r="N1100" s="1">
        <v>32.5794878681625</v>
      </c>
      <c r="O1100" s="4">
        <v>42.9300121318375</v>
      </c>
      <c r="V1100" s="5">
        <v>115.199</v>
      </c>
      <c r="W1100" s="1">
        <v>5.495</v>
      </c>
      <c r="Z1100" s="4">
        <f>IFERROR(__xludf.DUMMYFUNCTION("""COMPUTED_VALUE"""),5.265)</f>
        <v>5.265</v>
      </c>
      <c r="AA1100" s="4">
        <v>65.7143</v>
      </c>
      <c r="AB1100" s="4" t="s">
        <v>13</v>
      </c>
      <c r="AC1100" s="1">
        <v>49.4509957692843</v>
      </c>
      <c r="AD1100" s="4">
        <v>65.74800423071571</v>
      </c>
    </row>
    <row r="1101">
      <c r="G1101" s="5">
        <v>76.1417</v>
      </c>
      <c r="H1101" s="1">
        <v>5.5</v>
      </c>
      <c r="K1101" s="4">
        <f>IFERROR(__xludf.DUMMYFUNCTION("""COMPUTED_VALUE"""),5.2695922852)</f>
        <v>5.269592285</v>
      </c>
      <c r="L1101" s="4" t="s">
        <v>13</v>
      </c>
      <c r="M1101" s="4">
        <v>6.59461943457176</v>
      </c>
      <c r="N1101" s="1">
        <v>34.0649114622605</v>
      </c>
      <c r="O1101" s="4">
        <v>42.0767885377395</v>
      </c>
      <c r="V1101" s="5">
        <v>115.967</v>
      </c>
      <c r="W1101" s="1">
        <v>5.5</v>
      </c>
      <c r="Z1101" s="4">
        <f>IFERROR(__xludf.DUMMYFUNCTION("""COMPUTED_VALUE"""),5.2695922852)</f>
        <v>5.269592285</v>
      </c>
      <c r="AA1101" s="4" t="s">
        <v>13</v>
      </c>
      <c r="AB1101" s="4">
        <v>13.4356546064465</v>
      </c>
      <c r="AC1101" s="1">
        <v>51.0348457685269</v>
      </c>
      <c r="AD1101" s="4">
        <v>64.9321542314731</v>
      </c>
    </row>
    <row r="1102">
      <c r="G1102" s="5">
        <v>76.7714</v>
      </c>
      <c r="H1102" s="1">
        <v>5.505</v>
      </c>
      <c r="K1102" s="4">
        <f>IFERROR(__xludf.DUMMYFUNCTION("""COMPUTED_VALUE"""),5.27)</f>
        <v>5.27</v>
      </c>
      <c r="L1102" s="4">
        <v>47.2136</v>
      </c>
      <c r="M1102" s="4" t="s">
        <v>13</v>
      </c>
      <c r="N1102" s="1">
        <v>35.5808592855717</v>
      </c>
      <c r="O1102" s="4">
        <v>41.1905407144283</v>
      </c>
      <c r="V1102" s="5">
        <v>116.714</v>
      </c>
      <c r="W1102" s="1">
        <v>5.505</v>
      </c>
      <c r="Z1102" s="4">
        <f>IFERROR(__xludf.DUMMYFUNCTION("""COMPUTED_VALUE"""),5.27)</f>
        <v>5.27</v>
      </c>
      <c r="AA1102" s="4">
        <v>66.8293</v>
      </c>
      <c r="AB1102" s="4" t="s">
        <v>13</v>
      </c>
      <c r="AC1102" s="1">
        <v>52.6344334246143</v>
      </c>
      <c r="AD1102" s="4">
        <v>64.0795665753857</v>
      </c>
    </row>
    <row r="1103">
      <c r="G1103" s="5">
        <v>77.3981</v>
      </c>
      <c r="H1103" s="1">
        <v>5.51</v>
      </c>
      <c r="K1103" s="4">
        <f>IFERROR(__xludf.DUMMYFUNCTION("""COMPUTED_VALUE"""),5.275)</f>
        <v>5.275</v>
      </c>
      <c r="L1103" s="4">
        <v>47.8256</v>
      </c>
      <c r="M1103" s="4" t="s">
        <v>13</v>
      </c>
      <c r="N1103" s="1">
        <v>37.1152679727327</v>
      </c>
      <c r="O1103" s="4">
        <v>40.2828320272673</v>
      </c>
      <c r="V1103" s="5">
        <v>117.441</v>
      </c>
      <c r="W1103" s="1">
        <v>5.51</v>
      </c>
      <c r="Z1103" s="4">
        <f>IFERROR(__xludf.DUMMYFUNCTION("""COMPUTED_VALUE"""),5.275)</f>
        <v>5.275</v>
      </c>
      <c r="AA1103" s="4">
        <v>67.9533</v>
      </c>
      <c r="AB1103" s="4" t="s">
        <v>13</v>
      </c>
      <c r="AC1103" s="1">
        <v>54.2378772475775</v>
      </c>
      <c r="AD1103" s="4">
        <v>63.2031227524225</v>
      </c>
    </row>
    <row r="1104">
      <c r="G1104" s="5">
        <v>78.0216</v>
      </c>
      <c r="H1104" s="1">
        <v>5.515</v>
      </c>
      <c r="K1104" s="4">
        <f>IFERROR(__xludf.DUMMYFUNCTION("""COMPUTED_VALUE"""),5.28)</f>
        <v>5.28</v>
      </c>
      <c r="L1104" s="4">
        <v>48.4375</v>
      </c>
      <c r="M1104" s="4" t="s">
        <v>13</v>
      </c>
      <c r="N1104" s="1">
        <v>38.6560741583803</v>
      </c>
      <c r="O1104" s="4">
        <v>39.36552584161971</v>
      </c>
      <c r="V1104" s="5">
        <v>118.149</v>
      </c>
      <c r="W1104" s="1">
        <v>5.515</v>
      </c>
      <c r="Z1104" s="4">
        <f>IFERROR(__xludf.DUMMYFUNCTION("""COMPUTED_VALUE"""),5.28)</f>
        <v>5.28</v>
      </c>
      <c r="AA1104" s="4">
        <v>69.0861</v>
      </c>
      <c r="AB1104" s="4" t="s">
        <v>13</v>
      </c>
      <c r="AC1104" s="1">
        <v>55.8332957474473</v>
      </c>
      <c r="AD1104" s="4">
        <v>62.3157042525527</v>
      </c>
    </row>
    <row r="1105">
      <c r="G1105" s="5">
        <v>78.6415</v>
      </c>
      <c r="H1105" s="1">
        <v>5.52</v>
      </c>
      <c r="K1105" s="4">
        <f>IFERROR(__xludf.DUMMYFUNCTION("""COMPUTED_VALUE"""),5.285)</f>
        <v>5.285</v>
      </c>
      <c r="L1105" s="4">
        <v>49.0495</v>
      </c>
      <c r="M1105" s="4" t="s">
        <v>13</v>
      </c>
      <c r="N1105" s="1">
        <v>40.1912144771511</v>
      </c>
      <c r="O1105" s="4">
        <v>38.450285522848894</v>
      </c>
      <c r="V1105" s="5">
        <v>118.836</v>
      </c>
      <c r="W1105" s="1">
        <v>5.52</v>
      </c>
      <c r="Z1105" s="4">
        <f>IFERROR(__xludf.DUMMYFUNCTION("""COMPUTED_VALUE"""),5.285)</f>
        <v>5.285</v>
      </c>
      <c r="AA1105" s="4">
        <v>70.2276</v>
      </c>
      <c r="AB1105" s="4" t="s">
        <v>13</v>
      </c>
      <c r="AC1105" s="1">
        <v>57.4088074342545</v>
      </c>
      <c r="AD1105" s="4">
        <v>61.4271925657455</v>
      </c>
    </row>
    <row r="1106">
      <c r="G1106" s="5">
        <v>79.2576</v>
      </c>
      <c r="H1106" s="1">
        <v>5.525</v>
      </c>
      <c r="K1106" s="4">
        <f>IFERROR(__xludf.DUMMYFUNCTION("""COMPUTED_VALUE"""),5.29)</f>
        <v>5.29</v>
      </c>
      <c r="L1106" s="4">
        <v>49.6617</v>
      </c>
      <c r="M1106" s="4" t="s">
        <v>13</v>
      </c>
      <c r="N1106" s="1">
        <v>41.7086255636821</v>
      </c>
      <c r="O1106" s="4">
        <v>37.5489744363179</v>
      </c>
      <c r="V1106" s="5">
        <v>119.503</v>
      </c>
      <c r="W1106" s="1">
        <v>5.525</v>
      </c>
      <c r="Z1106" s="4">
        <f>IFERROR(__xludf.DUMMYFUNCTION("""COMPUTED_VALUE"""),5.29)</f>
        <v>5.29</v>
      </c>
      <c r="AA1106" s="4">
        <v>71.3774</v>
      </c>
      <c r="AB1106" s="4" t="s">
        <v>13</v>
      </c>
      <c r="AC1106" s="1">
        <v>58.9525308180302</v>
      </c>
      <c r="AD1106" s="4">
        <v>60.5504691819698</v>
      </c>
    </row>
    <row r="1107">
      <c r="G1107" s="5">
        <v>79.8696</v>
      </c>
      <c r="H1107" s="1">
        <v>5.53</v>
      </c>
      <c r="K1107" s="4">
        <f>IFERROR(__xludf.DUMMYFUNCTION("""COMPUTED_VALUE"""),5.295)</f>
        <v>5.295</v>
      </c>
      <c r="L1107" s="4">
        <v>50.2742</v>
      </c>
      <c r="M1107" s="4" t="s">
        <v>13</v>
      </c>
      <c r="N1107" s="1">
        <v>43.1962440526095</v>
      </c>
      <c r="O1107" s="4">
        <v>36.673355947390505</v>
      </c>
      <c r="V1107" s="5">
        <v>120.15</v>
      </c>
      <c r="W1107" s="1">
        <v>5.53</v>
      </c>
      <c r="Z1107" s="4">
        <f>IFERROR(__xludf.DUMMYFUNCTION("""COMPUTED_VALUE"""),5.295)</f>
        <v>5.295</v>
      </c>
      <c r="AA1107" s="4">
        <v>72.5352</v>
      </c>
      <c r="AB1107" s="4" t="s">
        <v>13</v>
      </c>
      <c r="AC1107" s="1">
        <v>60.4525844088047</v>
      </c>
      <c r="AD1107" s="4">
        <v>59.69741559119531</v>
      </c>
    </row>
    <row r="1108">
      <c r="G1108" s="5">
        <v>80.4771</v>
      </c>
      <c r="H1108" s="1">
        <v>5.535</v>
      </c>
      <c r="K1108" s="4">
        <f>IFERROR(__xludf.DUMMYFUNCTION("""COMPUTED_VALUE"""),5.3)</f>
        <v>5.3</v>
      </c>
      <c r="L1108" s="4">
        <v>50.8872</v>
      </c>
      <c r="M1108" s="4" t="s">
        <v>13</v>
      </c>
      <c r="N1108" s="1">
        <v>44.6420065785702</v>
      </c>
      <c r="O1108" s="4">
        <v>35.8350934214298</v>
      </c>
      <c r="V1108" s="5">
        <v>120.778</v>
      </c>
      <c r="W1108" s="1">
        <v>5.535</v>
      </c>
      <c r="Z1108" s="4">
        <f>IFERROR(__xludf.DUMMYFUNCTION("""COMPUTED_VALUE"""),5.3)</f>
        <v>5.3</v>
      </c>
      <c r="AA1108" s="4">
        <v>73.7003</v>
      </c>
      <c r="AB1108" s="4" t="s">
        <v>13</v>
      </c>
      <c r="AC1108" s="1">
        <v>61.8970867166092</v>
      </c>
      <c r="AD1108" s="4">
        <v>58.880913283390804</v>
      </c>
    </row>
    <row r="1109">
      <c r="G1109" s="5">
        <v>81.08</v>
      </c>
      <c r="H1109" s="1">
        <v>5.54</v>
      </c>
      <c r="K1109" s="4">
        <f>IFERROR(__xludf.DUMMYFUNCTION("""COMPUTED_VALUE"""),5.305)</f>
        <v>5.305</v>
      </c>
      <c r="L1109" s="4">
        <v>51.5008</v>
      </c>
      <c r="M1109" s="4" t="s">
        <v>13</v>
      </c>
      <c r="N1109" s="1">
        <v>46.033849776201</v>
      </c>
      <c r="O1109" s="4">
        <v>35.046150223798996</v>
      </c>
      <c r="V1109" s="5">
        <v>121.386</v>
      </c>
      <c r="W1109" s="1">
        <v>5.54</v>
      </c>
      <c r="Z1109" s="4">
        <f>IFERROR(__xludf.DUMMYFUNCTION("""COMPUTED_VALUE"""),5.305)</f>
        <v>5.305</v>
      </c>
      <c r="AA1109" s="4">
        <v>74.8722</v>
      </c>
      <c r="AB1109" s="4" t="s">
        <v>13</v>
      </c>
      <c r="AC1109" s="1">
        <v>63.2741562514744</v>
      </c>
      <c r="AD1109" s="4">
        <v>58.111843748525594</v>
      </c>
    </row>
    <row r="1110">
      <c r="G1110" s="5">
        <v>81.6778</v>
      </c>
      <c r="H1110" s="1">
        <v>5.545</v>
      </c>
      <c r="K1110" s="4">
        <f>IFERROR(__xludf.DUMMYFUNCTION("""COMPUTED_VALUE"""),5.31)</f>
        <v>5.31</v>
      </c>
      <c r="L1110" s="4">
        <v>52.1149</v>
      </c>
      <c r="M1110" s="4" t="s">
        <v>13</v>
      </c>
      <c r="N1110" s="1">
        <v>47.3597102801385</v>
      </c>
      <c r="O1110" s="4">
        <v>34.318089719861504</v>
      </c>
      <c r="V1110" s="5">
        <v>121.974</v>
      </c>
      <c r="W1110" s="1">
        <v>5.545</v>
      </c>
      <c r="Z1110" s="4">
        <f>IFERROR(__xludf.DUMMYFUNCTION("""COMPUTED_VALUE"""),5.31)</f>
        <v>5.31</v>
      </c>
      <c r="AA1110" s="4">
        <v>76.0502</v>
      </c>
      <c r="AB1110" s="4" t="s">
        <v>13</v>
      </c>
      <c r="AC1110" s="1">
        <v>64.5719115234312</v>
      </c>
      <c r="AD1110" s="4">
        <v>57.40208847656881</v>
      </c>
    </row>
    <row r="1111">
      <c r="G1111" s="5">
        <v>82.2705</v>
      </c>
      <c r="H1111" s="1">
        <v>5.55</v>
      </c>
      <c r="K1111" s="4">
        <f>IFERROR(__xludf.DUMMYFUNCTION("""COMPUTED_VALUE"""),5.315)</f>
        <v>5.315</v>
      </c>
      <c r="L1111" s="4">
        <v>52.7299</v>
      </c>
      <c r="M1111" s="4" t="s">
        <v>13</v>
      </c>
      <c r="N1111" s="1">
        <v>48.6075247250195</v>
      </c>
      <c r="O1111" s="4">
        <v>33.6629752749805</v>
      </c>
      <c r="V1111" s="5">
        <v>122.544</v>
      </c>
      <c r="W1111" s="1">
        <v>5.55</v>
      </c>
      <c r="Z1111" s="4">
        <f>IFERROR(__xludf.DUMMYFUNCTION("""COMPUTED_VALUE"""),5.315)</f>
        <v>5.315</v>
      </c>
      <c r="AA1111" s="4">
        <v>77.2334</v>
      </c>
      <c r="AB1111" s="4" t="s">
        <v>13</v>
      </c>
      <c r="AC1111" s="1">
        <v>65.7784710425104</v>
      </c>
      <c r="AD1111" s="4">
        <v>56.76552895748959</v>
      </c>
    </row>
    <row r="1112">
      <c r="G1112" s="5">
        <v>82.8576</v>
      </c>
      <c r="H1112" s="1">
        <v>5.555</v>
      </c>
      <c r="K1112" s="4">
        <f>IFERROR(__xludf.DUMMYFUNCTION("""COMPUTED_VALUE"""),5.32)</f>
        <v>5.32</v>
      </c>
      <c r="L1112" s="4">
        <v>53.3456</v>
      </c>
      <c r="M1112" s="4" t="s">
        <v>13</v>
      </c>
      <c r="N1112" s="1">
        <v>49.7652297454807</v>
      </c>
      <c r="O1112" s="4">
        <v>33.0923702545193</v>
      </c>
      <c r="V1112" s="5">
        <v>123.095</v>
      </c>
      <c r="W1112" s="1">
        <v>5.555</v>
      </c>
      <c r="Z1112" s="4">
        <f>IFERROR(__xludf.DUMMYFUNCTION("""COMPUTED_VALUE"""),5.32)</f>
        <v>5.32</v>
      </c>
      <c r="AA1112" s="4">
        <v>78.421</v>
      </c>
      <c r="AB1112" s="4" t="s">
        <v>13</v>
      </c>
      <c r="AC1112" s="1">
        <v>66.8819533187429</v>
      </c>
      <c r="AD1112" s="4">
        <v>56.2130466812571</v>
      </c>
    </row>
    <row r="1113">
      <c r="G1113" s="5">
        <v>83.4389</v>
      </c>
      <c r="H1113" s="1">
        <v>5.56</v>
      </c>
      <c r="K1113" s="4">
        <f>IFERROR(__xludf.DUMMYFUNCTION("""COMPUTED_VALUE"""),5.325)</f>
        <v>5.325</v>
      </c>
      <c r="L1113" s="4">
        <v>53.9622</v>
      </c>
      <c r="M1113" s="4" t="s">
        <v>13</v>
      </c>
      <c r="N1113" s="1">
        <v>50.8207619761587</v>
      </c>
      <c r="O1113" s="4">
        <v>32.618138023841304</v>
      </c>
      <c r="V1113" s="5">
        <v>123.627</v>
      </c>
      <c r="W1113" s="1">
        <v>5.56</v>
      </c>
      <c r="Z1113" s="4">
        <f>IFERROR(__xludf.DUMMYFUNCTION("""COMPUTED_VALUE"""),5.325)</f>
        <v>5.325</v>
      </c>
      <c r="AA1113" s="4">
        <v>79.612</v>
      </c>
      <c r="AB1113" s="4" t="s">
        <v>13</v>
      </c>
      <c r="AC1113" s="1">
        <v>67.8704768621596</v>
      </c>
      <c r="AD1113" s="4">
        <v>55.75652313784039</v>
      </c>
    </row>
    <row r="1114">
      <c r="G1114" s="5">
        <v>84.0142</v>
      </c>
      <c r="H1114" s="1">
        <v>5.565</v>
      </c>
      <c r="K1114" s="4">
        <f>IFERROR(__xludf.DUMMYFUNCTION("""COMPUTED_VALUE"""),5.33)</f>
        <v>5.33</v>
      </c>
      <c r="L1114" s="4">
        <v>54.5798</v>
      </c>
      <c r="M1114" s="4" t="s">
        <v>13</v>
      </c>
      <c r="N1114" s="1">
        <v>51.7620580516904</v>
      </c>
      <c r="O1114" s="4">
        <v>32.2521419483096</v>
      </c>
      <c r="V1114" s="5">
        <v>124.142</v>
      </c>
      <c r="W1114" s="1">
        <v>5.565</v>
      </c>
      <c r="Z1114" s="4">
        <f>IFERROR(__xludf.DUMMYFUNCTION("""COMPUTED_VALUE"""),5.33)</f>
        <v>5.33</v>
      </c>
      <c r="AA1114" s="4">
        <v>80.8052</v>
      </c>
      <c r="AB1114" s="4" t="s">
        <v>13</v>
      </c>
      <c r="AC1114" s="1">
        <v>68.7321601827913</v>
      </c>
      <c r="AD1114" s="4">
        <v>55.40983981720869</v>
      </c>
    </row>
    <row r="1115">
      <c r="G1115" s="5">
        <v>84.5832</v>
      </c>
      <c r="H1115" s="1">
        <v>5.57</v>
      </c>
      <c r="K1115" s="4">
        <f>IFERROR(__xludf.DUMMYFUNCTION("""COMPUTED_VALUE"""),5.335)</f>
        <v>5.335</v>
      </c>
      <c r="L1115" s="4">
        <v>55.1983</v>
      </c>
      <c r="M1115" s="4" t="s">
        <v>13</v>
      </c>
      <c r="N1115" s="1">
        <v>52.5771393226411</v>
      </c>
      <c r="O1115" s="4">
        <v>32.0060606773589</v>
      </c>
      <c r="V1115" s="5">
        <v>124.639</v>
      </c>
      <c r="W1115" s="1">
        <v>5.57</v>
      </c>
      <c r="Z1115" s="4">
        <f>IFERROR(__xludf.DUMMYFUNCTION("""COMPUTED_VALUE"""),5.335)</f>
        <v>5.335</v>
      </c>
      <c r="AA1115" s="4">
        <v>81.9997</v>
      </c>
      <c r="AB1115" s="4" t="s">
        <v>13</v>
      </c>
      <c r="AC1115" s="1">
        <v>69.4552205884711</v>
      </c>
      <c r="AD1115" s="4">
        <v>55.1837794115289</v>
      </c>
    </row>
    <row r="1116">
      <c r="G1116" s="5">
        <v>85.1458</v>
      </c>
      <c r="H1116" s="1">
        <v>5.575</v>
      </c>
      <c r="K1116" s="4">
        <f>IFERROR(__xludf.DUMMYFUNCTION("""COMPUTED_VALUE"""),5.34)</f>
        <v>5.34</v>
      </c>
      <c r="L1116" s="4">
        <v>55.8179</v>
      </c>
      <c r="M1116" s="4" t="s">
        <v>13</v>
      </c>
      <c r="N1116" s="1">
        <v>53.3067079554053</v>
      </c>
      <c r="O1116" s="4">
        <v>31.839092044594693</v>
      </c>
      <c r="V1116" s="5">
        <v>125.119</v>
      </c>
      <c r="W1116" s="1">
        <v>5.575</v>
      </c>
      <c r="Z1116" s="4">
        <f>IFERROR(__xludf.DUMMYFUNCTION("""COMPUTED_VALUE"""),5.34)</f>
        <v>5.34</v>
      </c>
      <c r="AA1116" s="4">
        <v>83.1943</v>
      </c>
      <c r="AB1116" s="4" t="s">
        <v>13</v>
      </c>
      <c r="AC1116" s="1">
        <v>70.0887783905558</v>
      </c>
      <c r="AD1116" s="4">
        <v>55.0302216094442</v>
      </c>
    </row>
    <row r="1117">
      <c r="G1117" s="5">
        <v>85.7015</v>
      </c>
      <c r="H1117" s="1">
        <v>5.58</v>
      </c>
      <c r="K1117" s="4">
        <f>IFERROR(__xludf.DUMMYFUNCTION("""COMPUTED_VALUE"""),5.345)</f>
        <v>5.345</v>
      </c>
      <c r="L1117" s="4">
        <v>56.4386</v>
      </c>
      <c r="M1117" s="4" t="s">
        <v>13</v>
      </c>
      <c r="N1117" s="1">
        <v>53.9937136919966</v>
      </c>
      <c r="O1117" s="4">
        <v>31.7077863080034</v>
      </c>
      <c r="V1117" s="5">
        <v>125.583</v>
      </c>
      <c r="W1117" s="1">
        <v>5.58</v>
      </c>
      <c r="Z1117" s="4">
        <f>IFERROR(__xludf.DUMMYFUNCTION("""COMPUTED_VALUE"""),5.345)</f>
        <v>5.345</v>
      </c>
      <c r="AA1117" s="4">
        <v>84.3877</v>
      </c>
      <c r="AB1117" s="4" t="s">
        <v>13</v>
      </c>
      <c r="AC1117" s="1">
        <v>70.6826101309804</v>
      </c>
      <c r="AD1117" s="4">
        <v>54.900389869019605</v>
      </c>
    </row>
    <row r="1118">
      <c r="G1118" s="5">
        <v>86.2503</v>
      </c>
      <c r="H1118" s="1">
        <v>5.585</v>
      </c>
      <c r="K1118" s="4">
        <f>IFERROR(__xludf.DUMMYFUNCTION("""COMPUTED_VALUE"""),5.35)</f>
        <v>5.35</v>
      </c>
      <c r="L1118" s="4">
        <v>57.0604</v>
      </c>
      <c r="M1118" s="4" t="s">
        <v>13</v>
      </c>
      <c r="N1118" s="1">
        <v>54.6409769938466</v>
      </c>
      <c r="O1118" s="4">
        <v>31.609323006153396</v>
      </c>
      <c r="V1118" s="5">
        <v>126.031</v>
      </c>
      <c r="W1118" s="1">
        <v>5.585</v>
      </c>
      <c r="Z1118" s="4">
        <f>IFERROR(__xludf.DUMMYFUNCTION("""COMPUTED_VALUE"""),5.35)</f>
        <v>5.35</v>
      </c>
      <c r="AA1118" s="4">
        <v>85.5789</v>
      </c>
      <c r="AB1118" s="4" t="s">
        <v>13</v>
      </c>
      <c r="AC1118" s="1">
        <v>71.2392420836725</v>
      </c>
      <c r="AD1118" s="4">
        <v>54.79175791632751</v>
      </c>
    </row>
    <row r="1119">
      <c r="G1119" s="5">
        <v>86.792</v>
      </c>
      <c r="H1119" s="1">
        <v>5.59</v>
      </c>
      <c r="K1119" s="4">
        <f>IFERROR(__xludf.DUMMYFUNCTION("""COMPUTED_VALUE"""),5.355)</f>
        <v>5.355</v>
      </c>
      <c r="L1119" s="4">
        <v>57.6834</v>
      </c>
      <c r="M1119" s="4" t="s">
        <v>13</v>
      </c>
      <c r="N1119" s="1">
        <v>55.2513183223864</v>
      </c>
      <c r="O1119" s="4">
        <v>31.5406816776136</v>
      </c>
      <c r="V1119" s="5">
        <v>126.463</v>
      </c>
      <c r="W1119" s="1">
        <v>5.59</v>
      </c>
      <c r="Z1119" s="4">
        <f>IFERROR(__xludf.DUMMYFUNCTION("""COMPUTED_VALUE"""),5.355)</f>
        <v>5.355</v>
      </c>
      <c r="AA1119" s="4">
        <v>86.7666</v>
      </c>
      <c r="AB1119" s="4" t="s">
        <v>13</v>
      </c>
      <c r="AC1119" s="1">
        <v>71.7612005225599</v>
      </c>
      <c r="AD1119" s="4">
        <v>54.70179947744009</v>
      </c>
    </row>
    <row r="1120">
      <c r="G1120" s="5">
        <v>87.3262</v>
      </c>
      <c r="H1120" s="1">
        <v>5.595</v>
      </c>
      <c r="K1120" s="4">
        <f>IFERROR(__xludf.DUMMYFUNCTION("""COMPUTED_VALUE"""),5.36)</f>
        <v>5.36</v>
      </c>
      <c r="L1120" s="4">
        <v>58.3076</v>
      </c>
      <c r="M1120" s="4" t="s">
        <v>13</v>
      </c>
      <c r="N1120" s="1">
        <v>55.8275581390473</v>
      </c>
      <c r="O1120" s="4">
        <v>31.498641860952702</v>
      </c>
      <c r="V1120" s="5">
        <v>126.881</v>
      </c>
      <c r="W1120" s="1">
        <v>5.595</v>
      </c>
      <c r="Z1120" s="4">
        <f>IFERROR(__xludf.DUMMYFUNCTION("""COMPUTED_VALUE"""),5.36)</f>
        <v>5.36</v>
      </c>
      <c r="AA1120" s="4">
        <v>87.9497</v>
      </c>
      <c r="AB1120" s="4" t="s">
        <v>13</v>
      </c>
      <c r="AC1120" s="1">
        <v>72.2510117215701</v>
      </c>
      <c r="AD1120" s="4">
        <v>54.629988278429906</v>
      </c>
    </row>
    <row r="1121">
      <c r="G1121" s="5">
        <v>87.8527</v>
      </c>
      <c r="H1121" s="1">
        <v>5.6</v>
      </c>
      <c r="K1121" s="4">
        <f>IFERROR(__xludf.DUMMYFUNCTION("""COMPUTED_VALUE"""),5.365)</f>
        <v>5.365</v>
      </c>
      <c r="L1121" s="4">
        <v>58.933</v>
      </c>
      <c r="M1121" s="4" t="s">
        <v>13</v>
      </c>
      <c r="N1121" s="1">
        <v>56.3725169052607</v>
      </c>
      <c r="O1121" s="4">
        <v>31.480183094739296</v>
      </c>
      <c r="V1121" s="5">
        <v>127.284</v>
      </c>
      <c r="W1121" s="1">
        <v>5.6</v>
      </c>
      <c r="Z1121" s="4">
        <f>IFERROR(__xludf.DUMMYFUNCTION("""COMPUTED_VALUE"""),5.365)</f>
        <v>5.365</v>
      </c>
      <c r="AA1121" s="4">
        <v>89.127</v>
      </c>
      <c r="AB1121" s="4" t="s">
        <v>13</v>
      </c>
      <c r="AC1121" s="1">
        <v>72.7112019546309</v>
      </c>
      <c r="AD1121" s="4">
        <v>54.57279804536911</v>
      </c>
    </row>
    <row r="1122">
      <c r="G1122" s="5">
        <v>88.3714</v>
      </c>
      <c r="H1122" s="1">
        <v>5.605</v>
      </c>
      <c r="K1122" s="4">
        <f>IFERROR(__xludf.DUMMYFUNCTION("""COMPUTED_VALUE"""),5.37)</f>
        <v>5.37</v>
      </c>
      <c r="L1122" s="4">
        <v>59.5597</v>
      </c>
      <c r="M1122" s="4" t="s">
        <v>13</v>
      </c>
      <c r="N1122" s="1">
        <v>56.8890150824578</v>
      </c>
      <c r="O1122" s="4">
        <v>31.48238491754219</v>
      </c>
      <c r="V1122" s="5">
        <v>127.674</v>
      </c>
      <c r="W1122" s="1">
        <v>5.605</v>
      </c>
      <c r="Z1122" s="4">
        <f>IFERROR(__xludf.DUMMYFUNCTION("""COMPUTED_VALUE"""),5.37)</f>
        <v>5.37</v>
      </c>
      <c r="AA1122" s="4">
        <v>90.2975</v>
      </c>
      <c r="AB1122" s="4" t="s">
        <v>13</v>
      </c>
      <c r="AC1122" s="1">
        <v>73.14429749567</v>
      </c>
      <c r="AD1122" s="4">
        <v>54.529702504330004</v>
      </c>
    </row>
    <row r="1123">
      <c r="G1123" s="5">
        <v>88.8821</v>
      </c>
      <c r="H1123" s="1">
        <v>5.61</v>
      </c>
      <c r="K1123" s="4">
        <f>IFERROR(__xludf.DUMMYFUNCTION("""COMPUTED_VALUE"""),5.375)</f>
        <v>5.375</v>
      </c>
      <c r="L1123" s="4">
        <v>60.1877</v>
      </c>
      <c r="M1123" s="4" t="s">
        <v>13</v>
      </c>
      <c r="N1123" s="1">
        <v>57.3798731320699</v>
      </c>
      <c r="O1123" s="4">
        <v>31.50222686793009</v>
      </c>
      <c r="V1123" s="5">
        <v>128.05</v>
      </c>
      <c r="W1123" s="1">
        <v>5.61</v>
      </c>
      <c r="Z1123" s="4">
        <f>IFERROR(__xludf.DUMMYFUNCTION("""COMPUTED_VALUE"""),5.375)</f>
        <v>5.375</v>
      </c>
      <c r="AA1123" s="4">
        <v>91.4601</v>
      </c>
      <c r="AB1123" s="4" t="s">
        <v>13</v>
      </c>
      <c r="AC1123" s="1">
        <v>73.5528246186149</v>
      </c>
      <c r="AD1123" s="4">
        <v>54.497175381385105</v>
      </c>
    </row>
    <row r="1124">
      <c r="G1124" s="5">
        <v>89.3845</v>
      </c>
      <c r="H1124" s="1">
        <v>5.615</v>
      </c>
      <c r="K1124" s="4">
        <f>IFERROR(__xludf.DUMMYFUNCTION("""COMPUTED_VALUE"""),5.38)</f>
        <v>5.38</v>
      </c>
      <c r="L1124" s="4">
        <v>60.8169</v>
      </c>
      <c r="M1124" s="4" t="s">
        <v>13</v>
      </c>
      <c r="N1124" s="1">
        <v>57.8479115155282</v>
      </c>
      <c r="O1124" s="4">
        <v>31.5365884844718</v>
      </c>
      <c r="V1124" s="5">
        <v>128.414</v>
      </c>
      <c r="W1124" s="1">
        <v>5.615</v>
      </c>
      <c r="Z1124" s="4">
        <f>IFERROR(__xludf.DUMMYFUNCTION("""COMPUTED_VALUE"""),5.38)</f>
        <v>5.38</v>
      </c>
      <c r="AA1124" s="4">
        <v>92.6138</v>
      </c>
      <c r="AB1124" s="4" t="s">
        <v>13</v>
      </c>
      <c r="AC1124" s="1">
        <v>73.9393095973933</v>
      </c>
      <c r="AD1124" s="4">
        <v>54.47469040260668</v>
      </c>
    </row>
    <row r="1125">
      <c r="G1125" s="5">
        <v>89.8784</v>
      </c>
      <c r="H1125" s="1">
        <v>5.62</v>
      </c>
      <c r="K1125" s="4">
        <f>IFERROR(__xludf.DUMMYFUNCTION("""COMPUTED_VALUE"""),5.385)</f>
        <v>5.385</v>
      </c>
      <c r="L1125" s="4">
        <v>61.4474</v>
      </c>
      <c r="M1125" s="4" t="s">
        <v>13</v>
      </c>
      <c r="N1125" s="1">
        <v>58.2959506942641</v>
      </c>
      <c r="O1125" s="4">
        <v>31.5824493057359</v>
      </c>
      <c r="V1125" s="5">
        <v>128.766</v>
      </c>
      <c r="W1125" s="1">
        <v>5.62</v>
      </c>
      <c r="Z1125" s="4">
        <f>IFERROR(__xludf.DUMMYFUNCTION("""COMPUTED_VALUE"""),5.385)</f>
        <v>5.385</v>
      </c>
      <c r="AA1125" s="4">
        <v>93.7577</v>
      </c>
      <c r="AB1125" s="4" t="s">
        <v>13</v>
      </c>
      <c r="AC1125" s="1">
        <v>74.3062787059329</v>
      </c>
      <c r="AD1125" s="4">
        <v>54.459721294067094</v>
      </c>
    </row>
    <row r="1126">
      <c r="G1126" s="5">
        <v>90.3636</v>
      </c>
      <c r="H1126" s="1">
        <v>5.625</v>
      </c>
      <c r="K1126" s="4">
        <f>IFERROR(__xludf.DUMMYFUNCTION("""COMPUTED_VALUE"""),5.39)</f>
        <v>5.39</v>
      </c>
      <c r="L1126" s="4">
        <v>62.0793</v>
      </c>
      <c r="M1126" s="4" t="s">
        <v>13</v>
      </c>
      <c r="N1126" s="1">
        <v>58.7268111297089</v>
      </c>
      <c r="O1126" s="4">
        <v>31.636788870291106</v>
      </c>
      <c r="V1126" s="5">
        <v>129.105</v>
      </c>
      <c r="W1126" s="1">
        <v>5.625</v>
      </c>
      <c r="Z1126" s="4">
        <f>IFERROR(__xludf.DUMMYFUNCTION("""COMPUTED_VALUE"""),5.39)</f>
        <v>5.39</v>
      </c>
      <c r="AA1126" s="4">
        <v>94.891</v>
      </c>
      <c r="AB1126" s="4" t="s">
        <v>13</v>
      </c>
      <c r="AC1126" s="1">
        <v>74.6562582181613</v>
      </c>
      <c r="AD1126" s="4">
        <v>54.44874178183869</v>
      </c>
    </row>
    <row r="1127">
      <c r="G1127" s="5">
        <v>90.8399</v>
      </c>
      <c r="H1127" s="1">
        <v>5.63</v>
      </c>
      <c r="K1127" s="4">
        <f>IFERROR(__xludf.DUMMYFUNCTION("""COMPUTED_VALUE"""),5.395)</f>
        <v>5.395</v>
      </c>
      <c r="L1127" s="4">
        <v>62.7125</v>
      </c>
      <c r="M1127" s="4" t="s">
        <v>13</v>
      </c>
      <c r="N1127" s="1">
        <v>59.1433132832938</v>
      </c>
      <c r="O1127" s="4">
        <v>31.6965867167062</v>
      </c>
      <c r="V1127" s="5">
        <v>129.434</v>
      </c>
      <c r="W1127" s="1">
        <v>5.63</v>
      </c>
      <c r="Z1127" s="4">
        <f>IFERROR(__xludf.DUMMYFUNCTION("""COMPUTED_VALUE"""),5.395)</f>
        <v>5.395</v>
      </c>
      <c r="AA1127" s="4">
        <v>96.0129</v>
      </c>
      <c r="AB1127" s="4" t="s">
        <v>13</v>
      </c>
      <c r="AC1127" s="1">
        <v>74.9917744080063</v>
      </c>
      <c r="AD1127" s="4">
        <v>54.442225591993704</v>
      </c>
    </row>
    <row r="1128">
      <c r="G1128" s="5">
        <v>91.307</v>
      </c>
      <c r="H1128" s="1">
        <v>5.635</v>
      </c>
      <c r="K1128" s="4">
        <f>IFERROR(__xludf.DUMMYFUNCTION("""COMPUTED_VALUE"""),5.4)</f>
        <v>5.4</v>
      </c>
      <c r="L1128" s="4">
        <v>63.3469</v>
      </c>
      <c r="M1128" s="4" t="s">
        <v>13</v>
      </c>
      <c r="N1128" s="1">
        <v>59.5482776164501</v>
      </c>
      <c r="O1128" s="4">
        <v>31.7587223835499</v>
      </c>
      <c r="V1128" s="5">
        <v>129.752</v>
      </c>
      <c r="W1128" s="1">
        <v>5.635</v>
      </c>
      <c r="Z1128" s="4">
        <f>IFERROR(__xludf.DUMMYFUNCTION("""COMPUTED_VALUE"""),5.4)</f>
        <v>5.4</v>
      </c>
      <c r="AA1128" s="4">
        <v>97.1225</v>
      </c>
      <c r="AB1128" s="4" t="s">
        <v>13</v>
      </c>
      <c r="AC1128" s="1">
        <v>75.3153535493953</v>
      </c>
      <c r="AD1128" s="4">
        <v>54.43664645060471</v>
      </c>
    </row>
    <row r="1129">
      <c r="G1129" s="5">
        <v>91.7649</v>
      </c>
      <c r="H1129" s="1">
        <v>5.64</v>
      </c>
      <c r="K1129" s="4">
        <f>IFERROR(__xludf.DUMMYFUNCTION("""COMPUTED_VALUE"""),5.405)</f>
        <v>5.405</v>
      </c>
      <c r="L1129" s="4">
        <v>63.9826</v>
      </c>
      <c r="M1129" s="4" t="s">
        <v>13</v>
      </c>
      <c r="N1129" s="1">
        <v>59.9445245906092</v>
      </c>
      <c r="O1129" s="4">
        <v>31.8203754093908</v>
      </c>
      <c r="V1129" s="5">
        <v>130.059</v>
      </c>
      <c r="W1129" s="1">
        <v>5.64</v>
      </c>
      <c r="Z1129" s="4">
        <f>IFERROR(__xludf.DUMMYFUNCTION("""COMPUTED_VALUE"""),5.405)</f>
        <v>5.405</v>
      </c>
      <c r="AA1129" s="4">
        <v>98.2193</v>
      </c>
      <c r="AB1129" s="4" t="s">
        <v>13</v>
      </c>
      <c r="AC1129" s="1">
        <v>75.6295219162563</v>
      </c>
      <c r="AD1129" s="4">
        <v>54.4294780837437</v>
      </c>
    </row>
    <row r="1130">
      <c r="G1130" s="5">
        <v>92.2131</v>
      </c>
      <c r="H1130" s="1">
        <v>5.645</v>
      </c>
      <c r="K1130" s="4">
        <f>IFERROR(__xludf.DUMMYFUNCTION("""COMPUTED_VALUE"""),5.41)</f>
        <v>5.41</v>
      </c>
      <c r="L1130" s="4">
        <v>64.6195</v>
      </c>
      <c r="M1130" s="4" t="s">
        <v>13</v>
      </c>
      <c r="N1130" s="1">
        <v>60.3348746672023</v>
      </c>
      <c r="O1130" s="4">
        <v>31.878225332797697</v>
      </c>
      <c r="V1130" s="5">
        <v>130.356</v>
      </c>
      <c r="W1130" s="1">
        <v>5.645</v>
      </c>
      <c r="Z1130" s="4">
        <f>IFERROR(__xludf.DUMMYFUNCTION("""COMPUTED_VALUE"""),5.41)</f>
        <v>5.41</v>
      </c>
      <c r="AA1130" s="4">
        <v>99.3026</v>
      </c>
      <c r="AB1130" s="4" t="s">
        <v>13</v>
      </c>
      <c r="AC1130" s="1">
        <v>75.9368057825167</v>
      </c>
      <c r="AD1130" s="4">
        <v>54.419194217483295</v>
      </c>
    </row>
    <row r="1131">
      <c r="G1131" s="5">
        <v>92.6517</v>
      </c>
      <c r="H1131" s="1">
        <v>5.65</v>
      </c>
      <c r="K1131" s="4">
        <f>IFERROR(__xludf.DUMMYFUNCTION("""COMPUTED_VALUE"""),5.415)</f>
        <v>5.415</v>
      </c>
      <c r="L1131" s="4">
        <v>65.2576</v>
      </c>
      <c r="M1131" s="4" t="s">
        <v>13</v>
      </c>
      <c r="N1131" s="1">
        <v>60.7221483076607</v>
      </c>
      <c r="O1131" s="4">
        <v>31.929551692339302</v>
      </c>
      <c r="V1131" s="5">
        <v>130.644</v>
      </c>
      <c r="W1131" s="1">
        <v>5.65</v>
      </c>
      <c r="Z1131" s="4">
        <f>IFERROR(__xludf.DUMMYFUNCTION("""COMPUTED_VALUE"""),5.415)</f>
        <v>5.415</v>
      </c>
      <c r="AA1131" s="4">
        <v>100.372</v>
      </c>
      <c r="AB1131" s="4" t="s">
        <v>13</v>
      </c>
      <c r="AC1131" s="1">
        <v>76.2397314221043</v>
      </c>
      <c r="AD1131" s="4">
        <v>54.40426857789571</v>
      </c>
    </row>
    <row r="1132">
      <c r="G1132" s="5">
        <v>93.0802</v>
      </c>
      <c r="H1132" s="1">
        <v>5.655</v>
      </c>
      <c r="K1132" s="4">
        <f>IFERROR(__xludf.DUMMYFUNCTION("""COMPUTED_VALUE"""),5.42)</f>
        <v>5.42</v>
      </c>
      <c r="L1132" s="4">
        <v>65.8967</v>
      </c>
      <c r="M1132" s="4" t="s">
        <v>13</v>
      </c>
      <c r="N1132" s="1">
        <v>61.1091659734157</v>
      </c>
      <c r="O1132" s="4">
        <v>31.971034026584306</v>
      </c>
      <c r="V1132" s="5">
        <v>130.922</v>
      </c>
      <c r="W1132" s="1">
        <v>5.655</v>
      </c>
      <c r="Z1132" s="4">
        <f>IFERROR(__xludf.DUMMYFUNCTION("""COMPUTED_VALUE"""),5.42)</f>
        <v>5.42</v>
      </c>
      <c r="AA1132" s="4">
        <v>101.426</v>
      </c>
      <c r="AB1132" s="4" t="s">
        <v>13</v>
      </c>
      <c r="AC1132" s="1">
        <v>76.5408251089467</v>
      </c>
      <c r="AD1132" s="4">
        <v>54.38117489105329</v>
      </c>
    </row>
    <row r="1133">
      <c r="G1133" s="5">
        <v>93.4986</v>
      </c>
      <c r="H1133" s="1">
        <v>5.66</v>
      </c>
      <c r="K1133" s="4">
        <f>IFERROR(__xludf.DUMMYFUNCTION("""COMPUTED_VALUE"""),5.425)</f>
        <v>5.425</v>
      </c>
      <c r="L1133" s="4">
        <v>66.5369</v>
      </c>
      <c r="M1133" s="4" t="s">
        <v>13</v>
      </c>
      <c r="N1133" s="1">
        <v>61.4987481258985</v>
      </c>
      <c r="O1133" s="4">
        <v>31.999851874101495</v>
      </c>
      <c r="V1133" s="5">
        <v>131.192</v>
      </c>
      <c r="W1133" s="1">
        <v>5.66</v>
      </c>
      <c r="Z1133" s="4">
        <f>IFERROR(__xludf.DUMMYFUNCTION("""COMPUTED_VALUE"""),5.425)</f>
        <v>5.425</v>
      </c>
      <c r="AA1133" s="4">
        <v>102.466</v>
      </c>
      <c r="AB1133" s="4" t="s">
        <v>13</v>
      </c>
      <c r="AC1133" s="1">
        <v>76.8426131169715</v>
      </c>
      <c r="AD1133" s="4">
        <v>54.3493868830285</v>
      </c>
    </row>
    <row r="1134">
      <c r="G1134" s="5">
        <v>93.9066</v>
      </c>
      <c r="H1134" s="1">
        <v>5.665</v>
      </c>
      <c r="K1134" s="4">
        <f>IFERROR(__xludf.DUMMYFUNCTION("""COMPUTED_VALUE"""),5.43)</f>
        <v>5.43</v>
      </c>
      <c r="L1134" s="4">
        <v>67.1779</v>
      </c>
      <c r="M1134" s="4" t="s">
        <v>13</v>
      </c>
      <c r="N1134" s="1">
        <v>61.8937152265405</v>
      </c>
      <c r="O1134" s="4">
        <v>32.0128847734595</v>
      </c>
      <c r="V1134" s="5">
        <v>131.452</v>
      </c>
      <c r="W1134" s="1">
        <v>5.665</v>
      </c>
      <c r="Z1134" s="4">
        <f>IFERROR(__xludf.DUMMYFUNCTION("""COMPUTED_VALUE"""),5.43)</f>
        <v>5.43</v>
      </c>
      <c r="AA1134" s="4">
        <v>103.489</v>
      </c>
      <c r="AB1134" s="4" t="s">
        <v>13</v>
      </c>
      <c r="AC1134" s="1">
        <v>77.1476217201065</v>
      </c>
      <c r="AD1134" s="4">
        <v>54.3043782798935</v>
      </c>
    </row>
    <row r="1135">
      <c r="G1135" s="5">
        <v>94.304</v>
      </c>
      <c r="H1135" s="1">
        <v>5.67</v>
      </c>
      <c r="K1135" s="4">
        <f>IFERROR(__xludf.DUMMYFUNCTION("""COMPUTED_VALUE"""),5.435)</f>
        <v>5.435</v>
      </c>
      <c r="L1135" s="4">
        <v>67.8197</v>
      </c>
      <c r="M1135" s="4" t="s">
        <v>13</v>
      </c>
      <c r="N1135" s="1">
        <v>62.296887736773</v>
      </c>
      <c r="O1135" s="4">
        <v>32.007112263227</v>
      </c>
      <c r="V1135" s="5">
        <v>131.704</v>
      </c>
      <c r="W1135" s="1">
        <v>5.67</v>
      </c>
      <c r="Z1135" s="4">
        <f>IFERROR(__xludf.DUMMYFUNCTION("""COMPUTED_VALUE"""),5.435)</f>
        <v>5.435</v>
      </c>
      <c r="AA1135" s="4">
        <v>104.497</v>
      </c>
      <c r="AB1135" s="4" t="s">
        <v>13</v>
      </c>
      <c r="AC1135" s="1">
        <v>77.4583771922792</v>
      </c>
      <c r="AD1135" s="4">
        <v>54.24562280772081</v>
      </c>
    </row>
    <row r="1136">
      <c r="G1136" s="5">
        <v>94.6907</v>
      </c>
      <c r="H1136" s="1">
        <v>5.675</v>
      </c>
      <c r="K1136" s="4">
        <f>IFERROR(__xludf.DUMMYFUNCTION("""COMPUTED_VALUE"""),5.44)</f>
        <v>5.44</v>
      </c>
      <c r="L1136" s="4">
        <v>68.4621</v>
      </c>
      <c r="M1136" s="4" t="s">
        <v>13</v>
      </c>
      <c r="N1136" s="1">
        <v>62.7110861180272</v>
      </c>
      <c r="O1136" s="4">
        <v>31.97961388197281</v>
      </c>
      <c r="V1136" s="5">
        <v>131.948</v>
      </c>
      <c r="W1136" s="1">
        <v>5.675</v>
      </c>
      <c r="Z1136" s="4">
        <f>IFERROR(__xludf.DUMMYFUNCTION("""COMPUTED_VALUE"""),5.44)</f>
        <v>5.44</v>
      </c>
      <c r="AA1136" s="4">
        <v>105.488</v>
      </c>
      <c r="AB1136" s="4" t="s">
        <v>13</v>
      </c>
      <c r="AC1136" s="1">
        <v>77.7774058074175</v>
      </c>
      <c r="AD1136" s="4">
        <v>54.17059419258251</v>
      </c>
    </row>
    <row r="1137">
      <c r="G1137" s="5">
        <v>95.0665</v>
      </c>
      <c r="H1137" s="1">
        <v>5.68</v>
      </c>
      <c r="K1137" s="4">
        <f>IFERROR(__xludf.DUMMYFUNCTION("""COMPUTED_VALUE"""),5.445)</f>
        <v>5.445</v>
      </c>
      <c r="L1137" s="4">
        <v>69.1049</v>
      </c>
      <c r="M1137" s="4" t="s">
        <v>13</v>
      </c>
      <c r="N1137" s="1">
        <v>63.1391308317344</v>
      </c>
      <c r="O1137" s="4">
        <v>31.927369168265606</v>
      </c>
      <c r="V1137" s="5">
        <v>132.183</v>
      </c>
      <c r="W1137" s="1">
        <v>5.68</v>
      </c>
      <c r="Z1137" s="4">
        <f>IFERROR(__xludf.DUMMYFUNCTION("""COMPUTED_VALUE"""),5.445)</f>
        <v>5.445</v>
      </c>
      <c r="AA1137" s="4">
        <v>106.462</v>
      </c>
      <c r="AB1137" s="4" t="s">
        <v>13</v>
      </c>
      <c r="AC1137" s="1">
        <v>78.1072338394488</v>
      </c>
      <c r="AD1137" s="4">
        <v>54.0757661605512</v>
      </c>
    </row>
    <row r="1138">
      <c r="G1138" s="5">
        <v>95.4311</v>
      </c>
      <c r="H1138" s="1">
        <v>5.685</v>
      </c>
      <c r="K1138" s="4">
        <f>IFERROR(__xludf.DUMMYFUNCTION("""COMPUTED_VALUE"""),5.45)</f>
        <v>5.45</v>
      </c>
      <c r="L1138" s="4">
        <v>69.7481</v>
      </c>
      <c r="M1138" s="4" t="s">
        <v>13</v>
      </c>
      <c r="N1138" s="1">
        <v>63.5838423393259</v>
      </c>
      <c r="O1138" s="4">
        <v>31.847257660674103</v>
      </c>
      <c r="V1138" s="5">
        <v>132.41</v>
      </c>
      <c r="W1138" s="1">
        <v>5.685</v>
      </c>
      <c r="Z1138" s="4">
        <f>IFERROR(__xludf.DUMMYFUNCTION("""COMPUTED_VALUE"""),5.45)</f>
        <v>5.45</v>
      </c>
      <c r="AA1138" s="4">
        <v>107.419</v>
      </c>
      <c r="AB1138" s="4" t="s">
        <v>13</v>
      </c>
      <c r="AC1138" s="1">
        <v>78.4503875623009</v>
      </c>
      <c r="AD1138" s="4">
        <v>53.95961243769909</v>
      </c>
    </row>
    <row r="1139">
      <c r="G1139" s="5">
        <v>95.7844</v>
      </c>
      <c r="H1139" s="1">
        <v>5.69</v>
      </c>
      <c r="K1139" s="4">
        <f>IFERROR(__xludf.DUMMYFUNCTION("""COMPUTED_VALUE"""),5.4530487062)</f>
        <v>5.453048706</v>
      </c>
      <c r="L1139" s="4" t="s">
        <v>13</v>
      </c>
      <c r="M1139" s="4">
        <v>22.9647248878968</v>
      </c>
      <c r="N1139" s="1">
        <v>64.0480411022331</v>
      </c>
      <c r="O1139" s="4">
        <v>31.736358897766905</v>
      </c>
      <c r="V1139" s="5">
        <v>132.629</v>
      </c>
      <c r="W1139" s="1">
        <v>5.69</v>
      </c>
      <c r="Z1139" s="4">
        <f>IFERROR(__xludf.DUMMYFUNCTION("""COMPUTED_VALUE"""),5.4530487062)</f>
        <v>5.453048706</v>
      </c>
      <c r="AA1139" s="4" t="s">
        <v>13</v>
      </c>
      <c r="AB1139" s="4">
        <v>38.4031028473053</v>
      </c>
      <c r="AC1139" s="1">
        <v>78.8093932499014</v>
      </c>
      <c r="AD1139" s="4">
        <v>53.819606750098586</v>
      </c>
    </row>
    <row r="1140">
      <c r="G1140" s="5">
        <v>96.1263</v>
      </c>
      <c r="H1140" s="1">
        <v>5.695</v>
      </c>
      <c r="K1140" s="4">
        <f>IFERROR(__xludf.DUMMYFUNCTION("""COMPUTED_VALUE"""),5.455)</f>
        <v>5.455</v>
      </c>
      <c r="L1140" s="4">
        <v>70.3912</v>
      </c>
      <c r="M1140" s="4" t="s">
        <v>13</v>
      </c>
      <c r="N1140" s="1">
        <v>64.5345475818872</v>
      </c>
      <c r="O1140" s="4">
        <v>31.591752418112804</v>
      </c>
      <c r="V1140" s="5">
        <v>132.841</v>
      </c>
      <c r="W1140" s="1">
        <v>5.695</v>
      </c>
      <c r="Z1140" s="4">
        <f>IFERROR(__xludf.DUMMYFUNCTION("""COMPUTED_VALUE"""),5.455)</f>
        <v>5.455</v>
      </c>
      <c r="AA1140" s="4">
        <v>108.358</v>
      </c>
      <c r="AB1140" s="4" t="s">
        <v>13</v>
      </c>
      <c r="AC1140" s="1">
        <v>79.186777176178</v>
      </c>
      <c r="AD1140" s="4">
        <v>53.65422282382201</v>
      </c>
    </row>
    <row r="1141">
      <c r="G1141" s="5">
        <v>96.4567</v>
      </c>
      <c r="H1141" s="1">
        <v>5.7</v>
      </c>
      <c r="K1141" s="4">
        <f>IFERROR(__xludf.DUMMYFUNCTION("""COMPUTED_VALUE"""),5.46)</f>
        <v>5.46</v>
      </c>
      <c r="L1141" s="4">
        <v>71.0342</v>
      </c>
      <c r="M1141" s="4" t="s">
        <v>13</v>
      </c>
      <c r="N1141" s="1">
        <v>65.0461822397194</v>
      </c>
      <c r="O1141" s="4">
        <v>31.410517760280598</v>
      </c>
      <c r="V1141" s="5">
        <v>133.045</v>
      </c>
      <c r="W1141" s="1">
        <v>5.7</v>
      </c>
      <c r="Z1141" s="4">
        <f>IFERROR(__xludf.DUMMYFUNCTION("""COMPUTED_VALUE"""),5.46)</f>
        <v>5.46</v>
      </c>
      <c r="AA1141" s="4">
        <v>109.279</v>
      </c>
      <c r="AB1141" s="4" t="s">
        <v>13</v>
      </c>
      <c r="AC1141" s="1">
        <v>79.5850656150584</v>
      </c>
      <c r="AD1141" s="4">
        <v>53.45993438494159</v>
      </c>
    </row>
    <row r="1142">
      <c r="G1142" s="5">
        <v>96.7753</v>
      </c>
      <c r="H1142" s="1">
        <v>5.705</v>
      </c>
      <c r="K1142" s="4">
        <f>IFERROR(__xludf.DUMMYFUNCTION("""COMPUTED_VALUE"""),5.465)</f>
        <v>5.465</v>
      </c>
      <c r="L1142" s="4">
        <v>71.6768</v>
      </c>
      <c r="M1142" s="4" t="s">
        <v>13</v>
      </c>
      <c r="N1142" s="1">
        <v>65.585765537161</v>
      </c>
      <c r="O1142" s="4">
        <v>31.189534462839006</v>
      </c>
      <c r="V1142" s="5">
        <v>133.24</v>
      </c>
      <c r="W1142" s="1">
        <v>5.705</v>
      </c>
      <c r="Z1142" s="4">
        <f>IFERROR(__xludf.DUMMYFUNCTION("""COMPUTED_VALUE"""),5.465)</f>
        <v>5.465</v>
      </c>
      <c r="AA1142" s="4">
        <v>110.182</v>
      </c>
      <c r="AB1142" s="4" t="s">
        <v>13</v>
      </c>
      <c r="AC1142" s="1">
        <v>80.0067848404702</v>
      </c>
      <c r="AD1142" s="4">
        <v>53.233215159529806</v>
      </c>
    </row>
    <row r="1143">
      <c r="G1143" s="5">
        <v>97.0821</v>
      </c>
      <c r="H1143" s="1">
        <v>5.71</v>
      </c>
      <c r="K1143" s="4">
        <f>IFERROR(__xludf.DUMMYFUNCTION("""COMPUTED_VALUE"""),5.47)</f>
        <v>5.47</v>
      </c>
      <c r="L1143" s="4">
        <v>72.3188</v>
      </c>
      <c r="M1143" s="4" t="s">
        <v>13</v>
      </c>
      <c r="N1143" s="1">
        <v>66.1561179356434</v>
      </c>
      <c r="O1143" s="4">
        <v>30.925982064356603</v>
      </c>
      <c r="V1143" s="5">
        <v>133.429</v>
      </c>
      <c r="W1143" s="1">
        <v>5.71</v>
      </c>
      <c r="Z1143" s="4">
        <f>IFERROR(__xludf.DUMMYFUNCTION("""COMPUTED_VALUE"""),5.47)</f>
        <v>5.47</v>
      </c>
      <c r="AA1143" s="4">
        <v>111.066</v>
      </c>
      <c r="AB1143" s="4" t="s">
        <v>13</v>
      </c>
      <c r="AC1143" s="1">
        <v>80.454461126341</v>
      </c>
      <c r="AD1143" s="4">
        <v>52.974538873659</v>
      </c>
    </row>
    <row r="1144">
      <c r="G1144" s="5">
        <v>97.3769</v>
      </c>
      <c r="H1144" s="1">
        <v>5.715</v>
      </c>
      <c r="K1144" s="4">
        <f>IFERROR(__xludf.DUMMYFUNCTION("""COMPUTED_VALUE"""),5.475)</f>
        <v>5.475</v>
      </c>
      <c r="L1144" s="4">
        <v>72.9598</v>
      </c>
      <c r="M1144" s="4" t="s">
        <v>13</v>
      </c>
      <c r="N1144" s="1">
        <v>66.7600598965979</v>
      </c>
      <c r="O1144" s="4">
        <v>30.61684010340211</v>
      </c>
      <c r="V1144" s="5">
        <v>133.609</v>
      </c>
      <c r="W1144" s="1">
        <v>5.715</v>
      </c>
      <c r="Z1144" s="4">
        <f>IFERROR(__xludf.DUMMYFUNCTION("""COMPUTED_VALUE"""),5.475)</f>
        <v>5.475</v>
      </c>
      <c r="AA1144" s="4">
        <v>111.932</v>
      </c>
      <c r="AB1144" s="4" t="s">
        <v>13</v>
      </c>
      <c r="AC1144" s="1">
        <v>80.9306207465986</v>
      </c>
      <c r="AD1144" s="4">
        <v>52.6783792534014</v>
      </c>
    </row>
    <row r="1145">
      <c r="G1145" s="5">
        <v>97.6598</v>
      </c>
      <c r="H1145" s="1">
        <v>5.72</v>
      </c>
      <c r="K1145" s="4">
        <f>IFERROR(__xludf.DUMMYFUNCTION("""COMPUTED_VALUE"""),5.48)</f>
        <v>5.48</v>
      </c>
      <c r="L1145" s="4">
        <v>73.5997</v>
      </c>
      <c r="M1145" s="4" t="s">
        <v>13</v>
      </c>
      <c r="N1145" s="1">
        <v>67.4004118814557</v>
      </c>
      <c r="O1145" s="4">
        <v>30.259388118544308</v>
      </c>
      <c r="V1145" s="5">
        <v>133.782</v>
      </c>
      <c r="W1145" s="1">
        <v>5.72</v>
      </c>
      <c r="Z1145" s="4">
        <f>IFERROR(__xludf.DUMMYFUNCTION("""COMPUTED_VALUE"""),5.48)</f>
        <v>5.48</v>
      </c>
      <c r="AA1145" s="4">
        <v>112.778</v>
      </c>
      <c r="AB1145" s="4" t="s">
        <v>13</v>
      </c>
      <c r="AC1145" s="1">
        <v>81.4377899751705</v>
      </c>
      <c r="AD1145" s="4">
        <v>52.34421002482951</v>
      </c>
    </row>
    <row r="1146">
      <c r="G1146" s="5">
        <v>97.9305</v>
      </c>
      <c r="H1146" s="1">
        <v>5.725</v>
      </c>
      <c r="K1146" s="4">
        <f>IFERROR(__xludf.DUMMYFUNCTION("""COMPUTED_VALUE"""),5.485)</f>
        <v>5.485</v>
      </c>
      <c r="L1146" s="4">
        <v>74.2382</v>
      </c>
      <c r="M1146" s="4" t="s">
        <v>13</v>
      </c>
      <c r="N1146" s="1">
        <v>68.0799943516481</v>
      </c>
      <c r="O1146" s="4">
        <v>29.8505056483519</v>
      </c>
      <c r="V1146" s="5">
        <v>133.948</v>
      </c>
      <c r="W1146" s="1">
        <v>5.725</v>
      </c>
      <c r="Z1146" s="4">
        <f>IFERROR(__xludf.DUMMYFUNCTION("""COMPUTED_VALUE"""),5.485)</f>
        <v>5.485</v>
      </c>
      <c r="AA1146" s="4">
        <v>113.604</v>
      </c>
      <c r="AB1146" s="4" t="s">
        <v>13</v>
      </c>
      <c r="AC1146" s="1">
        <v>81.9784950859845</v>
      </c>
      <c r="AD1146" s="4">
        <v>51.9695049140155</v>
      </c>
    </row>
    <row r="1147">
      <c r="G1147" s="5">
        <v>98.1891</v>
      </c>
      <c r="H1147" s="1">
        <v>5.73</v>
      </c>
      <c r="K1147" s="4">
        <f>IFERROR(__xludf.DUMMYFUNCTION("""COMPUTED_VALUE"""),5.49)</f>
        <v>5.49</v>
      </c>
      <c r="L1147" s="4">
        <v>74.8748</v>
      </c>
      <c r="M1147" s="4" t="s">
        <v>13</v>
      </c>
      <c r="N1147" s="1">
        <v>68.8016277686065</v>
      </c>
      <c r="O1147" s="4">
        <v>29.387472231393502</v>
      </c>
      <c r="V1147" s="5">
        <v>134.105</v>
      </c>
      <c r="W1147" s="1">
        <v>5.73</v>
      </c>
      <c r="Z1147" s="4">
        <f>IFERROR(__xludf.DUMMYFUNCTION("""COMPUTED_VALUE"""),5.49)</f>
        <v>5.49</v>
      </c>
      <c r="AA1147" s="4">
        <v>114.412</v>
      </c>
      <c r="AB1147" s="4" t="s">
        <v>13</v>
      </c>
      <c r="AC1147" s="1">
        <v>82.5552623529684</v>
      </c>
      <c r="AD1147" s="4">
        <v>51.54973764703159</v>
      </c>
    </row>
    <row r="1148">
      <c r="G1148" s="5">
        <v>98.4356</v>
      </c>
      <c r="H1148" s="1">
        <v>5.735</v>
      </c>
      <c r="K1148" s="4">
        <f>IFERROR(__xludf.DUMMYFUNCTION("""COMPUTED_VALUE"""),5.495)</f>
        <v>5.495</v>
      </c>
      <c r="L1148" s="4">
        <v>75.5095</v>
      </c>
      <c r="M1148" s="4" t="s">
        <v>13</v>
      </c>
      <c r="N1148" s="1">
        <v>69.568132593762</v>
      </c>
      <c r="O1148" s="4">
        <v>28.867467406237992</v>
      </c>
      <c r="V1148" s="5">
        <v>134.255</v>
      </c>
      <c r="W1148" s="1">
        <v>5.735</v>
      </c>
      <c r="Z1148" s="4">
        <f>IFERROR(__xludf.DUMMYFUNCTION("""COMPUTED_VALUE"""),5.495)</f>
        <v>5.495</v>
      </c>
      <c r="AA1148" s="4">
        <v>115.199</v>
      </c>
      <c r="AB1148" s="4" t="s">
        <v>13</v>
      </c>
      <c r="AC1148" s="1">
        <v>83.1706180500495</v>
      </c>
      <c r="AD1148" s="4">
        <v>51.0843819499505</v>
      </c>
    </row>
    <row r="1149">
      <c r="G1149" s="5">
        <v>98.6698</v>
      </c>
      <c r="H1149" s="1">
        <v>5.74</v>
      </c>
      <c r="K1149" s="4">
        <f>IFERROR(__xludf.DUMMYFUNCTION("""COMPUTED_VALUE"""),5.5)</f>
        <v>5.5</v>
      </c>
      <c r="L1149" s="4">
        <v>76.1417</v>
      </c>
      <c r="M1149" s="4" t="s">
        <v>13</v>
      </c>
      <c r="N1149" s="1">
        <v>70.4383503135106</v>
      </c>
      <c r="O1149" s="4">
        <v>28.2314496864894</v>
      </c>
      <c r="V1149" s="5">
        <v>134.398</v>
      </c>
      <c r="W1149" s="1">
        <v>5.74</v>
      </c>
      <c r="Z1149" s="4">
        <f>IFERROR(__xludf.DUMMYFUNCTION("""COMPUTED_VALUE"""),5.5)</f>
        <v>5.5</v>
      </c>
      <c r="AA1149" s="4">
        <v>115.967</v>
      </c>
      <c r="AB1149" s="4" t="s">
        <v>13</v>
      </c>
      <c r="AC1149" s="1">
        <v>83.8776973655774</v>
      </c>
      <c r="AD1149" s="4">
        <v>50.52030263442259</v>
      </c>
    </row>
    <row r="1150">
      <c r="G1150" s="5">
        <v>98.8919</v>
      </c>
      <c r="H1150" s="1">
        <v>5.745</v>
      </c>
      <c r="K1150" s="4">
        <f>IFERROR(__xludf.DUMMYFUNCTION("""COMPUTED_VALUE"""),5.505)</f>
        <v>5.505</v>
      </c>
      <c r="L1150" s="4">
        <v>76.7714</v>
      </c>
      <c r="M1150" s="4" t="s">
        <v>13</v>
      </c>
      <c r="N1150" s="1">
        <v>71.5615020845206</v>
      </c>
      <c r="O1150" s="4">
        <v>27.33039791547941</v>
      </c>
      <c r="V1150" s="5">
        <v>134.533</v>
      </c>
      <c r="W1150" s="1">
        <v>5.745</v>
      </c>
      <c r="Z1150" s="4">
        <f>IFERROR(__xludf.DUMMYFUNCTION("""COMPUTED_VALUE"""),5.505)</f>
        <v>5.505</v>
      </c>
      <c r="AA1150" s="4">
        <v>116.714</v>
      </c>
      <c r="AB1150" s="4" t="s">
        <v>13</v>
      </c>
      <c r="AC1150" s="1">
        <v>84.8107394371415</v>
      </c>
      <c r="AD1150" s="4">
        <v>49.72226056285848</v>
      </c>
    </row>
    <row r="1151">
      <c r="G1151" s="5">
        <v>99.1018</v>
      </c>
      <c r="H1151" s="1">
        <v>5.75</v>
      </c>
      <c r="K1151" s="4">
        <f>IFERROR(__xludf.DUMMYFUNCTION("""COMPUTED_VALUE"""),5.51)</f>
        <v>5.51</v>
      </c>
      <c r="L1151" s="4">
        <v>77.3981</v>
      </c>
      <c r="M1151" s="4" t="s">
        <v>13</v>
      </c>
      <c r="N1151" s="1">
        <v>72.9106291132824</v>
      </c>
      <c r="O1151" s="4">
        <v>26.1911708867176</v>
      </c>
      <c r="V1151" s="5">
        <v>134.661</v>
      </c>
      <c r="W1151" s="1">
        <v>5.75</v>
      </c>
      <c r="Z1151" s="4">
        <f>IFERROR(__xludf.DUMMYFUNCTION("""COMPUTED_VALUE"""),5.51)</f>
        <v>5.51</v>
      </c>
      <c r="AA1151" s="4">
        <v>117.441</v>
      </c>
      <c r="AB1151" s="4" t="s">
        <v>13</v>
      </c>
      <c r="AC1151" s="1">
        <v>85.9442469863004</v>
      </c>
      <c r="AD1151" s="4">
        <v>48.7167530136996</v>
      </c>
    </row>
    <row r="1152">
      <c r="G1152" s="5">
        <v>99.2996</v>
      </c>
      <c r="H1152" s="1">
        <v>5.755</v>
      </c>
      <c r="K1152" s="4">
        <f>IFERROR(__xludf.DUMMYFUNCTION("""COMPUTED_VALUE"""),5.515)</f>
        <v>5.515</v>
      </c>
      <c r="L1152" s="4">
        <v>78.0216</v>
      </c>
      <c r="M1152" s="4" t="s">
        <v>13</v>
      </c>
      <c r="N1152" s="1">
        <v>74.447147036998</v>
      </c>
      <c r="O1152" s="4">
        <v>24.852452963001994</v>
      </c>
      <c r="V1152" s="5">
        <v>134.781</v>
      </c>
      <c r="W1152" s="1">
        <v>5.755</v>
      </c>
      <c r="Z1152" s="4">
        <f>IFERROR(__xludf.DUMMYFUNCTION("""COMPUTED_VALUE"""),5.515)</f>
        <v>5.515</v>
      </c>
      <c r="AA1152" s="4">
        <v>118.149</v>
      </c>
      <c r="AB1152" s="4" t="s">
        <v>13</v>
      </c>
      <c r="AC1152" s="1">
        <v>87.2422024221993</v>
      </c>
      <c r="AD1152" s="4">
        <v>47.53879757780071</v>
      </c>
    </row>
    <row r="1153">
      <c r="G1153" s="5">
        <v>99.4855</v>
      </c>
      <c r="H1153" s="1">
        <v>5.76</v>
      </c>
      <c r="K1153" s="4">
        <f>IFERROR(__xludf.DUMMYFUNCTION("""COMPUTED_VALUE"""),5.52)</f>
        <v>5.52</v>
      </c>
      <c r="L1153" s="4">
        <v>78.6415</v>
      </c>
      <c r="M1153" s="4" t="s">
        <v>13</v>
      </c>
      <c r="N1153" s="1">
        <v>76.1324714928695</v>
      </c>
      <c r="O1153" s="4">
        <v>23.353028507130503</v>
      </c>
      <c r="V1153" s="5">
        <v>134.894</v>
      </c>
      <c r="W1153" s="1">
        <v>5.76</v>
      </c>
      <c r="Z1153" s="4">
        <f>IFERROR(__xludf.DUMMYFUNCTION("""COMPUTED_VALUE"""),5.52)</f>
        <v>5.52</v>
      </c>
      <c r="AA1153" s="4">
        <v>118.836</v>
      </c>
      <c r="AB1153" s="4" t="s">
        <v>13</v>
      </c>
      <c r="AC1153" s="1">
        <v>88.6685881539833</v>
      </c>
      <c r="AD1153" s="4">
        <v>46.22541184601671</v>
      </c>
    </row>
    <row r="1154">
      <c r="G1154" s="5">
        <v>99.6593</v>
      </c>
      <c r="H1154" s="1">
        <v>5.765</v>
      </c>
      <c r="K1154" s="4">
        <f>IFERROR(__xludf.DUMMYFUNCTION("""COMPUTED_VALUE"""),5.525)</f>
        <v>5.525</v>
      </c>
      <c r="L1154" s="4">
        <v>79.2576</v>
      </c>
      <c r="M1154" s="4" t="s">
        <v>13</v>
      </c>
      <c r="N1154" s="1">
        <v>77.9280181180989</v>
      </c>
      <c r="O1154" s="4">
        <v>21.731281881901097</v>
      </c>
      <c r="V1154" s="5">
        <v>135.0</v>
      </c>
      <c r="W1154" s="1">
        <v>5.765</v>
      </c>
      <c r="Z1154" s="4">
        <f>IFERROR(__xludf.DUMMYFUNCTION("""COMPUTED_VALUE"""),5.525)</f>
        <v>5.525</v>
      </c>
      <c r="AA1154" s="4">
        <v>119.503</v>
      </c>
      <c r="AB1154" s="4" t="s">
        <v>13</v>
      </c>
      <c r="AC1154" s="1">
        <v>90.1873865907974</v>
      </c>
      <c r="AD1154" s="4">
        <v>44.8126134092026</v>
      </c>
    </row>
    <row r="1155">
      <c r="G1155" s="5">
        <v>99.8213</v>
      </c>
      <c r="H1155" s="1">
        <v>5.77</v>
      </c>
      <c r="K1155" s="4">
        <f>IFERROR(__xludf.DUMMYFUNCTION("""COMPUTED_VALUE"""),5.53)</f>
        <v>5.53</v>
      </c>
      <c r="L1155" s="4">
        <v>79.8696</v>
      </c>
      <c r="M1155" s="4" t="s">
        <v>13</v>
      </c>
      <c r="N1155" s="1">
        <v>79.7952025498881</v>
      </c>
      <c r="O1155" s="4">
        <v>20.02609745011189</v>
      </c>
      <c r="V1155" s="5">
        <v>135.098</v>
      </c>
      <c r="W1155" s="1">
        <v>5.77</v>
      </c>
      <c r="Z1155" s="4">
        <f>IFERROR(__xludf.DUMMYFUNCTION("""COMPUTED_VALUE"""),5.53)</f>
        <v>5.53</v>
      </c>
      <c r="AA1155" s="4">
        <v>120.15</v>
      </c>
      <c r="AB1155" s="4" t="s">
        <v>13</v>
      </c>
      <c r="AC1155" s="1">
        <v>91.7625801417867</v>
      </c>
      <c r="AD1155" s="4">
        <v>43.335419858213314</v>
      </c>
    </row>
    <row r="1156">
      <c r="G1156" s="5">
        <v>99.9717</v>
      </c>
      <c r="H1156" s="1">
        <v>5.775</v>
      </c>
      <c r="K1156" s="4">
        <f>IFERROR(__xludf.DUMMYFUNCTION("""COMPUTED_VALUE"""),5.535)</f>
        <v>5.535</v>
      </c>
      <c r="L1156" s="4">
        <v>80.4771</v>
      </c>
      <c r="M1156" s="4" t="s">
        <v>13</v>
      </c>
      <c r="N1156" s="1">
        <v>81.6954404254396</v>
      </c>
      <c r="O1156" s="4">
        <v>18.2762595745604</v>
      </c>
      <c r="V1156" s="5">
        <v>135.19</v>
      </c>
      <c r="W1156" s="1">
        <v>5.775</v>
      </c>
      <c r="Z1156" s="4">
        <f>IFERROR(__xludf.DUMMYFUNCTION("""COMPUTED_VALUE"""),5.535)</f>
        <v>5.535</v>
      </c>
      <c r="AA1156" s="4">
        <v>120.778</v>
      </c>
      <c r="AB1156" s="4" t="s">
        <v>13</v>
      </c>
      <c r="AC1156" s="1">
        <v>93.3581512160966</v>
      </c>
      <c r="AD1156" s="4">
        <v>41.831848783903396</v>
      </c>
    </row>
    <row r="1157">
      <c r="G1157" s="5">
        <v>100.11</v>
      </c>
      <c r="H1157" s="1">
        <v>5.78</v>
      </c>
      <c r="K1157" s="4">
        <f>IFERROR(__xludf.DUMMYFUNCTION("""COMPUTED_VALUE"""),5.54)</f>
        <v>5.54</v>
      </c>
      <c r="L1157" s="4">
        <v>81.08</v>
      </c>
      <c r="M1157" s="4" t="s">
        <v>13</v>
      </c>
      <c r="N1157" s="1">
        <v>83.5901473819545</v>
      </c>
      <c r="O1157" s="4">
        <v>16.519852618045505</v>
      </c>
      <c r="V1157" s="5">
        <v>135.274</v>
      </c>
      <c r="W1157" s="1">
        <v>5.78</v>
      </c>
      <c r="Z1157" s="4">
        <f>IFERROR(__xludf.DUMMYFUNCTION("""COMPUTED_VALUE"""),5.54)</f>
        <v>5.54</v>
      </c>
      <c r="AA1157" s="4">
        <v>121.386</v>
      </c>
      <c r="AB1157" s="4" t="s">
        <v>13</v>
      </c>
      <c r="AC1157" s="1">
        <v>94.9380822228716</v>
      </c>
      <c r="AD1157" s="4">
        <v>40.3359177771284</v>
      </c>
    </row>
    <row r="1158">
      <c r="G1158" s="5">
        <v>100.238</v>
      </c>
      <c r="H1158" s="1">
        <v>5.785</v>
      </c>
      <c r="K1158" s="4">
        <f>IFERROR(__xludf.DUMMYFUNCTION("""COMPUTED_VALUE"""),5.545)</f>
        <v>5.545</v>
      </c>
      <c r="L1158" s="4">
        <v>81.6778</v>
      </c>
      <c r="M1158" s="4" t="s">
        <v>13</v>
      </c>
      <c r="N1158" s="1">
        <v>85.4407390566353</v>
      </c>
      <c r="O1158" s="4">
        <v>14.797260943364705</v>
      </c>
      <c r="V1158" s="5">
        <v>135.352</v>
      </c>
      <c r="W1158" s="1">
        <v>5.785</v>
      </c>
      <c r="Z1158" s="4">
        <f>IFERROR(__xludf.DUMMYFUNCTION("""COMPUTED_VALUE"""),5.545)</f>
        <v>5.545</v>
      </c>
      <c r="AA1158" s="4">
        <v>121.974</v>
      </c>
      <c r="AB1158" s="4" t="s">
        <v>13</v>
      </c>
      <c r="AC1158" s="1">
        <v>96.4663555712571</v>
      </c>
      <c r="AD1158" s="4">
        <v>38.88564442874291</v>
      </c>
    </row>
    <row r="1159">
      <c r="G1159" s="5">
        <v>100.354</v>
      </c>
      <c r="H1159" s="1">
        <v>5.79</v>
      </c>
      <c r="K1159" s="4">
        <f>IFERROR(__xludf.DUMMYFUNCTION("""COMPUTED_VALUE"""),5.55)</f>
        <v>5.55</v>
      </c>
      <c r="L1159" s="4">
        <v>82.2705</v>
      </c>
      <c r="M1159" s="4" t="s">
        <v>13</v>
      </c>
      <c r="N1159" s="1">
        <v>87.208631086684</v>
      </c>
      <c r="O1159" s="4">
        <v>13.145368913316005</v>
      </c>
      <c r="V1159" s="5">
        <v>135.423</v>
      </c>
      <c r="W1159" s="1">
        <v>5.79</v>
      </c>
      <c r="Z1159" s="4">
        <f>IFERROR(__xludf.DUMMYFUNCTION("""COMPUTED_VALUE"""),5.55)</f>
        <v>5.55</v>
      </c>
      <c r="AA1159" s="4">
        <v>122.544</v>
      </c>
      <c r="AB1159" s="4" t="s">
        <v>13</v>
      </c>
      <c r="AC1159" s="1">
        <v>97.9069536703981</v>
      </c>
      <c r="AD1159" s="4">
        <v>37.516046329601906</v>
      </c>
    </row>
    <row r="1160">
      <c r="G1160" s="5">
        <v>100.46</v>
      </c>
      <c r="H1160" s="1">
        <v>5.795</v>
      </c>
      <c r="K1160" s="4">
        <f>IFERROR(__xludf.DUMMYFUNCTION("""COMPUTED_VALUE"""),5.555)</f>
        <v>5.555</v>
      </c>
      <c r="L1160" s="4">
        <v>82.8576</v>
      </c>
      <c r="M1160" s="4" t="s">
        <v>13</v>
      </c>
      <c r="N1160" s="1">
        <v>88.8552391093025</v>
      </c>
      <c r="O1160" s="4">
        <v>11.604760890697492</v>
      </c>
      <c r="V1160" s="5">
        <v>135.487</v>
      </c>
      <c r="W1160" s="1">
        <v>5.795</v>
      </c>
      <c r="Z1160" s="4">
        <f>IFERROR(__xludf.DUMMYFUNCTION("""COMPUTED_VALUE"""),5.555)</f>
        <v>5.555</v>
      </c>
      <c r="AA1160" s="4">
        <v>123.095</v>
      </c>
      <c r="AB1160" s="4" t="s">
        <v>13</v>
      </c>
      <c r="AC1160" s="1">
        <v>99.2238589294398</v>
      </c>
      <c r="AD1160" s="4">
        <v>36.263141070560195</v>
      </c>
    </row>
    <row r="1161">
      <c r="G1161" s="5">
        <v>100.554</v>
      </c>
      <c r="H1161" s="1">
        <v>5.8</v>
      </c>
      <c r="K1161" s="4">
        <f>IFERROR(__xludf.DUMMYFUNCTION("""COMPUTED_VALUE"""),5.56)</f>
        <v>5.56</v>
      </c>
      <c r="L1161" s="4">
        <v>83.4389</v>
      </c>
      <c r="M1161" s="4" t="s">
        <v>13</v>
      </c>
      <c r="N1161" s="1">
        <v>90.3419787616929</v>
      </c>
      <c r="O1161" s="4">
        <v>10.212021238307102</v>
      </c>
      <c r="V1161" s="5">
        <v>135.546</v>
      </c>
      <c r="W1161" s="1">
        <v>5.8</v>
      </c>
      <c r="Z1161" s="4">
        <f>IFERROR(__xludf.DUMMYFUNCTION("""COMPUTED_VALUE"""),5.56)</f>
        <v>5.56</v>
      </c>
      <c r="AA1161" s="4">
        <v>123.627</v>
      </c>
      <c r="AB1161" s="4" t="s">
        <v>13</v>
      </c>
      <c r="AC1161" s="1">
        <v>100.381053757527</v>
      </c>
      <c r="AD1161" s="4">
        <v>35.16494624247299</v>
      </c>
    </row>
    <row r="1162">
      <c r="G1162" s="5">
        <v>100.638</v>
      </c>
      <c r="H1162" s="1">
        <v>5.805</v>
      </c>
      <c r="K1162" s="4">
        <f>IFERROR(__xludf.DUMMYFUNCTION("""COMPUTED_VALUE"""),5.565)</f>
        <v>5.565</v>
      </c>
      <c r="L1162" s="4">
        <v>84.0142</v>
      </c>
      <c r="M1162" s="4" t="s">
        <v>13</v>
      </c>
      <c r="N1162" s="1">
        <v>91.6302656810572</v>
      </c>
      <c r="O1162" s="4">
        <v>9.00773431894281</v>
      </c>
      <c r="V1162" s="5">
        <v>135.597</v>
      </c>
      <c r="W1162" s="1">
        <v>5.805</v>
      </c>
      <c r="Z1162" s="4">
        <f>IFERROR(__xludf.DUMMYFUNCTION("""COMPUTED_VALUE"""),5.565)</f>
        <v>5.565</v>
      </c>
      <c r="AA1162" s="4">
        <v>124.142</v>
      </c>
      <c r="AB1162" s="4" t="s">
        <v>13</v>
      </c>
      <c r="AC1162" s="1">
        <v>101.342520563805</v>
      </c>
      <c r="AD1162" s="4">
        <v>34.25447943619501</v>
      </c>
    </row>
    <row r="1163">
      <c r="G1163" s="5">
        <v>100.712</v>
      </c>
      <c r="H1163" s="1">
        <v>5.81</v>
      </c>
      <c r="K1163" s="4">
        <f>IFERROR(__xludf.DUMMYFUNCTION("""COMPUTED_VALUE"""),5.56978607219999)</f>
        <v>5.569786072</v>
      </c>
      <c r="L1163" s="4" t="s">
        <v>13</v>
      </c>
      <c r="M1163" s="4">
        <v>52.5449319478633</v>
      </c>
      <c r="N1163" s="1">
        <v>92.6815155045973</v>
      </c>
      <c r="O1163" s="4">
        <v>8.030484495402703</v>
      </c>
      <c r="V1163" s="5">
        <v>135.643</v>
      </c>
      <c r="W1163" s="1">
        <v>5.81</v>
      </c>
      <c r="Z1163" s="4">
        <f>IFERROR(__xludf.DUMMYFUNCTION("""COMPUTED_VALUE"""),5.56978607219999)</f>
        <v>5.569786072</v>
      </c>
      <c r="AA1163" s="4" t="s">
        <v>13</v>
      </c>
      <c r="AB1163" s="4">
        <v>69.4271888535735</v>
      </c>
      <c r="AC1163" s="1">
        <v>102.072241757419</v>
      </c>
      <c r="AD1163" s="4">
        <v>33.57075824258101</v>
      </c>
    </row>
    <row r="1164">
      <c r="G1164" s="5">
        <v>100.777</v>
      </c>
      <c r="H1164" s="1">
        <v>5.815</v>
      </c>
      <c r="K1164" s="4">
        <f>IFERROR(__xludf.DUMMYFUNCTION("""COMPUTED_VALUE"""),5.57)</f>
        <v>5.57</v>
      </c>
      <c r="L1164" s="4">
        <v>84.5832</v>
      </c>
      <c r="M1164" s="4" t="s">
        <v>13</v>
      </c>
      <c r="N1164" s="1">
        <v>93.4571438695154</v>
      </c>
      <c r="O1164" s="4">
        <v>7.319856130484595</v>
      </c>
      <c r="V1164" s="5">
        <v>135.683</v>
      </c>
      <c r="W1164" s="1">
        <v>5.815</v>
      </c>
      <c r="Z1164" s="4">
        <f>IFERROR(__xludf.DUMMYFUNCTION("""COMPUTED_VALUE"""),5.57)</f>
        <v>5.57</v>
      </c>
      <c r="AA1164" s="4">
        <v>124.639</v>
      </c>
      <c r="AB1164" s="4" t="s">
        <v>13</v>
      </c>
      <c r="AC1164" s="1">
        <v>102.534199747514</v>
      </c>
      <c r="AD1164" s="4">
        <v>33.148800252486</v>
      </c>
    </row>
    <row r="1165">
      <c r="G1165" s="5">
        <v>100.831</v>
      </c>
      <c r="H1165" s="1">
        <v>5.82</v>
      </c>
      <c r="K1165" s="4">
        <f>IFERROR(__xludf.DUMMYFUNCTION("""COMPUTED_VALUE"""),5.575)</f>
        <v>5.575</v>
      </c>
      <c r="L1165" s="4">
        <v>85.1458</v>
      </c>
      <c r="M1165" s="4" t="s">
        <v>13</v>
      </c>
      <c r="N1165" s="1">
        <v>93.9186124347058</v>
      </c>
      <c r="O1165" s="4">
        <v>6.912387565294196</v>
      </c>
      <c r="V1165" s="5">
        <v>135.718</v>
      </c>
      <c r="W1165" s="1">
        <v>5.82</v>
      </c>
      <c r="Z1165" s="4">
        <f>IFERROR(__xludf.DUMMYFUNCTION("""COMPUTED_VALUE"""),5.575)</f>
        <v>5.575</v>
      </c>
      <c r="AA1165" s="4">
        <v>125.119</v>
      </c>
      <c r="AB1165" s="4" t="s">
        <v>13</v>
      </c>
      <c r="AC1165" s="1">
        <v>102.692421138474</v>
      </c>
      <c r="AD1165" s="4">
        <v>33.025578861525986</v>
      </c>
    </row>
    <row r="1166">
      <c r="G1166" s="5">
        <v>100.876</v>
      </c>
      <c r="H1166" s="1">
        <v>5.825</v>
      </c>
      <c r="K1166" s="4">
        <f>IFERROR(__xludf.DUMMYFUNCTION("""COMPUTED_VALUE"""),5.58)</f>
        <v>5.58</v>
      </c>
      <c r="L1166" s="4">
        <v>85.7015</v>
      </c>
      <c r="M1166" s="4" t="s">
        <v>13</v>
      </c>
      <c r="N1166" s="1">
        <v>94.2019104511801</v>
      </c>
      <c r="O1166" s="4">
        <v>6.674089548819907</v>
      </c>
      <c r="V1166" s="5">
        <v>135.747</v>
      </c>
      <c r="W1166" s="1">
        <v>5.825</v>
      </c>
      <c r="Z1166" s="4">
        <f>IFERROR(__xludf.DUMMYFUNCTION("""COMPUTED_VALUE"""),5.58)</f>
        <v>5.58</v>
      </c>
      <c r="AA1166" s="4">
        <v>125.583</v>
      </c>
      <c r="AB1166" s="4" t="s">
        <v>13</v>
      </c>
      <c r="AC1166" s="1">
        <v>102.678538322522</v>
      </c>
      <c r="AD1166" s="4">
        <v>33.06846167747801</v>
      </c>
    </row>
    <row r="1167">
      <c r="G1167" s="5">
        <v>100.913</v>
      </c>
      <c r="H1167" s="1">
        <v>5.83</v>
      </c>
      <c r="K1167" s="4">
        <f>IFERROR(__xludf.DUMMYFUNCTION("""COMPUTED_VALUE"""),5.585)</f>
        <v>5.585</v>
      </c>
      <c r="L1167" s="4">
        <v>86.2503</v>
      </c>
      <c r="M1167" s="4" t="s">
        <v>13</v>
      </c>
      <c r="N1167" s="1">
        <v>94.4594238148707</v>
      </c>
      <c r="O1167" s="4">
        <v>6.453576185129293</v>
      </c>
      <c r="V1167" s="5">
        <v>135.771</v>
      </c>
      <c r="W1167" s="1">
        <v>5.83</v>
      </c>
      <c r="Z1167" s="4">
        <f>IFERROR(__xludf.DUMMYFUNCTION("""COMPUTED_VALUE"""),5.585)</f>
        <v>5.585</v>
      </c>
      <c r="AA1167" s="4">
        <v>126.031</v>
      </c>
      <c r="AB1167" s="4" t="s">
        <v>13</v>
      </c>
      <c r="AC1167" s="1">
        <v>102.639947535179</v>
      </c>
      <c r="AD1167" s="4">
        <v>33.13105246482098</v>
      </c>
    </row>
    <row r="1168">
      <c r="G1168" s="5">
        <v>100.94</v>
      </c>
      <c r="H1168" s="1">
        <v>5.835</v>
      </c>
      <c r="K1168" s="4">
        <f>IFERROR(__xludf.DUMMYFUNCTION("""COMPUTED_VALUE"""),5.59)</f>
        <v>5.59</v>
      </c>
      <c r="L1168" s="4">
        <v>86.792</v>
      </c>
      <c r="M1168" s="4" t="s">
        <v>13</v>
      </c>
      <c r="N1168" s="1">
        <v>94.6933534518727</v>
      </c>
      <c r="O1168" s="4">
        <v>6.246646548127302</v>
      </c>
      <c r="V1168" s="5">
        <v>135.789</v>
      </c>
      <c r="W1168" s="1">
        <v>5.835</v>
      </c>
      <c r="Z1168" s="4">
        <f>IFERROR(__xludf.DUMMYFUNCTION("""COMPUTED_VALUE"""),5.59)</f>
        <v>5.59</v>
      </c>
      <c r="AA1168" s="4">
        <v>126.463</v>
      </c>
      <c r="AB1168" s="4" t="s">
        <v>13</v>
      </c>
      <c r="AC1168" s="1">
        <v>102.579824734034</v>
      </c>
      <c r="AD1168" s="4">
        <v>33.20917526596598</v>
      </c>
    </row>
    <row r="1169">
      <c r="G1169" s="5">
        <v>100.96</v>
      </c>
      <c r="H1169" s="1">
        <v>5.84</v>
      </c>
      <c r="K1169" s="4">
        <f>IFERROR(__xludf.DUMMYFUNCTION("""COMPUTED_VALUE"""),5.595)</f>
        <v>5.595</v>
      </c>
      <c r="L1169" s="4">
        <v>87.3262</v>
      </c>
      <c r="M1169" s="4" t="s">
        <v>13</v>
      </c>
      <c r="N1169" s="1">
        <v>94.9059002882811</v>
      </c>
      <c r="O1169" s="4">
        <v>6.054099711718891</v>
      </c>
      <c r="V1169" s="5">
        <v>135.804</v>
      </c>
      <c r="W1169" s="1">
        <v>5.84</v>
      </c>
      <c r="Z1169" s="4">
        <f>IFERROR(__xludf.DUMMYFUNCTION("""COMPUTED_VALUE"""),5.595)</f>
        <v>5.595</v>
      </c>
      <c r="AA1169" s="4">
        <v>126.881</v>
      </c>
      <c r="AB1169" s="4" t="s">
        <v>13</v>
      </c>
      <c r="AC1169" s="1">
        <v>102.501345876672</v>
      </c>
      <c r="AD1169" s="4">
        <v>33.302654123328</v>
      </c>
    </row>
    <row r="1170">
      <c r="G1170" s="5">
        <v>100.971</v>
      </c>
      <c r="H1170" s="1">
        <v>5.845</v>
      </c>
      <c r="K1170" s="4">
        <f>IFERROR(__xludf.DUMMYFUNCTION("""COMPUTED_VALUE"""),5.6)</f>
        <v>5.6</v>
      </c>
      <c r="L1170" s="4">
        <v>87.8527</v>
      </c>
      <c r="M1170" s="4" t="s">
        <v>13</v>
      </c>
      <c r="N1170" s="1">
        <v>95.0992652501909</v>
      </c>
      <c r="O1170" s="4">
        <v>5.871734749809107</v>
      </c>
      <c r="V1170" s="5">
        <v>135.813</v>
      </c>
      <c r="W1170" s="1">
        <v>5.845</v>
      </c>
      <c r="Z1170" s="4">
        <f>IFERROR(__xludf.DUMMYFUNCTION("""COMPUTED_VALUE"""),5.6)</f>
        <v>5.6</v>
      </c>
      <c r="AA1170" s="4">
        <v>127.284</v>
      </c>
      <c r="AB1170" s="4" t="s">
        <v>13</v>
      </c>
      <c r="AC1170" s="1">
        <v>102.40768692068</v>
      </c>
      <c r="AD1170" s="4">
        <v>33.40531307931998</v>
      </c>
    </row>
    <row r="1171">
      <c r="G1171" s="5">
        <v>100.975</v>
      </c>
      <c r="H1171" s="1">
        <v>5.85</v>
      </c>
      <c r="K1171" s="4">
        <f>IFERROR(__xludf.DUMMYFUNCTION("""COMPUTED_VALUE"""),5.605)</f>
        <v>5.605</v>
      </c>
      <c r="L1171" s="4">
        <v>88.3714</v>
      </c>
      <c r="M1171" s="4" t="s">
        <v>13</v>
      </c>
      <c r="N1171" s="1">
        <v>95.2756492636973</v>
      </c>
      <c r="O1171" s="4">
        <v>5.699350736302691</v>
      </c>
      <c r="V1171" s="5">
        <v>135.819</v>
      </c>
      <c r="W1171" s="1">
        <v>5.85</v>
      </c>
      <c r="Z1171" s="4">
        <f>IFERROR(__xludf.DUMMYFUNCTION("""COMPUTED_VALUE"""),5.605)</f>
        <v>5.605</v>
      </c>
      <c r="AA1171" s="4">
        <v>127.674</v>
      </c>
      <c r="AB1171" s="4" t="s">
        <v>13</v>
      </c>
      <c r="AC1171" s="1">
        <v>102.302023823645</v>
      </c>
      <c r="AD1171" s="4">
        <v>33.51697617635499</v>
      </c>
    </row>
    <row r="1172">
      <c r="G1172" s="5">
        <v>100.972</v>
      </c>
      <c r="H1172" s="1">
        <v>5.855</v>
      </c>
      <c r="K1172" s="4">
        <f>IFERROR(__xludf.DUMMYFUNCTION("""COMPUTED_VALUE"""),5.61)</f>
        <v>5.61</v>
      </c>
      <c r="L1172" s="4">
        <v>88.8821</v>
      </c>
      <c r="M1172" s="4" t="s">
        <v>13</v>
      </c>
      <c r="N1172" s="1">
        <v>95.4372532548953</v>
      </c>
      <c r="O1172" s="4">
        <v>5.534746745104698</v>
      </c>
      <c r="V1172" s="5">
        <v>135.821</v>
      </c>
      <c r="W1172" s="1">
        <v>5.855</v>
      </c>
      <c r="Z1172" s="4">
        <f>IFERROR(__xludf.DUMMYFUNCTION("""COMPUTED_VALUE"""),5.61)</f>
        <v>5.61</v>
      </c>
      <c r="AA1172" s="4">
        <v>128.05</v>
      </c>
      <c r="AB1172" s="4" t="s">
        <v>13</v>
      </c>
      <c r="AC1172" s="1">
        <v>102.187532543152</v>
      </c>
      <c r="AD1172" s="4">
        <v>33.633467456847995</v>
      </c>
    </row>
    <row r="1173">
      <c r="G1173" s="5">
        <v>100.962</v>
      </c>
      <c r="H1173" s="1">
        <v>5.86</v>
      </c>
      <c r="K1173" s="4">
        <f>IFERROR(__xludf.DUMMYFUNCTION("""COMPUTED_VALUE"""),5.615)</f>
        <v>5.615</v>
      </c>
      <c r="L1173" s="4">
        <v>89.3845</v>
      </c>
      <c r="M1173" s="4" t="s">
        <v>13</v>
      </c>
      <c r="N1173" s="1">
        <v>95.5862781498798</v>
      </c>
      <c r="O1173" s="4">
        <v>5.3757218501202</v>
      </c>
      <c r="V1173" s="5">
        <v>135.819</v>
      </c>
      <c r="W1173" s="1">
        <v>5.86</v>
      </c>
      <c r="Z1173" s="4">
        <f>IFERROR(__xludf.DUMMYFUNCTION("""COMPUTED_VALUE"""),5.615)</f>
        <v>5.615</v>
      </c>
      <c r="AA1173" s="4">
        <v>128.414</v>
      </c>
      <c r="AB1173" s="4" t="s">
        <v>13</v>
      </c>
      <c r="AC1173" s="1">
        <v>102.06738903679</v>
      </c>
      <c r="AD1173" s="4">
        <v>33.751610963209984</v>
      </c>
    </row>
    <row r="1174">
      <c r="G1174" s="5">
        <v>100.946</v>
      </c>
      <c r="H1174" s="1">
        <v>5.865</v>
      </c>
      <c r="K1174" s="4">
        <f>IFERROR(__xludf.DUMMYFUNCTION("""COMPUTED_VALUE"""),5.62)</f>
        <v>5.62</v>
      </c>
      <c r="L1174" s="4">
        <v>89.8784</v>
      </c>
      <c r="M1174" s="4" t="s">
        <v>13</v>
      </c>
      <c r="N1174" s="1">
        <v>95.7249248747461</v>
      </c>
      <c r="O1174" s="4">
        <v>5.221075125253904</v>
      </c>
      <c r="V1174" s="5">
        <v>135.814</v>
      </c>
      <c r="W1174" s="1">
        <v>5.865</v>
      </c>
      <c r="Z1174" s="4">
        <f>IFERROR(__xludf.DUMMYFUNCTION("""COMPUTED_VALUE"""),5.62)</f>
        <v>5.62</v>
      </c>
      <c r="AA1174" s="4">
        <v>128.766</v>
      </c>
      <c r="AB1174" s="4" t="s">
        <v>13</v>
      </c>
      <c r="AC1174" s="1">
        <v>101.944769262143</v>
      </c>
      <c r="AD1174" s="4">
        <v>33.869230737856995</v>
      </c>
    </row>
    <row r="1175">
      <c r="G1175" s="5">
        <v>100.924</v>
      </c>
      <c r="H1175" s="1">
        <v>5.87</v>
      </c>
      <c r="K1175" s="4">
        <f>IFERROR(__xludf.DUMMYFUNCTION("""COMPUTED_VALUE"""),5.625)</f>
        <v>5.625</v>
      </c>
      <c r="L1175" s="4">
        <v>90.3636</v>
      </c>
      <c r="M1175" s="4" t="s">
        <v>13</v>
      </c>
      <c r="N1175" s="1">
        <v>95.855394355589</v>
      </c>
      <c r="O1175" s="4">
        <v>5.068605644411008</v>
      </c>
      <c r="V1175" s="5">
        <v>135.806</v>
      </c>
      <c r="W1175" s="1">
        <v>5.87</v>
      </c>
      <c r="Z1175" s="4">
        <f>IFERROR(__xludf.DUMMYFUNCTION("""COMPUTED_VALUE"""),5.625)</f>
        <v>5.625</v>
      </c>
      <c r="AA1175" s="4">
        <v>129.105</v>
      </c>
      <c r="AB1175" s="4" t="s">
        <v>13</v>
      </c>
      <c r="AC1175" s="1">
        <v>101.8228491768</v>
      </c>
      <c r="AD1175" s="4">
        <v>33.983150823200006</v>
      </c>
    </row>
    <row r="1176">
      <c r="G1176" s="5">
        <v>100.896</v>
      </c>
      <c r="H1176" s="1">
        <v>5.875</v>
      </c>
      <c r="K1176" s="4">
        <f>IFERROR(__xludf.DUMMYFUNCTION("""COMPUTED_VALUE"""),5.63)</f>
        <v>5.63</v>
      </c>
      <c r="L1176" s="4">
        <v>90.8399</v>
      </c>
      <c r="M1176" s="4" t="s">
        <v>13</v>
      </c>
      <c r="N1176" s="1">
        <v>95.9798875185038</v>
      </c>
      <c r="O1176" s="4">
        <v>4.916112481496199</v>
      </c>
      <c r="V1176" s="5">
        <v>135.795</v>
      </c>
      <c r="W1176" s="1">
        <v>5.875</v>
      </c>
      <c r="Z1176" s="4">
        <f>IFERROR(__xludf.DUMMYFUNCTION("""COMPUTED_VALUE"""),5.63)</f>
        <v>5.63</v>
      </c>
      <c r="AA1176" s="4">
        <v>129.434</v>
      </c>
      <c r="AB1176" s="4" t="s">
        <v>13</v>
      </c>
      <c r="AC1176" s="1">
        <v>101.704804738346</v>
      </c>
      <c r="AD1176" s="4">
        <v>34.09019526165399</v>
      </c>
    </row>
    <row r="1177">
      <c r="G1177" s="5">
        <v>100.863</v>
      </c>
      <c r="H1177" s="1">
        <v>5.88</v>
      </c>
      <c r="K1177" s="4">
        <f>IFERROR(__xludf.DUMMYFUNCTION("""COMPUTED_VALUE"""),5.635)</f>
        <v>5.635</v>
      </c>
      <c r="L1177" s="4">
        <v>91.307</v>
      </c>
      <c r="M1177" s="4" t="s">
        <v>13</v>
      </c>
      <c r="N1177" s="1">
        <v>96.1006052895854</v>
      </c>
      <c r="O1177" s="4">
        <v>4.762394710414597</v>
      </c>
      <c r="V1177" s="5">
        <v>135.782</v>
      </c>
      <c r="W1177" s="1">
        <v>5.88</v>
      </c>
      <c r="Z1177" s="4">
        <f>IFERROR(__xludf.DUMMYFUNCTION("""COMPUTED_VALUE"""),5.635)</f>
        <v>5.635</v>
      </c>
      <c r="AA1177" s="4">
        <v>129.752</v>
      </c>
      <c r="AB1177" s="4" t="s">
        <v>13</v>
      </c>
      <c r="AC1177" s="1">
        <v>101.593811904367</v>
      </c>
      <c r="AD1177" s="4">
        <v>34.18818809563301</v>
      </c>
    </row>
    <row r="1178">
      <c r="G1178" s="5">
        <v>100.825</v>
      </c>
      <c r="H1178" s="1">
        <v>5.885</v>
      </c>
      <c r="K1178" s="4">
        <f>IFERROR(__xludf.DUMMYFUNCTION("""COMPUTED_VALUE"""),5.64)</f>
        <v>5.64</v>
      </c>
      <c r="L1178" s="4">
        <v>91.7649</v>
      </c>
      <c r="M1178" s="4" t="s">
        <v>13</v>
      </c>
      <c r="N1178" s="1">
        <v>96.2197485949289</v>
      </c>
      <c r="O1178" s="4">
        <v>4.605251405071101</v>
      </c>
      <c r="V1178" s="5">
        <v>135.767</v>
      </c>
      <c r="W1178" s="1">
        <v>5.885</v>
      </c>
      <c r="Z1178" s="4">
        <f>IFERROR(__xludf.DUMMYFUNCTION("""COMPUTED_VALUE"""),5.64)</f>
        <v>5.64</v>
      </c>
      <c r="AA1178" s="4">
        <v>130.059</v>
      </c>
      <c r="AB1178" s="4" t="s">
        <v>13</v>
      </c>
      <c r="AC1178" s="1">
        <v>101.493046632452</v>
      </c>
      <c r="AD1178" s="4">
        <v>34.27395336754799</v>
      </c>
    </row>
    <row r="1179">
      <c r="G1179" s="5">
        <v>100.783</v>
      </c>
      <c r="H1179" s="1">
        <v>5.89</v>
      </c>
      <c r="K1179" s="4">
        <f>IFERROR(__xludf.DUMMYFUNCTION("""COMPUTED_VALUE"""),5.645)</f>
        <v>5.645</v>
      </c>
      <c r="L1179" s="4">
        <v>92.2131</v>
      </c>
      <c r="M1179" s="4" t="s">
        <v>13</v>
      </c>
      <c r="N1179" s="1">
        <v>96.3395183606293</v>
      </c>
      <c r="O1179" s="4">
        <v>4.443481639370702</v>
      </c>
      <c r="V1179" s="5">
        <v>135.75</v>
      </c>
      <c r="W1179" s="1">
        <v>5.89</v>
      </c>
      <c r="Z1179" s="4">
        <f>IFERROR(__xludf.DUMMYFUNCTION("""COMPUTED_VALUE"""),5.645)</f>
        <v>5.645</v>
      </c>
      <c r="AA1179" s="4">
        <v>130.356</v>
      </c>
      <c r="AB1179" s="4" t="s">
        <v>13</v>
      </c>
      <c r="AC1179" s="1">
        <v>101.405684880185</v>
      </c>
      <c r="AD1179" s="4">
        <v>34.34431511981499</v>
      </c>
    </row>
    <row r="1180">
      <c r="G1180" s="5">
        <v>100.736</v>
      </c>
      <c r="H1180" s="1">
        <v>5.895</v>
      </c>
      <c r="K1180" s="4">
        <f>IFERROR(__xludf.DUMMYFUNCTION("""COMPUTED_VALUE"""),5.65)</f>
        <v>5.65</v>
      </c>
      <c r="L1180" s="4">
        <v>92.6517</v>
      </c>
      <c r="M1180" s="4" t="s">
        <v>13</v>
      </c>
      <c r="N1180" s="1">
        <v>96.4621155127818</v>
      </c>
      <c r="O1180" s="4">
        <v>4.273884487218197</v>
      </c>
      <c r="V1180" s="5">
        <v>135.732</v>
      </c>
      <c r="W1180" s="1">
        <v>5.895</v>
      </c>
      <c r="Z1180" s="4">
        <f>IFERROR(__xludf.DUMMYFUNCTION("""COMPUTED_VALUE"""),5.65)</f>
        <v>5.65</v>
      </c>
      <c r="AA1180" s="4">
        <v>130.644</v>
      </c>
      <c r="AB1180" s="4" t="s">
        <v>13</v>
      </c>
      <c r="AC1180" s="1">
        <v>101.334902605154</v>
      </c>
      <c r="AD1180" s="4">
        <v>34.397097394846</v>
      </c>
    </row>
    <row r="1181">
      <c r="G1181" s="5">
        <v>100.686</v>
      </c>
      <c r="H1181" s="1">
        <v>5.9</v>
      </c>
      <c r="K1181" s="4">
        <f>IFERROR(__xludf.DUMMYFUNCTION("""COMPUTED_VALUE"""),5.655)</f>
        <v>5.655</v>
      </c>
      <c r="L1181" s="4">
        <v>93.0802</v>
      </c>
      <c r="M1181" s="4" t="s">
        <v>13</v>
      </c>
      <c r="N1181" s="1">
        <v>96.5897409774813</v>
      </c>
      <c r="O1181" s="4">
        <v>4.0962590225187085</v>
      </c>
      <c r="V1181" s="5">
        <v>135.712</v>
      </c>
      <c r="W1181" s="1">
        <v>5.9</v>
      </c>
      <c r="Z1181" s="4">
        <f>IFERROR(__xludf.DUMMYFUNCTION("""COMPUTED_VALUE"""),5.655)</f>
        <v>5.655</v>
      </c>
      <c r="AA1181" s="4">
        <v>130.922</v>
      </c>
      <c r="AB1181" s="4" t="s">
        <v>13</v>
      </c>
      <c r="AC1181" s="1">
        <v>101.283875764945</v>
      </c>
      <c r="AD1181" s="4">
        <v>34.428124235054995</v>
      </c>
    </row>
    <row r="1182">
      <c r="G1182" s="5">
        <v>100.632</v>
      </c>
      <c r="H1182" s="1">
        <v>5.905</v>
      </c>
      <c r="K1182" s="4">
        <f>IFERROR(__xludf.DUMMYFUNCTION("""COMPUTED_VALUE"""),5.66)</f>
        <v>5.66</v>
      </c>
      <c r="L1182" s="4">
        <v>93.4986</v>
      </c>
      <c r="M1182" s="4" t="s">
        <v>13</v>
      </c>
      <c r="N1182" s="1">
        <v>96.7242903333205</v>
      </c>
      <c r="O1182" s="4">
        <v>3.9077096666795086</v>
      </c>
      <c r="V1182" s="5">
        <v>135.692</v>
      </c>
      <c r="W1182" s="1">
        <v>5.905</v>
      </c>
      <c r="Z1182" s="4">
        <f>IFERROR(__xludf.DUMMYFUNCTION("""COMPUTED_VALUE"""),5.66)</f>
        <v>5.66</v>
      </c>
      <c r="AA1182" s="4">
        <v>131.192</v>
      </c>
      <c r="AB1182" s="4" t="s">
        <v>13</v>
      </c>
      <c r="AC1182" s="1">
        <v>101.254467812068</v>
      </c>
      <c r="AD1182" s="4">
        <v>34.43753218793201</v>
      </c>
    </row>
    <row r="1183">
      <c r="G1183" s="5">
        <v>100.576</v>
      </c>
      <c r="H1183" s="1">
        <v>5.91</v>
      </c>
      <c r="K1183" s="4">
        <f>IFERROR(__xludf.DUMMYFUNCTION("""COMPUTED_VALUE"""),5.665)</f>
        <v>5.665</v>
      </c>
      <c r="L1183" s="4">
        <v>93.9066</v>
      </c>
      <c r="M1183" s="4" t="s">
        <v>13</v>
      </c>
      <c r="N1183" s="1">
        <v>96.8632043763853</v>
      </c>
      <c r="O1183" s="4">
        <v>3.7127956236146957</v>
      </c>
      <c r="V1183" s="5">
        <v>135.671</v>
      </c>
      <c r="W1183" s="1">
        <v>5.91</v>
      </c>
      <c r="Z1183" s="4">
        <f>IFERROR(__xludf.DUMMYFUNCTION("""COMPUTED_VALUE"""),5.665)</f>
        <v>5.665</v>
      </c>
      <c r="AA1183" s="4">
        <v>131.452</v>
      </c>
      <c r="AB1183" s="4" t="s">
        <v>13</v>
      </c>
      <c r="AC1183" s="1">
        <v>101.232658165895</v>
      </c>
      <c r="AD1183" s="4">
        <v>34.43834183410499</v>
      </c>
    </row>
    <row r="1184">
      <c r="G1184" s="5">
        <v>100.517</v>
      </c>
      <c r="H1184" s="1">
        <v>5.915</v>
      </c>
      <c r="K1184" s="4">
        <f>IFERROR(__xludf.DUMMYFUNCTION("""COMPUTED_VALUE"""),5.67)</f>
        <v>5.67</v>
      </c>
      <c r="L1184" s="4">
        <v>94.304</v>
      </c>
      <c r="M1184" s="4" t="s">
        <v>13</v>
      </c>
      <c r="N1184" s="1">
        <v>97.0044643406439</v>
      </c>
      <c r="O1184" s="4">
        <v>3.5125356593560895</v>
      </c>
      <c r="V1184" s="5">
        <v>135.649</v>
      </c>
      <c r="W1184" s="1">
        <v>5.915</v>
      </c>
      <c r="Z1184" s="4">
        <f>IFERROR(__xludf.DUMMYFUNCTION("""COMPUTED_VALUE"""),5.67)</f>
        <v>5.67</v>
      </c>
      <c r="AA1184" s="4">
        <v>131.704</v>
      </c>
      <c r="AB1184" s="4" t="s">
        <v>13</v>
      </c>
      <c r="AC1184" s="1">
        <v>101.213555777874</v>
      </c>
      <c r="AD1184" s="4">
        <v>34.435444222125994</v>
      </c>
    </row>
    <row r="1185">
      <c r="G1185" s="5">
        <v>100.455</v>
      </c>
      <c r="H1185" s="1">
        <v>5.92</v>
      </c>
      <c r="K1185" s="4">
        <f>IFERROR(__xludf.DUMMYFUNCTION("""COMPUTED_VALUE"""),5.675)</f>
        <v>5.675</v>
      </c>
      <c r="L1185" s="4">
        <v>94.6907</v>
      </c>
      <c r="M1185" s="4" t="s">
        <v>13</v>
      </c>
      <c r="N1185" s="1">
        <v>97.1469258980354</v>
      </c>
      <c r="O1185" s="4">
        <v>3.3080741019645927</v>
      </c>
      <c r="V1185" s="5">
        <v>135.627</v>
      </c>
      <c r="W1185" s="1">
        <v>5.92</v>
      </c>
      <c r="Z1185" s="4">
        <f>IFERROR(__xludf.DUMMYFUNCTION("""COMPUTED_VALUE"""),5.675)</f>
        <v>5.675</v>
      </c>
      <c r="AA1185" s="4">
        <v>131.948</v>
      </c>
      <c r="AB1185" s="4" t="s">
        <v>13</v>
      </c>
      <c r="AC1185" s="1">
        <v>101.196807510343</v>
      </c>
      <c r="AD1185" s="4">
        <v>34.430192489657</v>
      </c>
    </row>
    <row r="1186">
      <c r="G1186" s="5">
        <v>100.392</v>
      </c>
      <c r="H1186" s="1">
        <v>5.925</v>
      </c>
      <c r="K1186" s="4">
        <f>IFERROR(__xludf.DUMMYFUNCTION("""COMPUTED_VALUE"""),5.68)</f>
        <v>5.68</v>
      </c>
      <c r="L1186" s="4">
        <v>95.0665</v>
      </c>
      <c r="M1186" s="4" t="s">
        <v>13</v>
      </c>
      <c r="N1186" s="1">
        <v>97.2894447204991</v>
      </c>
      <c r="O1186" s="4">
        <v>3.1025552795008906</v>
      </c>
      <c r="V1186" s="5">
        <v>135.605</v>
      </c>
      <c r="W1186" s="1">
        <v>5.925</v>
      </c>
      <c r="Z1186" s="4">
        <f>IFERROR(__xludf.DUMMYFUNCTION("""COMPUTED_VALUE"""),5.68)</f>
        <v>5.68</v>
      </c>
      <c r="AA1186" s="4">
        <v>132.183</v>
      </c>
      <c r="AB1186" s="4" t="s">
        <v>13</v>
      </c>
      <c r="AC1186" s="1">
        <v>101.182060225642</v>
      </c>
      <c r="AD1186" s="4">
        <v>34.422939774357985</v>
      </c>
    </row>
    <row r="1187">
      <c r="G1187" s="5">
        <v>100.327</v>
      </c>
      <c r="H1187" s="1">
        <v>5.93</v>
      </c>
      <c r="K1187" s="4">
        <f>IFERROR(__xludf.DUMMYFUNCTION("""COMPUTED_VALUE"""),5.685)</f>
        <v>5.685</v>
      </c>
      <c r="L1187" s="4">
        <v>95.4311</v>
      </c>
      <c r="M1187" s="4" t="s">
        <v>13</v>
      </c>
      <c r="N1187" s="1">
        <v>97.4308764799741</v>
      </c>
      <c r="O1187" s="4">
        <v>2.8961235200258955</v>
      </c>
      <c r="V1187" s="5">
        <v>135.583</v>
      </c>
      <c r="W1187" s="1">
        <v>5.93</v>
      </c>
      <c r="Z1187" s="4">
        <f>IFERROR(__xludf.DUMMYFUNCTION("""COMPUTED_VALUE"""),5.685)</f>
        <v>5.685</v>
      </c>
      <c r="AA1187" s="4">
        <v>132.41</v>
      </c>
      <c r="AB1187" s="4" t="s">
        <v>13</v>
      </c>
      <c r="AC1187" s="1">
        <v>101.16896078611</v>
      </c>
      <c r="AD1187" s="4">
        <v>34.41403921388999</v>
      </c>
    </row>
    <row r="1188">
      <c r="G1188" s="5">
        <v>100.261</v>
      </c>
      <c r="H1188" s="1">
        <v>5.935</v>
      </c>
      <c r="K1188" s="4">
        <f>IFERROR(__xludf.DUMMYFUNCTION("""COMPUTED_VALUE"""),5.69)</f>
        <v>5.69</v>
      </c>
      <c r="L1188" s="4">
        <v>95.7844</v>
      </c>
      <c r="M1188" s="4" t="s">
        <v>13</v>
      </c>
      <c r="N1188" s="1">
        <v>97.5700768483995</v>
      </c>
      <c r="O1188" s="4">
        <v>2.6909231516005008</v>
      </c>
      <c r="V1188" s="5">
        <v>135.561</v>
      </c>
      <c r="W1188" s="1">
        <v>5.935</v>
      </c>
      <c r="Z1188" s="4">
        <f>IFERROR(__xludf.DUMMYFUNCTION("""COMPUTED_VALUE"""),5.69)</f>
        <v>5.69</v>
      </c>
      <c r="AA1188" s="4">
        <v>132.629</v>
      </c>
      <c r="AB1188" s="4" t="s">
        <v>13</v>
      </c>
      <c r="AC1188" s="1">
        <v>101.157156054088</v>
      </c>
      <c r="AD1188" s="4">
        <v>34.403843945912</v>
      </c>
    </row>
    <row r="1189">
      <c r="G1189" s="5">
        <v>100.193</v>
      </c>
      <c r="H1189" s="1">
        <v>5.94</v>
      </c>
      <c r="K1189" s="4">
        <f>IFERROR(__xludf.DUMMYFUNCTION("""COMPUTED_VALUE"""),5.695)</f>
        <v>5.695</v>
      </c>
      <c r="L1189" s="4">
        <v>96.1263</v>
      </c>
      <c r="M1189" s="4" t="s">
        <v>13</v>
      </c>
      <c r="N1189" s="1">
        <v>97.7059014977146</v>
      </c>
      <c r="O1189" s="4">
        <v>2.4870985022853915</v>
      </c>
      <c r="V1189" s="5">
        <v>135.54</v>
      </c>
      <c r="W1189" s="1">
        <v>5.94</v>
      </c>
      <c r="Z1189" s="4">
        <f>IFERROR(__xludf.DUMMYFUNCTION("""COMPUTED_VALUE"""),5.695)</f>
        <v>5.695</v>
      </c>
      <c r="AA1189" s="4">
        <v>132.841</v>
      </c>
      <c r="AB1189" s="4" t="s">
        <v>13</v>
      </c>
      <c r="AC1189" s="1">
        <v>101.146292891913</v>
      </c>
      <c r="AD1189" s="4">
        <v>34.393707108086986</v>
      </c>
    </row>
    <row r="1190">
      <c r="G1190" s="5">
        <v>100.125</v>
      </c>
      <c r="H1190" s="1">
        <v>5.945</v>
      </c>
      <c r="K1190" s="4">
        <f>IFERROR(__xludf.DUMMYFUNCTION("""COMPUTED_VALUE"""),5.7)</f>
        <v>5.7</v>
      </c>
      <c r="L1190" s="4">
        <v>96.4567</v>
      </c>
      <c r="M1190" s="4" t="s">
        <v>13</v>
      </c>
      <c r="N1190" s="1">
        <v>97.8372060998584</v>
      </c>
      <c r="O1190" s="4">
        <v>2.287793900141594</v>
      </c>
      <c r="V1190" s="5">
        <v>135.519</v>
      </c>
      <c r="W1190" s="1">
        <v>5.945</v>
      </c>
      <c r="Z1190" s="4">
        <f>IFERROR(__xludf.DUMMYFUNCTION("""COMPUTED_VALUE"""),5.7)</f>
        <v>5.7</v>
      </c>
      <c r="AA1190" s="4">
        <v>133.045</v>
      </c>
      <c r="AB1190" s="4" t="s">
        <v>13</v>
      </c>
      <c r="AC1190" s="1">
        <v>101.136018161926</v>
      </c>
      <c r="AD1190" s="4">
        <v>34.382981838074</v>
      </c>
    </row>
    <row r="1191">
      <c r="G1191" s="5">
        <v>100.056</v>
      </c>
      <c r="H1191" s="1">
        <v>5.95</v>
      </c>
      <c r="K1191" s="4">
        <f>IFERROR(__xludf.DUMMYFUNCTION("""COMPUTED_VALUE"""),5.705)</f>
        <v>5.705</v>
      </c>
      <c r="L1191" s="4">
        <v>96.7753</v>
      </c>
      <c r="M1191" s="4" t="s">
        <v>13</v>
      </c>
      <c r="N1191" s="1">
        <v>97.9628463267702</v>
      </c>
      <c r="O1191" s="4">
        <v>2.093153673229793</v>
      </c>
      <c r="V1191" s="5">
        <v>135.499</v>
      </c>
      <c r="W1191" s="1">
        <v>5.95</v>
      </c>
      <c r="Z1191" s="4">
        <f>IFERROR(__xludf.DUMMYFUNCTION("""COMPUTED_VALUE"""),5.705)</f>
        <v>5.705</v>
      </c>
      <c r="AA1191" s="4">
        <v>133.24</v>
      </c>
      <c r="AB1191" s="4" t="s">
        <v>13</v>
      </c>
      <c r="AC1191" s="1">
        <v>101.125978726465</v>
      </c>
      <c r="AD1191" s="4">
        <v>34.373021273535</v>
      </c>
    </row>
    <row r="1192">
      <c r="G1192" s="5">
        <v>99.9872</v>
      </c>
      <c r="H1192" s="1">
        <v>5.955</v>
      </c>
      <c r="K1192" s="4">
        <f>IFERROR(__xludf.DUMMYFUNCTION("""COMPUTED_VALUE"""),5.71)</f>
        <v>5.71</v>
      </c>
      <c r="L1192" s="4">
        <v>97.0821</v>
      </c>
      <c r="M1192" s="4" t="s">
        <v>13</v>
      </c>
      <c r="N1192" s="1">
        <v>98.0816778503891</v>
      </c>
      <c r="O1192" s="4">
        <v>1.9055221496109027</v>
      </c>
      <c r="V1192" s="5">
        <v>135.48</v>
      </c>
      <c r="W1192" s="1">
        <v>5.955</v>
      </c>
      <c r="Z1192" s="4">
        <f>IFERROR(__xludf.DUMMYFUNCTION("""COMPUTED_VALUE"""),5.71)</f>
        <v>5.71</v>
      </c>
      <c r="AA1192" s="4">
        <v>133.429</v>
      </c>
      <c r="AB1192" s="4" t="s">
        <v>13</v>
      </c>
      <c r="AC1192" s="1">
        <v>101.115821447871</v>
      </c>
      <c r="AD1192" s="4">
        <v>34.36417855212899</v>
      </c>
    </row>
    <row r="1193">
      <c r="G1193" s="5">
        <v>99.9182</v>
      </c>
      <c r="H1193" s="1">
        <v>5.96</v>
      </c>
      <c r="K1193" s="4">
        <f>IFERROR(__xludf.DUMMYFUNCTION("""COMPUTED_VALUE"""),5.715)</f>
        <v>5.715</v>
      </c>
      <c r="L1193" s="4">
        <v>97.3769</v>
      </c>
      <c r="M1193" s="4" t="s">
        <v>13</v>
      </c>
      <c r="N1193" s="1">
        <v>98.1925563426543</v>
      </c>
      <c r="O1193" s="4">
        <v>1.7256436573456995</v>
      </c>
      <c r="V1193" s="5">
        <v>135.461</v>
      </c>
      <c r="W1193" s="1">
        <v>5.96</v>
      </c>
      <c r="Z1193" s="4">
        <f>IFERROR(__xludf.DUMMYFUNCTION("""COMPUTED_VALUE"""),5.715)</f>
        <v>5.715</v>
      </c>
      <c r="AA1193" s="4">
        <v>133.609</v>
      </c>
      <c r="AB1193" s="4" t="s">
        <v>13</v>
      </c>
      <c r="AC1193" s="1">
        <v>101.105193188482</v>
      </c>
      <c r="AD1193" s="4">
        <v>34.35580681151801</v>
      </c>
    </row>
    <row r="1194">
      <c r="G1194" s="5">
        <v>99.8495</v>
      </c>
      <c r="H1194" s="1">
        <v>5.965</v>
      </c>
      <c r="K1194" s="4">
        <f>IFERROR(__xludf.DUMMYFUNCTION("""COMPUTED_VALUE"""),5.72)</f>
        <v>5.72</v>
      </c>
      <c r="L1194" s="4">
        <v>97.6598</v>
      </c>
      <c r="M1194" s="4" t="s">
        <v>13</v>
      </c>
      <c r="N1194" s="1">
        <v>98.2943374755049</v>
      </c>
      <c r="O1194" s="4">
        <v>1.5551625244951026</v>
      </c>
      <c r="V1194" s="5">
        <v>135.444</v>
      </c>
      <c r="W1194" s="1">
        <v>5.965</v>
      </c>
      <c r="Z1194" s="4">
        <f>IFERROR(__xludf.DUMMYFUNCTION("""COMPUTED_VALUE"""),5.72)</f>
        <v>5.72</v>
      </c>
      <c r="AA1194" s="4">
        <v>133.782</v>
      </c>
      <c r="AB1194" s="4" t="s">
        <v>13</v>
      </c>
      <c r="AC1194" s="1">
        <v>101.093740810638</v>
      </c>
      <c r="AD1194" s="4">
        <v>34.35025918936199</v>
      </c>
    </row>
    <row r="1195">
      <c r="G1195" s="5">
        <v>99.7811</v>
      </c>
      <c r="H1195" s="1">
        <v>5.97</v>
      </c>
      <c r="K1195" s="4">
        <f>IFERROR(__xludf.DUMMYFUNCTION("""COMPUTED_VALUE"""),5.725)</f>
        <v>5.725</v>
      </c>
      <c r="L1195" s="4">
        <v>97.9305</v>
      </c>
      <c r="M1195" s="4" t="s">
        <v>13</v>
      </c>
      <c r="N1195" s="1">
        <v>98.3858769208801</v>
      </c>
      <c r="O1195" s="4">
        <v>1.3952230791199014</v>
      </c>
      <c r="V1195" s="5">
        <v>135.428</v>
      </c>
      <c r="W1195" s="1">
        <v>5.97</v>
      </c>
      <c r="Z1195" s="4">
        <f>IFERROR(__xludf.DUMMYFUNCTION("""COMPUTED_VALUE"""),5.725)</f>
        <v>5.725</v>
      </c>
      <c r="AA1195" s="4">
        <v>133.948</v>
      </c>
      <c r="AB1195" s="4" t="s">
        <v>13</v>
      </c>
      <c r="AC1195" s="1">
        <v>101.081111176678</v>
      </c>
      <c r="AD1195" s="4">
        <v>34.346888823322004</v>
      </c>
    </row>
    <row r="1196">
      <c r="G1196" s="5">
        <v>99.7134</v>
      </c>
      <c r="H1196" s="1">
        <v>5.975</v>
      </c>
      <c r="K1196" s="4">
        <f>IFERROR(__xludf.DUMMYFUNCTION("""COMPUTED_VALUE"""),5.73)</f>
        <v>5.73</v>
      </c>
      <c r="L1196" s="4">
        <v>98.1891</v>
      </c>
      <c r="M1196" s="4" t="s">
        <v>13</v>
      </c>
      <c r="N1196" s="1">
        <v>98.4660303507191</v>
      </c>
      <c r="O1196" s="4">
        <v>1.2473696492808983</v>
      </c>
      <c r="V1196" s="5">
        <v>135.413</v>
      </c>
      <c r="W1196" s="1">
        <v>5.975</v>
      </c>
      <c r="Z1196" s="4">
        <f>IFERROR(__xludf.DUMMYFUNCTION("""COMPUTED_VALUE"""),5.73)</f>
        <v>5.73</v>
      </c>
      <c r="AA1196" s="4">
        <v>134.105</v>
      </c>
      <c r="AB1196" s="4" t="s">
        <v>13</v>
      </c>
      <c r="AC1196" s="1">
        <v>101.066951148941</v>
      </c>
      <c r="AD1196" s="4">
        <v>34.34604885105901</v>
      </c>
    </row>
    <row r="1197">
      <c r="G1197" s="5">
        <v>99.6465</v>
      </c>
      <c r="H1197" s="1">
        <v>5.98</v>
      </c>
      <c r="K1197" s="4">
        <f>IFERROR(__xludf.DUMMYFUNCTION("""COMPUTED_VALUE"""),5.735)</f>
        <v>5.735</v>
      </c>
      <c r="L1197" s="4">
        <v>98.4356</v>
      </c>
      <c r="M1197" s="4" t="s">
        <v>13</v>
      </c>
      <c r="N1197" s="1">
        <v>98.533653436961</v>
      </c>
      <c r="O1197" s="4">
        <v>1.1128465630389996</v>
      </c>
      <c r="V1197" s="5">
        <v>135.398</v>
      </c>
      <c r="W1197" s="1">
        <v>5.98</v>
      </c>
      <c r="Z1197" s="4">
        <f>IFERROR(__xludf.DUMMYFUNCTION("""COMPUTED_VALUE"""),5.735)</f>
        <v>5.735</v>
      </c>
      <c r="AA1197" s="4">
        <v>134.255</v>
      </c>
      <c r="AB1197" s="4" t="s">
        <v>13</v>
      </c>
      <c r="AC1197" s="1">
        <v>101.050907589768</v>
      </c>
      <c r="AD1197" s="4">
        <v>34.347092410231994</v>
      </c>
    </row>
    <row r="1198">
      <c r="G1198" s="5">
        <v>99.5807</v>
      </c>
      <c r="H1198" s="1">
        <v>5.985</v>
      </c>
      <c r="K1198" s="4">
        <f>IFERROR(__xludf.DUMMYFUNCTION("""COMPUTED_VALUE"""),5.7365341182)</f>
        <v>5.736534118</v>
      </c>
      <c r="L1198" s="4" t="s">
        <v>13</v>
      </c>
      <c r="M1198" s="4">
        <v>69.812745078405</v>
      </c>
      <c r="N1198" s="1">
        <v>98.587601851545</v>
      </c>
      <c r="O1198" s="4">
        <v>0.9930981484549903</v>
      </c>
      <c r="V1198" s="5">
        <v>135.385</v>
      </c>
      <c r="W1198" s="1">
        <v>5.985</v>
      </c>
      <c r="Z1198" s="4">
        <f>IFERROR(__xludf.DUMMYFUNCTION("""COMPUTED_VALUE"""),5.7365341182)</f>
        <v>5.736534118</v>
      </c>
      <c r="AA1198" s="4" t="s">
        <v>13</v>
      </c>
      <c r="AB1198" s="4">
        <v>83.3675494367087</v>
      </c>
      <c r="AC1198" s="1">
        <v>101.032627361496</v>
      </c>
      <c r="AD1198" s="4">
        <v>34.352372638503994</v>
      </c>
    </row>
    <row r="1199">
      <c r="G1199" s="5">
        <v>99.516</v>
      </c>
      <c r="H1199" s="1">
        <v>5.99</v>
      </c>
      <c r="K1199" s="4">
        <f>IFERROR(__xludf.DUMMYFUNCTION("""COMPUTED_VALUE"""),5.74)</f>
        <v>5.74</v>
      </c>
      <c r="L1199" s="4">
        <v>98.6698</v>
      </c>
      <c r="M1199" s="4" t="s">
        <v>13</v>
      </c>
      <c r="N1199" s="1">
        <v>98.6300321868233</v>
      </c>
      <c r="O1199" s="4">
        <v>0.8859678131767055</v>
      </c>
      <c r="V1199" s="5">
        <v>135.374</v>
      </c>
      <c r="W1199" s="1">
        <v>5.99</v>
      </c>
      <c r="Z1199" s="4">
        <f>IFERROR(__xludf.DUMMYFUNCTION("""COMPUTED_VALUE"""),5.74)</f>
        <v>5.74</v>
      </c>
      <c r="AA1199" s="4">
        <v>134.398</v>
      </c>
      <c r="AB1199" s="4" t="s">
        <v>13</v>
      </c>
      <c r="AC1199" s="1">
        <v>101.012110069183</v>
      </c>
      <c r="AD1199" s="4">
        <v>34.361889930817</v>
      </c>
    </row>
    <row r="1200">
      <c r="G1200" s="5">
        <v>99.4526</v>
      </c>
      <c r="H1200" s="1">
        <v>5.995</v>
      </c>
      <c r="K1200" s="4">
        <f>IFERROR(__xludf.DUMMYFUNCTION("""COMPUTED_VALUE"""),5.745)</f>
        <v>5.745</v>
      </c>
      <c r="L1200" s="4">
        <v>98.8919</v>
      </c>
      <c r="M1200" s="4" t="s">
        <v>13</v>
      </c>
      <c r="N1200" s="1">
        <v>98.6710360324589</v>
      </c>
      <c r="O1200" s="4">
        <v>0.7815639675411035</v>
      </c>
      <c r="V1200" s="5">
        <v>135.363</v>
      </c>
      <c r="W1200" s="1">
        <v>5.995</v>
      </c>
      <c r="Z1200" s="4">
        <f>IFERROR(__xludf.DUMMYFUNCTION("""COMPUTED_VALUE"""),5.745)</f>
        <v>5.745</v>
      </c>
      <c r="AA1200" s="4">
        <v>134.533</v>
      </c>
      <c r="AB1200" s="4" t="s">
        <v>13</v>
      </c>
      <c r="AC1200" s="1">
        <v>100.990310128714</v>
      </c>
      <c r="AD1200" s="4">
        <v>34.372689871286</v>
      </c>
    </row>
    <row r="1201">
      <c r="G1201" s="5">
        <v>99.3907</v>
      </c>
      <c r="H1201" s="1">
        <v>6.0</v>
      </c>
      <c r="K1201" s="4">
        <f>IFERROR(__xludf.DUMMYFUNCTION("""COMPUTED_VALUE"""),5.75)</f>
        <v>5.75</v>
      </c>
      <c r="L1201" s="4">
        <v>99.1018</v>
      </c>
      <c r="M1201" s="4" t="s">
        <v>13</v>
      </c>
      <c r="N1201" s="1">
        <v>98.7114109813945</v>
      </c>
      <c r="O1201" s="4">
        <v>0.6792890186055018</v>
      </c>
      <c r="V1201" s="5">
        <v>135.354</v>
      </c>
      <c r="W1201" s="1">
        <v>6.0</v>
      </c>
      <c r="Z1201" s="4">
        <f>IFERROR(__xludf.DUMMYFUNCTION("""COMPUTED_VALUE"""),5.75)</f>
        <v>5.75</v>
      </c>
      <c r="AA1201" s="4">
        <v>134.661</v>
      </c>
      <c r="AB1201" s="4" t="s">
        <v>13</v>
      </c>
      <c r="AC1201" s="1">
        <v>100.96730832648</v>
      </c>
      <c r="AD1201" s="4">
        <v>34.38669167352002</v>
      </c>
    </row>
    <row r="1202">
      <c r="G1202" s="5">
        <v>99.3303</v>
      </c>
      <c r="H1202" s="1">
        <v>6.005</v>
      </c>
      <c r="K1202" s="4">
        <f>IFERROR(__xludf.DUMMYFUNCTION("""COMPUTED_VALUE"""),5.755)</f>
        <v>5.755</v>
      </c>
      <c r="L1202" s="4">
        <v>99.2996</v>
      </c>
      <c r="M1202" s="4" t="s">
        <v>13</v>
      </c>
      <c r="N1202" s="1">
        <v>98.7511546946056</v>
      </c>
      <c r="O1202" s="4">
        <v>0.5791453053943911</v>
      </c>
      <c r="V1202" s="5">
        <v>135.345</v>
      </c>
      <c r="W1202" s="1">
        <v>6.005</v>
      </c>
      <c r="Z1202" s="4">
        <f>IFERROR(__xludf.DUMMYFUNCTION("""COMPUTED_VALUE"""),5.755)</f>
        <v>5.755</v>
      </c>
      <c r="AA1202" s="4">
        <v>134.781</v>
      </c>
      <c r="AB1202" s="4" t="s">
        <v>13</v>
      </c>
      <c r="AC1202" s="1">
        <v>100.943104223562</v>
      </c>
      <c r="AD1202" s="4">
        <v>34.401895776437996</v>
      </c>
    </row>
    <row r="1203">
      <c r="G1203" s="5">
        <v>99.2718</v>
      </c>
      <c r="H1203" s="1">
        <v>6.01</v>
      </c>
      <c r="K1203" s="4">
        <f>IFERROR(__xludf.DUMMYFUNCTION("""COMPUTED_VALUE"""),5.76)</f>
        <v>5.76</v>
      </c>
      <c r="L1203" s="4">
        <v>99.4855</v>
      </c>
      <c r="M1203" s="4" t="s">
        <v>13</v>
      </c>
      <c r="N1203" s="1">
        <v>98.7902648330682</v>
      </c>
      <c r="O1203" s="4">
        <v>0.481535166931792</v>
      </c>
      <c r="V1203" s="5">
        <v>135.338</v>
      </c>
      <c r="W1203" s="1">
        <v>6.01</v>
      </c>
      <c r="Z1203" s="4">
        <f>IFERROR(__xludf.DUMMYFUNCTION("""COMPUTED_VALUE"""),5.76)</f>
        <v>5.76</v>
      </c>
      <c r="AA1203" s="4">
        <v>134.894</v>
      </c>
      <c r="AB1203" s="4" t="s">
        <v>13</v>
      </c>
      <c r="AC1203" s="1">
        <v>100.917697381036</v>
      </c>
      <c r="AD1203" s="4">
        <v>34.42030261896399</v>
      </c>
    </row>
    <row r="1204">
      <c r="G1204" s="5">
        <v>99.215</v>
      </c>
      <c r="H1204" s="1">
        <v>6.015</v>
      </c>
      <c r="K1204" s="4">
        <f>IFERROR(__xludf.DUMMYFUNCTION("""COMPUTED_VALUE"""),5.765)</f>
        <v>5.765</v>
      </c>
      <c r="L1204" s="4">
        <v>99.6593</v>
      </c>
      <c r="M1204" s="4" t="s">
        <v>13</v>
      </c>
      <c r="N1204" s="1">
        <v>98.8287390577579</v>
      </c>
      <c r="O1204" s="4">
        <v>0.38626094224210306</v>
      </c>
      <c r="V1204" s="5">
        <v>135.332</v>
      </c>
      <c r="W1204" s="1">
        <v>6.015</v>
      </c>
      <c r="Z1204" s="4">
        <f>IFERROR(__xludf.DUMMYFUNCTION("""COMPUTED_VALUE"""),5.765)</f>
        <v>5.765</v>
      </c>
      <c r="AA1204" s="4">
        <v>135.0</v>
      </c>
      <c r="AB1204" s="4" t="s">
        <v>13</v>
      </c>
      <c r="AC1204" s="1">
        <v>100.891087359984</v>
      </c>
      <c r="AD1204" s="4">
        <v>34.440912640015995</v>
      </c>
    </row>
    <row r="1205">
      <c r="G1205" s="5">
        <v>99.1602</v>
      </c>
      <c r="H1205" s="1">
        <v>6.02</v>
      </c>
      <c r="K1205" s="4">
        <f>IFERROR(__xludf.DUMMYFUNCTION("""COMPUTED_VALUE"""),5.77)</f>
        <v>5.77</v>
      </c>
      <c r="L1205" s="4">
        <v>99.8213</v>
      </c>
      <c r="M1205" s="4" t="s">
        <v>13</v>
      </c>
      <c r="N1205" s="1">
        <v>98.8665750296505</v>
      </c>
      <c r="O1205" s="4">
        <v>0.29362497034949797</v>
      </c>
      <c r="V1205" s="5">
        <v>135.327</v>
      </c>
      <c r="W1205" s="1">
        <v>6.02</v>
      </c>
      <c r="Z1205" s="4">
        <f>IFERROR(__xludf.DUMMYFUNCTION("""COMPUTED_VALUE"""),5.77)</f>
        <v>5.77</v>
      </c>
      <c r="AA1205" s="4">
        <v>135.098</v>
      </c>
      <c r="AB1205" s="4" t="s">
        <v>13</v>
      </c>
      <c r="AC1205" s="1">
        <v>100.863273721484</v>
      </c>
      <c r="AD1205" s="4">
        <v>34.46372627851599</v>
      </c>
    </row>
    <row r="1206">
      <c r="G1206" s="5">
        <v>99.1074</v>
      </c>
      <c r="H1206" s="1">
        <v>6.025</v>
      </c>
      <c r="K1206" s="4">
        <f>IFERROR(__xludf.DUMMYFUNCTION("""COMPUTED_VALUE"""),5.775)</f>
        <v>5.775</v>
      </c>
      <c r="L1206" s="4">
        <v>99.9717</v>
      </c>
      <c r="M1206" s="4" t="s">
        <v>13</v>
      </c>
      <c r="N1206" s="1">
        <v>98.9037704097217</v>
      </c>
      <c r="O1206" s="4">
        <v>0.20362959027829675</v>
      </c>
      <c r="V1206" s="5">
        <v>135.323</v>
      </c>
      <c r="W1206" s="1">
        <v>6.025</v>
      </c>
      <c r="Z1206" s="4">
        <f>IFERROR(__xludf.DUMMYFUNCTION("""COMPUTED_VALUE"""),5.775)</f>
        <v>5.775</v>
      </c>
      <c r="AA1206" s="4">
        <v>135.19</v>
      </c>
      <c r="AB1206" s="4" t="s">
        <v>13</v>
      </c>
      <c r="AC1206" s="1">
        <v>100.834256026614</v>
      </c>
      <c r="AD1206" s="4">
        <v>34.48874397338601</v>
      </c>
    </row>
    <row r="1207">
      <c r="G1207" s="5">
        <v>99.0567</v>
      </c>
      <c r="H1207" s="1">
        <v>6.03</v>
      </c>
      <c r="K1207" s="4">
        <f>IFERROR(__xludf.DUMMYFUNCTION("""COMPUTED_VALUE"""),5.78)</f>
        <v>5.78</v>
      </c>
      <c r="L1207" s="4">
        <v>100.11</v>
      </c>
      <c r="M1207" s="4" t="s">
        <v>13</v>
      </c>
      <c r="N1207" s="1">
        <v>98.9403228589473</v>
      </c>
      <c r="O1207" s="4">
        <v>0.11637714105270902</v>
      </c>
      <c r="V1207" s="5">
        <v>135.319</v>
      </c>
      <c r="W1207" s="1">
        <v>6.03</v>
      </c>
      <c r="Z1207" s="4">
        <f>IFERROR(__xludf.DUMMYFUNCTION("""COMPUTED_VALUE"""),5.78)</f>
        <v>5.78</v>
      </c>
      <c r="AA1207" s="4">
        <v>135.274</v>
      </c>
      <c r="AB1207" s="4" t="s">
        <v>13</v>
      </c>
      <c r="AC1207" s="1">
        <v>100.804033836455</v>
      </c>
      <c r="AD1207" s="4">
        <v>34.51496616354498</v>
      </c>
    </row>
    <row r="1208">
      <c r="G1208" s="5">
        <v>99.0083</v>
      </c>
      <c r="H1208" s="1">
        <v>6.035</v>
      </c>
      <c r="K1208" s="4">
        <f>IFERROR(__xludf.DUMMYFUNCTION("""COMPUTED_VALUE"""),5.785)</f>
        <v>5.785</v>
      </c>
      <c r="L1208" s="4">
        <v>100.238</v>
      </c>
      <c r="M1208" s="4" t="s">
        <v>13</v>
      </c>
      <c r="N1208" s="1">
        <v>98.9762300383031</v>
      </c>
      <c r="O1208" s="4">
        <v>0.032069961696905125</v>
      </c>
      <c r="V1208" s="5">
        <v>135.317</v>
      </c>
      <c r="W1208" s="1">
        <v>6.035</v>
      </c>
      <c r="Z1208" s="4">
        <f>IFERROR(__xludf.DUMMYFUNCTION("""COMPUTED_VALUE"""),5.785)</f>
        <v>5.785</v>
      </c>
      <c r="AA1208" s="4">
        <v>135.352</v>
      </c>
      <c r="AB1208" s="4" t="s">
        <v>13</v>
      </c>
      <c r="AC1208" s="1">
        <v>100.772606712084</v>
      </c>
      <c r="AD1208" s="4">
        <v>34.54439328791601</v>
      </c>
    </row>
    <row r="1209">
      <c r="G1209" s="5">
        <v>98.9622</v>
      </c>
      <c r="H1209" s="1">
        <v>6.04</v>
      </c>
      <c r="K1209" s="4">
        <f>IFERROR(__xludf.DUMMYFUNCTION("""COMPUTED_VALUE"""),5.79)</f>
        <v>5.79</v>
      </c>
      <c r="L1209" s="4">
        <v>100.354</v>
      </c>
      <c r="M1209" s="4" t="s">
        <v>13</v>
      </c>
      <c r="N1209" s="1">
        <v>99.0114896087647</v>
      </c>
      <c r="O1209" s="4">
        <v>-0.04928960876470967</v>
      </c>
      <c r="V1209" s="5">
        <v>135.315</v>
      </c>
      <c r="W1209" s="1">
        <v>6.04</v>
      </c>
      <c r="Z1209" s="4">
        <f>IFERROR(__xludf.DUMMYFUNCTION("""COMPUTED_VALUE"""),5.79)</f>
        <v>5.79</v>
      </c>
      <c r="AA1209" s="4">
        <v>135.423</v>
      </c>
      <c r="AB1209" s="4" t="s">
        <v>13</v>
      </c>
      <c r="AC1209" s="1">
        <v>100.739974214581</v>
      </c>
      <c r="AD1209" s="4">
        <v>34.575025785419</v>
      </c>
    </row>
    <row r="1210">
      <c r="G1210" s="5">
        <v>98.9183</v>
      </c>
      <c r="H1210" s="1">
        <v>6.045</v>
      </c>
      <c r="K1210" s="4">
        <f>IFERROR(__xludf.DUMMYFUNCTION("""COMPUTED_VALUE"""),5.795)</f>
        <v>5.795</v>
      </c>
      <c r="L1210" s="4">
        <v>100.46</v>
      </c>
      <c r="M1210" s="4" t="s">
        <v>13</v>
      </c>
      <c r="N1210" s="1">
        <v>99.046099231308</v>
      </c>
      <c r="O1210" s="4">
        <v>-0.1277992313080034</v>
      </c>
      <c r="V1210" s="5">
        <v>135.314</v>
      </c>
      <c r="W1210" s="1">
        <v>6.045</v>
      </c>
      <c r="Z1210" s="4">
        <f>IFERROR(__xludf.DUMMYFUNCTION("""COMPUTED_VALUE"""),5.795)</f>
        <v>5.795</v>
      </c>
      <c r="AA1210" s="4">
        <v>135.487</v>
      </c>
      <c r="AB1210" s="4" t="s">
        <v>13</v>
      </c>
      <c r="AC1210" s="1">
        <v>100.706135905026</v>
      </c>
      <c r="AD1210" s="4">
        <v>34.60786409497399</v>
      </c>
    </row>
    <row r="1211">
      <c r="G1211" s="5">
        <v>98.8769</v>
      </c>
      <c r="H1211" s="1">
        <v>6.05</v>
      </c>
      <c r="K1211" s="4">
        <f>IFERROR(__xludf.DUMMYFUNCTION("""COMPUTED_VALUE"""),5.8)</f>
        <v>5.8</v>
      </c>
      <c r="L1211" s="4">
        <v>100.554</v>
      </c>
      <c r="M1211" s="4" t="s">
        <v>13</v>
      </c>
      <c r="N1211" s="1">
        <v>99.0800565669088</v>
      </c>
      <c r="O1211" s="4">
        <v>-0.20315656690878825</v>
      </c>
      <c r="V1211" s="5">
        <v>135.313</v>
      </c>
      <c r="W1211" s="1">
        <v>6.05</v>
      </c>
      <c r="Z1211" s="4">
        <f>IFERROR(__xludf.DUMMYFUNCTION("""COMPUTED_VALUE"""),5.8)</f>
        <v>5.8</v>
      </c>
      <c r="AA1211" s="4">
        <v>135.546</v>
      </c>
      <c r="AB1211" s="4" t="s">
        <v>13</v>
      </c>
      <c r="AC1211" s="1">
        <v>100.671091344496</v>
      </c>
      <c r="AD1211" s="4">
        <v>34.64190865550398</v>
      </c>
    </row>
    <row r="1212">
      <c r="G1212" s="5">
        <v>98.8379</v>
      </c>
      <c r="H1212" s="1">
        <v>6.055</v>
      </c>
      <c r="K1212" s="4">
        <f>IFERROR(__xludf.DUMMYFUNCTION("""COMPUTED_VALUE"""),5.805)</f>
        <v>5.805</v>
      </c>
      <c r="L1212" s="4">
        <v>100.638</v>
      </c>
      <c r="M1212" s="4" t="s">
        <v>13</v>
      </c>
      <c r="N1212" s="1">
        <v>99.1133592765426</v>
      </c>
      <c r="O1212" s="4">
        <v>-0.27545927654259117</v>
      </c>
      <c r="V1212" s="5">
        <v>135.312</v>
      </c>
      <c r="W1212" s="1">
        <v>6.055</v>
      </c>
      <c r="Z1212" s="4">
        <f>IFERROR(__xludf.DUMMYFUNCTION("""COMPUTED_VALUE"""),5.805)</f>
        <v>5.805</v>
      </c>
      <c r="AA1212" s="4">
        <v>135.597</v>
      </c>
      <c r="AB1212" s="4" t="s">
        <v>13</v>
      </c>
      <c r="AC1212" s="1">
        <v>100.634840094072</v>
      </c>
      <c r="AD1212" s="4">
        <v>34.67715990592801</v>
      </c>
    </row>
    <row r="1213">
      <c r="G1213" s="5">
        <v>98.8014</v>
      </c>
      <c r="H1213" s="1">
        <v>6.06</v>
      </c>
      <c r="K1213" s="4">
        <f>IFERROR(__xludf.DUMMYFUNCTION("""COMPUTED_VALUE"""),5.81)</f>
        <v>5.81</v>
      </c>
      <c r="L1213" s="4">
        <v>100.712</v>
      </c>
      <c r="M1213" s="4" t="s">
        <v>13</v>
      </c>
      <c r="N1213" s="1">
        <v>99.1460050211854</v>
      </c>
      <c r="O1213" s="4">
        <v>-0.3446050211854015</v>
      </c>
      <c r="V1213" s="5">
        <v>135.312</v>
      </c>
      <c r="W1213" s="1">
        <v>6.06</v>
      </c>
      <c r="Z1213" s="4">
        <f>IFERROR(__xludf.DUMMYFUNCTION("""COMPUTED_VALUE"""),5.81)</f>
        <v>5.81</v>
      </c>
      <c r="AA1213" s="4">
        <v>135.643</v>
      </c>
      <c r="AB1213" s="4" t="s">
        <v>13</v>
      </c>
      <c r="AC1213" s="1">
        <v>100.597381714832</v>
      </c>
      <c r="AD1213" s="4">
        <v>34.714618285168015</v>
      </c>
    </row>
    <row r="1214">
      <c r="G1214" s="5">
        <v>98.7673</v>
      </c>
      <c r="H1214" s="1">
        <v>6.065</v>
      </c>
      <c r="K1214" s="4">
        <f>IFERROR(__xludf.DUMMYFUNCTION("""COMPUTED_VALUE"""),5.815)</f>
        <v>5.815</v>
      </c>
      <c r="L1214" s="4">
        <v>100.777</v>
      </c>
      <c r="M1214" s="4" t="s">
        <v>13</v>
      </c>
      <c r="N1214" s="1">
        <v>99.1779914618128</v>
      </c>
      <c r="O1214" s="4">
        <v>-0.4106914618127888</v>
      </c>
      <c r="V1214" s="5">
        <v>135.312</v>
      </c>
      <c r="W1214" s="1">
        <v>6.065</v>
      </c>
      <c r="Z1214" s="4">
        <f>IFERROR(__xludf.DUMMYFUNCTION("""COMPUTED_VALUE"""),5.815)</f>
        <v>5.815</v>
      </c>
      <c r="AA1214" s="4">
        <v>135.683</v>
      </c>
      <c r="AB1214" s="4" t="s">
        <v>13</v>
      </c>
      <c r="AC1214" s="1">
        <v>100.558715767856</v>
      </c>
      <c r="AD1214" s="4">
        <v>34.75328423214401</v>
      </c>
    </row>
    <row r="1215">
      <c r="G1215" s="5">
        <v>98.7358</v>
      </c>
      <c r="H1215" s="1">
        <v>6.07</v>
      </c>
      <c r="K1215" s="4">
        <f>IFERROR(__xludf.DUMMYFUNCTION("""COMPUTED_VALUE"""),5.8199157712)</f>
        <v>5.819915771</v>
      </c>
      <c r="L1215" s="4" t="s">
        <v>13</v>
      </c>
      <c r="M1215" s="4">
        <v>93.9136065399427</v>
      </c>
      <c r="N1215" s="1">
        <v>99.2093162594007</v>
      </c>
      <c r="O1215" s="4">
        <v>-0.4735162594006965</v>
      </c>
      <c r="V1215" s="5">
        <v>135.312</v>
      </c>
      <c r="W1215" s="1">
        <v>6.07</v>
      </c>
      <c r="Z1215" s="4">
        <f>IFERROR(__xludf.DUMMYFUNCTION("""COMPUTED_VALUE"""),5.8199157712)</f>
        <v>5.819915771</v>
      </c>
      <c r="AA1215" s="4" t="s">
        <v>13</v>
      </c>
      <c r="AB1215" s="4">
        <v>102.692425074191</v>
      </c>
      <c r="AC1215" s="1">
        <v>100.518841814221</v>
      </c>
      <c r="AD1215" s="4">
        <v>34.793158185779006</v>
      </c>
    </row>
    <row r="1216">
      <c r="G1216" s="5">
        <v>98.7068</v>
      </c>
      <c r="H1216" s="1">
        <v>6.075</v>
      </c>
      <c r="K1216" s="4">
        <f>IFERROR(__xludf.DUMMYFUNCTION("""COMPUTED_VALUE"""),5.82)</f>
        <v>5.82</v>
      </c>
      <c r="L1216" s="4">
        <v>100.831</v>
      </c>
      <c r="M1216" s="4" t="s">
        <v>13</v>
      </c>
      <c r="N1216" s="1">
        <v>99.2399770749247</v>
      </c>
      <c r="O1216" s="4">
        <v>-0.5331770749246942</v>
      </c>
      <c r="V1216" s="5">
        <v>135.313</v>
      </c>
      <c r="W1216" s="1">
        <v>6.075</v>
      </c>
      <c r="Z1216" s="4">
        <f>IFERROR(__xludf.DUMMYFUNCTION("""COMPUTED_VALUE"""),5.82)</f>
        <v>5.82</v>
      </c>
      <c r="AA1216" s="4">
        <v>135.718</v>
      </c>
      <c r="AB1216" s="4" t="s">
        <v>13</v>
      </c>
      <c r="AC1216" s="1">
        <v>100.477759415008</v>
      </c>
      <c r="AD1216" s="4">
        <v>34.83524058499199</v>
      </c>
    </row>
    <row r="1217">
      <c r="G1217" s="5">
        <v>98.6803</v>
      </c>
      <c r="H1217" s="1">
        <v>6.08</v>
      </c>
      <c r="K1217" s="4">
        <f>IFERROR(__xludf.DUMMYFUNCTION("""COMPUTED_VALUE"""),5.825)</f>
        <v>5.825</v>
      </c>
      <c r="L1217" s="4">
        <v>100.876</v>
      </c>
      <c r="M1217" s="4" t="s">
        <v>13</v>
      </c>
      <c r="N1217" s="1">
        <v>99.2699715693606</v>
      </c>
      <c r="O1217" s="4">
        <v>-0.589671569360604</v>
      </c>
      <c r="V1217" s="5">
        <v>135.313</v>
      </c>
      <c r="W1217" s="1">
        <v>6.08</v>
      </c>
      <c r="Z1217" s="4">
        <f>IFERROR(__xludf.DUMMYFUNCTION("""COMPUTED_VALUE"""),5.825)</f>
        <v>5.825</v>
      </c>
      <c r="AA1217" s="4">
        <v>135.747</v>
      </c>
      <c r="AB1217" s="4" t="s">
        <v>13</v>
      </c>
      <c r="AC1217" s="1">
        <v>100.435468131296</v>
      </c>
      <c r="AD1217" s="4">
        <v>34.87753186870398</v>
      </c>
    </row>
    <row r="1218">
      <c r="G1218" s="5">
        <v>98.6563</v>
      </c>
      <c r="H1218" s="1">
        <v>6.085</v>
      </c>
      <c r="K1218" s="4">
        <f>IFERROR(__xludf.DUMMYFUNCTION("""COMPUTED_VALUE"""),5.83)</f>
        <v>5.83</v>
      </c>
      <c r="L1218" s="4">
        <v>100.913</v>
      </c>
      <c r="M1218" s="4" t="s">
        <v>13</v>
      </c>
      <c r="N1218" s="1">
        <v>99.2992974036842</v>
      </c>
      <c r="O1218" s="4">
        <v>-0.6429974036842054</v>
      </c>
      <c r="V1218" s="5">
        <v>135.313</v>
      </c>
      <c r="W1218" s="1">
        <v>6.085</v>
      </c>
      <c r="Z1218" s="4">
        <f>IFERROR(__xludf.DUMMYFUNCTION("""COMPUTED_VALUE"""),5.83)</f>
        <v>5.83</v>
      </c>
      <c r="AA1218" s="4">
        <v>135.771</v>
      </c>
      <c r="AB1218" s="4" t="s">
        <v>13</v>
      </c>
      <c r="AC1218" s="1">
        <v>100.391967524162</v>
      </c>
      <c r="AD1218" s="4">
        <v>34.92103247583799</v>
      </c>
    </row>
    <row r="1219">
      <c r="G1219" s="5">
        <v>98.6348</v>
      </c>
      <c r="H1219" s="1">
        <v>6.09</v>
      </c>
      <c r="K1219" s="4">
        <f>IFERROR(__xludf.DUMMYFUNCTION("""COMPUTED_VALUE"""),5.835)</f>
        <v>5.835</v>
      </c>
      <c r="L1219" s="4">
        <v>100.94</v>
      </c>
      <c r="M1219" s="4" t="s">
        <v>13</v>
      </c>
      <c r="N1219" s="1">
        <v>99.3279522388712</v>
      </c>
      <c r="O1219" s="4">
        <v>-0.6931522388712068</v>
      </c>
      <c r="V1219" s="5">
        <v>135.312</v>
      </c>
      <c r="W1219" s="1">
        <v>6.09</v>
      </c>
      <c r="Z1219" s="4">
        <f>IFERROR(__xludf.DUMMYFUNCTION("""COMPUTED_VALUE"""),5.835)</f>
        <v>5.835</v>
      </c>
      <c r="AA1219" s="4">
        <v>135.789</v>
      </c>
      <c r="AB1219" s="4" t="s">
        <v>13</v>
      </c>
      <c r="AC1219" s="1">
        <v>100.347257154688</v>
      </c>
      <c r="AD1219" s="4">
        <v>34.96474284531202</v>
      </c>
    </row>
    <row r="1220">
      <c r="G1220" s="5">
        <v>98.6157</v>
      </c>
      <c r="H1220" s="1">
        <v>6.095</v>
      </c>
      <c r="K1220" s="4">
        <f>IFERROR(__xludf.DUMMYFUNCTION("""COMPUTED_VALUE"""),5.84)</f>
        <v>5.84</v>
      </c>
      <c r="L1220" s="4">
        <v>100.96</v>
      </c>
      <c r="M1220" s="4" t="s">
        <v>13</v>
      </c>
      <c r="N1220" s="1">
        <v>99.3559337358974</v>
      </c>
      <c r="O1220" s="4">
        <v>-0.7402337358973909</v>
      </c>
      <c r="V1220" s="5">
        <v>135.312</v>
      </c>
      <c r="W1220" s="1">
        <v>6.095</v>
      </c>
      <c r="Z1220" s="4">
        <f>IFERROR(__xludf.DUMMYFUNCTION("""COMPUTED_VALUE"""),5.84)</f>
        <v>5.84</v>
      </c>
      <c r="AA1220" s="4">
        <v>135.804</v>
      </c>
      <c r="AB1220" s="4" t="s">
        <v>13</v>
      </c>
      <c r="AC1220" s="1">
        <v>100.301336583951</v>
      </c>
      <c r="AD1220" s="4">
        <v>35.01066341604901</v>
      </c>
    </row>
    <row r="1221">
      <c r="G1221" s="5">
        <v>98.5989</v>
      </c>
      <c r="H1221" s="1">
        <v>6.1</v>
      </c>
      <c r="K1221" s="4">
        <f>IFERROR(__xludf.DUMMYFUNCTION("""COMPUTED_VALUE"""),5.845)</f>
        <v>5.845</v>
      </c>
      <c r="L1221" s="4">
        <v>100.971</v>
      </c>
      <c r="M1221" s="4" t="s">
        <v>13</v>
      </c>
      <c r="N1221" s="1">
        <v>99.3832395557385</v>
      </c>
      <c r="O1221" s="4">
        <v>-0.784339555738498</v>
      </c>
      <c r="V1221" s="5">
        <v>135.311</v>
      </c>
      <c r="W1221" s="1">
        <v>6.1</v>
      </c>
      <c r="Z1221" s="4">
        <f>IFERROR(__xludf.DUMMYFUNCTION("""COMPUTED_VALUE"""),5.845)</f>
        <v>5.845</v>
      </c>
      <c r="AA1221" s="4">
        <v>135.813</v>
      </c>
      <c r="AB1221" s="4" t="s">
        <v>13</v>
      </c>
      <c r="AC1221" s="1">
        <v>100.25420537303</v>
      </c>
      <c r="AD1221" s="4">
        <v>35.05679462697</v>
      </c>
    </row>
    <row r="1222">
      <c r="G1222" s="5">
        <v>98.5845</v>
      </c>
      <c r="H1222" s="1">
        <v>6.105</v>
      </c>
      <c r="K1222" s="4">
        <f>IFERROR(__xludf.DUMMYFUNCTION("""COMPUTED_VALUE"""),5.85)</f>
        <v>5.85</v>
      </c>
      <c r="L1222" s="4">
        <v>100.975</v>
      </c>
      <c r="M1222" s="4" t="s">
        <v>13</v>
      </c>
      <c r="N1222" s="1">
        <v>99.4098673593703</v>
      </c>
      <c r="O1222" s="4">
        <v>-0.8253673593702899</v>
      </c>
      <c r="V1222" s="5">
        <v>135.309</v>
      </c>
      <c r="W1222" s="1">
        <v>6.105</v>
      </c>
      <c r="Z1222" s="4">
        <f>IFERROR(__xludf.DUMMYFUNCTION("""COMPUTED_VALUE"""),5.85)</f>
        <v>5.85</v>
      </c>
      <c r="AA1222" s="4">
        <v>135.819</v>
      </c>
      <c r="AB1222" s="4" t="s">
        <v>13</v>
      </c>
      <c r="AC1222" s="1">
        <v>100.205863083005</v>
      </c>
      <c r="AD1222" s="4">
        <v>35.103136916995</v>
      </c>
    </row>
    <row r="1223">
      <c r="G1223" s="5">
        <v>98.5723</v>
      </c>
      <c r="H1223" s="1">
        <v>6.11</v>
      </c>
      <c r="K1223" s="4">
        <f>IFERROR(__xludf.DUMMYFUNCTION("""COMPUTED_VALUE"""),5.855)</f>
        <v>5.855</v>
      </c>
      <c r="L1223" s="4">
        <v>100.972</v>
      </c>
      <c r="M1223" s="4" t="s">
        <v>13</v>
      </c>
      <c r="N1223" s="1">
        <v>99.4358148077685</v>
      </c>
      <c r="O1223" s="4">
        <v>-0.863514807768496</v>
      </c>
      <c r="V1223" s="5">
        <v>135.307</v>
      </c>
      <c r="W1223" s="1">
        <v>6.11</v>
      </c>
      <c r="Z1223" s="4">
        <f>IFERROR(__xludf.DUMMYFUNCTION("""COMPUTED_VALUE"""),5.855)</f>
        <v>5.855</v>
      </c>
      <c r="AA1223" s="4">
        <v>135.821</v>
      </c>
      <c r="AB1223" s="4" t="s">
        <v>13</v>
      </c>
      <c r="AC1223" s="1">
        <v>100.156309274955</v>
      </c>
      <c r="AD1223" s="4">
        <v>35.15069072504498</v>
      </c>
    </row>
    <row r="1224">
      <c r="G1224" s="5">
        <v>98.5622</v>
      </c>
      <c r="H1224" s="1">
        <v>6.115</v>
      </c>
      <c r="K1224" s="4">
        <f>IFERROR(__xludf.DUMMYFUNCTION("""COMPUTED_VALUE"""),5.86)</f>
        <v>5.86</v>
      </c>
      <c r="L1224" s="4">
        <v>100.962</v>
      </c>
      <c r="M1224" s="4" t="s">
        <v>13</v>
      </c>
      <c r="N1224" s="1">
        <v>99.4610795619089</v>
      </c>
      <c r="O1224" s="4">
        <v>-0.898879561908899</v>
      </c>
      <c r="V1224" s="5">
        <v>135.304</v>
      </c>
      <c r="W1224" s="1">
        <v>6.115</v>
      </c>
      <c r="Z1224" s="4">
        <f>IFERROR(__xludf.DUMMYFUNCTION("""COMPUTED_VALUE"""),5.86)</f>
        <v>5.86</v>
      </c>
      <c r="AA1224" s="4">
        <v>135.819</v>
      </c>
      <c r="AB1224" s="4" t="s">
        <v>13</v>
      </c>
      <c r="AC1224" s="1">
        <v>100.105543509959</v>
      </c>
      <c r="AD1224" s="4">
        <v>35.198456490040996</v>
      </c>
    </row>
    <row r="1225">
      <c r="G1225" s="5">
        <v>98.5543</v>
      </c>
      <c r="H1225" s="1">
        <v>6.12</v>
      </c>
      <c r="K1225" s="4">
        <f>IFERROR(__xludf.DUMMYFUNCTION("""COMPUTED_VALUE"""),5.865)</f>
        <v>5.865</v>
      </c>
      <c r="L1225" s="4">
        <v>100.946</v>
      </c>
      <c r="M1225" s="4" t="s">
        <v>13</v>
      </c>
      <c r="N1225" s="1">
        <v>99.4856592827672</v>
      </c>
      <c r="O1225" s="4">
        <v>-0.9313592827672039</v>
      </c>
      <c r="V1225" s="5">
        <v>135.301</v>
      </c>
      <c r="W1225" s="1">
        <v>6.12</v>
      </c>
      <c r="Z1225" s="4">
        <f>IFERROR(__xludf.DUMMYFUNCTION("""COMPUTED_VALUE"""),5.865)</f>
        <v>5.865</v>
      </c>
      <c r="AA1225" s="4">
        <v>135.814</v>
      </c>
      <c r="AB1225" s="4" t="s">
        <v>13</v>
      </c>
      <c r="AC1225" s="1">
        <v>100.053565349095</v>
      </c>
      <c r="AD1225" s="4">
        <v>35.24743465090499</v>
      </c>
    </row>
    <row r="1226">
      <c r="G1226" s="5">
        <v>98.5482</v>
      </c>
      <c r="H1226" s="1">
        <v>6.125</v>
      </c>
      <c r="K1226" s="4">
        <f>IFERROR(__xludf.DUMMYFUNCTION("""COMPUTED_VALUE"""),5.87)</f>
        <v>5.87</v>
      </c>
      <c r="L1226" s="4">
        <v>100.924</v>
      </c>
      <c r="M1226" s="4" t="s">
        <v>13</v>
      </c>
      <c r="N1226" s="1">
        <v>99.5095516313192</v>
      </c>
      <c r="O1226" s="4">
        <v>-0.9613516313192036</v>
      </c>
      <c r="V1226" s="5">
        <v>135.296</v>
      </c>
      <c r="W1226" s="1">
        <v>6.125</v>
      </c>
      <c r="Z1226" s="4">
        <f>IFERROR(__xludf.DUMMYFUNCTION("""COMPUTED_VALUE"""),5.87)</f>
        <v>5.87</v>
      </c>
      <c r="AA1226" s="4">
        <v>135.806</v>
      </c>
      <c r="AB1226" s="4" t="s">
        <v>13</v>
      </c>
      <c r="AC1226" s="1">
        <v>100.000374353443</v>
      </c>
      <c r="AD1226" s="4">
        <v>35.295625646557</v>
      </c>
    </row>
    <row r="1227">
      <c r="G1227" s="5">
        <v>98.544</v>
      </c>
      <c r="H1227" s="1">
        <v>6.13</v>
      </c>
      <c r="K1227" s="4">
        <f>IFERROR(__xludf.DUMMYFUNCTION("""COMPUTED_VALUE"""),5.875)</f>
        <v>5.875</v>
      </c>
      <c r="L1227" s="4">
        <v>100.896</v>
      </c>
      <c r="M1227" s="4" t="s">
        <v>13</v>
      </c>
      <c r="N1227" s="1">
        <v>99.5327542685406</v>
      </c>
      <c r="O1227" s="4">
        <v>-0.9887542685406032</v>
      </c>
      <c r="V1227" s="5">
        <v>135.291</v>
      </c>
      <c r="W1227" s="1">
        <v>6.13</v>
      </c>
      <c r="Z1227" s="4">
        <f>IFERROR(__xludf.DUMMYFUNCTION("""COMPUTED_VALUE"""),5.875)</f>
        <v>5.875</v>
      </c>
      <c r="AA1227" s="4">
        <v>135.795</v>
      </c>
      <c r="AB1227" s="4" t="s">
        <v>13</v>
      </c>
      <c r="AC1227" s="1">
        <v>99.9459700840829</v>
      </c>
      <c r="AD1227" s="4">
        <v>35.345029915917095</v>
      </c>
    </row>
    <row r="1228">
      <c r="G1228" s="5">
        <v>98.5415</v>
      </c>
      <c r="H1228" s="1">
        <v>6.135</v>
      </c>
      <c r="K1228" s="4">
        <f>IFERROR(__xludf.DUMMYFUNCTION("""COMPUTED_VALUE"""),5.88)</f>
        <v>5.88</v>
      </c>
      <c r="L1228" s="4">
        <v>100.863</v>
      </c>
      <c r="M1228" s="4" t="s">
        <v>13</v>
      </c>
      <c r="N1228" s="1">
        <v>99.5552648554073</v>
      </c>
      <c r="O1228" s="4">
        <v>-1.0137648554073024</v>
      </c>
      <c r="V1228" s="5">
        <v>135.286</v>
      </c>
      <c r="W1228" s="1">
        <v>6.135</v>
      </c>
      <c r="Z1228" s="4">
        <f>IFERROR(__xludf.DUMMYFUNCTION("""COMPUTED_VALUE"""),5.88)</f>
        <v>5.88</v>
      </c>
      <c r="AA1228" s="4">
        <v>135.782</v>
      </c>
      <c r="AB1228" s="4" t="s">
        <v>13</v>
      </c>
      <c r="AC1228" s="1">
        <v>99.8903521020919</v>
      </c>
      <c r="AD1228" s="4">
        <v>35.395647897908106</v>
      </c>
    </row>
    <row r="1229">
      <c r="G1229" s="5">
        <v>98.5406</v>
      </c>
      <c r="H1229" s="1">
        <v>6.14</v>
      </c>
      <c r="K1229" s="4">
        <f>IFERROR(__xludf.DUMMYFUNCTION("""COMPUTED_VALUE"""),5.885)</f>
        <v>5.885</v>
      </c>
      <c r="L1229" s="4">
        <v>100.825</v>
      </c>
      <c r="M1229" s="4" t="s">
        <v>13</v>
      </c>
      <c r="N1229" s="1">
        <v>99.5770810528948</v>
      </c>
      <c r="O1229" s="4">
        <v>-1.0364810528947999</v>
      </c>
      <c r="V1229" s="5">
        <v>135.279</v>
      </c>
      <c r="W1229" s="1">
        <v>6.14</v>
      </c>
      <c r="Z1229" s="4">
        <f>IFERROR(__xludf.DUMMYFUNCTION("""COMPUTED_VALUE"""),5.885)</f>
        <v>5.885</v>
      </c>
      <c r="AA1229" s="4">
        <v>135.767</v>
      </c>
      <c r="AB1229" s="4" t="s">
        <v>13</v>
      </c>
      <c r="AC1229" s="1">
        <v>99.8335199685499</v>
      </c>
      <c r="AD1229" s="4">
        <v>35.4454800314501</v>
      </c>
    </row>
    <row r="1230">
      <c r="G1230" s="5">
        <v>98.541</v>
      </c>
      <c r="H1230" s="1">
        <v>6.145</v>
      </c>
      <c r="K1230" s="4">
        <f>IFERROR(__xludf.DUMMYFUNCTION("""COMPUTED_VALUE"""),5.89)</f>
        <v>5.89</v>
      </c>
      <c r="L1230" s="4">
        <v>100.783</v>
      </c>
      <c r="M1230" s="4" t="s">
        <v>13</v>
      </c>
      <c r="N1230" s="1">
        <v>99.5982005219791</v>
      </c>
      <c r="O1230" s="4">
        <v>-1.057200521979098</v>
      </c>
      <c r="V1230" s="5">
        <v>135.272</v>
      </c>
      <c r="W1230" s="1">
        <v>6.145</v>
      </c>
      <c r="Z1230" s="4">
        <f>IFERROR(__xludf.DUMMYFUNCTION("""COMPUTED_VALUE"""),5.89)</f>
        <v>5.89</v>
      </c>
      <c r="AA1230" s="4">
        <v>135.75</v>
      </c>
      <c r="AB1230" s="4" t="s">
        <v>13</v>
      </c>
      <c r="AC1230" s="1">
        <v>99.7754732445359</v>
      </c>
      <c r="AD1230" s="4">
        <v>35.49652675546409</v>
      </c>
    </row>
    <row r="1231">
      <c r="G1231" s="5">
        <v>98.5428</v>
      </c>
      <c r="H1231" s="1">
        <v>6.15</v>
      </c>
      <c r="K1231" s="4">
        <f>IFERROR(__xludf.DUMMYFUNCTION("""COMPUTED_VALUE"""),5.895)</f>
        <v>5.895</v>
      </c>
      <c r="L1231" s="4">
        <v>100.736</v>
      </c>
      <c r="M1231" s="4" t="s">
        <v>13</v>
      </c>
      <c r="N1231" s="1">
        <v>99.6186209236358</v>
      </c>
      <c r="O1231" s="4">
        <v>-1.0758209236358027</v>
      </c>
      <c r="V1231" s="5">
        <v>135.263</v>
      </c>
      <c r="W1231" s="1">
        <v>6.15</v>
      </c>
      <c r="Z1231" s="4">
        <f>IFERROR(__xludf.DUMMYFUNCTION("""COMPUTED_VALUE"""),5.895)</f>
        <v>5.895</v>
      </c>
      <c r="AA1231" s="4">
        <v>135.732</v>
      </c>
      <c r="AB1231" s="4" t="s">
        <v>13</v>
      </c>
      <c r="AC1231" s="1">
        <v>99.716211491129</v>
      </c>
      <c r="AD1231" s="4">
        <v>35.546788508871</v>
      </c>
    </row>
    <row r="1232">
      <c r="G1232" s="5">
        <v>98.5456</v>
      </c>
      <c r="H1232" s="1">
        <v>6.155</v>
      </c>
      <c r="K1232" s="4">
        <f>IFERROR(__xludf.DUMMYFUNCTION("""COMPUTED_VALUE"""),5.9)</f>
        <v>5.9</v>
      </c>
      <c r="L1232" s="4">
        <v>100.686</v>
      </c>
      <c r="M1232" s="4" t="s">
        <v>13</v>
      </c>
      <c r="N1232" s="1">
        <v>99.6383399188407</v>
      </c>
      <c r="O1232" s="4">
        <v>-1.0927399188407065</v>
      </c>
      <c r="V1232" s="5">
        <v>135.254</v>
      </c>
      <c r="W1232" s="1">
        <v>6.155</v>
      </c>
      <c r="Z1232" s="4">
        <f>IFERROR(__xludf.DUMMYFUNCTION("""COMPUTED_VALUE"""),5.9)</f>
        <v>5.9</v>
      </c>
      <c r="AA1232" s="4">
        <v>135.712</v>
      </c>
      <c r="AB1232" s="4" t="s">
        <v>13</v>
      </c>
      <c r="AC1232" s="1">
        <v>99.6557342694081</v>
      </c>
      <c r="AD1232" s="4">
        <v>35.59826573059189</v>
      </c>
    </row>
    <row r="1233">
      <c r="G1233" s="5">
        <v>98.5494</v>
      </c>
      <c r="H1233" s="1">
        <v>6.16</v>
      </c>
      <c r="K1233" s="4">
        <f>IFERROR(__xludf.DUMMYFUNCTION("""COMPUTED_VALUE"""),5.90328216519999)</f>
        <v>5.903282165</v>
      </c>
      <c r="L1233" s="4" t="s">
        <v>13</v>
      </c>
      <c r="M1233" s="4">
        <v>96.6773118164577</v>
      </c>
      <c r="N1233" s="1">
        <v>99.6573551685695</v>
      </c>
      <c r="O1233" s="4">
        <v>-1.1079551685694895</v>
      </c>
      <c r="V1233" s="5">
        <v>135.245</v>
      </c>
      <c r="W1233" s="1">
        <v>6.16</v>
      </c>
      <c r="Z1233" s="4">
        <f>IFERROR(__xludf.DUMMYFUNCTION("""COMPUTED_VALUE"""),5.90328216519999)</f>
        <v>5.903282165</v>
      </c>
      <c r="AA1233" s="4" t="s">
        <v>13</v>
      </c>
      <c r="AB1233" s="4">
        <v>101.262649425738</v>
      </c>
      <c r="AC1233" s="1">
        <v>99.5940411404525</v>
      </c>
      <c r="AD1233" s="4">
        <v>35.6509588595475</v>
      </c>
    </row>
    <row r="1234">
      <c r="G1234" s="5">
        <v>98.554</v>
      </c>
      <c r="H1234" s="1">
        <v>6.165</v>
      </c>
      <c r="K1234" s="4">
        <f>IFERROR(__xludf.DUMMYFUNCTION("""COMPUTED_VALUE"""),5.905)</f>
        <v>5.905</v>
      </c>
      <c r="L1234" s="4">
        <v>100.632</v>
      </c>
      <c r="M1234" s="4" t="s">
        <v>13</v>
      </c>
      <c r="N1234" s="1">
        <v>99.675664333798</v>
      </c>
      <c r="O1234" s="4">
        <v>-1.1216643337979946</v>
      </c>
      <c r="V1234" s="5">
        <v>135.234</v>
      </c>
      <c r="W1234" s="1">
        <v>6.165</v>
      </c>
      <c r="Z1234" s="4">
        <f>IFERROR(__xludf.DUMMYFUNCTION("""COMPUTED_VALUE"""),5.905)</f>
        <v>5.905</v>
      </c>
      <c r="AA1234" s="4">
        <v>135.692</v>
      </c>
      <c r="AB1234" s="4" t="s">
        <v>13</v>
      </c>
      <c r="AC1234" s="1">
        <v>99.531131665341</v>
      </c>
      <c r="AD1234" s="4">
        <v>35.702868334659016</v>
      </c>
    </row>
    <row r="1235">
      <c r="G1235" s="5">
        <v>98.5592</v>
      </c>
      <c r="H1235" s="1">
        <v>6.17</v>
      </c>
      <c r="K1235" s="4">
        <f>IFERROR(__xludf.DUMMYFUNCTION("""COMPUTED_VALUE"""),5.91)</f>
        <v>5.91</v>
      </c>
      <c r="L1235" s="4">
        <v>100.576</v>
      </c>
      <c r="M1235" s="4" t="s">
        <v>13</v>
      </c>
      <c r="N1235" s="1">
        <v>99.693265075502</v>
      </c>
      <c r="O1235" s="4">
        <v>-1.1340650755019936</v>
      </c>
      <c r="V1235" s="5">
        <v>135.223</v>
      </c>
      <c r="W1235" s="1">
        <v>6.17</v>
      </c>
      <c r="Z1235" s="4">
        <f>IFERROR(__xludf.DUMMYFUNCTION("""COMPUTED_VALUE"""),5.91)</f>
        <v>5.91</v>
      </c>
      <c r="AA1235" s="4">
        <v>135.671</v>
      </c>
      <c r="AB1235" s="4" t="s">
        <v>13</v>
      </c>
      <c r="AC1235" s="1">
        <v>99.4670054051528</v>
      </c>
      <c r="AD1235" s="4">
        <v>35.75599459484721</v>
      </c>
    </row>
    <row r="1236">
      <c r="G1236" s="5">
        <v>98.565</v>
      </c>
      <c r="H1236" s="1">
        <v>6.175</v>
      </c>
      <c r="K1236" s="4">
        <f>IFERROR(__xludf.DUMMYFUNCTION("""COMPUTED_VALUE"""),5.915)</f>
        <v>5.915</v>
      </c>
      <c r="L1236" s="4">
        <v>100.517</v>
      </c>
      <c r="M1236" s="4" t="s">
        <v>13</v>
      </c>
      <c r="N1236" s="1">
        <v>99.7101550546572</v>
      </c>
      <c r="O1236" s="4">
        <v>-1.1451550546572093</v>
      </c>
      <c r="V1236" s="5">
        <v>135.211</v>
      </c>
      <c r="W1236" s="1">
        <v>6.175</v>
      </c>
      <c r="Z1236" s="4">
        <f>IFERROR(__xludf.DUMMYFUNCTION("""COMPUTED_VALUE"""),5.915)</f>
        <v>5.915</v>
      </c>
      <c r="AA1236" s="4">
        <v>135.649</v>
      </c>
      <c r="AB1236" s="4" t="s">
        <v>13</v>
      </c>
      <c r="AC1236" s="1">
        <v>99.4016619209669</v>
      </c>
      <c r="AD1236" s="4">
        <v>35.80933807903311</v>
      </c>
    </row>
    <row r="1237">
      <c r="G1237" s="5">
        <v>98.5711</v>
      </c>
      <c r="H1237" s="1">
        <v>6.18</v>
      </c>
      <c r="K1237" s="4">
        <f>IFERROR(__xludf.DUMMYFUNCTION("""COMPUTED_VALUE"""),5.92)</f>
        <v>5.92</v>
      </c>
      <c r="L1237" s="4">
        <v>100.455</v>
      </c>
      <c r="M1237" s="4" t="s">
        <v>13</v>
      </c>
      <c r="N1237" s="1">
        <v>99.7263319322394</v>
      </c>
      <c r="O1237" s="4">
        <v>-1.1552319322394027</v>
      </c>
      <c r="V1237" s="5">
        <v>135.198</v>
      </c>
      <c r="W1237" s="1">
        <v>6.18</v>
      </c>
      <c r="Z1237" s="4">
        <f>IFERROR(__xludf.DUMMYFUNCTION("""COMPUTED_VALUE"""),5.92)</f>
        <v>5.92</v>
      </c>
      <c r="AA1237" s="4">
        <v>135.627</v>
      </c>
      <c r="AB1237" s="4" t="s">
        <v>13</v>
      </c>
      <c r="AC1237" s="1">
        <v>99.3351007738623</v>
      </c>
      <c r="AD1237" s="4">
        <v>35.86289922613771</v>
      </c>
    </row>
    <row r="1238">
      <c r="G1238" s="5">
        <v>98.5773</v>
      </c>
      <c r="H1238" s="1">
        <v>6.185</v>
      </c>
      <c r="K1238" s="4">
        <f>IFERROR(__xludf.DUMMYFUNCTION("""COMPUTED_VALUE"""),5.925)</f>
        <v>5.925</v>
      </c>
      <c r="L1238" s="4">
        <v>100.392</v>
      </c>
      <c r="M1238" s="4" t="s">
        <v>13</v>
      </c>
      <c r="N1238" s="1">
        <v>99.7417933692242</v>
      </c>
      <c r="O1238" s="4">
        <v>-1.1644933692242034</v>
      </c>
      <c r="V1238" s="5">
        <v>135.184</v>
      </c>
      <c r="W1238" s="1">
        <v>6.185</v>
      </c>
      <c r="Z1238" s="4">
        <f>IFERROR(__xludf.DUMMYFUNCTION("""COMPUTED_VALUE"""),5.925)</f>
        <v>5.925</v>
      </c>
      <c r="AA1238" s="4">
        <v>135.605</v>
      </c>
      <c r="AB1238" s="4" t="s">
        <v>13</v>
      </c>
      <c r="AC1238" s="1">
        <v>99.2673215249182</v>
      </c>
      <c r="AD1238" s="4">
        <v>35.916678475081795</v>
      </c>
    </row>
    <row r="1239">
      <c r="G1239" s="5">
        <v>98.5837</v>
      </c>
      <c r="H1239" s="1">
        <v>6.19</v>
      </c>
      <c r="K1239" s="4">
        <f>IFERROR(__xludf.DUMMYFUNCTION("""COMPUTED_VALUE"""),5.93)</f>
        <v>5.93</v>
      </c>
      <c r="L1239" s="4">
        <v>100.327</v>
      </c>
      <c r="M1239" s="4" t="s">
        <v>13</v>
      </c>
      <c r="N1239" s="1">
        <v>99.7565370265876</v>
      </c>
      <c r="O1239" s="4">
        <v>-1.172837026587601</v>
      </c>
      <c r="V1239" s="5">
        <v>135.17</v>
      </c>
      <c r="W1239" s="1">
        <v>6.19</v>
      </c>
      <c r="Z1239" s="4">
        <f>IFERROR(__xludf.DUMMYFUNCTION("""COMPUTED_VALUE"""),5.93)</f>
        <v>5.93</v>
      </c>
      <c r="AA1239" s="4">
        <v>135.583</v>
      </c>
      <c r="AB1239" s="4" t="s">
        <v>13</v>
      </c>
      <c r="AC1239" s="1">
        <v>99.1983237352134</v>
      </c>
      <c r="AD1239" s="4">
        <v>35.97167626478658</v>
      </c>
    </row>
    <row r="1240">
      <c r="G1240" s="5">
        <v>98.59</v>
      </c>
      <c r="H1240" s="1">
        <v>6.195</v>
      </c>
      <c r="K1240" s="4">
        <f>IFERROR(__xludf.DUMMYFUNCTION("""COMPUTED_VALUE"""),5.935)</f>
        <v>5.935</v>
      </c>
      <c r="L1240" s="4">
        <v>100.261</v>
      </c>
      <c r="M1240" s="4" t="s">
        <v>13</v>
      </c>
      <c r="N1240" s="1">
        <v>99.7705605653051</v>
      </c>
      <c r="O1240" s="4">
        <v>-1.1805605653051003</v>
      </c>
      <c r="V1240" s="5">
        <v>135.154</v>
      </c>
      <c r="W1240" s="1">
        <v>6.195</v>
      </c>
      <c r="Z1240" s="4">
        <f>IFERROR(__xludf.DUMMYFUNCTION("""COMPUTED_VALUE"""),5.935)</f>
        <v>5.935</v>
      </c>
      <c r="AA1240" s="4">
        <v>135.561</v>
      </c>
      <c r="AB1240" s="4" t="s">
        <v>13</v>
      </c>
      <c r="AC1240" s="1">
        <v>99.1281069658272</v>
      </c>
      <c r="AD1240" s="4">
        <v>36.025893034172796</v>
      </c>
    </row>
    <row r="1241">
      <c r="G1241" s="5">
        <v>98.5961</v>
      </c>
      <c r="H1241" s="1">
        <v>6.2</v>
      </c>
      <c r="K1241" s="4">
        <f>IFERROR(__xludf.DUMMYFUNCTION("""COMPUTED_VALUE"""),5.94)</f>
        <v>5.94</v>
      </c>
      <c r="L1241" s="4">
        <v>100.193</v>
      </c>
      <c r="M1241" s="4" t="s">
        <v>13</v>
      </c>
      <c r="N1241" s="1">
        <v>99.7838616463526</v>
      </c>
      <c r="O1241" s="4">
        <v>-1.1877616463525982</v>
      </c>
      <c r="V1241" s="5">
        <v>135.138</v>
      </c>
      <c r="W1241" s="1">
        <v>6.2</v>
      </c>
      <c r="Z1241" s="4">
        <f>IFERROR(__xludf.DUMMYFUNCTION("""COMPUTED_VALUE"""),5.94)</f>
        <v>5.94</v>
      </c>
      <c r="AA1241" s="4">
        <v>135.54</v>
      </c>
      <c r="AB1241" s="4" t="s">
        <v>13</v>
      </c>
      <c r="AC1241" s="1">
        <v>99.0566707778385</v>
      </c>
      <c r="AD1241" s="4">
        <v>36.0813292221615</v>
      </c>
    </row>
    <row r="1242">
      <c r="G1242" s="5">
        <v>98.602</v>
      </c>
      <c r="H1242" s="1">
        <v>6.205</v>
      </c>
      <c r="K1242" s="4">
        <f>IFERROR(__xludf.DUMMYFUNCTION("""COMPUTED_VALUE"""),5.945)</f>
        <v>5.945</v>
      </c>
      <c r="L1242" s="4">
        <v>100.125</v>
      </c>
      <c r="M1242" s="4" t="s">
        <v>13</v>
      </c>
      <c r="N1242" s="1">
        <v>99.7964379307058</v>
      </c>
      <c r="O1242" s="4">
        <v>-1.1944379307058028</v>
      </c>
      <c r="V1242" s="5">
        <v>135.121</v>
      </c>
      <c r="W1242" s="1">
        <v>6.205</v>
      </c>
      <c r="Z1242" s="4">
        <f>IFERROR(__xludf.DUMMYFUNCTION("""COMPUTED_VALUE"""),5.945)</f>
        <v>5.945</v>
      </c>
      <c r="AA1242" s="4">
        <v>135.519</v>
      </c>
      <c r="AB1242" s="4" t="s">
        <v>13</v>
      </c>
      <c r="AC1242" s="1">
        <v>98.9840147323264</v>
      </c>
      <c r="AD1242" s="4">
        <v>36.13698526767361</v>
      </c>
    </row>
    <row r="1243">
      <c r="G1243" s="5">
        <v>98.6075</v>
      </c>
      <c r="H1243" s="1">
        <v>6.21</v>
      </c>
      <c r="K1243" s="4">
        <f>IFERROR(__xludf.DUMMYFUNCTION("""COMPUTED_VALUE"""),5.95)</f>
        <v>5.95</v>
      </c>
      <c r="L1243" s="4">
        <v>100.056</v>
      </c>
      <c r="M1243" s="4" t="s">
        <v>13</v>
      </c>
      <c r="N1243" s="1">
        <v>99.8082870793405</v>
      </c>
      <c r="O1243" s="4">
        <v>-1.2007870793405004</v>
      </c>
      <c r="V1243" s="5">
        <v>135.104</v>
      </c>
      <c r="W1243" s="1">
        <v>6.21</v>
      </c>
      <c r="Z1243" s="4">
        <f>IFERROR(__xludf.DUMMYFUNCTION("""COMPUTED_VALUE"""),5.95)</f>
        <v>5.95</v>
      </c>
      <c r="AA1243" s="4">
        <v>135.499</v>
      </c>
      <c r="AB1243" s="4" t="s">
        <v>13</v>
      </c>
      <c r="AC1243" s="1">
        <v>98.9101383903699</v>
      </c>
      <c r="AD1243" s="4">
        <v>36.19386160963012</v>
      </c>
    </row>
    <row r="1244">
      <c r="G1244" s="5">
        <v>98.6126</v>
      </c>
      <c r="H1244" s="1">
        <v>6.215</v>
      </c>
      <c r="K1244" s="4">
        <f>IFERROR(__xludf.DUMMYFUNCTION("""COMPUTED_VALUE"""),5.955)</f>
        <v>5.955</v>
      </c>
      <c r="L1244" s="4">
        <v>99.9872</v>
      </c>
      <c r="M1244" s="4" t="s">
        <v>13</v>
      </c>
      <c r="N1244" s="1">
        <v>99.8194067532324</v>
      </c>
      <c r="O1244" s="4">
        <v>-1.2068067532323994</v>
      </c>
      <c r="V1244" s="5">
        <v>135.085</v>
      </c>
      <c r="W1244" s="1">
        <v>6.215</v>
      </c>
      <c r="Z1244" s="4">
        <f>IFERROR(__xludf.DUMMYFUNCTION("""COMPUTED_VALUE"""),5.955)</f>
        <v>5.955</v>
      </c>
      <c r="AA1244" s="4">
        <v>135.48</v>
      </c>
      <c r="AB1244" s="4" t="s">
        <v>13</v>
      </c>
      <c r="AC1244" s="1">
        <v>98.835041313048</v>
      </c>
      <c r="AD1244" s="4">
        <v>36.24995868695201</v>
      </c>
    </row>
    <row r="1245">
      <c r="G1245" s="5">
        <v>98.6172</v>
      </c>
      <c r="H1245" s="1">
        <v>6.22</v>
      </c>
      <c r="K1245" s="4">
        <f>IFERROR(__xludf.DUMMYFUNCTION("""COMPUTED_VALUE"""),5.96)</f>
        <v>5.96</v>
      </c>
      <c r="L1245" s="4">
        <v>99.9182</v>
      </c>
      <c r="M1245" s="4" t="s">
        <v>13</v>
      </c>
      <c r="N1245" s="1">
        <v>99.8297946133572</v>
      </c>
      <c r="O1245" s="4">
        <v>-1.2125946133571972</v>
      </c>
      <c r="V1245" s="5">
        <v>135.065</v>
      </c>
      <c r="W1245" s="1">
        <v>6.22</v>
      </c>
      <c r="Z1245" s="4">
        <f>IFERROR(__xludf.DUMMYFUNCTION("""COMPUTED_VALUE"""),5.96)</f>
        <v>5.96</v>
      </c>
      <c r="AA1245" s="4">
        <v>135.461</v>
      </c>
      <c r="AB1245" s="4" t="s">
        <v>13</v>
      </c>
      <c r="AC1245" s="1">
        <v>98.7587230614399</v>
      </c>
      <c r="AD1245" s="4">
        <v>36.3062769385601</v>
      </c>
    </row>
    <row r="1246">
      <c r="G1246" s="5">
        <v>98.6213</v>
      </c>
      <c r="H1246" s="1">
        <v>6.225</v>
      </c>
      <c r="K1246" s="4">
        <f>IFERROR(__xludf.DUMMYFUNCTION("""COMPUTED_VALUE"""),5.965)</f>
        <v>5.965</v>
      </c>
      <c r="L1246" s="4">
        <v>99.8495</v>
      </c>
      <c r="M1246" s="4" t="s">
        <v>13</v>
      </c>
      <c r="N1246" s="1">
        <v>99.8394483206908</v>
      </c>
      <c r="O1246" s="4">
        <v>-1.2181483206908013</v>
      </c>
      <c r="V1246" s="5">
        <v>135.045</v>
      </c>
      <c r="W1246" s="1">
        <v>6.225</v>
      </c>
      <c r="Z1246" s="4">
        <f>IFERROR(__xludf.DUMMYFUNCTION("""COMPUTED_VALUE"""),5.965)</f>
        <v>5.965</v>
      </c>
      <c r="AA1246" s="4">
        <v>135.444</v>
      </c>
      <c r="AB1246" s="4" t="s">
        <v>13</v>
      </c>
      <c r="AC1246" s="1">
        <v>98.6811831966246</v>
      </c>
      <c r="AD1246" s="4">
        <v>36.363816803375386</v>
      </c>
    </row>
    <row r="1247">
      <c r="G1247" s="5">
        <v>98.6248</v>
      </c>
      <c r="H1247" s="1">
        <v>6.23</v>
      </c>
      <c r="K1247" s="4">
        <f>IFERROR(__xludf.DUMMYFUNCTION("""COMPUTED_VALUE"""),5.97)</f>
        <v>5.97</v>
      </c>
      <c r="L1247" s="4">
        <v>99.7811</v>
      </c>
      <c r="M1247" s="4" t="s">
        <v>13</v>
      </c>
      <c r="N1247" s="1">
        <v>99.8483655362089</v>
      </c>
      <c r="O1247" s="4">
        <v>-1.223565536208909</v>
      </c>
      <c r="V1247" s="5">
        <v>135.024</v>
      </c>
      <c r="W1247" s="1">
        <v>6.23</v>
      </c>
      <c r="Z1247" s="4">
        <f>IFERROR(__xludf.DUMMYFUNCTION("""COMPUTED_VALUE"""),5.97)</f>
        <v>5.97</v>
      </c>
      <c r="AA1247" s="4">
        <v>135.428</v>
      </c>
      <c r="AB1247" s="4" t="s">
        <v>13</v>
      </c>
      <c r="AC1247" s="1">
        <v>98.6024212796811</v>
      </c>
      <c r="AD1247" s="4">
        <v>36.421578720318905</v>
      </c>
    </row>
    <row r="1248">
      <c r="G1248" s="5">
        <v>98.6278</v>
      </c>
      <c r="H1248" s="1">
        <v>6.235</v>
      </c>
      <c r="K1248" s="4">
        <f>IFERROR(__xludf.DUMMYFUNCTION("""COMPUTED_VALUE"""),5.975)</f>
        <v>5.975</v>
      </c>
      <c r="L1248" s="4">
        <v>99.7134</v>
      </c>
      <c r="M1248" s="4" t="s">
        <v>13</v>
      </c>
      <c r="N1248" s="1">
        <v>99.8565439208872</v>
      </c>
      <c r="O1248" s="4">
        <v>-1.2287439208872115</v>
      </c>
      <c r="V1248" s="5">
        <v>135.001</v>
      </c>
      <c r="W1248" s="1">
        <v>6.235</v>
      </c>
      <c r="Z1248" s="4">
        <f>IFERROR(__xludf.DUMMYFUNCTION("""COMPUTED_VALUE"""),5.975)</f>
        <v>5.975</v>
      </c>
      <c r="AA1248" s="4">
        <v>135.413</v>
      </c>
      <c r="AB1248" s="4" t="s">
        <v>13</v>
      </c>
      <c r="AC1248" s="1">
        <v>98.5224368716884</v>
      </c>
      <c r="AD1248" s="4">
        <v>36.478563128311606</v>
      </c>
    </row>
    <row r="1249">
      <c r="G1249" s="5">
        <v>98.6302</v>
      </c>
      <c r="H1249" s="1">
        <v>6.24</v>
      </c>
      <c r="K1249" s="4">
        <f>IFERROR(__xludf.DUMMYFUNCTION("""COMPUTED_VALUE"""),5.98)</f>
        <v>5.98</v>
      </c>
      <c r="L1249" s="4">
        <v>99.6465</v>
      </c>
      <c r="M1249" s="4" t="s">
        <v>13</v>
      </c>
      <c r="N1249" s="1">
        <v>99.8639811357015</v>
      </c>
      <c r="O1249" s="4">
        <v>-1.2337811357014914</v>
      </c>
      <c r="V1249" s="5">
        <v>134.978</v>
      </c>
      <c r="W1249" s="1">
        <v>6.24</v>
      </c>
      <c r="Z1249" s="4">
        <f>IFERROR(__xludf.DUMMYFUNCTION("""COMPUTED_VALUE"""),5.98)</f>
        <v>5.98</v>
      </c>
      <c r="AA1249" s="4">
        <v>135.398</v>
      </c>
      <c r="AB1249" s="4" t="s">
        <v>13</v>
      </c>
      <c r="AC1249" s="1">
        <v>98.4412295337256</v>
      </c>
      <c r="AD1249" s="4">
        <v>36.536770466274405</v>
      </c>
    </row>
    <row r="1250">
      <c r="G1250" s="5">
        <v>98.6319</v>
      </c>
      <c r="H1250" s="1">
        <v>6.245</v>
      </c>
      <c r="K1250" s="4">
        <f>IFERROR(__xludf.DUMMYFUNCTION("""COMPUTED_VALUE"""),5.985)</f>
        <v>5.985</v>
      </c>
      <c r="L1250" s="4">
        <v>99.5807</v>
      </c>
      <c r="M1250" s="4" t="s">
        <v>13</v>
      </c>
      <c r="N1250" s="1">
        <v>99.8706748416275</v>
      </c>
      <c r="O1250" s="4">
        <v>-1.238774841627503</v>
      </c>
      <c r="V1250" s="5">
        <v>134.954</v>
      </c>
      <c r="W1250" s="1">
        <v>6.245</v>
      </c>
      <c r="Z1250" s="4">
        <f>IFERROR(__xludf.DUMMYFUNCTION("""COMPUTED_VALUE"""),5.985)</f>
        <v>5.985</v>
      </c>
      <c r="AA1250" s="4">
        <v>135.385</v>
      </c>
      <c r="AB1250" s="4" t="s">
        <v>13</v>
      </c>
      <c r="AC1250" s="1">
        <v>98.3587988268718</v>
      </c>
      <c r="AD1250" s="4">
        <v>36.5952011731282</v>
      </c>
    </row>
    <row r="1251">
      <c r="G1251" s="5">
        <v>98.6332</v>
      </c>
      <c r="H1251" s="1">
        <v>6.25</v>
      </c>
      <c r="K1251" s="4">
        <f>IFERROR(__xludf.DUMMYFUNCTION("""COMPUTED_VALUE"""),5.98666381819999)</f>
        <v>5.986663818</v>
      </c>
      <c r="L1251" s="4" t="s">
        <v>13</v>
      </c>
      <c r="M1251" s="4">
        <v>98.6023242840833</v>
      </c>
      <c r="N1251" s="1">
        <v>99.876622699641</v>
      </c>
      <c r="O1251" s="4">
        <v>-1.2434226996410018</v>
      </c>
      <c r="V1251" s="5">
        <v>134.93</v>
      </c>
      <c r="W1251" s="1">
        <v>6.25</v>
      </c>
      <c r="Z1251" s="4">
        <f>IFERROR(__xludf.DUMMYFUNCTION("""COMPUTED_VALUE"""),5.98666381819999)</f>
        <v>5.986663818</v>
      </c>
      <c r="AA1251" s="4" t="s">
        <v>13</v>
      </c>
      <c r="AB1251" s="4">
        <v>101.025987493513</v>
      </c>
      <c r="AC1251" s="1">
        <v>98.275144312206</v>
      </c>
      <c r="AD1251" s="4">
        <v>36.65485568779401</v>
      </c>
    </row>
    <row r="1252">
      <c r="G1252" s="5">
        <v>98.6339</v>
      </c>
      <c r="H1252" s="1">
        <v>6.255</v>
      </c>
      <c r="K1252" s="4">
        <f>IFERROR(__xludf.DUMMYFUNCTION("""COMPUTED_VALUE"""),5.99)</f>
        <v>5.99</v>
      </c>
      <c r="L1252" s="4">
        <v>99.516</v>
      </c>
      <c r="M1252" s="4" t="s">
        <v>13</v>
      </c>
      <c r="N1252" s="1">
        <v>99.8818223707177</v>
      </c>
      <c r="O1252" s="4">
        <v>-1.2479223707177027</v>
      </c>
      <c r="V1252" s="5">
        <v>134.904</v>
      </c>
      <c r="W1252" s="1">
        <v>6.255</v>
      </c>
      <c r="Z1252" s="4">
        <f>IFERROR(__xludf.DUMMYFUNCTION("""COMPUTED_VALUE"""),5.99)</f>
        <v>5.99</v>
      </c>
      <c r="AA1252" s="4">
        <v>135.374</v>
      </c>
      <c r="AB1252" s="4" t="s">
        <v>13</v>
      </c>
      <c r="AC1252" s="1">
        <v>98.1902655508073</v>
      </c>
      <c r="AD1252" s="4">
        <v>36.7137344491927</v>
      </c>
    </row>
    <row r="1253">
      <c r="G1253" s="5">
        <v>98.6342</v>
      </c>
      <c r="H1253" s="1">
        <v>6.26</v>
      </c>
      <c r="K1253" s="4">
        <f>IFERROR(__xludf.DUMMYFUNCTION("""COMPUTED_VALUE"""),5.995)</f>
        <v>5.995</v>
      </c>
      <c r="L1253" s="4">
        <v>99.4526</v>
      </c>
      <c r="M1253" s="4" t="s">
        <v>13</v>
      </c>
      <c r="N1253" s="1">
        <v>99.8862715158334</v>
      </c>
      <c r="O1253" s="4">
        <v>-1.2520715158333928</v>
      </c>
      <c r="V1253" s="5">
        <v>134.878</v>
      </c>
      <c r="W1253" s="1">
        <v>6.26</v>
      </c>
      <c r="Z1253" s="4">
        <f>IFERROR(__xludf.DUMMYFUNCTION("""COMPUTED_VALUE"""),5.995)</f>
        <v>5.995</v>
      </c>
      <c r="AA1253" s="4">
        <v>135.363</v>
      </c>
      <c r="AB1253" s="4" t="s">
        <v>13</v>
      </c>
      <c r="AC1253" s="1">
        <v>98.1041621037546</v>
      </c>
      <c r="AD1253" s="4">
        <v>36.77383789624538</v>
      </c>
    </row>
    <row r="1254">
      <c r="G1254" s="5">
        <v>98.634</v>
      </c>
      <c r="H1254" s="1">
        <v>6.265</v>
      </c>
      <c r="K1254" s="4">
        <f>IFERROR(__xludf.DUMMYFUNCTION("""COMPUTED_VALUE"""),6.0)</f>
        <v>6</v>
      </c>
      <c r="L1254" s="4">
        <v>99.3907</v>
      </c>
      <c r="M1254" s="4" t="s">
        <v>13</v>
      </c>
      <c r="N1254" s="1">
        <v>99.8899677959639</v>
      </c>
      <c r="O1254" s="4">
        <v>-1.2559677959638975</v>
      </c>
      <c r="V1254" s="5">
        <v>134.851</v>
      </c>
      <c r="W1254" s="1">
        <v>6.265</v>
      </c>
      <c r="Z1254" s="4">
        <f>IFERROR(__xludf.DUMMYFUNCTION("""COMPUTED_VALUE"""),6.0)</f>
        <v>6</v>
      </c>
      <c r="AA1254" s="4">
        <v>135.354</v>
      </c>
      <c r="AB1254" s="4" t="s">
        <v>13</v>
      </c>
      <c r="AC1254" s="1">
        <v>98.0168335321271</v>
      </c>
      <c r="AD1254" s="4">
        <v>36.834166467872905</v>
      </c>
    </row>
    <row r="1255">
      <c r="G1255" s="5">
        <v>98.6334</v>
      </c>
      <c r="H1255" s="1">
        <v>6.27</v>
      </c>
      <c r="K1255" s="4">
        <f>IFERROR(__xludf.DUMMYFUNCTION("""COMPUTED_VALUE"""),6.005)</f>
        <v>6.005</v>
      </c>
      <c r="L1255" s="4">
        <v>99.3303</v>
      </c>
      <c r="M1255" s="4" t="s">
        <v>13</v>
      </c>
      <c r="N1255" s="1">
        <v>99.8929088720849</v>
      </c>
      <c r="O1255" s="4">
        <v>-1.2595088720849077</v>
      </c>
      <c r="V1255" s="5">
        <v>134.823</v>
      </c>
      <c r="W1255" s="1">
        <v>6.27</v>
      </c>
      <c r="Z1255" s="4">
        <f>IFERROR(__xludf.DUMMYFUNCTION("""COMPUTED_VALUE"""),6.005)</f>
        <v>6.005</v>
      </c>
      <c r="AA1255" s="4">
        <v>135.345</v>
      </c>
      <c r="AB1255" s="4" t="s">
        <v>13</v>
      </c>
      <c r="AC1255" s="1">
        <v>97.9282793970038</v>
      </c>
      <c r="AD1255" s="4">
        <v>36.8947206029962</v>
      </c>
    </row>
    <row r="1256">
      <c r="G1256" s="5">
        <v>98.6326</v>
      </c>
      <c r="H1256" s="1">
        <v>6.275</v>
      </c>
      <c r="K1256" s="4">
        <f>IFERROR(__xludf.DUMMYFUNCTION("""COMPUTED_VALUE"""),6.01)</f>
        <v>6.01</v>
      </c>
      <c r="L1256" s="4">
        <v>99.2718</v>
      </c>
      <c r="M1256" s="4" t="s">
        <v>13</v>
      </c>
      <c r="N1256" s="1">
        <v>99.8950924051721</v>
      </c>
      <c r="O1256" s="4">
        <v>-1.2624924051720967</v>
      </c>
      <c r="V1256" s="5">
        <v>134.795</v>
      </c>
      <c r="W1256" s="1">
        <v>6.275</v>
      </c>
      <c r="Z1256" s="4">
        <f>IFERROR(__xludf.DUMMYFUNCTION("""COMPUTED_VALUE"""),6.01)</f>
        <v>6.01</v>
      </c>
      <c r="AA1256" s="4">
        <v>135.338</v>
      </c>
      <c r="AB1256" s="4" t="s">
        <v>13</v>
      </c>
      <c r="AC1256" s="1">
        <v>97.8384992594637</v>
      </c>
      <c r="AD1256" s="4">
        <v>36.956500740536285</v>
      </c>
    </row>
    <row r="1257">
      <c r="G1257" s="5">
        <v>98.6314</v>
      </c>
      <c r="H1257" s="1">
        <v>6.28</v>
      </c>
      <c r="K1257" s="4">
        <f>IFERROR(__xludf.DUMMYFUNCTION("""COMPUTED_VALUE"""),6.015)</f>
        <v>6.015</v>
      </c>
      <c r="L1257" s="4">
        <v>99.215</v>
      </c>
      <c r="M1257" s="4" t="s">
        <v>13</v>
      </c>
      <c r="N1257" s="1">
        <v>99.8965160562012</v>
      </c>
      <c r="O1257" s="4">
        <v>-1.2651160562011938</v>
      </c>
      <c r="V1257" s="5">
        <v>134.767</v>
      </c>
      <c r="W1257" s="1">
        <v>6.28</v>
      </c>
      <c r="Z1257" s="4">
        <f>IFERROR(__xludf.DUMMYFUNCTION("""COMPUTED_VALUE"""),6.015)</f>
        <v>6.015</v>
      </c>
      <c r="AA1257" s="4">
        <v>135.332</v>
      </c>
      <c r="AB1257" s="4" t="s">
        <v>13</v>
      </c>
      <c r="AC1257" s="1">
        <v>97.7474926805858</v>
      </c>
      <c r="AD1257" s="4">
        <v>37.0195073194142</v>
      </c>
    </row>
    <row r="1258">
      <c r="G1258" s="5">
        <v>98.63</v>
      </c>
      <c r="H1258" s="1">
        <v>6.285</v>
      </c>
      <c r="K1258" s="4">
        <f>IFERROR(__xludf.DUMMYFUNCTION("""COMPUTED_VALUE"""),6.02)</f>
        <v>6.02</v>
      </c>
      <c r="L1258" s="4">
        <v>99.1602</v>
      </c>
      <c r="M1258" s="4" t="s">
        <v>13</v>
      </c>
      <c r="N1258" s="1">
        <v>99.8971774861482</v>
      </c>
      <c r="O1258" s="4">
        <v>-1.2671774861481993</v>
      </c>
      <c r="V1258" s="5">
        <v>134.738</v>
      </c>
      <c r="W1258" s="1">
        <v>6.285</v>
      </c>
      <c r="Z1258" s="4">
        <f>IFERROR(__xludf.DUMMYFUNCTION("""COMPUTED_VALUE"""),6.02)</f>
        <v>6.02</v>
      </c>
      <c r="AA1258" s="4">
        <v>135.327</v>
      </c>
      <c r="AB1258" s="4" t="s">
        <v>13</v>
      </c>
      <c r="AC1258" s="1">
        <v>97.6552592214494</v>
      </c>
      <c r="AD1258" s="4">
        <v>37.0827407785506</v>
      </c>
    </row>
    <row r="1259">
      <c r="G1259" s="5">
        <v>98.6284</v>
      </c>
      <c r="H1259" s="1">
        <v>6.29</v>
      </c>
      <c r="K1259" s="4">
        <f>IFERROR(__xludf.DUMMYFUNCTION("""COMPUTED_VALUE"""),6.025)</f>
        <v>6.025</v>
      </c>
      <c r="L1259" s="4">
        <v>99.1074</v>
      </c>
      <c r="M1259" s="4" t="s">
        <v>13</v>
      </c>
      <c r="N1259" s="1">
        <v>99.8833809681344</v>
      </c>
      <c r="O1259" s="4">
        <v>-1.2549809681344044</v>
      </c>
      <c r="V1259" s="5">
        <v>134.708</v>
      </c>
      <c r="W1259" s="1">
        <v>6.29</v>
      </c>
      <c r="Z1259" s="4">
        <f>IFERROR(__xludf.DUMMYFUNCTION("""COMPUTED_VALUE"""),6.025)</f>
        <v>6.025</v>
      </c>
      <c r="AA1259" s="4">
        <v>135.323</v>
      </c>
      <c r="AB1259" s="4" t="s">
        <v>13</v>
      </c>
      <c r="AC1259" s="1">
        <v>97.5546925656381</v>
      </c>
      <c r="AD1259" s="4">
        <v>37.15330743436189</v>
      </c>
    </row>
    <row r="1260">
      <c r="G1260" s="5">
        <v>98.6268</v>
      </c>
      <c r="H1260" s="1">
        <v>6.295</v>
      </c>
      <c r="K1260" s="4">
        <f>IFERROR(__xludf.DUMMYFUNCTION("""COMPUTED_VALUE"""),6.03)</f>
        <v>6.03</v>
      </c>
      <c r="L1260" s="4">
        <v>99.0567</v>
      </c>
      <c r="M1260" s="4" t="s">
        <v>13</v>
      </c>
      <c r="N1260" s="1">
        <v>99.8091190710155</v>
      </c>
      <c r="O1260" s="4">
        <v>-1.182319071015499</v>
      </c>
      <c r="V1260" s="5">
        <v>134.679</v>
      </c>
      <c r="W1260" s="1">
        <v>6.295</v>
      </c>
      <c r="Z1260" s="4">
        <f>IFERROR(__xludf.DUMMYFUNCTION("""COMPUTED_VALUE"""),6.03)</f>
        <v>6.03</v>
      </c>
      <c r="AA1260" s="4">
        <v>135.319</v>
      </c>
      <c r="AB1260" s="4" t="s">
        <v>13</v>
      </c>
      <c r="AC1260" s="1">
        <v>97.4222706602852</v>
      </c>
      <c r="AD1260" s="4">
        <v>37.256729339714795</v>
      </c>
    </row>
    <row r="1261">
      <c r="G1261" s="5">
        <v>98.6251</v>
      </c>
      <c r="H1261" s="1">
        <v>6.3</v>
      </c>
      <c r="K1261" s="4">
        <f>IFERROR(__xludf.DUMMYFUNCTION("""COMPUTED_VALUE"""),6.035)</f>
        <v>6.035</v>
      </c>
      <c r="L1261" s="4">
        <v>99.0083</v>
      </c>
      <c r="M1261" s="4" t="s">
        <v>13</v>
      </c>
      <c r="N1261" s="1">
        <v>99.6781256676889</v>
      </c>
      <c r="O1261" s="4">
        <v>-1.0530256676888996</v>
      </c>
      <c r="V1261" s="5">
        <v>134.649</v>
      </c>
      <c r="W1261" s="1">
        <v>6.3</v>
      </c>
      <c r="Z1261" s="4">
        <f>IFERROR(__xludf.DUMMYFUNCTION("""COMPUTED_VALUE"""),6.035)</f>
        <v>6.035</v>
      </c>
      <c r="AA1261" s="4">
        <v>135.317</v>
      </c>
      <c r="AB1261" s="4" t="s">
        <v>13</v>
      </c>
      <c r="AC1261" s="1">
        <v>97.2607041004847</v>
      </c>
      <c r="AD1261" s="4">
        <v>37.3882958995153</v>
      </c>
    </row>
    <row r="1262">
      <c r="G1262" s="5">
        <v>98.6234</v>
      </c>
      <c r="H1262" s="1">
        <v>6.305</v>
      </c>
      <c r="K1262" s="4">
        <f>IFERROR(__xludf.DUMMYFUNCTION("""COMPUTED_VALUE"""),6.04)</f>
        <v>6.04</v>
      </c>
      <c r="L1262" s="4">
        <v>98.9622</v>
      </c>
      <c r="M1262" s="4" t="s">
        <v>13</v>
      </c>
      <c r="N1262" s="1">
        <v>99.4988636217823</v>
      </c>
      <c r="O1262" s="4">
        <v>-0.875463621782302</v>
      </c>
      <c r="V1262" s="5">
        <v>134.619</v>
      </c>
      <c r="W1262" s="1">
        <v>6.305</v>
      </c>
      <c r="Z1262" s="4">
        <f>IFERROR(__xludf.DUMMYFUNCTION("""COMPUTED_VALUE"""),6.04)</f>
        <v>6.04</v>
      </c>
      <c r="AA1262" s="4">
        <v>135.315</v>
      </c>
      <c r="AB1262" s="4" t="s">
        <v>13</v>
      </c>
      <c r="AC1262" s="1">
        <v>97.0751750620423</v>
      </c>
      <c r="AD1262" s="4">
        <v>37.543824937957694</v>
      </c>
    </row>
    <row r="1263">
      <c r="G1263" s="5">
        <v>98.6216</v>
      </c>
      <c r="H1263" s="1">
        <v>6.31</v>
      </c>
      <c r="K1263" s="4">
        <f>IFERROR(__xludf.DUMMYFUNCTION("""COMPUTED_VALUE"""),6.045)</f>
        <v>6.045</v>
      </c>
      <c r="L1263" s="4">
        <v>98.9183</v>
      </c>
      <c r="M1263" s="4" t="s">
        <v>13</v>
      </c>
      <c r="N1263" s="1">
        <v>99.2797957969236</v>
      </c>
      <c r="O1263" s="4">
        <v>-0.658195796923593</v>
      </c>
      <c r="V1263" s="5">
        <v>134.59</v>
      </c>
      <c r="W1263" s="1">
        <v>6.31</v>
      </c>
      <c r="Z1263" s="4">
        <f>IFERROR(__xludf.DUMMYFUNCTION("""COMPUTED_VALUE"""),6.045)</f>
        <v>6.045</v>
      </c>
      <c r="AA1263" s="4">
        <v>135.314</v>
      </c>
      <c r="AB1263" s="4" t="s">
        <v>13</v>
      </c>
      <c r="AC1263" s="1">
        <v>96.870865720764</v>
      </c>
      <c r="AD1263" s="4">
        <v>37.719134279236</v>
      </c>
    </row>
    <row r="1264">
      <c r="G1264" s="5">
        <v>98.62</v>
      </c>
      <c r="H1264" s="1">
        <v>6.315</v>
      </c>
      <c r="K1264" s="4">
        <f>IFERROR(__xludf.DUMMYFUNCTION("""COMPUTED_VALUE"""),6.05)</f>
        <v>6.05</v>
      </c>
      <c r="L1264" s="4">
        <v>98.8769</v>
      </c>
      <c r="M1264" s="4" t="s">
        <v>13</v>
      </c>
      <c r="N1264" s="1">
        <v>99.0293850567405</v>
      </c>
      <c r="O1264" s="4">
        <v>-0.40938505674048997</v>
      </c>
      <c r="V1264" s="5">
        <v>134.56</v>
      </c>
      <c r="W1264" s="1">
        <v>6.315</v>
      </c>
      <c r="Z1264" s="4">
        <f>IFERROR(__xludf.DUMMYFUNCTION("""COMPUTED_VALUE"""),6.05)</f>
        <v>6.05</v>
      </c>
      <c r="AA1264" s="4">
        <v>135.313</v>
      </c>
      <c r="AB1264" s="4" t="s">
        <v>13</v>
      </c>
      <c r="AC1264" s="1">
        <v>96.6529582524557</v>
      </c>
      <c r="AD1264" s="4">
        <v>37.9070417475443</v>
      </c>
    </row>
    <row r="1265">
      <c r="G1265" s="5">
        <v>98.6184</v>
      </c>
      <c r="H1265" s="1">
        <v>6.32</v>
      </c>
      <c r="K1265" s="4">
        <f>IFERROR(__xludf.DUMMYFUNCTION("""COMPUTED_VALUE"""),6.055)</f>
        <v>6.055</v>
      </c>
      <c r="L1265" s="4">
        <v>98.8379</v>
      </c>
      <c r="M1265" s="4" t="s">
        <v>13</v>
      </c>
      <c r="N1265" s="1">
        <v>98.7560942648608</v>
      </c>
      <c r="O1265" s="4">
        <v>-0.13769426486081215</v>
      </c>
      <c r="V1265" s="5">
        <v>134.531</v>
      </c>
      <c r="W1265" s="1">
        <v>6.32</v>
      </c>
      <c r="Z1265" s="4">
        <f>IFERROR(__xludf.DUMMYFUNCTION("""COMPUTED_VALUE"""),6.055)</f>
        <v>6.055</v>
      </c>
      <c r="AA1265" s="4">
        <v>135.312</v>
      </c>
      <c r="AB1265" s="4" t="s">
        <v>13</v>
      </c>
      <c r="AC1265" s="1">
        <v>96.4266348329233</v>
      </c>
      <c r="AD1265" s="4">
        <v>38.10436516707671</v>
      </c>
    </row>
    <row r="1266">
      <c r="G1266" s="5">
        <v>98.6169</v>
      </c>
      <c r="H1266" s="1">
        <v>6.325</v>
      </c>
      <c r="K1266" s="4">
        <f>IFERROR(__xludf.DUMMYFUNCTION("""COMPUTED_VALUE"""),6.06)</f>
        <v>6.06</v>
      </c>
      <c r="L1266" s="4">
        <v>98.8014</v>
      </c>
      <c r="M1266" s="4" t="s">
        <v>13</v>
      </c>
      <c r="N1266" s="1">
        <v>98.4683862849124</v>
      </c>
      <c r="O1266" s="4">
        <v>0.1485137150876028</v>
      </c>
      <c r="V1266" s="5">
        <v>134.502</v>
      </c>
      <c r="W1266" s="1">
        <v>6.325</v>
      </c>
      <c r="Z1266" s="4">
        <f>IFERROR(__xludf.DUMMYFUNCTION("""COMPUTED_VALUE"""),6.06)</f>
        <v>6.06</v>
      </c>
      <c r="AA1266" s="4">
        <v>135.312</v>
      </c>
      <c r="AB1266" s="4" t="s">
        <v>13</v>
      </c>
      <c r="AC1266" s="1">
        <v>96.1970776379727</v>
      </c>
      <c r="AD1266" s="4">
        <v>38.30492236202731</v>
      </c>
    </row>
    <row r="1267">
      <c r="G1267" s="5">
        <v>98.6156</v>
      </c>
      <c r="H1267" s="1">
        <v>6.33</v>
      </c>
      <c r="K1267" s="4">
        <f>IFERROR(__xludf.DUMMYFUNCTION("""COMPUTED_VALUE"""),6.065)</f>
        <v>6.065</v>
      </c>
      <c r="L1267" s="4">
        <v>98.7673</v>
      </c>
      <c r="M1267" s="4" t="s">
        <v>13</v>
      </c>
      <c r="N1267" s="1">
        <v>98.174723980523</v>
      </c>
      <c r="O1267" s="4">
        <v>0.4408760194770025</v>
      </c>
      <c r="V1267" s="5">
        <v>134.474</v>
      </c>
      <c r="W1267" s="1">
        <v>6.33</v>
      </c>
      <c r="Z1267" s="4">
        <f>IFERROR(__xludf.DUMMYFUNCTION("""COMPUTED_VALUE"""),6.065)</f>
        <v>6.065</v>
      </c>
      <c r="AA1267" s="4">
        <v>135.312</v>
      </c>
      <c r="AB1267" s="4" t="s">
        <v>13</v>
      </c>
      <c r="AC1267" s="1">
        <v>95.96946884341</v>
      </c>
      <c r="AD1267" s="4">
        <v>38.50453115658999</v>
      </c>
    </row>
    <row r="1268">
      <c r="G1268" s="5">
        <v>98.6143</v>
      </c>
      <c r="H1268" s="1">
        <v>6.335</v>
      </c>
      <c r="K1268" s="4">
        <f>IFERROR(__xludf.DUMMYFUNCTION("""COMPUTED_VALUE"""),6.07)</f>
        <v>6.07</v>
      </c>
      <c r="L1268" s="4">
        <v>98.7358</v>
      </c>
      <c r="M1268" s="4" t="s">
        <v>13</v>
      </c>
      <c r="N1268" s="1">
        <v>97.8835702153205</v>
      </c>
      <c r="O1268" s="4">
        <v>0.7307297846794967</v>
      </c>
      <c r="V1268" s="5">
        <v>134.447</v>
      </c>
      <c r="W1268" s="1">
        <v>6.335</v>
      </c>
      <c r="Z1268" s="4">
        <f>IFERROR(__xludf.DUMMYFUNCTION("""COMPUTED_VALUE"""),6.07)</f>
        <v>6.07</v>
      </c>
      <c r="AA1268" s="4">
        <v>135.312</v>
      </c>
      <c r="AB1268" s="4" t="s">
        <v>13</v>
      </c>
      <c r="AC1268" s="1">
        <v>95.7489906250409</v>
      </c>
      <c r="AD1268" s="4">
        <v>38.6980093749591</v>
      </c>
    </row>
    <row r="1269">
      <c r="G1269" s="5">
        <v>98.6131</v>
      </c>
      <c r="H1269" s="1">
        <v>6.34</v>
      </c>
      <c r="K1269" s="4">
        <f>IFERROR(__xludf.DUMMYFUNCTION("""COMPUTED_VALUE"""),6.075)</f>
        <v>6.075</v>
      </c>
      <c r="L1269" s="4">
        <v>98.7068</v>
      </c>
      <c r="M1269" s="4" t="s">
        <v>13</v>
      </c>
      <c r="N1269" s="1">
        <v>97.6033878529325</v>
      </c>
      <c r="O1269" s="4">
        <v>1.0097121470675035</v>
      </c>
      <c r="V1269" s="5">
        <v>134.42</v>
      </c>
      <c r="W1269" s="1">
        <v>6.34</v>
      </c>
      <c r="Z1269" s="4">
        <f>IFERROR(__xludf.DUMMYFUNCTION("""COMPUTED_VALUE"""),6.075)</f>
        <v>6.075</v>
      </c>
      <c r="AA1269" s="4">
        <v>135.313</v>
      </c>
      <c r="AB1269" s="4" t="s">
        <v>13</v>
      </c>
      <c r="AC1269" s="1">
        <v>95.5408251586714</v>
      </c>
      <c r="AD1269" s="4">
        <v>38.87917484132859</v>
      </c>
    </row>
    <row r="1270">
      <c r="G1270" s="5">
        <v>98.6121</v>
      </c>
      <c r="H1270" s="1">
        <v>6.345</v>
      </c>
      <c r="K1270" s="4">
        <f>IFERROR(__xludf.DUMMYFUNCTION("""COMPUTED_VALUE"""),6.08)</f>
        <v>6.08</v>
      </c>
      <c r="L1270" s="4">
        <v>98.6803</v>
      </c>
      <c r="M1270" s="4" t="s">
        <v>13</v>
      </c>
      <c r="N1270" s="1">
        <v>97.342639756987</v>
      </c>
      <c r="O1270" s="4">
        <v>1.2694602430130004</v>
      </c>
      <c r="V1270" s="5">
        <v>134.394</v>
      </c>
      <c r="W1270" s="1">
        <v>6.345</v>
      </c>
      <c r="Z1270" s="4">
        <f>IFERROR(__xludf.DUMMYFUNCTION("""COMPUTED_VALUE"""),6.08)</f>
        <v>6.08</v>
      </c>
      <c r="AA1270" s="4">
        <v>135.313</v>
      </c>
      <c r="AB1270" s="4" t="s">
        <v>13</v>
      </c>
      <c r="AC1270" s="1">
        <v>95.3501546201074</v>
      </c>
      <c r="AD1270" s="4">
        <v>39.0438453798926</v>
      </c>
    </row>
    <row r="1271">
      <c r="G1271" s="5">
        <v>98.611</v>
      </c>
      <c r="H1271" s="1">
        <v>6.35</v>
      </c>
      <c r="K1271" s="4">
        <f>IFERROR(__xludf.DUMMYFUNCTION("""COMPUTED_VALUE"""),6.085)</f>
        <v>6.085</v>
      </c>
      <c r="L1271" s="4">
        <v>98.6563</v>
      </c>
      <c r="M1271" s="4" t="s">
        <v>13</v>
      </c>
      <c r="N1271" s="1">
        <v>97.1097887911116</v>
      </c>
      <c r="O1271" s="4">
        <v>1.5012112088884066</v>
      </c>
      <c r="V1271" s="5">
        <v>134.369</v>
      </c>
      <c r="W1271" s="1">
        <v>6.35</v>
      </c>
      <c r="Z1271" s="4">
        <f>IFERROR(__xludf.DUMMYFUNCTION("""COMPUTED_VALUE"""),6.085)</f>
        <v>6.085</v>
      </c>
      <c r="AA1271" s="4">
        <v>135.313</v>
      </c>
      <c r="AB1271" s="4" t="s">
        <v>13</v>
      </c>
      <c r="AC1271" s="1">
        <v>95.1821611851548</v>
      </c>
      <c r="AD1271" s="4">
        <v>39.1868388148452</v>
      </c>
    </row>
    <row r="1272">
      <c r="G1272" s="5">
        <v>98.61</v>
      </c>
      <c r="H1272" s="1">
        <v>6.355</v>
      </c>
      <c r="K1272" s="4">
        <f>IFERROR(__xludf.DUMMYFUNCTION("""COMPUTED_VALUE"""),6.09)</f>
        <v>6.09</v>
      </c>
      <c r="L1272" s="4">
        <v>98.6348</v>
      </c>
      <c r="M1272" s="4" t="s">
        <v>13</v>
      </c>
      <c r="N1272" s="1">
        <v>96.9132978189342</v>
      </c>
      <c r="O1272" s="4">
        <v>1.6967021810658025</v>
      </c>
      <c r="V1272" s="5">
        <v>134.345</v>
      </c>
      <c r="W1272" s="1">
        <v>6.355</v>
      </c>
      <c r="Z1272" s="4">
        <f>IFERROR(__xludf.DUMMYFUNCTION("""COMPUTED_VALUE"""),6.09)</f>
        <v>6.09</v>
      </c>
      <c r="AA1272" s="4">
        <v>135.312</v>
      </c>
      <c r="AB1272" s="4" t="s">
        <v>13</v>
      </c>
      <c r="AC1272" s="1">
        <v>95.0420270296196</v>
      </c>
      <c r="AD1272" s="4">
        <v>39.302972970380395</v>
      </c>
    </row>
    <row r="1273">
      <c r="G1273" s="5">
        <v>98.609</v>
      </c>
      <c r="H1273" s="1">
        <v>6.36</v>
      </c>
      <c r="K1273" s="4">
        <f>IFERROR(__xludf.DUMMYFUNCTION("""COMPUTED_VALUE"""),6.095)</f>
        <v>6.095</v>
      </c>
      <c r="L1273" s="4">
        <v>98.6157</v>
      </c>
      <c r="M1273" s="4" t="s">
        <v>13</v>
      </c>
      <c r="N1273" s="1">
        <v>96.7616297040827</v>
      </c>
      <c r="O1273" s="4">
        <v>1.847370295917301</v>
      </c>
      <c r="V1273" s="5">
        <v>134.323</v>
      </c>
      <c r="W1273" s="1">
        <v>6.36</v>
      </c>
      <c r="Z1273" s="4">
        <f>IFERROR(__xludf.DUMMYFUNCTION("""COMPUTED_VALUE"""),6.095)</f>
        <v>6.095</v>
      </c>
      <c r="AA1273" s="4">
        <v>135.312</v>
      </c>
      <c r="AB1273" s="4" t="s">
        <v>13</v>
      </c>
      <c r="AC1273" s="1">
        <v>94.9349343293077</v>
      </c>
      <c r="AD1273" s="4">
        <v>39.38806567069231</v>
      </c>
    </row>
    <row r="1274">
      <c r="G1274" s="5">
        <v>98.6079</v>
      </c>
      <c r="H1274" s="1">
        <v>6.365</v>
      </c>
      <c r="K1274" s="4">
        <f>IFERROR(__xludf.DUMMYFUNCTION("""COMPUTED_VALUE"""),6.1)</f>
        <v>6.1</v>
      </c>
      <c r="L1274" s="4">
        <v>98.5989</v>
      </c>
      <c r="M1274" s="4" t="s">
        <v>13</v>
      </c>
      <c r="N1274" s="1">
        <v>96.6632473101847</v>
      </c>
      <c r="O1274" s="4">
        <v>1.9446526898152996</v>
      </c>
      <c r="V1274" s="5">
        <v>134.301</v>
      </c>
      <c r="W1274" s="1">
        <v>6.365</v>
      </c>
      <c r="Z1274" s="4">
        <f>IFERROR(__xludf.DUMMYFUNCTION("""COMPUTED_VALUE"""),6.1)</f>
        <v>6.1</v>
      </c>
      <c r="AA1274" s="4">
        <v>135.311</v>
      </c>
      <c r="AB1274" s="4" t="s">
        <v>13</v>
      </c>
      <c r="AC1274" s="1">
        <v>94.866065260025</v>
      </c>
      <c r="AD1274" s="4">
        <v>39.43493473997499</v>
      </c>
    </row>
    <row r="1275">
      <c r="G1275" s="5">
        <v>98.6067</v>
      </c>
      <c r="H1275" s="1">
        <v>6.37</v>
      </c>
      <c r="K1275" s="4">
        <f>IFERROR(__xludf.DUMMYFUNCTION("""COMPUTED_VALUE"""),6.105)</f>
        <v>6.105</v>
      </c>
      <c r="L1275" s="4">
        <v>98.5845</v>
      </c>
      <c r="M1275" s="4" t="s">
        <v>13</v>
      </c>
      <c r="N1275" s="1">
        <v>96.6266135008681</v>
      </c>
      <c r="O1275" s="4">
        <v>1.9800864991319003</v>
      </c>
      <c r="V1275" s="5">
        <v>134.281</v>
      </c>
      <c r="W1275" s="1">
        <v>6.37</v>
      </c>
      <c r="Z1275" s="4">
        <f>IFERROR(__xludf.DUMMYFUNCTION("""COMPUTED_VALUE"""),6.105)</f>
        <v>6.105</v>
      </c>
      <c r="AA1275" s="4">
        <v>135.309</v>
      </c>
      <c r="AB1275" s="4" t="s">
        <v>13</v>
      </c>
      <c r="AC1275" s="1">
        <v>94.8406019975774</v>
      </c>
      <c r="AD1275" s="4">
        <v>39.44039800242261</v>
      </c>
    </row>
    <row r="1276">
      <c r="G1276" s="5">
        <v>98.6054</v>
      </c>
      <c r="H1276" s="1">
        <v>6.375</v>
      </c>
      <c r="K1276" s="4">
        <f>IFERROR(__xludf.DUMMYFUNCTION("""COMPUTED_VALUE"""),6.11)</f>
        <v>6.11</v>
      </c>
      <c r="L1276" s="4">
        <v>98.5723</v>
      </c>
      <c r="M1276" s="4" t="s">
        <v>13</v>
      </c>
      <c r="N1276" s="1">
        <v>96.62655211</v>
      </c>
      <c r="O1276" s="4">
        <v>1.9788478899999973</v>
      </c>
      <c r="V1276" s="5">
        <v>134.263</v>
      </c>
      <c r="W1276" s="1">
        <v>6.375</v>
      </c>
      <c r="Z1276" s="4">
        <f>IFERROR(__xludf.DUMMYFUNCTION("""COMPUTED_VALUE"""),6.11)</f>
        <v>6.11</v>
      </c>
      <c r="AA1276" s="4">
        <v>135.307</v>
      </c>
      <c r="AB1276" s="4" t="s">
        <v>13</v>
      </c>
      <c r="AC1276" s="1">
        <v>94.84055953</v>
      </c>
      <c r="AD1276" s="4">
        <v>39.42244047000001</v>
      </c>
    </row>
    <row r="1277">
      <c r="G1277" s="5">
        <v>98.6038</v>
      </c>
      <c r="H1277" s="1">
        <v>6.38</v>
      </c>
      <c r="K1277" s="4">
        <f>IFERROR(__xludf.DUMMYFUNCTION("""COMPUTED_VALUE"""),6.115)</f>
        <v>6.115</v>
      </c>
      <c r="L1277" s="4">
        <v>98.5622</v>
      </c>
      <c r="M1277" s="4" t="s">
        <v>13</v>
      </c>
      <c r="N1277" s="1">
        <v>96.62655211</v>
      </c>
      <c r="O1277" s="4">
        <v>1.977247890000001</v>
      </c>
      <c r="V1277" s="5">
        <v>134.246</v>
      </c>
      <c r="W1277" s="1">
        <v>6.38</v>
      </c>
      <c r="Z1277" s="4">
        <f>IFERROR(__xludf.DUMMYFUNCTION("""COMPUTED_VALUE"""),6.115)</f>
        <v>6.115</v>
      </c>
      <c r="AA1277" s="4">
        <v>135.304</v>
      </c>
      <c r="AB1277" s="4" t="s">
        <v>13</v>
      </c>
      <c r="AC1277" s="1">
        <v>94.84055953</v>
      </c>
      <c r="AD1277" s="4">
        <v>39.405440470000016</v>
      </c>
    </row>
    <row r="1278">
      <c r="G1278" s="5">
        <v>98.602</v>
      </c>
      <c r="H1278" s="1">
        <v>6.385</v>
      </c>
      <c r="K1278" s="4">
        <f>IFERROR(__xludf.DUMMYFUNCTION("""COMPUTED_VALUE"""),6.12)</f>
        <v>6.12</v>
      </c>
      <c r="L1278" s="4">
        <v>98.5543</v>
      </c>
      <c r="M1278" s="4" t="s">
        <v>13</v>
      </c>
      <c r="N1278" s="1">
        <v>96.62655211</v>
      </c>
      <c r="O1278" s="4">
        <v>1.975447889999998</v>
      </c>
      <c r="V1278" s="5">
        <v>134.23</v>
      </c>
      <c r="W1278" s="1">
        <v>6.385</v>
      </c>
      <c r="Z1278" s="4">
        <f>IFERROR(__xludf.DUMMYFUNCTION("""COMPUTED_VALUE"""),6.12)</f>
        <v>6.12</v>
      </c>
      <c r="AA1278" s="4">
        <v>135.301</v>
      </c>
      <c r="AB1278" s="4" t="s">
        <v>13</v>
      </c>
      <c r="AC1278" s="1">
        <v>94.84055953</v>
      </c>
      <c r="AD1278" s="4">
        <v>39.38944047</v>
      </c>
    </row>
    <row r="1279">
      <c r="G1279" s="5">
        <v>98.5998</v>
      </c>
      <c r="H1279" s="1">
        <v>6.39</v>
      </c>
      <c r="K1279" s="4">
        <f>IFERROR(__xludf.DUMMYFUNCTION("""COMPUTED_VALUE"""),6.125)</f>
        <v>6.125</v>
      </c>
      <c r="L1279" s="4">
        <v>98.5482</v>
      </c>
      <c r="M1279" s="4" t="s">
        <v>13</v>
      </c>
      <c r="N1279" s="1">
        <v>96.62655211</v>
      </c>
      <c r="O1279" s="4">
        <v>1.9732478899999961</v>
      </c>
      <c r="V1279" s="5">
        <v>134.216</v>
      </c>
      <c r="W1279" s="1">
        <v>6.39</v>
      </c>
      <c r="Z1279" s="4">
        <f>IFERROR(__xludf.DUMMYFUNCTION("""COMPUTED_VALUE"""),6.125)</f>
        <v>6.125</v>
      </c>
      <c r="AA1279" s="4">
        <v>135.296</v>
      </c>
      <c r="AB1279" s="4" t="s">
        <v>13</v>
      </c>
      <c r="AC1279" s="1">
        <v>94.84055953</v>
      </c>
      <c r="AD1279" s="4">
        <v>39.375440470000015</v>
      </c>
    </row>
    <row r="1280">
      <c r="G1280" s="5">
        <v>98.5973</v>
      </c>
      <c r="H1280" s="1">
        <v>6.395</v>
      </c>
      <c r="K1280" s="4">
        <f>IFERROR(__xludf.DUMMYFUNCTION("""COMPUTED_VALUE"""),6.13)</f>
        <v>6.13</v>
      </c>
      <c r="L1280" s="4">
        <v>98.544</v>
      </c>
      <c r="M1280" s="4" t="s">
        <v>13</v>
      </c>
      <c r="N1280" s="1">
        <v>96.62655211</v>
      </c>
      <c r="O1280" s="4">
        <v>1.9707478899999984</v>
      </c>
      <c r="V1280" s="5">
        <v>134.204</v>
      </c>
      <c r="W1280" s="1">
        <v>6.395</v>
      </c>
      <c r="Z1280" s="4">
        <f>IFERROR(__xludf.DUMMYFUNCTION("""COMPUTED_VALUE"""),6.13)</f>
        <v>6.13</v>
      </c>
      <c r="AA1280" s="4">
        <v>135.291</v>
      </c>
      <c r="AB1280" s="4" t="s">
        <v>13</v>
      </c>
      <c r="AC1280" s="1">
        <v>94.84055953</v>
      </c>
      <c r="AD1280" s="4">
        <v>39.363440470000015</v>
      </c>
    </row>
    <row r="1281">
      <c r="G1281" s="5">
        <v>98.5943</v>
      </c>
      <c r="H1281" s="1">
        <v>6.4</v>
      </c>
      <c r="K1281" s="4">
        <f>IFERROR(__xludf.DUMMYFUNCTION("""COMPUTED_VALUE"""),6.135)</f>
        <v>6.135</v>
      </c>
      <c r="L1281" s="4">
        <v>98.5415</v>
      </c>
      <c r="M1281" s="4" t="s">
        <v>13</v>
      </c>
      <c r="N1281" s="1">
        <v>96.62655211</v>
      </c>
      <c r="O1281" s="4">
        <v>1.9677478899999983</v>
      </c>
      <c r="V1281" s="5">
        <v>134.193</v>
      </c>
      <c r="W1281" s="1">
        <v>6.4</v>
      </c>
      <c r="Z1281" s="4">
        <f>IFERROR(__xludf.DUMMYFUNCTION("""COMPUTED_VALUE"""),6.135)</f>
        <v>6.135</v>
      </c>
      <c r="AA1281" s="4">
        <v>135.286</v>
      </c>
      <c r="AB1281" s="4" t="s">
        <v>13</v>
      </c>
      <c r="AC1281" s="1">
        <v>94.84055953</v>
      </c>
      <c r="AD1281" s="4">
        <v>39.35244047000002</v>
      </c>
    </row>
    <row r="1282">
      <c r="G1282" s="5">
        <v>98.5909</v>
      </c>
      <c r="H1282" s="1">
        <v>6.405</v>
      </c>
      <c r="K1282" s="4">
        <f>IFERROR(__xludf.DUMMYFUNCTION("""COMPUTED_VALUE"""),6.14)</f>
        <v>6.14</v>
      </c>
      <c r="L1282" s="4">
        <v>98.5406</v>
      </c>
      <c r="M1282" s="4" t="s">
        <v>13</v>
      </c>
      <c r="N1282" s="1">
        <v>96.62655211</v>
      </c>
      <c r="O1282" s="4">
        <v>1.964347889999999</v>
      </c>
      <c r="V1282" s="5">
        <v>134.184</v>
      </c>
      <c r="W1282" s="1">
        <v>6.405</v>
      </c>
      <c r="Z1282" s="4">
        <f>IFERROR(__xludf.DUMMYFUNCTION("""COMPUTED_VALUE"""),6.14)</f>
        <v>6.14</v>
      </c>
      <c r="AA1282" s="4">
        <v>135.279</v>
      </c>
      <c r="AB1282" s="4" t="s">
        <v>13</v>
      </c>
      <c r="AC1282" s="1">
        <v>94.84055953</v>
      </c>
      <c r="AD1282" s="4">
        <v>39.343440470000004</v>
      </c>
    </row>
    <row r="1283">
      <c r="G1283" s="5">
        <v>98.5869</v>
      </c>
      <c r="H1283" s="1">
        <v>6.41</v>
      </c>
      <c r="K1283" s="4">
        <f>IFERROR(__xludf.DUMMYFUNCTION("""COMPUTED_VALUE"""),6.145)</f>
        <v>6.145</v>
      </c>
      <c r="L1283" s="4">
        <v>98.541</v>
      </c>
      <c r="M1283" s="4" t="s">
        <v>13</v>
      </c>
      <c r="N1283" s="1">
        <v>96.62655211</v>
      </c>
      <c r="O1283" s="4">
        <v>1.9603478899999942</v>
      </c>
      <c r="V1283" s="5">
        <v>134.176</v>
      </c>
      <c r="W1283" s="1">
        <v>6.41</v>
      </c>
      <c r="Z1283" s="4">
        <f>IFERROR(__xludf.DUMMYFUNCTION("""COMPUTED_VALUE"""),6.145)</f>
        <v>6.145</v>
      </c>
      <c r="AA1283" s="4">
        <v>135.272</v>
      </c>
      <c r="AB1283" s="4" t="s">
        <v>13</v>
      </c>
      <c r="AC1283" s="1">
        <v>94.84055953</v>
      </c>
      <c r="AD1283" s="4">
        <v>39.335440469999995</v>
      </c>
    </row>
    <row r="1284">
      <c r="G1284" s="5">
        <v>98.5824</v>
      </c>
      <c r="H1284" s="1">
        <v>6.415</v>
      </c>
      <c r="K1284" s="4">
        <f>IFERROR(__xludf.DUMMYFUNCTION("""COMPUTED_VALUE"""),6.15)</f>
        <v>6.15</v>
      </c>
      <c r="L1284" s="4">
        <v>98.5428</v>
      </c>
      <c r="M1284" s="4" t="s">
        <v>13</v>
      </c>
      <c r="N1284" s="1">
        <v>96.62655211</v>
      </c>
      <c r="O1284" s="4">
        <v>1.9558478900000011</v>
      </c>
      <c r="V1284" s="5">
        <v>134.17</v>
      </c>
      <c r="W1284" s="1">
        <v>6.415</v>
      </c>
      <c r="Z1284" s="4">
        <f>IFERROR(__xludf.DUMMYFUNCTION("""COMPUTED_VALUE"""),6.15)</f>
        <v>6.15</v>
      </c>
      <c r="AA1284" s="4">
        <v>135.263</v>
      </c>
      <c r="AB1284" s="4" t="s">
        <v>13</v>
      </c>
      <c r="AC1284" s="1">
        <v>94.84055953</v>
      </c>
      <c r="AD1284" s="4">
        <v>39.329440469999994</v>
      </c>
    </row>
    <row r="1285">
      <c r="G1285" s="5">
        <v>98.5772</v>
      </c>
      <c r="H1285" s="1">
        <v>6.42</v>
      </c>
      <c r="K1285" s="4">
        <f>IFERROR(__xludf.DUMMYFUNCTION("""COMPUTED_VALUE"""),6.155)</f>
        <v>6.155</v>
      </c>
      <c r="L1285" s="4">
        <v>98.5456</v>
      </c>
      <c r="M1285" s="4" t="s">
        <v>13</v>
      </c>
      <c r="N1285" s="1">
        <v>96.62655211</v>
      </c>
      <c r="O1285" s="4">
        <v>1.950647889999999</v>
      </c>
      <c r="V1285" s="5">
        <v>134.165</v>
      </c>
      <c r="W1285" s="1">
        <v>6.42</v>
      </c>
      <c r="Z1285" s="4">
        <f>IFERROR(__xludf.DUMMYFUNCTION("""COMPUTED_VALUE"""),6.155)</f>
        <v>6.155</v>
      </c>
      <c r="AA1285" s="4">
        <v>135.254</v>
      </c>
      <c r="AB1285" s="4" t="s">
        <v>13</v>
      </c>
      <c r="AC1285" s="1">
        <v>94.84055953</v>
      </c>
      <c r="AD1285" s="4">
        <v>39.32444047</v>
      </c>
    </row>
    <row r="1286">
      <c r="G1286" s="5">
        <v>98.5713</v>
      </c>
      <c r="H1286" s="1">
        <v>6.425</v>
      </c>
      <c r="K1286" s="4">
        <f>IFERROR(__xludf.DUMMYFUNCTION("""COMPUTED_VALUE"""),6.16)</f>
        <v>6.16</v>
      </c>
      <c r="L1286" s="4">
        <v>98.5494</v>
      </c>
      <c r="M1286" s="4" t="s">
        <v>13</v>
      </c>
      <c r="N1286" s="1">
        <v>96.62655211</v>
      </c>
      <c r="O1286" s="4">
        <v>1.944747889999988</v>
      </c>
      <c r="V1286" s="5">
        <v>134.161</v>
      </c>
      <c r="W1286" s="1">
        <v>6.425</v>
      </c>
      <c r="Z1286" s="4">
        <f>IFERROR(__xludf.DUMMYFUNCTION("""COMPUTED_VALUE"""),6.16)</f>
        <v>6.16</v>
      </c>
      <c r="AA1286" s="4">
        <v>135.245</v>
      </c>
      <c r="AB1286" s="4" t="s">
        <v>13</v>
      </c>
      <c r="AC1286" s="1">
        <v>94.84055953</v>
      </c>
      <c r="AD1286" s="4">
        <v>39.32044047000001</v>
      </c>
    </row>
    <row r="1287">
      <c r="G1287" s="5">
        <v>98.5648</v>
      </c>
      <c r="H1287" s="1">
        <v>6.43</v>
      </c>
      <c r="K1287" s="4">
        <f>IFERROR(__xludf.DUMMYFUNCTION("""COMPUTED_VALUE"""),6.165)</f>
        <v>6.165</v>
      </c>
      <c r="L1287" s="4">
        <v>98.554</v>
      </c>
      <c r="M1287" s="4" t="s">
        <v>13</v>
      </c>
      <c r="N1287" s="1">
        <v>96.62655211</v>
      </c>
      <c r="O1287" s="4">
        <v>1.9382478899999995</v>
      </c>
      <c r="V1287" s="5">
        <v>134.158</v>
      </c>
      <c r="W1287" s="1">
        <v>6.43</v>
      </c>
      <c r="Z1287" s="4">
        <f>IFERROR(__xludf.DUMMYFUNCTION("""COMPUTED_VALUE"""),6.165)</f>
        <v>6.165</v>
      </c>
      <c r="AA1287" s="4">
        <v>135.234</v>
      </c>
      <c r="AB1287" s="4" t="s">
        <v>13</v>
      </c>
      <c r="AC1287" s="1">
        <v>94.84055953</v>
      </c>
      <c r="AD1287" s="4">
        <v>39.317440469999994</v>
      </c>
    </row>
    <row r="1288">
      <c r="G1288" s="5">
        <v>98.5575</v>
      </c>
      <c r="H1288" s="1">
        <v>6.435</v>
      </c>
      <c r="K1288" s="4">
        <f>IFERROR(__xludf.DUMMYFUNCTION("""COMPUTED_VALUE"""),6.17)</f>
        <v>6.17</v>
      </c>
      <c r="L1288" s="4">
        <v>98.5592</v>
      </c>
      <c r="M1288" s="4" t="s">
        <v>13</v>
      </c>
      <c r="N1288" s="1">
        <v>96.62655211</v>
      </c>
      <c r="O1288" s="4">
        <v>1.9309478899999988</v>
      </c>
      <c r="V1288" s="5">
        <v>134.156</v>
      </c>
      <c r="W1288" s="1">
        <v>6.435</v>
      </c>
      <c r="Z1288" s="4">
        <f>IFERROR(__xludf.DUMMYFUNCTION("""COMPUTED_VALUE"""),6.17)</f>
        <v>6.17</v>
      </c>
      <c r="AA1288" s="4">
        <v>135.223</v>
      </c>
      <c r="AB1288" s="4" t="s">
        <v>13</v>
      </c>
      <c r="AC1288" s="1">
        <v>94.84055953</v>
      </c>
      <c r="AD1288" s="4">
        <v>39.31544047000001</v>
      </c>
    </row>
    <row r="1289">
      <c r="G1289" s="5">
        <v>98.5494</v>
      </c>
      <c r="H1289" s="1">
        <v>6.44</v>
      </c>
      <c r="K1289" s="4">
        <f>IFERROR(__xludf.DUMMYFUNCTION("""COMPUTED_VALUE"""),6.175)</f>
        <v>6.175</v>
      </c>
      <c r="L1289" s="4">
        <v>98.565</v>
      </c>
      <c r="M1289" s="4" t="s">
        <v>13</v>
      </c>
      <c r="N1289" s="1">
        <v>96.62655211</v>
      </c>
      <c r="O1289" s="4">
        <v>1.92284789</v>
      </c>
      <c r="V1289" s="5">
        <v>134.155</v>
      </c>
      <c r="W1289" s="1">
        <v>6.44</v>
      </c>
      <c r="Z1289" s="4">
        <f>IFERROR(__xludf.DUMMYFUNCTION("""COMPUTED_VALUE"""),6.175)</f>
        <v>6.175</v>
      </c>
      <c r="AA1289" s="4">
        <v>135.211</v>
      </c>
      <c r="AB1289" s="4" t="s">
        <v>13</v>
      </c>
      <c r="AC1289" s="1">
        <v>94.84055953</v>
      </c>
      <c r="AD1289" s="4">
        <v>39.31444047000001</v>
      </c>
    </row>
    <row r="1290">
      <c r="G1290" s="5">
        <v>98.5406</v>
      </c>
      <c r="H1290" s="1">
        <v>6.445</v>
      </c>
      <c r="K1290" s="4">
        <f>IFERROR(__xludf.DUMMYFUNCTION("""COMPUTED_VALUE"""),6.18)</f>
        <v>6.18</v>
      </c>
      <c r="L1290" s="4">
        <v>98.5711</v>
      </c>
      <c r="M1290" s="4" t="s">
        <v>13</v>
      </c>
      <c r="N1290" s="1">
        <v>96.62655211</v>
      </c>
      <c r="O1290" s="4">
        <v>1.914047889999992</v>
      </c>
      <c r="V1290" s="5">
        <v>134.154</v>
      </c>
      <c r="W1290" s="1">
        <v>6.445</v>
      </c>
      <c r="Z1290" s="4">
        <f>IFERROR(__xludf.DUMMYFUNCTION("""COMPUTED_VALUE"""),6.18)</f>
        <v>6.18</v>
      </c>
      <c r="AA1290" s="4">
        <v>135.198</v>
      </c>
      <c r="AB1290" s="4" t="s">
        <v>13</v>
      </c>
      <c r="AC1290" s="1">
        <v>94.84055953</v>
      </c>
      <c r="AD1290" s="4">
        <v>39.31344047</v>
      </c>
    </row>
    <row r="1291">
      <c r="G1291" s="5">
        <v>98.5309</v>
      </c>
      <c r="H1291" s="1">
        <v>6.45</v>
      </c>
      <c r="K1291" s="4">
        <f>IFERROR(__xludf.DUMMYFUNCTION("""COMPUTED_VALUE"""),6.185)</f>
        <v>6.185</v>
      </c>
      <c r="L1291" s="4">
        <v>98.5773</v>
      </c>
      <c r="M1291" s="4" t="s">
        <v>13</v>
      </c>
      <c r="N1291" s="1">
        <v>96.62655211</v>
      </c>
      <c r="O1291" s="4">
        <v>1.9043478899999968</v>
      </c>
      <c r="V1291" s="5">
        <v>134.154</v>
      </c>
      <c r="W1291" s="1">
        <v>6.45</v>
      </c>
      <c r="Z1291" s="4">
        <f>IFERROR(__xludf.DUMMYFUNCTION("""COMPUTED_VALUE"""),6.185)</f>
        <v>6.185</v>
      </c>
      <c r="AA1291" s="4">
        <v>135.184</v>
      </c>
      <c r="AB1291" s="4" t="s">
        <v>13</v>
      </c>
      <c r="AC1291" s="1">
        <v>94.84055953</v>
      </c>
      <c r="AD1291" s="4">
        <v>39.31344047</v>
      </c>
    </row>
    <row r="1292">
      <c r="G1292" s="5">
        <v>98.5205</v>
      </c>
      <c r="H1292" s="1">
        <v>6.455</v>
      </c>
      <c r="K1292" s="4">
        <f>IFERROR(__xludf.DUMMYFUNCTION("""COMPUTED_VALUE"""),6.19)</f>
        <v>6.19</v>
      </c>
      <c r="L1292" s="4">
        <v>98.5837</v>
      </c>
      <c r="M1292" s="4" t="s">
        <v>13</v>
      </c>
      <c r="N1292" s="1">
        <v>96.62655211</v>
      </c>
      <c r="O1292" s="4">
        <v>1.8939478899999926</v>
      </c>
      <c r="V1292" s="5">
        <v>134.154</v>
      </c>
      <c r="W1292" s="1">
        <v>6.455</v>
      </c>
      <c r="Z1292" s="4">
        <f>IFERROR(__xludf.DUMMYFUNCTION("""COMPUTED_VALUE"""),6.19)</f>
        <v>6.19</v>
      </c>
      <c r="AA1292" s="4">
        <v>135.17</v>
      </c>
      <c r="AB1292" s="4" t="s">
        <v>13</v>
      </c>
      <c r="AC1292" s="1">
        <v>94.84055953</v>
      </c>
      <c r="AD1292" s="4">
        <v>39.31344047</v>
      </c>
    </row>
    <row r="1293">
      <c r="G1293" s="5">
        <v>98.5092</v>
      </c>
      <c r="H1293" s="1">
        <v>6.46</v>
      </c>
      <c r="K1293" s="4">
        <f>IFERROR(__xludf.DUMMYFUNCTION("""COMPUTED_VALUE"""),6.195)</f>
        <v>6.195</v>
      </c>
      <c r="L1293" s="4">
        <v>98.59</v>
      </c>
      <c r="M1293" s="4" t="s">
        <v>13</v>
      </c>
      <c r="N1293" s="1">
        <v>96.62655211</v>
      </c>
      <c r="O1293" s="4">
        <v>1.8826478900000012</v>
      </c>
      <c r="V1293" s="5">
        <v>134.154</v>
      </c>
      <c r="W1293" s="1">
        <v>6.46</v>
      </c>
      <c r="Z1293" s="4">
        <f>IFERROR(__xludf.DUMMYFUNCTION("""COMPUTED_VALUE"""),6.195)</f>
        <v>6.195</v>
      </c>
      <c r="AA1293" s="4">
        <v>135.154</v>
      </c>
      <c r="AB1293" s="4" t="s">
        <v>13</v>
      </c>
      <c r="AC1293" s="1">
        <v>94.84055953</v>
      </c>
      <c r="AD1293" s="4">
        <v>39.31344047</v>
      </c>
    </row>
    <row r="1294">
      <c r="G1294" s="5">
        <v>98.4971</v>
      </c>
      <c r="H1294" s="1">
        <v>6.465</v>
      </c>
      <c r="K1294" s="4">
        <f>IFERROR(__xludf.DUMMYFUNCTION("""COMPUTED_VALUE"""),6.2)</f>
        <v>6.2</v>
      </c>
      <c r="L1294" s="4">
        <v>98.5961</v>
      </c>
      <c r="M1294" s="4" t="s">
        <v>13</v>
      </c>
      <c r="N1294" s="1">
        <v>96.62655211</v>
      </c>
      <c r="O1294" s="4">
        <v>1.8705478899999974</v>
      </c>
      <c r="V1294" s="5">
        <v>134.154</v>
      </c>
      <c r="W1294" s="1">
        <v>6.465</v>
      </c>
      <c r="Z1294" s="4">
        <f>IFERROR(__xludf.DUMMYFUNCTION("""COMPUTED_VALUE"""),6.2)</f>
        <v>6.2</v>
      </c>
      <c r="AA1294" s="4">
        <v>135.138</v>
      </c>
      <c r="AB1294" s="4" t="s">
        <v>13</v>
      </c>
      <c r="AC1294" s="1">
        <v>94.84055953</v>
      </c>
      <c r="AD1294" s="4">
        <v>39.31344047</v>
      </c>
    </row>
    <row r="1295">
      <c r="G1295" s="5">
        <v>98.4842</v>
      </c>
      <c r="H1295" s="1">
        <v>6.47</v>
      </c>
      <c r="K1295" s="4">
        <f>IFERROR(__xludf.DUMMYFUNCTION("""COMPUTED_VALUE"""),6.205)</f>
        <v>6.205</v>
      </c>
      <c r="L1295" s="4">
        <v>98.602</v>
      </c>
      <c r="M1295" s="4" t="s">
        <v>13</v>
      </c>
      <c r="N1295" s="1">
        <v>96.62655211</v>
      </c>
      <c r="O1295" s="4">
        <v>1.8576478899999955</v>
      </c>
      <c r="V1295" s="5">
        <v>134.154</v>
      </c>
      <c r="W1295" s="1">
        <v>6.47</v>
      </c>
      <c r="Z1295" s="4">
        <f>IFERROR(__xludf.DUMMYFUNCTION("""COMPUTED_VALUE"""),6.205)</f>
        <v>6.205</v>
      </c>
      <c r="AA1295" s="4">
        <v>135.121</v>
      </c>
      <c r="AB1295" s="4" t="s">
        <v>13</v>
      </c>
      <c r="AC1295" s="1">
        <v>94.84055953</v>
      </c>
      <c r="AD1295" s="4">
        <v>39.31344047</v>
      </c>
    </row>
    <row r="1296">
      <c r="G1296" s="5">
        <v>98.4705</v>
      </c>
      <c r="H1296" s="1">
        <v>6.475</v>
      </c>
      <c r="K1296" s="4">
        <f>IFERROR(__xludf.DUMMYFUNCTION("""COMPUTED_VALUE"""),6.21)</f>
        <v>6.21</v>
      </c>
      <c r="L1296" s="4">
        <v>98.6075</v>
      </c>
      <c r="M1296" s="4" t="s">
        <v>13</v>
      </c>
      <c r="N1296" s="1">
        <v>96.62655211</v>
      </c>
      <c r="O1296" s="4">
        <v>1.8439478899999955</v>
      </c>
      <c r="V1296" s="5">
        <v>134.153</v>
      </c>
      <c r="W1296" s="1">
        <v>6.475</v>
      </c>
      <c r="Z1296" s="4">
        <f>IFERROR(__xludf.DUMMYFUNCTION("""COMPUTED_VALUE"""),6.21)</f>
        <v>6.21</v>
      </c>
      <c r="AA1296" s="4">
        <v>135.104</v>
      </c>
      <c r="AB1296" s="4" t="s">
        <v>13</v>
      </c>
      <c r="AC1296" s="1">
        <v>94.84055953</v>
      </c>
      <c r="AD1296" s="4">
        <v>39.31244047</v>
      </c>
    </row>
    <row r="1297">
      <c r="G1297" s="5">
        <v>98.4559</v>
      </c>
      <c r="H1297" s="1">
        <v>6.48</v>
      </c>
      <c r="K1297" s="4">
        <f>IFERROR(__xludf.DUMMYFUNCTION("""COMPUTED_VALUE"""),6.215)</f>
        <v>6.215</v>
      </c>
      <c r="L1297" s="4">
        <v>98.6126</v>
      </c>
      <c r="M1297" s="4" t="s">
        <v>13</v>
      </c>
      <c r="N1297" s="1">
        <v>96.62655211</v>
      </c>
      <c r="O1297" s="4">
        <v>1.829347889999994</v>
      </c>
      <c r="V1297" s="5">
        <v>134.152</v>
      </c>
      <c r="W1297" s="1">
        <v>6.48</v>
      </c>
      <c r="Z1297" s="4">
        <f>IFERROR(__xludf.DUMMYFUNCTION("""COMPUTED_VALUE"""),6.215)</f>
        <v>6.215</v>
      </c>
      <c r="AA1297" s="4">
        <v>135.085</v>
      </c>
      <c r="AB1297" s="4" t="s">
        <v>13</v>
      </c>
      <c r="AC1297" s="1">
        <v>94.84055953</v>
      </c>
      <c r="AD1297" s="4">
        <v>39.311440469999994</v>
      </c>
    </row>
    <row r="1298">
      <c r="G1298" s="5">
        <v>98.4407</v>
      </c>
      <c r="H1298" s="1">
        <v>6.485</v>
      </c>
      <c r="K1298" s="4">
        <f>IFERROR(__xludf.DUMMYFUNCTION("""COMPUTED_VALUE"""),6.22)</f>
        <v>6.22</v>
      </c>
      <c r="L1298" s="4">
        <v>98.6172</v>
      </c>
      <c r="M1298" s="4" t="s">
        <v>13</v>
      </c>
      <c r="N1298" s="1">
        <v>96.62655211</v>
      </c>
      <c r="O1298" s="4">
        <v>1.814147890000001</v>
      </c>
      <c r="V1298" s="5">
        <v>134.149</v>
      </c>
      <c r="W1298" s="1">
        <v>6.485</v>
      </c>
      <c r="Z1298" s="4">
        <f>IFERROR(__xludf.DUMMYFUNCTION("""COMPUTED_VALUE"""),6.22)</f>
        <v>6.22</v>
      </c>
      <c r="AA1298" s="4">
        <v>135.065</v>
      </c>
      <c r="AB1298" s="4" t="s">
        <v>13</v>
      </c>
      <c r="AC1298" s="1">
        <v>94.84055953</v>
      </c>
      <c r="AD1298" s="4">
        <v>39.30844047000001</v>
      </c>
    </row>
    <row r="1299">
      <c r="G1299" s="5">
        <v>98.4246</v>
      </c>
      <c r="H1299" s="1">
        <v>6.49</v>
      </c>
      <c r="K1299" s="4">
        <f>IFERROR(__xludf.DUMMYFUNCTION("""COMPUTED_VALUE"""),6.225)</f>
        <v>6.225</v>
      </c>
      <c r="L1299" s="4">
        <v>98.6213</v>
      </c>
      <c r="M1299" s="4" t="s">
        <v>13</v>
      </c>
      <c r="N1299" s="1">
        <v>96.62655211</v>
      </c>
      <c r="O1299" s="4">
        <v>1.7980478899999923</v>
      </c>
      <c r="V1299" s="5">
        <v>134.146</v>
      </c>
      <c r="W1299" s="1">
        <v>6.49</v>
      </c>
      <c r="Z1299" s="4">
        <f>IFERROR(__xludf.DUMMYFUNCTION("""COMPUTED_VALUE"""),6.225)</f>
        <v>6.225</v>
      </c>
      <c r="AA1299" s="4">
        <v>135.045</v>
      </c>
      <c r="AB1299" s="4" t="s">
        <v>13</v>
      </c>
      <c r="AC1299" s="1">
        <v>94.84055953</v>
      </c>
      <c r="AD1299" s="4">
        <v>39.30544046999999</v>
      </c>
    </row>
    <row r="1300">
      <c r="G1300" s="5">
        <v>98.4079</v>
      </c>
      <c r="H1300" s="1">
        <v>6.495</v>
      </c>
      <c r="K1300" s="4">
        <f>IFERROR(__xludf.DUMMYFUNCTION("""COMPUTED_VALUE"""),6.23)</f>
        <v>6.23</v>
      </c>
      <c r="L1300" s="4">
        <v>98.6248</v>
      </c>
      <c r="M1300" s="4" t="s">
        <v>13</v>
      </c>
      <c r="N1300" s="1">
        <v>96.62655211</v>
      </c>
      <c r="O1300" s="4">
        <v>1.7813478899999922</v>
      </c>
      <c r="V1300" s="5">
        <v>134.141</v>
      </c>
      <c r="W1300" s="1">
        <v>6.495</v>
      </c>
      <c r="Z1300" s="4">
        <f>IFERROR(__xludf.DUMMYFUNCTION("""COMPUTED_VALUE"""),6.23)</f>
        <v>6.23</v>
      </c>
      <c r="AA1300" s="4">
        <v>135.024</v>
      </c>
      <c r="AB1300" s="4" t="s">
        <v>13</v>
      </c>
      <c r="AC1300" s="1">
        <v>94.84055953</v>
      </c>
      <c r="AD1300" s="4">
        <v>39.30044047</v>
      </c>
    </row>
    <row r="1301">
      <c r="G1301" s="5">
        <v>98.3904</v>
      </c>
      <c r="H1301" s="1">
        <v>6.5</v>
      </c>
      <c r="K1301" s="4">
        <f>IFERROR(__xludf.DUMMYFUNCTION("""COMPUTED_VALUE"""),6.235)</f>
        <v>6.235</v>
      </c>
      <c r="L1301" s="4">
        <v>98.6278</v>
      </c>
      <c r="M1301" s="4" t="s">
        <v>13</v>
      </c>
      <c r="N1301" s="1">
        <v>96.62655211</v>
      </c>
      <c r="O1301" s="4">
        <v>1.7638478899999939</v>
      </c>
      <c r="V1301" s="5">
        <v>134.135</v>
      </c>
      <c r="W1301" s="1">
        <v>6.5</v>
      </c>
      <c r="Z1301" s="4">
        <f>IFERROR(__xludf.DUMMYFUNCTION("""COMPUTED_VALUE"""),6.235)</f>
        <v>6.235</v>
      </c>
      <c r="AA1301" s="4">
        <v>135.001</v>
      </c>
      <c r="AB1301" s="4" t="s">
        <v>13</v>
      </c>
      <c r="AC1301" s="1">
        <v>94.84055953</v>
      </c>
      <c r="AD1301" s="4">
        <v>39.29444047</v>
      </c>
    </row>
    <row r="1302">
      <c r="G1302" s="5">
        <v>98.3723</v>
      </c>
      <c r="H1302" s="1">
        <v>6.505</v>
      </c>
      <c r="K1302" s="4">
        <f>IFERROR(__xludf.DUMMYFUNCTION("""COMPUTED_VALUE"""),6.24)</f>
        <v>6.24</v>
      </c>
      <c r="L1302" s="4">
        <v>98.6302</v>
      </c>
      <c r="M1302" s="4" t="s">
        <v>13</v>
      </c>
      <c r="N1302" s="1">
        <v>96.62655211</v>
      </c>
      <c r="O1302" s="4">
        <v>1.7457478899999899</v>
      </c>
      <c r="V1302" s="5">
        <v>134.128</v>
      </c>
      <c r="W1302" s="1">
        <v>6.505</v>
      </c>
      <c r="Z1302" s="4">
        <f>IFERROR(__xludf.DUMMYFUNCTION("""COMPUTED_VALUE"""),6.24)</f>
        <v>6.24</v>
      </c>
      <c r="AA1302" s="4">
        <v>134.978</v>
      </c>
      <c r="AB1302" s="4" t="s">
        <v>13</v>
      </c>
      <c r="AC1302" s="1">
        <v>94.84055953</v>
      </c>
      <c r="AD1302" s="4">
        <v>39.28744046999999</v>
      </c>
    </row>
    <row r="1303">
      <c r="G1303" s="5">
        <v>98.3536</v>
      </c>
      <c r="H1303" s="1">
        <v>6.51</v>
      </c>
      <c r="K1303" s="4">
        <f>IFERROR(__xludf.DUMMYFUNCTION("""COMPUTED_VALUE"""),6.245)</f>
        <v>6.245</v>
      </c>
      <c r="L1303" s="4">
        <v>98.6319</v>
      </c>
      <c r="M1303" s="4" t="s">
        <v>13</v>
      </c>
      <c r="N1303" s="1">
        <v>96.62655211</v>
      </c>
      <c r="O1303" s="4">
        <v>1.7270478899999944</v>
      </c>
      <c r="V1303" s="5">
        <v>134.119</v>
      </c>
      <c r="W1303" s="1">
        <v>6.51</v>
      </c>
      <c r="Z1303" s="4">
        <f>IFERROR(__xludf.DUMMYFUNCTION("""COMPUTED_VALUE"""),6.245)</f>
        <v>6.245</v>
      </c>
      <c r="AA1303" s="4">
        <v>134.954</v>
      </c>
      <c r="AB1303" s="4" t="s">
        <v>13</v>
      </c>
      <c r="AC1303" s="1">
        <v>94.84055953</v>
      </c>
      <c r="AD1303" s="4">
        <v>39.27844047000001</v>
      </c>
    </row>
    <row r="1304">
      <c r="G1304" s="5">
        <v>98.3343</v>
      </c>
      <c r="H1304" s="1">
        <v>6.515</v>
      </c>
      <c r="K1304" s="4">
        <f>IFERROR(__xludf.DUMMYFUNCTION("""COMPUTED_VALUE"""),6.25)</f>
        <v>6.25</v>
      </c>
      <c r="L1304" s="4">
        <v>98.6332</v>
      </c>
      <c r="M1304" s="4" t="s">
        <v>13</v>
      </c>
      <c r="N1304" s="1">
        <v>96.62655211</v>
      </c>
      <c r="O1304" s="4">
        <v>1.7077478899999932</v>
      </c>
      <c r="V1304" s="5">
        <v>134.109</v>
      </c>
      <c r="W1304" s="1">
        <v>6.515</v>
      </c>
      <c r="Z1304" s="4">
        <f>IFERROR(__xludf.DUMMYFUNCTION("""COMPUTED_VALUE"""),6.25)</f>
        <v>6.25</v>
      </c>
      <c r="AA1304" s="4">
        <v>134.93</v>
      </c>
      <c r="AB1304" s="4" t="s">
        <v>13</v>
      </c>
      <c r="AC1304" s="1">
        <v>94.84055953</v>
      </c>
      <c r="AD1304" s="4">
        <v>39.268440470000016</v>
      </c>
    </row>
    <row r="1305">
      <c r="G1305" s="5">
        <v>98.3145</v>
      </c>
      <c r="H1305" s="1">
        <v>6.52</v>
      </c>
      <c r="K1305" s="4">
        <f>IFERROR(__xludf.DUMMYFUNCTION("""COMPUTED_VALUE"""),6.255)</f>
        <v>6.255</v>
      </c>
      <c r="L1305" s="4">
        <v>98.6339</v>
      </c>
      <c r="M1305" s="4" t="s">
        <v>13</v>
      </c>
      <c r="N1305" s="1">
        <v>96.62655211</v>
      </c>
      <c r="O1305" s="4">
        <v>1.6879478899999896</v>
      </c>
      <c r="V1305" s="5">
        <v>134.097</v>
      </c>
      <c r="W1305" s="1">
        <v>6.52</v>
      </c>
      <c r="Z1305" s="4">
        <f>IFERROR(__xludf.DUMMYFUNCTION("""COMPUTED_VALUE"""),6.255)</f>
        <v>6.255</v>
      </c>
      <c r="AA1305" s="4">
        <v>134.904</v>
      </c>
      <c r="AB1305" s="4" t="s">
        <v>13</v>
      </c>
      <c r="AC1305" s="1">
        <v>94.84055953</v>
      </c>
      <c r="AD1305" s="4">
        <v>39.256440470000015</v>
      </c>
    </row>
    <row r="1306">
      <c r="G1306" s="5">
        <v>98.2941</v>
      </c>
      <c r="H1306" s="1">
        <v>6.525</v>
      </c>
      <c r="K1306" s="4">
        <f>IFERROR(__xludf.DUMMYFUNCTION("""COMPUTED_VALUE"""),6.26)</f>
        <v>6.26</v>
      </c>
      <c r="L1306" s="4">
        <v>98.6342</v>
      </c>
      <c r="M1306" s="4" t="s">
        <v>13</v>
      </c>
      <c r="N1306" s="1">
        <v>96.62655211</v>
      </c>
      <c r="O1306" s="4">
        <v>1.6675478899999945</v>
      </c>
      <c r="V1306" s="5">
        <v>134.083</v>
      </c>
      <c r="W1306" s="1">
        <v>6.525</v>
      </c>
      <c r="Z1306" s="4">
        <f>IFERROR(__xludf.DUMMYFUNCTION("""COMPUTED_VALUE"""),6.26)</f>
        <v>6.26</v>
      </c>
      <c r="AA1306" s="4">
        <v>134.878</v>
      </c>
      <c r="AB1306" s="4" t="s">
        <v>13</v>
      </c>
      <c r="AC1306" s="1">
        <v>94.84055953</v>
      </c>
      <c r="AD1306" s="4">
        <v>39.242440470000005</v>
      </c>
    </row>
    <row r="1307">
      <c r="G1307" s="5">
        <v>98.2734</v>
      </c>
      <c r="H1307" s="1">
        <v>6.53</v>
      </c>
      <c r="K1307" s="4">
        <f>IFERROR(__xludf.DUMMYFUNCTION("""COMPUTED_VALUE"""),6.265)</f>
        <v>6.265</v>
      </c>
      <c r="L1307" s="4">
        <v>98.634</v>
      </c>
      <c r="M1307" s="4" t="s">
        <v>13</v>
      </c>
      <c r="N1307" s="1">
        <v>96.62655211</v>
      </c>
      <c r="O1307" s="4">
        <v>1.6468478899999894</v>
      </c>
      <c r="V1307" s="5">
        <v>134.068</v>
      </c>
      <c r="W1307" s="1">
        <v>6.53</v>
      </c>
      <c r="Z1307" s="4">
        <f>IFERROR(__xludf.DUMMYFUNCTION("""COMPUTED_VALUE"""),6.265)</f>
        <v>6.265</v>
      </c>
      <c r="AA1307" s="4">
        <v>134.851</v>
      </c>
      <c r="AB1307" s="4" t="s">
        <v>13</v>
      </c>
      <c r="AC1307" s="1">
        <v>94.84055953</v>
      </c>
      <c r="AD1307" s="4">
        <v>39.22744047000002</v>
      </c>
    </row>
    <row r="1308">
      <c r="G1308" s="5">
        <v>98.2522</v>
      </c>
      <c r="H1308" s="1">
        <v>6.535</v>
      </c>
      <c r="K1308" s="4">
        <f>IFERROR(__xludf.DUMMYFUNCTION("""COMPUTED_VALUE"""),6.27)</f>
        <v>6.27</v>
      </c>
      <c r="L1308" s="4">
        <v>98.6334</v>
      </c>
      <c r="M1308" s="4" t="s">
        <v>13</v>
      </c>
      <c r="N1308" s="1">
        <v>96.62655211</v>
      </c>
      <c r="O1308" s="4">
        <v>1.6256478899999962</v>
      </c>
      <c r="V1308" s="5">
        <v>134.052</v>
      </c>
      <c r="W1308" s="1">
        <v>6.535</v>
      </c>
      <c r="Z1308" s="4">
        <f>IFERROR(__xludf.DUMMYFUNCTION("""COMPUTED_VALUE"""),6.27)</f>
        <v>6.27</v>
      </c>
      <c r="AA1308" s="4">
        <v>134.823</v>
      </c>
      <c r="AB1308" s="4" t="s">
        <v>13</v>
      </c>
      <c r="AC1308" s="1">
        <v>94.84055953</v>
      </c>
      <c r="AD1308" s="4">
        <v>39.21144047</v>
      </c>
    </row>
    <row r="1309">
      <c r="G1309" s="5">
        <v>98.2306</v>
      </c>
      <c r="H1309" s="1">
        <v>6.54</v>
      </c>
      <c r="K1309" s="4">
        <f>IFERROR(__xludf.DUMMYFUNCTION("""COMPUTED_VALUE"""),6.275)</f>
        <v>6.275</v>
      </c>
      <c r="L1309" s="4">
        <v>98.6326</v>
      </c>
      <c r="M1309" s="4" t="s">
        <v>13</v>
      </c>
      <c r="N1309" s="1">
        <v>96.62655211</v>
      </c>
      <c r="O1309" s="4">
        <v>1.6040478899999897</v>
      </c>
      <c r="V1309" s="5">
        <v>134.034</v>
      </c>
      <c r="W1309" s="1">
        <v>6.54</v>
      </c>
      <c r="Z1309" s="4">
        <f>IFERROR(__xludf.DUMMYFUNCTION("""COMPUTED_VALUE"""),6.275)</f>
        <v>6.275</v>
      </c>
      <c r="AA1309" s="4">
        <v>134.795</v>
      </c>
      <c r="AB1309" s="4" t="s">
        <v>13</v>
      </c>
      <c r="AC1309" s="1">
        <v>94.84055953</v>
      </c>
      <c r="AD1309" s="4">
        <v>39.19344047</v>
      </c>
    </row>
    <row r="1310">
      <c r="G1310" s="5">
        <v>98.2087</v>
      </c>
      <c r="H1310" s="1">
        <v>6.545</v>
      </c>
      <c r="K1310" s="4">
        <f>IFERROR(__xludf.DUMMYFUNCTION("""COMPUTED_VALUE"""),6.28)</f>
        <v>6.28</v>
      </c>
      <c r="L1310" s="4">
        <v>98.6314</v>
      </c>
      <c r="M1310" s="4" t="s">
        <v>13</v>
      </c>
      <c r="N1310" s="1">
        <v>96.62655211</v>
      </c>
      <c r="O1310" s="4">
        <v>1.5821478899999875</v>
      </c>
      <c r="V1310" s="5">
        <v>134.014</v>
      </c>
      <c r="W1310" s="1">
        <v>6.545</v>
      </c>
      <c r="Z1310" s="4">
        <f>IFERROR(__xludf.DUMMYFUNCTION("""COMPUTED_VALUE"""),6.28)</f>
        <v>6.28</v>
      </c>
      <c r="AA1310" s="4">
        <v>134.767</v>
      </c>
      <c r="AB1310" s="4" t="s">
        <v>13</v>
      </c>
      <c r="AC1310" s="1">
        <v>94.84055953</v>
      </c>
      <c r="AD1310" s="4">
        <v>39.17344047000002</v>
      </c>
    </row>
    <row r="1311">
      <c r="G1311" s="5">
        <v>98.1865</v>
      </c>
      <c r="H1311" s="1">
        <v>6.55</v>
      </c>
      <c r="K1311" s="4">
        <f>IFERROR(__xludf.DUMMYFUNCTION("""COMPUTED_VALUE"""),6.285)</f>
        <v>6.285</v>
      </c>
      <c r="L1311" s="4">
        <v>98.63</v>
      </c>
      <c r="M1311" s="4" t="s">
        <v>13</v>
      </c>
      <c r="N1311" s="1">
        <v>96.62655211</v>
      </c>
      <c r="O1311" s="4">
        <v>1.5599478899999895</v>
      </c>
      <c r="V1311" s="5">
        <v>133.994</v>
      </c>
      <c r="W1311" s="1">
        <v>6.55</v>
      </c>
      <c r="Z1311" s="4">
        <f>IFERROR(__xludf.DUMMYFUNCTION("""COMPUTED_VALUE"""),6.285)</f>
        <v>6.285</v>
      </c>
      <c r="AA1311" s="4">
        <v>134.738</v>
      </c>
      <c r="AB1311" s="4" t="s">
        <v>13</v>
      </c>
      <c r="AC1311" s="1">
        <v>94.84055953</v>
      </c>
      <c r="AD1311" s="4">
        <v>39.15344047000001</v>
      </c>
    </row>
    <row r="1312">
      <c r="G1312" s="5">
        <v>98.1641</v>
      </c>
      <c r="H1312" s="1">
        <v>6.555</v>
      </c>
      <c r="K1312" s="4">
        <f>IFERROR(__xludf.DUMMYFUNCTION("""COMPUTED_VALUE"""),6.2868270872)</f>
        <v>6.286827087</v>
      </c>
      <c r="L1312" s="4" t="s">
        <v>13</v>
      </c>
      <c r="M1312" s="4">
        <v>99.8972285672911</v>
      </c>
      <c r="N1312" s="1">
        <v>96.62655211</v>
      </c>
      <c r="O1312" s="4">
        <v>1.537547889999999</v>
      </c>
      <c r="V1312" s="5">
        <v>133.972</v>
      </c>
      <c r="W1312" s="1">
        <v>6.555</v>
      </c>
      <c r="Z1312" s="4">
        <f>IFERROR(__xludf.DUMMYFUNCTION("""COMPUTED_VALUE"""),6.2868270872)</f>
        <v>6.286827087</v>
      </c>
      <c r="AA1312" s="4" t="s">
        <v>13</v>
      </c>
      <c r="AB1312" s="4">
        <v>97.6212493507527</v>
      </c>
      <c r="AC1312" s="1">
        <v>94.84055953</v>
      </c>
      <c r="AD1312" s="4">
        <v>39.131440470000015</v>
      </c>
    </row>
    <row r="1313">
      <c r="G1313" s="5">
        <v>98.1415</v>
      </c>
      <c r="H1313" s="1">
        <v>6.56</v>
      </c>
      <c r="K1313" s="4">
        <f>IFERROR(__xludf.DUMMYFUNCTION("""COMPUTED_VALUE"""),6.29)</f>
        <v>6.29</v>
      </c>
      <c r="L1313" s="4">
        <v>98.6284</v>
      </c>
      <c r="M1313" s="4" t="s">
        <v>13</v>
      </c>
      <c r="N1313" s="1">
        <v>96.62655211</v>
      </c>
      <c r="O1313" s="4">
        <v>1.5149478899999878</v>
      </c>
      <c r="V1313" s="5">
        <v>133.95</v>
      </c>
      <c r="W1313" s="1">
        <v>6.56</v>
      </c>
      <c r="Z1313" s="4">
        <f>IFERROR(__xludf.DUMMYFUNCTION("""COMPUTED_VALUE"""),6.29)</f>
        <v>6.29</v>
      </c>
      <c r="AA1313" s="4">
        <v>134.708</v>
      </c>
      <c r="AB1313" s="4" t="s">
        <v>13</v>
      </c>
      <c r="AC1313" s="1">
        <v>94.84055953</v>
      </c>
      <c r="AD1313" s="4">
        <v>39.109440469999996</v>
      </c>
    </row>
    <row r="1314">
      <c r="G1314" s="5">
        <v>98.1188</v>
      </c>
      <c r="H1314" s="1">
        <v>6.565</v>
      </c>
      <c r="K1314" s="4">
        <f>IFERROR(__xludf.DUMMYFUNCTION("""COMPUTED_VALUE"""),6.295)</f>
        <v>6.295</v>
      </c>
      <c r="L1314" s="4">
        <v>98.6268</v>
      </c>
      <c r="M1314" s="4" t="s">
        <v>13</v>
      </c>
      <c r="N1314" s="1">
        <v>96.62655211</v>
      </c>
      <c r="O1314" s="4">
        <v>1.4922478899999874</v>
      </c>
      <c r="V1314" s="5">
        <v>133.926</v>
      </c>
      <c r="W1314" s="1">
        <v>6.565</v>
      </c>
      <c r="Z1314" s="4">
        <f>IFERROR(__xludf.DUMMYFUNCTION("""COMPUTED_VALUE"""),6.295)</f>
        <v>6.295</v>
      </c>
      <c r="AA1314" s="4">
        <v>134.679</v>
      </c>
      <c r="AB1314" s="4" t="s">
        <v>13</v>
      </c>
      <c r="AC1314" s="1">
        <v>94.84055953</v>
      </c>
      <c r="AD1314" s="4">
        <v>39.085440469999995</v>
      </c>
    </row>
    <row r="1315">
      <c r="G1315" s="5">
        <v>98.0959</v>
      </c>
      <c r="H1315" s="1">
        <v>6.57</v>
      </c>
      <c r="K1315" s="4">
        <f>IFERROR(__xludf.DUMMYFUNCTION("""COMPUTED_VALUE"""),6.3)</f>
        <v>6.3</v>
      </c>
      <c r="L1315" s="4">
        <v>98.6251</v>
      </c>
      <c r="M1315" s="4" t="s">
        <v>13</v>
      </c>
      <c r="N1315" s="1">
        <v>96.62655211</v>
      </c>
      <c r="O1315" s="4">
        <v>1.4693478899999945</v>
      </c>
      <c r="V1315" s="5">
        <v>133.902</v>
      </c>
      <c r="W1315" s="1">
        <v>6.57</v>
      </c>
      <c r="Z1315" s="4">
        <f>IFERROR(__xludf.DUMMYFUNCTION("""COMPUTED_VALUE"""),6.3)</f>
        <v>6.3</v>
      </c>
      <c r="AA1315" s="4">
        <v>134.649</v>
      </c>
      <c r="AB1315" s="4" t="s">
        <v>13</v>
      </c>
      <c r="AC1315" s="1">
        <v>94.84055953</v>
      </c>
      <c r="AD1315" s="4">
        <v>39.061440469999994</v>
      </c>
    </row>
    <row r="1316">
      <c r="G1316" s="5">
        <v>98.0731</v>
      </c>
      <c r="H1316" s="1">
        <v>6.575</v>
      </c>
      <c r="K1316" s="4">
        <f>IFERROR(__xludf.DUMMYFUNCTION("""COMPUTED_VALUE"""),6.305)</f>
        <v>6.305</v>
      </c>
      <c r="L1316" s="4">
        <v>98.6234</v>
      </c>
      <c r="M1316" s="4" t="s">
        <v>13</v>
      </c>
      <c r="N1316" s="1">
        <v>96.6228094521023</v>
      </c>
      <c r="O1316" s="4">
        <v>1.4502905478976942</v>
      </c>
      <c r="V1316" s="5">
        <v>133.878</v>
      </c>
      <c r="W1316" s="1">
        <v>6.575</v>
      </c>
      <c r="Z1316" s="4">
        <f>IFERROR(__xludf.DUMMYFUNCTION("""COMPUTED_VALUE"""),6.305)</f>
        <v>6.305</v>
      </c>
      <c r="AA1316" s="4">
        <v>134.619</v>
      </c>
      <c r="AB1316" s="4" t="s">
        <v>13</v>
      </c>
      <c r="AC1316" s="1">
        <v>94.8274092149107</v>
      </c>
      <c r="AD1316" s="4">
        <v>39.050590785089284</v>
      </c>
    </row>
    <row r="1317">
      <c r="G1317" s="5">
        <v>98.0501</v>
      </c>
      <c r="H1317" s="1">
        <v>6.58</v>
      </c>
      <c r="K1317" s="4">
        <f>IFERROR(__xludf.DUMMYFUNCTION("""COMPUTED_VALUE"""),6.31)</f>
        <v>6.31</v>
      </c>
      <c r="L1317" s="4">
        <v>98.6216</v>
      </c>
      <c r="M1317" s="4" t="s">
        <v>13</v>
      </c>
      <c r="N1317" s="1">
        <v>96.6110970501715</v>
      </c>
      <c r="O1317" s="4">
        <v>1.439002949828506</v>
      </c>
      <c r="V1317" s="5">
        <v>133.853</v>
      </c>
      <c r="W1317" s="1">
        <v>6.58</v>
      </c>
      <c r="Z1317" s="4">
        <f>IFERROR(__xludf.DUMMYFUNCTION("""COMPUTED_VALUE"""),6.31)</f>
        <v>6.31</v>
      </c>
      <c r="AA1317" s="4">
        <v>134.59</v>
      </c>
      <c r="AB1317" s="4" t="s">
        <v>13</v>
      </c>
      <c r="AC1317" s="1">
        <v>94.7863144117182</v>
      </c>
      <c r="AD1317" s="4">
        <v>39.066685588281814</v>
      </c>
    </row>
    <row r="1318">
      <c r="G1318" s="5">
        <v>98.0272</v>
      </c>
      <c r="H1318" s="1">
        <v>6.585</v>
      </c>
      <c r="K1318" s="4">
        <f>IFERROR(__xludf.DUMMYFUNCTION("""COMPUTED_VALUE"""),6.315)</f>
        <v>6.315</v>
      </c>
      <c r="L1318" s="4">
        <v>98.62</v>
      </c>
      <c r="M1318" s="4" t="s">
        <v>13</v>
      </c>
      <c r="N1318" s="1">
        <v>96.5921164893554</v>
      </c>
      <c r="O1318" s="4">
        <v>1.4350835106445885</v>
      </c>
      <c r="V1318" s="5">
        <v>133.828</v>
      </c>
      <c r="W1318" s="1">
        <v>6.585</v>
      </c>
      <c r="Z1318" s="4">
        <f>IFERROR(__xludf.DUMMYFUNCTION("""COMPUTED_VALUE"""),6.315)</f>
        <v>6.315</v>
      </c>
      <c r="AA1318" s="4">
        <v>134.56</v>
      </c>
      <c r="AB1318" s="4" t="s">
        <v>13</v>
      </c>
      <c r="AC1318" s="1">
        <v>94.7198328338032</v>
      </c>
      <c r="AD1318" s="4">
        <v>39.10816716619681</v>
      </c>
    </row>
    <row r="1319">
      <c r="G1319" s="5">
        <v>98.0044</v>
      </c>
      <c r="H1319" s="1">
        <v>6.59</v>
      </c>
      <c r="K1319" s="4">
        <f>IFERROR(__xludf.DUMMYFUNCTION("""COMPUTED_VALUE"""),6.32)</f>
        <v>6.32</v>
      </c>
      <c r="L1319" s="4">
        <v>98.6184</v>
      </c>
      <c r="M1319" s="4" t="s">
        <v>13</v>
      </c>
      <c r="N1319" s="1">
        <v>96.5665839033981</v>
      </c>
      <c r="O1319" s="4">
        <v>1.4378160966019067</v>
      </c>
      <c r="V1319" s="5">
        <v>133.802</v>
      </c>
      <c r="W1319" s="1">
        <v>6.59</v>
      </c>
      <c r="Z1319" s="4">
        <f>IFERROR(__xludf.DUMMYFUNCTION("""COMPUTED_VALUE"""),6.32)</f>
        <v>6.32</v>
      </c>
      <c r="AA1319" s="4">
        <v>134.531</v>
      </c>
      <c r="AB1319" s="4" t="s">
        <v>13</v>
      </c>
      <c r="AC1319" s="1">
        <v>94.6305733647384</v>
      </c>
      <c r="AD1319" s="4">
        <v>39.1714266352616</v>
      </c>
    </row>
    <row r="1320">
      <c r="G1320" s="5">
        <v>97.9817</v>
      </c>
      <c r="H1320" s="1">
        <v>6.595</v>
      </c>
      <c r="K1320" s="4">
        <f>IFERROR(__xludf.DUMMYFUNCTION("""COMPUTED_VALUE"""),6.325)</f>
        <v>6.325</v>
      </c>
      <c r="L1320" s="4">
        <v>98.6169</v>
      </c>
      <c r="M1320" s="4" t="s">
        <v>13</v>
      </c>
      <c r="N1320" s="1">
        <v>96.5352154260435</v>
      </c>
      <c r="O1320" s="4">
        <v>1.4464845739565106</v>
      </c>
      <c r="V1320" s="5">
        <v>133.777</v>
      </c>
      <c r="W1320" s="1">
        <v>6.595</v>
      </c>
      <c r="Z1320" s="4">
        <f>IFERROR(__xludf.DUMMYFUNCTION("""COMPUTED_VALUE"""),6.325)</f>
        <v>6.325</v>
      </c>
      <c r="AA1320" s="4">
        <v>134.502</v>
      </c>
      <c r="AB1320" s="4" t="s">
        <v>13</v>
      </c>
      <c r="AC1320" s="1">
        <v>94.5211448880966</v>
      </c>
      <c r="AD1320" s="4">
        <v>39.25585511190339</v>
      </c>
    </row>
    <row r="1321">
      <c r="G1321" s="5">
        <v>97.959</v>
      </c>
      <c r="H1321" s="1">
        <v>6.6</v>
      </c>
      <c r="K1321" s="4">
        <f>IFERROR(__xludf.DUMMYFUNCTION("""COMPUTED_VALUE"""),6.33)</f>
        <v>6.33</v>
      </c>
      <c r="L1321" s="4">
        <v>98.6156</v>
      </c>
      <c r="M1321" s="4" t="s">
        <v>13</v>
      </c>
      <c r="N1321" s="1">
        <v>96.4987271910353</v>
      </c>
      <c r="O1321" s="4">
        <v>1.460272808964703</v>
      </c>
      <c r="V1321" s="5">
        <v>133.753</v>
      </c>
      <c r="W1321" s="1">
        <v>6.6</v>
      </c>
      <c r="Z1321" s="4">
        <f>IFERROR(__xludf.DUMMYFUNCTION("""COMPUTED_VALUE"""),6.33)</f>
        <v>6.33</v>
      </c>
      <c r="AA1321" s="4">
        <v>134.474</v>
      </c>
      <c r="AB1321" s="4" t="s">
        <v>13</v>
      </c>
      <c r="AC1321" s="1">
        <v>94.3941562874506</v>
      </c>
      <c r="AD1321" s="4">
        <v>39.35884371254939</v>
      </c>
    </row>
    <row r="1322">
      <c r="G1322" s="5">
        <v>97.9366</v>
      </c>
      <c r="H1322" s="1">
        <v>6.605</v>
      </c>
      <c r="K1322" s="4">
        <f>IFERROR(__xludf.DUMMYFUNCTION("""COMPUTED_VALUE"""),6.335)</f>
        <v>6.335</v>
      </c>
      <c r="L1322" s="4">
        <v>98.6143</v>
      </c>
      <c r="M1322" s="4" t="s">
        <v>13</v>
      </c>
      <c r="N1322" s="1">
        <v>96.4578353321176</v>
      </c>
      <c r="O1322" s="4">
        <v>1.4787646678824018</v>
      </c>
      <c r="V1322" s="5">
        <v>133.728</v>
      </c>
      <c r="W1322" s="1">
        <v>6.605</v>
      </c>
      <c r="Z1322" s="4">
        <f>IFERROR(__xludf.DUMMYFUNCTION("""COMPUTED_VALUE"""),6.335)</f>
        <v>6.335</v>
      </c>
      <c r="AA1322" s="4">
        <v>134.447</v>
      </c>
      <c r="AB1322" s="4" t="s">
        <v>13</v>
      </c>
      <c r="AC1322" s="1">
        <v>94.252216446373</v>
      </c>
      <c r="AD1322" s="4">
        <v>39.47578355362701</v>
      </c>
    </row>
    <row r="1323">
      <c r="G1323" s="5">
        <v>97.9142</v>
      </c>
      <c r="H1323" s="1">
        <v>6.61</v>
      </c>
      <c r="K1323" s="4">
        <f>IFERROR(__xludf.DUMMYFUNCTION("""COMPUTED_VALUE"""),6.34)</f>
        <v>6.34</v>
      </c>
      <c r="L1323" s="4">
        <v>98.6131</v>
      </c>
      <c r="M1323" s="4" t="s">
        <v>13</v>
      </c>
      <c r="N1323" s="1">
        <v>96.4132559830341</v>
      </c>
      <c r="O1323" s="4">
        <v>1.5009440169658887</v>
      </c>
      <c r="V1323" s="5">
        <v>133.704</v>
      </c>
      <c r="W1323" s="1">
        <v>6.61</v>
      </c>
      <c r="Z1323" s="4">
        <f>IFERROR(__xludf.DUMMYFUNCTION("""COMPUTED_VALUE"""),6.34)</f>
        <v>6.34</v>
      </c>
      <c r="AA1323" s="4">
        <v>134.42</v>
      </c>
      <c r="AB1323" s="4" t="s">
        <v>13</v>
      </c>
      <c r="AC1323" s="1">
        <v>94.0979342484367</v>
      </c>
      <c r="AD1323" s="4">
        <v>39.60606575156331</v>
      </c>
    </row>
    <row r="1324">
      <c r="G1324" s="5">
        <v>97.8921</v>
      </c>
      <c r="H1324" s="1">
        <v>6.615</v>
      </c>
      <c r="K1324" s="4">
        <f>IFERROR(__xludf.DUMMYFUNCTION("""COMPUTED_VALUE"""),6.345)</f>
        <v>6.345</v>
      </c>
      <c r="L1324" s="4">
        <v>98.6121</v>
      </c>
      <c r="M1324" s="4" t="s">
        <v>13</v>
      </c>
      <c r="N1324" s="1">
        <v>96.3657052775288</v>
      </c>
      <c r="O1324" s="4">
        <v>1.5263947224711956</v>
      </c>
      <c r="V1324" s="5">
        <v>133.68</v>
      </c>
      <c r="W1324" s="1">
        <v>6.615</v>
      </c>
      <c r="Z1324" s="4">
        <f>IFERROR(__xludf.DUMMYFUNCTION("""COMPUTED_VALUE"""),6.345)</f>
        <v>6.345</v>
      </c>
      <c r="AA1324" s="4">
        <v>134.394</v>
      </c>
      <c r="AB1324" s="4" t="s">
        <v>13</v>
      </c>
      <c r="AC1324" s="1">
        <v>93.9339185772143</v>
      </c>
      <c r="AD1324" s="4">
        <v>39.74608142278571</v>
      </c>
    </row>
    <row r="1325">
      <c r="G1325" s="5">
        <v>97.8702</v>
      </c>
      <c r="H1325" s="1">
        <v>6.62</v>
      </c>
      <c r="K1325" s="4">
        <f>IFERROR(__xludf.DUMMYFUNCTION("""COMPUTED_VALUE"""),6.35)</f>
        <v>6.35</v>
      </c>
      <c r="L1325" s="4">
        <v>98.611</v>
      </c>
      <c r="M1325" s="4" t="s">
        <v>13</v>
      </c>
      <c r="N1325" s="1">
        <v>96.3158993493456</v>
      </c>
      <c r="O1325" s="4">
        <v>1.5543006506543975</v>
      </c>
      <c r="V1325" s="5">
        <v>133.657</v>
      </c>
      <c r="W1325" s="1">
        <v>6.62</v>
      </c>
      <c r="Z1325" s="4">
        <f>IFERROR(__xludf.DUMMYFUNCTION("""COMPUTED_VALUE"""),6.35)</f>
        <v>6.35</v>
      </c>
      <c r="AA1325" s="4">
        <v>134.369</v>
      </c>
      <c r="AB1325" s="4" t="s">
        <v>13</v>
      </c>
      <c r="AC1325" s="1">
        <v>93.7627783162787</v>
      </c>
      <c r="AD1325" s="4">
        <v>39.89422168372131</v>
      </c>
    </row>
    <row r="1326">
      <c r="G1326" s="5">
        <v>97.8485</v>
      </c>
      <c r="H1326" s="1">
        <v>6.625</v>
      </c>
      <c r="K1326" s="4">
        <f>IFERROR(__xludf.DUMMYFUNCTION("""COMPUTED_VALUE"""),6.355)</f>
        <v>6.355</v>
      </c>
      <c r="L1326" s="4">
        <v>98.61</v>
      </c>
      <c r="M1326" s="4" t="s">
        <v>13</v>
      </c>
      <c r="N1326" s="1">
        <v>96.2645543322283</v>
      </c>
      <c r="O1326" s="4">
        <v>1.583945667771701</v>
      </c>
      <c r="V1326" s="5">
        <v>133.635</v>
      </c>
      <c r="W1326" s="1">
        <v>6.625</v>
      </c>
      <c r="Z1326" s="4">
        <f>IFERROR(__xludf.DUMMYFUNCTION("""COMPUTED_VALUE"""),6.355)</f>
        <v>6.355</v>
      </c>
      <c r="AA1326" s="4">
        <v>134.345</v>
      </c>
      <c r="AB1326" s="4" t="s">
        <v>13</v>
      </c>
      <c r="AC1326" s="1">
        <v>93.5871223492025</v>
      </c>
      <c r="AD1326" s="4">
        <v>40.04787765079749</v>
      </c>
    </row>
    <row r="1327">
      <c r="G1327" s="5">
        <v>97.8271</v>
      </c>
      <c r="H1327" s="1">
        <v>6.63</v>
      </c>
      <c r="K1327" s="4">
        <f>IFERROR(__xludf.DUMMYFUNCTION("""COMPUTED_VALUE"""),6.36)</f>
        <v>6.36</v>
      </c>
      <c r="L1327" s="4">
        <v>98.609</v>
      </c>
      <c r="M1327" s="4" t="s">
        <v>13</v>
      </c>
      <c r="N1327" s="1">
        <v>96.2123863599208</v>
      </c>
      <c r="O1327" s="4">
        <v>1.6147136400792022</v>
      </c>
      <c r="V1327" s="5">
        <v>133.613</v>
      </c>
      <c r="W1327" s="1">
        <v>6.63</v>
      </c>
      <c r="Z1327" s="4">
        <f>IFERROR(__xludf.DUMMYFUNCTION("""COMPUTED_VALUE"""),6.36)</f>
        <v>6.36</v>
      </c>
      <c r="AA1327" s="4">
        <v>134.323</v>
      </c>
      <c r="AB1327" s="4" t="s">
        <v>13</v>
      </c>
      <c r="AC1327" s="1">
        <v>93.4095595595585</v>
      </c>
      <c r="AD1327" s="4">
        <v>40.2034404404415</v>
      </c>
    </row>
    <row r="1328">
      <c r="G1328" s="5">
        <v>97.8059</v>
      </c>
      <c r="H1328" s="1">
        <v>6.635</v>
      </c>
      <c r="K1328" s="4">
        <f>IFERROR(__xludf.DUMMYFUNCTION("""COMPUTED_VALUE"""),6.365)</f>
        <v>6.365</v>
      </c>
      <c r="L1328" s="4">
        <v>98.6079</v>
      </c>
      <c r="M1328" s="4" t="s">
        <v>13</v>
      </c>
      <c r="N1328" s="1">
        <v>96.160111566167</v>
      </c>
      <c r="O1328" s="4">
        <v>1.6457884338329904</v>
      </c>
      <c r="V1328" s="5">
        <v>133.593</v>
      </c>
      <c r="W1328" s="1">
        <v>6.635</v>
      </c>
      <c r="Z1328" s="4">
        <f>IFERROR(__xludf.DUMMYFUNCTION("""COMPUTED_VALUE"""),6.365)</f>
        <v>6.365</v>
      </c>
      <c r="AA1328" s="4">
        <v>134.301</v>
      </c>
      <c r="AB1328" s="4" t="s">
        <v>13</v>
      </c>
      <c r="AC1328" s="1">
        <v>93.2326988309196</v>
      </c>
      <c r="AD1328" s="4">
        <v>40.36030116908039</v>
      </c>
    </row>
    <row r="1329">
      <c r="G1329" s="5">
        <v>97.7849</v>
      </c>
      <c r="H1329" s="1">
        <v>6.64</v>
      </c>
      <c r="K1329" s="4">
        <f>IFERROR(__xludf.DUMMYFUNCTION("""COMPUTED_VALUE"""),6.37)</f>
        <v>6.37</v>
      </c>
      <c r="L1329" s="4">
        <v>98.6067</v>
      </c>
      <c r="M1329" s="4" t="s">
        <v>13</v>
      </c>
      <c r="N1329" s="1">
        <v>96.1084460847108</v>
      </c>
      <c r="O1329" s="4">
        <v>1.676453915289187</v>
      </c>
      <c r="V1329" s="5">
        <v>133.572</v>
      </c>
      <c r="W1329" s="1">
        <v>6.64</v>
      </c>
      <c r="Z1329" s="4">
        <f>IFERROR(__xludf.DUMMYFUNCTION("""COMPUTED_VALUE"""),6.37)</f>
        <v>6.37</v>
      </c>
      <c r="AA1329" s="4">
        <v>134.281</v>
      </c>
      <c r="AB1329" s="4" t="s">
        <v>13</v>
      </c>
      <c r="AC1329" s="1">
        <v>93.0591490468583</v>
      </c>
      <c r="AD1329" s="4">
        <v>40.51285095314171</v>
      </c>
    </row>
    <row r="1330">
      <c r="G1330" s="5">
        <v>97.7642</v>
      </c>
      <c r="H1330" s="1">
        <v>6.645</v>
      </c>
      <c r="K1330" s="4">
        <f>IFERROR(__xludf.DUMMYFUNCTION("""COMPUTED_VALUE"""),6.3702087402)</f>
        <v>6.37020874</v>
      </c>
      <c r="L1330" s="4" t="s">
        <v>13</v>
      </c>
      <c r="M1330" s="4">
        <v>96.6265521073097</v>
      </c>
      <c r="N1330" s="1">
        <v>96.0581060492961</v>
      </c>
      <c r="O1330" s="4">
        <v>1.7060939507039024</v>
      </c>
      <c r="V1330" s="5">
        <v>133.553</v>
      </c>
      <c r="W1330" s="1">
        <v>6.645</v>
      </c>
      <c r="Z1330" s="4">
        <f>IFERROR(__xludf.DUMMYFUNCTION("""COMPUTED_VALUE"""),6.3702087402)</f>
        <v>6.37020874</v>
      </c>
      <c r="AA1330" s="4" t="s">
        <v>13</v>
      </c>
      <c r="AB1330" s="4">
        <v>94.8405595316144</v>
      </c>
      <c r="AC1330" s="1">
        <v>92.8915190909474</v>
      </c>
      <c r="AD1330" s="4">
        <v>40.6614809090526</v>
      </c>
    </row>
    <row r="1331">
      <c r="G1331" s="5">
        <v>97.7437</v>
      </c>
      <c r="H1331" s="1">
        <v>6.65</v>
      </c>
      <c r="K1331" s="4">
        <f>IFERROR(__xludf.DUMMYFUNCTION("""COMPUTED_VALUE"""),6.375)</f>
        <v>6.375</v>
      </c>
      <c r="L1331" s="4">
        <v>98.6054</v>
      </c>
      <c r="M1331" s="4" t="s">
        <v>13</v>
      </c>
      <c r="N1331" s="1">
        <v>96.0098075936668</v>
      </c>
      <c r="O1331" s="4">
        <v>1.7338924063331973</v>
      </c>
      <c r="V1331" s="5">
        <v>133.534</v>
      </c>
      <c r="W1331" s="1">
        <v>6.65</v>
      </c>
      <c r="Z1331" s="4">
        <f>IFERROR(__xludf.DUMMYFUNCTION("""COMPUTED_VALUE"""),6.375)</f>
        <v>6.375</v>
      </c>
      <c r="AA1331" s="4">
        <v>134.263</v>
      </c>
      <c r="AB1331" s="4" t="s">
        <v>13</v>
      </c>
      <c r="AC1331" s="1">
        <v>92.7324178467598</v>
      </c>
      <c r="AD1331" s="4">
        <v>40.80158215324019</v>
      </c>
    </row>
    <row r="1332">
      <c r="G1332" s="5">
        <v>97.7234</v>
      </c>
      <c r="H1332" s="1">
        <v>6.655</v>
      </c>
      <c r="K1332" s="4">
        <f>IFERROR(__xludf.DUMMYFUNCTION("""COMPUTED_VALUE"""),6.38)</f>
        <v>6.38</v>
      </c>
      <c r="L1332" s="4">
        <v>98.6038</v>
      </c>
      <c r="M1332" s="4" t="s">
        <v>13</v>
      </c>
      <c r="N1332" s="1">
        <v>95.9642668515667</v>
      </c>
      <c r="O1332" s="4">
        <v>1.7591331484332926</v>
      </c>
      <c r="V1332" s="5">
        <v>133.516</v>
      </c>
      <c r="W1332" s="1">
        <v>6.655</v>
      </c>
      <c r="Z1332" s="4">
        <f>IFERROR(__xludf.DUMMYFUNCTION("""COMPUTED_VALUE"""),6.38)</f>
        <v>6.38</v>
      </c>
      <c r="AA1332" s="4">
        <v>134.246</v>
      </c>
      <c r="AB1332" s="4" t="s">
        <v>13</v>
      </c>
      <c r="AC1332" s="1">
        <v>92.5844541978681</v>
      </c>
      <c r="AD1332" s="4">
        <v>40.93154580213189</v>
      </c>
    </row>
    <row r="1333">
      <c r="G1333" s="5">
        <v>97.7034</v>
      </c>
      <c r="H1333" s="1">
        <v>6.66</v>
      </c>
      <c r="K1333" s="4">
        <f>IFERROR(__xludf.DUMMYFUNCTION("""COMPUTED_VALUE"""),6.385)</f>
        <v>6.385</v>
      </c>
      <c r="L1333" s="4">
        <v>98.602</v>
      </c>
      <c r="M1333" s="4" t="s">
        <v>13</v>
      </c>
      <c r="N1333" s="1">
        <v>95.9221999567397</v>
      </c>
      <c r="O1333" s="4">
        <v>1.7812000432602986</v>
      </c>
      <c r="V1333" s="5">
        <v>133.498</v>
      </c>
      <c r="W1333" s="1">
        <v>6.66</v>
      </c>
      <c r="Z1333" s="4">
        <f>IFERROR(__xludf.DUMMYFUNCTION("""COMPUTED_VALUE"""),6.385)</f>
        <v>6.385</v>
      </c>
      <c r="AA1333" s="4">
        <v>134.23</v>
      </c>
      <c r="AB1333" s="4" t="s">
        <v>13</v>
      </c>
      <c r="AC1333" s="1">
        <v>92.4502370278451</v>
      </c>
      <c r="AD1333" s="4">
        <v>41.047762972154885</v>
      </c>
    </row>
    <row r="1334">
      <c r="G1334" s="5">
        <v>97.6836</v>
      </c>
      <c r="H1334" s="1">
        <v>6.665</v>
      </c>
      <c r="K1334" s="4">
        <f>IFERROR(__xludf.DUMMYFUNCTION("""COMPUTED_VALUE"""),6.39)</f>
        <v>6.39</v>
      </c>
      <c r="L1334" s="4">
        <v>98.5998</v>
      </c>
      <c r="M1334" s="4" t="s">
        <v>13</v>
      </c>
      <c r="N1334" s="1">
        <v>95.8843230429298</v>
      </c>
      <c r="O1334" s="4">
        <v>1.7992769570702052</v>
      </c>
      <c r="V1334" s="5">
        <v>133.481</v>
      </c>
      <c r="W1334" s="1">
        <v>6.665</v>
      </c>
      <c r="Z1334" s="4">
        <f>IFERROR(__xludf.DUMMYFUNCTION("""COMPUTED_VALUE"""),6.39)</f>
        <v>6.39</v>
      </c>
      <c r="AA1334" s="4">
        <v>134.216</v>
      </c>
      <c r="AB1334" s="4" t="s">
        <v>13</v>
      </c>
      <c r="AC1334" s="1">
        <v>92.3323752202635</v>
      </c>
      <c r="AD1334" s="4">
        <v>41.148624779736494</v>
      </c>
    </row>
    <row r="1335">
      <c r="G1335" s="5">
        <v>97.6639</v>
      </c>
      <c r="H1335" s="1">
        <v>6.67</v>
      </c>
      <c r="K1335" s="4">
        <f>IFERROR(__xludf.DUMMYFUNCTION("""COMPUTED_VALUE"""),6.395)</f>
        <v>6.395</v>
      </c>
      <c r="L1335" s="4">
        <v>98.5973</v>
      </c>
      <c r="M1335" s="4" t="s">
        <v>13</v>
      </c>
      <c r="N1335" s="1">
        <v>95.8513522438808</v>
      </c>
      <c r="O1335" s="4">
        <v>1.8125477561192014</v>
      </c>
      <c r="V1335" s="5">
        <v>133.464</v>
      </c>
      <c r="W1335" s="1">
        <v>6.67</v>
      </c>
      <c r="Z1335" s="4">
        <f>IFERROR(__xludf.DUMMYFUNCTION("""COMPUTED_VALUE"""),6.395)</f>
        <v>6.395</v>
      </c>
      <c r="AA1335" s="4">
        <v>134.204</v>
      </c>
      <c r="AB1335" s="4" t="s">
        <v>13</v>
      </c>
      <c r="AC1335" s="1">
        <v>92.2334776586961</v>
      </c>
      <c r="AD1335" s="4">
        <v>41.230522341303896</v>
      </c>
    </row>
    <row r="1336">
      <c r="G1336" s="5">
        <v>97.6444</v>
      </c>
      <c r="H1336" s="1">
        <v>6.675</v>
      </c>
      <c r="K1336" s="4">
        <f>IFERROR(__xludf.DUMMYFUNCTION("""COMPUTED_VALUE"""),6.4)</f>
        <v>6.4</v>
      </c>
      <c r="L1336" s="4">
        <v>98.5943</v>
      </c>
      <c r="M1336" s="4" t="s">
        <v>13</v>
      </c>
      <c r="N1336" s="1">
        <v>95.8240036933365</v>
      </c>
      <c r="O1336" s="4">
        <v>1.8203963066635112</v>
      </c>
      <c r="V1336" s="5">
        <v>133.449</v>
      </c>
      <c r="W1336" s="1">
        <v>6.675</v>
      </c>
      <c r="Z1336" s="4">
        <f>IFERROR(__xludf.DUMMYFUNCTION("""COMPUTED_VALUE"""),6.4)</f>
        <v>6.4</v>
      </c>
      <c r="AA1336" s="4">
        <v>134.193</v>
      </c>
      <c r="AB1336" s="4" t="s">
        <v>13</v>
      </c>
      <c r="AC1336" s="1">
        <v>92.1561532267157</v>
      </c>
      <c r="AD1336" s="4">
        <v>41.29284677328431</v>
      </c>
    </row>
    <row r="1337">
      <c r="G1337" s="5">
        <v>97.625</v>
      </c>
      <c r="H1337" s="1">
        <v>6.68</v>
      </c>
      <c r="K1337" s="4">
        <f>IFERROR(__xludf.DUMMYFUNCTION("""COMPUTED_VALUE"""),6.405)</f>
        <v>6.405</v>
      </c>
      <c r="L1337" s="4">
        <v>98.5909</v>
      </c>
      <c r="M1337" s="4" t="s">
        <v>13</v>
      </c>
      <c r="N1337" s="1">
        <v>95.802993525041</v>
      </c>
      <c r="O1337" s="4">
        <v>1.8220064749589966</v>
      </c>
      <c r="V1337" s="5">
        <v>133.433</v>
      </c>
      <c r="W1337" s="1">
        <v>6.68</v>
      </c>
      <c r="Z1337" s="4">
        <f>IFERROR(__xludf.DUMMYFUNCTION("""COMPUTED_VALUE"""),6.405)</f>
        <v>6.405</v>
      </c>
      <c r="AA1337" s="4">
        <v>134.184</v>
      </c>
      <c r="AB1337" s="4" t="s">
        <v>13</v>
      </c>
      <c r="AC1337" s="1">
        <v>92.1030108078949</v>
      </c>
      <c r="AD1337" s="4">
        <v>41.32998919210509</v>
      </c>
    </row>
    <row r="1338">
      <c r="G1338" s="5">
        <v>97.6057</v>
      </c>
      <c r="H1338" s="1">
        <v>6.685</v>
      </c>
      <c r="K1338" s="4">
        <f>IFERROR(__xludf.DUMMYFUNCTION("""COMPUTED_VALUE"""),6.41)</f>
        <v>6.41</v>
      </c>
      <c r="L1338" s="4">
        <v>98.5869</v>
      </c>
      <c r="M1338" s="4" t="s">
        <v>13</v>
      </c>
      <c r="N1338" s="1">
        <v>95.7890378727379</v>
      </c>
      <c r="O1338" s="4">
        <v>1.8166621272621057</v>
      </c>
      <c r="V1338" s="5">
        <v>133.418</v>
      </c>
      <c r="W1338" s="1">
        <v>6.685</v>
      </c>
      <c r="Z1338" s="4">
        <f>IFERROR(__xludf.DUMMYFUNCTION("""COMPUTED_VALUE"""),6.41)</f>
        <v>6.41</v>
      </c>
      <c r="AA1338" s="4">
        <v>134.176</v>
      </c>
      <c r="AB1338" s="4" t="s">
        <v>13</v>
      </c>
      <c r="AC1338" s="1">
        <v>92.0766592858066</v>
      </c>
      <c r="AD1338" s="4">
        <v>41.34134071419341</v>
      </c>
    </row>
    <row r="1339">
      <c r="G1339" s="5">
        <v>97.5864</v>
      </c>
      <c r="H1339" s="1">
        <v>6.69</v>
      </c>
      <c r="K1339" s="4">
        <f>IFERROR(__xludf.DUMMYFUNCTION("""COMPUTED_VALUE"""),6.415)</f>
        <v>6.415</v>
      </c>
      <c r="L1339" s="4">
        <v>98.5824</v>
      </c>
      <c r="M1339" s="4" t="s">
        <v>13</v>
      </c>
      <c r="N1339" s="1">
        <v>95.781459118396</v>
      </c>
      <c r="O1339" s="4">
        <v>1.8049408816039971</v>
      </c>
      <c r="V1339" s="5">
        <v>133.404</v>
      </c>
      <c r="W1339" s="1">
        <v>6.69</v>
      </c>
      <c r="Z1339" s="4">
        <f>IFERROR(__xludf.DUMMYFUNCTION("""COMPUTED_VALUE"""),6.415)</f>
        <v>6.415</v>
      </c>
      <c r="AA1339" s="4">
        <v>134.17</v>
      </c>
      <c r="AB1339" s="4" t="s">
        <v>13</v>
      </c>
      <c r="AC1339" s="1">
        <v>92.0744466002694</v>
      </c>
      <c r="AD1339" s="4">
        <v>41.3295533997306</v>
      </c>
    </row>
    <row r="1340">
      <c r="G1340" s="5">
        <v>97.5671</v>
      </c>
      <c r="H1340" s="1">
        <v>6.695</v>
      </c>
      <c r="K1340" s="4">
        <f>IFERROR(__xludf.DUMMYFUNCTION("""COMPUTED_VALUE"""),6.42)</f>
        <v>6.42</v>
      </c>
      <c r="L1340" s="4">
        <v>98.5772</v>
      </c>
      <c r="M1340" s="4" t="s">
        <v>13</v>
      </c>
      <c r="N1340" s="1">
        <v>95.7748540952537</v>
      </c>
      <c r="O1340" s="4">
        <v>1.792245904746295</v>
      </c>
      <c r="V1340" s="5">
        <v>133.39</v>
      </c>
      <c r="W1340" s="1">
        <v>6.695</v>
      </c>
      <c r="Z1340" s="4">
        <f>IFERROR(__xludf.DUMMYFUNCTION("""COMPUTED_VALUE"""),6.42)</f>
        <v>6.42</v>
      </c>
      <c r="AA1340" s="4">
        <v>134.165</v>
      </c>
      <c r="AB1340" s="4" t="s">
        <v>13</v>
      </c>
      <c r="AC1340" s="1">
        <v>92.0759239197098</v>
      </c>
      <c r="AD1340" s="4">
        <v>41.31407608029019</v>
      </c>
    </row>
    <row r="1341">
      <c r="G1341" s="5">
        <v>97.5478</v>
      </c>
      <c r="H1341" s="1">
        <v>6.7</v>
      </c>
      <c r="K1341" s="4">
        <f>IFERROR(__xludf.DUMMYFUNCTION("""COMPUTED_VALUE"""),6.425)</f>
        <v>6.425</v>
      </c>
      <c r="L1341" s="4">
        <v>98.5713</v>
      </c>
      <c r="M1341" s="4" t="s">
        <v>13</v>
      </c>
      <c r="N1341" s="1">
        <v>95.7685916163239</v>
      </c>
      <c r="O1341" s="4">
        <v>1.7792083836760924</v>
      </c>
      <c r="V1341" s="5">
        <v>133.376</v>
      </c>
      <c r="W1341" s="1">
        <v>6.7</v>
      </c>
      <c r="Z1341" s="4">
        <f>IFERROR(__xludf.DUMMYFUNCTION("""COMPUTED_VALUE"""),6.425)</f>
        <v>6.425</v>
      </c>
      <c r="AA1341" s="4">
        <v>134.161</v>
      </c>
      <c r="AB1341" s="4" t="s">
        <v>13</v>
      </c>
      <c r="AC1341" s="1">
        <v>92.0787074281936</v>
      </c>
      <c r="AD1341" s="4">
        <v>41.29729257180641</v>
      </c>
    </row>
    <row r="1342">
      <c r="G1342" s="5">
        <v>97.5284</v>
      </c>
      <c r="H1342" s="1">
        <v>6.705</v>
      </c>
      <c r="K1342" s="4">
        <f>IFERROR(__xludf.DUMMYFUNCTION("""COMPUTED_VALUE"""),6.43)</f>
        <v>6.43</v>
      </c>
      <c r="L1342" s="4">
        <v>98.5648</v>
      </c>
      <c r="M1342" s="4" t="s">
        <v>13</v>
      </c>
      <c r="N1342" s="1">
        <v>95.7626604337399</v>
      </c>
      <c r="O1342" s="4">
        <v>1.765739566260109</v>
      </c>
      <c r="V1342" s="5">
        <v>133.363</v>
      </c>
      <c r="W1342" s="1">
        <v>6.705</v>
      </c>
      <c r="Z1342" s="4">
        <f>IFERROR(__xludf.DUMMYFUNCTION("""COMPUTED_VALUE"""),6.43)</f>
        <v>6.43</v>
      </c>
      <c r="AA1342" s="4">
        <v>134.158</v>
      </c>
      <c r="AB1342" s="4" t="s">
        <v>13</v>
      </c>
      <c r="AC1342" s="1">
        <v>92.0827559696498</v>
      </c>
      <c r="AD1342" s="4">
        <v>41.280244030350204</v>
      </c>
    </row>
    <row r="1343">
      <c r="G1343" s="5">
        <v>97.5089</v>
      </c>
      <c r="H1343" s="1">
        <v>6.71</v>
      </c>
      <c r="K1343" s="4">
        <f>IFERROR(__xludf.DUMMYFUNCTION("""COMPUTED_VALUE"""),6.435)</f>
        <v>6.435</v>
      </c>
      <c r="L1343" s="4">
        <v>98.5575</v>
      </c>
      <c r="M1343" s="4" t="s">
        <v>13</v>
      </c>
      <c r="N1343" s="1">
        <v>95.757049299635</v>
      </c>
      <c r="O1343" s="4">
        <v>1.7518507003649972</v>
      </c>
      <c r="V1343" s="5">
        <v>133.35</v>
      </c>
      <c r="W1343" s="1">
        <v>6.71</v>
      </c>
      <c r="Z1343" s="4">
        <f>IFERROR(__xludf.DUMMYFUNCTION("""COMPUTED_VALUE"""),6.435)</f>
        <v>6.435</v>
      </c>
      <c r="AA1343" s="4">
        <v>134.156</v>
      </c>
      <c r="AB1343" s="4" t="s">
        <v>13</v>
      </c>
      <c r="AC1343" s="1">
        <v>92.0880283880073</v>
      </c>
      <c r="AD1343" s="4">
        <v>41.26197161199269</v>
      </c>
    </row>
    <row r="1344">
      <c r="G1344" s="5">
        <v>97.4892</v>
      </c>
      <c r="H1344" s="1">
        <v>6.715</v>
      </c>
      <c r="K1344" s="4">
        <f>IFERROR(__xludf.DUMMYFUNCTION("""COMPUTED_VALUE"""),6.44)</f>
        <v>6.44</v>
      </c>
      <c r="L1344" s="4">
        <v>98.5494</v>
      </c>
      <c r="M1344" s="4" t="s">
        <v>13</v>
      </c>
      <c r="N1344" s="1">
        <v>95.7517469661425</v>
      </c>
      <c r="O1344" s="4">
        <v>1.7374530338574914</v>
      </c>
      <c r="V1344" s="5">
        <v>133.337</v>
      </c>
      <c r="W1344" s="1">
        <v>6.715</v>
      </c>
      <c r="Z1344" s="4">
        <f>IFERROR(__xludf.DUMMYFUNCTION("""COMPUTED_VALUE"""),6.44)</f>
        <v>6.44</v>
      </c>
      <c r="AA1344" s="4">
        <v>134.155</v>
      </c>
      <c r="AB1344" s="4" t="s">
        <v>13</v>
      </c>
      <c r="AC1344" s="1">
        <v>92.094483527195</v>
      </c>
      <c r="AD1344" s="4">
        <v>41.242516472804994</v>
      </c>
    </row>
    <row r="1345">
      <c r="G1345" s="5">
        <v>97.4694</v>
      </c>
      <c r="H1345" s="1">
        <v>6.72</v>
      </c>
      <c r="K1345" s="4">
        <f>IFERROR(__xludf.DUMMYFUNCTION("""COMPUTED_VALUE"""),6.445)</f>
        <v>6.445</v>
      </c>
      <c r="L1345" s="4">
        <v>98.5406</v>
      </c>
      <c r="M1345" s="4" t="s">
        <v>13</v>
      </c>
      <c r="N1345" s="1">
        <v>95.7467421853957</v>
      </c>
      <c r="O1345" s="4">
        <v>1.7226578146042897</v>
      </c>
      <c r="V1345" s="5">
        <v>133.325</v>
      </c>
      <c r="W1345" s="1">
        <v>6.72</v>
      </c>
      <c r="Z1345" s="4">
        <f>IFERROR(__xludf.DUMMYFUNCTION("""COMPUTED_VALUE"""),6.445)</f>
        <v>6.445</v>
      </c>
      <c r="AA1345" s="4">
        <v>134.154</v>
      </c>
      <c r="AB1345" s="4" t="s">
        <v>13</v>
      </c>
      <c r="AC1345" s="1">
        <v>92.1020802311418</v>
      </c>
      <c r="AD1345" s="4">
        <v>41.22291976885819</v>
      </c>
    </row>
    <row r="1346">
      <c r="G1346" s="5">
        <v>97.4493</v>
      </c>
      <c r="H1346" s="1">
        <v>6.725</v>
      </c>
      <c r="K1346" s="4">
        <f>IFERROR(__xludf.DUMMYFUNCTION("""COMPUTED_VALUE"""),6.45)</f>
        <v>6.45</v>
      </c>
      <c r="L1346" s="4">
        <v>98.5309</v>
      </c>
      <c r="M1346" s="4" t="s">
        <v>13</v>
      </c>
      <c r="N1346" s="1">
        <v>95.742023709528</v>
      </c>
      <c r="O1346" s="4">
        <v>1.7072762904719951</v>
      </c>
      <c r="V1346" s="5">
        <v>133.314</v>
      </c>
      <c r="W1346" s="1">
        <v>6.725</v>
      </c>
      <c r="Z1346" s="4">
        <f>IFERROR(__xludf.DUMMYFUNCTION("""COMPUTED_VALUE"""),6.45)</f>
        <v>6.45</v>
      </c>
      <c r="AA1346" s="4">
        <v>134.154</v>
      </c>
      <c r="AB1346" s="4" t="s">
        <v>13</v>
      </c>
      <c r="AC1346" s="1">
        <v>92.1107773437769</v>
      </c>
      <c r="AD1346" s="4">
        <v>41.20322265622309</v>
      </c>
    </row>
    <row r="1347">
      <c r="G1347" s="5">
        <v>97.429</v>
      </c>
      <c r="H1347" s="1">
        <v>6.73</v>
      </c>
      <c r="K1347" s="4">
        <f>IFERROR(__xludf.DUMMYFUNCTION("""COMPUTED_VALUE"""),6.455)</f>
        <v>6.455</v>
      </c>
      <c r="L1347" s="4">
        <v>98.5205</v>
      </c>
      <c r="M1347" s="4" t="s">
        <v>13</v>
      </c>
      <c r="N1347" s="1">
        <v>95.7375802906727</v>
      </c>
      <c r="O1347" s="4">
        <v>1.691419709327306</v>
      </c>
      <c r="V1347" s="5">
        <v>133.303</v>
      </c>
      <c r="W1347" s="1">
        <v>6.73</v>
      </c>
      <c r="Z1347" s="4">
        <f>IFERROR(__xludf.DUMMYFUNCTION("""COMPUTED_VALUE"""),6.455)</f>
        <v>6.455</v>
      </c>
      <c r="AA1347" s="4">
        <v>134.154</v>
      </c>
      <c r="AB1347" s="4" t="s">
        <v>13</v>
      </c>
      <c r="AC1347" s="1">
        <v>92.120533709029</v>
      </c>
      <c r="AD1347" s="4">
        <v>41.18246629097099</v>
      </c>
    </row>
    <row r="1348">
      <c r="G1348" s="5">
        <v>97.4084</v>
      </c>
      <c r="H1348" s="1">
        <v>6.735</v>
      </c>
      <c r="K1348" s="4">
        <f>IFERROR(__xludf.DUMMYFUNCTION("""COMPUTED_VALUE"""),6.46)</f>
        <v>6.46</v>
      </c>
      <c r="L1348" s="4">
        <v>98.5092</v>
      </c>
      <c r="M1348" s="4" t="s">
        <v>13</v>
      </c>
      <c r="N1348" s="1">
        <v>95.7334006809631</v>
      </c>
      <c r="O1348" s="4">
        <v>1.6749993190368997</v>
      </c>
      <c r="V1348" s="5">
        <v>133.292</v>
      </c>
      <c r="W1348" s="1">
        <v>6.735</v>
      </c>
      <c r="Z1348" s="4">
        <f>IFERROR(__xludf.DUMMYFUNCTION("""COMPUTED_VALUE"""),6.46)</f>
        <v>6.46</v>
      </c>
      <c r="AA1348" s="4">
        <v>134.154</v>
      </c>
      <c r="AB1348" s="4" t="s">
        <v>13</v>
      </c>
      <c r="AC1348" s="1">
        <v>92.1313081708272</v>
      </c>
      <c r="AD1348" s="4">
        <v>41.160691829172805</v>
      </c>
    </row>
    <row r="1349">
      <c r="G1349" s="5">
        <v>97.3875</v>
      </c>
      <c r="H1349" s="1">
        <v>6.74</v>
      </c>
      <c r="K1349" s="4">
        <f>IFERROR(__xludf.DUMMYFUNCTION("""COMPUTED_VALUE"""),6.465)</f>
        <v>6.465</v>
      </c>
      <c r="L1349" s="4">
        <v>98.4971</v>
      </c>
      <c r="M1349" s="4" t="s">
        <v>13</v>
      </c>
      <c r="N1349" s="1">
        <v>95.7294736325325</v>
      </c>
      <c r="O1349" s="4">
        <v>1.6580263674674995</v>
      </c>
      <c r="V1349" s="5">
        <v>133.281</v>
      </c>
      <c r="W1349" s="1">
        <v>6.74</v>
      </c>
      <c r="Z1349" s="4">
        <f>IFERROR(__xludf.DUMMYFUNCTION("""COMPUTED_VALUE"""),6.465)</f>
        <v>6.465</v>
      </c>
      <c r="AA1349" s="4">
        <v>134.154</v>
      </c>
      <c r="AB1349" s="4" t="s">
        <v>13</v>
      </c>
      <c r="AC1349" s="1">
        <v>92.1430595731004</v>
      </c>
      <c r="AD1349" s="4">
        <v>41.137940426899604</v>
      </c>
    </row>
    <row r="1350">
      <c r="G1350" s="5">
        <v>97.3663</v>
      </c>
      <c r="H1350" s="1">
        <v>6.745</v>
      </c>
      <c r="K1350" s="4">
        <f>IFERROR(__xludf.DUMMYFUNCTION("""COMPUTED_VALUE"""),6.47)</f>
        <v>6.47</v>
      </c>
      <c r="L1350" s="4">
        <v>98.4842</v>
      </c>
      <c r="M1350" s="4" t="s">
        <v>13</v>
      </c>
      <c r="N1350" s="1">
        <v>95.7257878975143</v>
      </c>
      <c r="O1350" s="4">
        <v>1.640512102485701</v>
      </c>
      <c r="V1350" s="5">
        <v>133.272</v>
      </c>
      <c r="W1350" s="1">
        <v>6.745</v>
      </c>
      <c r="Z1350" s="4">
        <f>IFERROR(__xludf.DUMMYFUNCTION("""COMPUTED_VALUE"""),6.47)</f>
        <v>6.47</v>
      </c>
      <c r="AA1350" s="4">
        <v>134.154</v>
      </c>
      <c r="AB1350" s="4" t="s">
        <v>13</v>
      </c>
      <c r="AC1350" s="1">
        <v>92.1557467597776</v>
      </c>
      <c r="AD1350" s="4">
        <v>41.11625324022239</v>
      </c>
    </row>
    <row r="1351">
      <c r="G1351" s="5">
        <v>97.3448</v>
      </c>
      <c r="H1351" s="1">
        <v>6.75</v>
      </c>
      <c r="K1351" s="4">
        <f>IFERROR(__xludf.DUMMYFUNCTION("""COMPUTED_VALUE"""),6.475)</f>
        <v>6.475</v>
      </c>
      <c r="L1351" s="4">
        <v>98.4705</v>
      </c>
      <c r="M1351" s="4" t="s">
        <v>13</v>
      </c>
      <c r="N1351" s="1">
        <v>95.7223322280418</v>
      </c>
      <c r="O1351" s="4">
        <v>1.6224677719582132</v>
      </c>
      <c r="V1351" s="5">
        <v>133.262</v>
      </c>
      <c r="W1351" s="1">
        <v>6.75</v>
      </c>
      <c r="Z1351" s="4">
        <f>IFERROR(__xludf.DUMMYFUNCTION("""COMPUTED_VALUE"""),6.475)</f>
        <v>6.475</v>
      </c>
      <c r="AA1351" s="4">
        <v>134.153</v>
      </c>
      <c r="AB1351" s="4" t="s">
        <v>13</v>
      </c>
      <c r="AC1351" s="1">
        <v>92.1693285747876</v>
      </c>
      <c r="AD1351" s="4">
        <v>41.0926714252124</v>
      </c>
    </row>
    <row r="1352">
      <c r="G1352" s="5">
        <v>97.323</v>
      </c>
      <c r="H1352" s="1">
        <v>6.755</v>
      </c>
      <c r="K1352" s="4">
        <f>IFERROR(__xludf.DUMMYFUNCTION("""COMPUTED_VALUE"""),6.48)</f>
        <v>6.48</v>
      </c>
      <c r="L1352" s="4">
        <v>98.4559</v>
      </c>
      <c r="M1352" s="4" t="s">
        <v>13</v>
      </c>
      <c r="N1352" s="1">
        <v>95.7190953762482</v>
      </c>
      <c r="O1352" s="4">
        <v>1.603904623751788</v>
      </c>
      <c r="V1352" s="5">
        <v>133.253</v>
      </c>
      <c r="W1352" s="1">
        <v>6.755</v>
      </c>
      <c r="Z1352" s="4">
        <f>IFERROR(__xludf.DUMMYFUNCTION("""COMPUTED_VALUE"""),6.48)</f>
        <v>6.48</v>
      </c>
      <c r="AA1352" s="4">
        <v>134.152</v>
      </c>
      <c r="AB1352" s="4" t="s">
        <v>13</v>
      </c>
      <c r="AC1352" s="1">
        <v>92.1837638620595</v>
      </c>
      <c r="AD1352" s="4">
        <v>41.06923613794049</v>
      </c>
    </row>
    <row r="1353">
      <c r="G1353" s="5">
        <v>97.3009</v>
      </c>
      <c r="H1353" s="1">
        <v>6.76</v>
      </c>
      <c r="K1353" s="4">
        <f>IFERROR(__xludf.DUMMYFUNCTION("""COMPUTED_VALUE"""),6.485)</f>
        <v>6.485</v>
      </c>
      <c r="L1353" s="4">
        <v>98.4407</v>
      </c>
      <c r="M1353" s="4" t="s">
        <v>13</v>
      </c>
      <c r="N1353" s="1">
        <v>95.716066094267</v>
      </c>
      <c r="O1353" s="4">
        <v>1.5848339057329923</v>
      </c>
      <c r="V1353" s="5">
        <v>133.245</v>
      </c>
      <c r="W1353" s="1">
        <v>6.76</v>
      </c>
      <c r="Z1353" s="4">
        <f>IFERROR(__xludf.DUMMYFUNCTION("""COMPUTED_VALUE"""),6.485)</f>
        <v>6.485</v>
      </c>
      <c r="AA1353" s="4">
        <v>134.149</v>
      </c>
      <c r="AB1353" s="4" t="s">
        <v>13</v>
      </c>
      <c r="AC1353" s="1">
        <v>92.1990114655223</v>
      </c>
      <c r="AD1353" s="4">
        <v>41.0459885344777</v>
      </c>
    </row>
    <row r="1354">
      <c r="G1354" s="5">
        <v>97.2785</v>
      </c>
      <c r="H1354" s="1">
        <v>6.765</v>
      </c>
      <c r="K1354" s="4">
        <f>IFERROR(__xludf.DUMMYFUNCTION("""COMPUTED_VALUE"""),6.49)</f>
        <v>6.49</v>
      </c>
      <c r="L1354" s="4">
        <v>98.4246</v>
      </c>
      <c r="M1354" s="4" t="s">
        <v>13</v>
      </c>
      <c r="N1354" s="1">
        <v>95.7132331342314</v>
      </c>
      <c r="O1354" s="4">
        <v>1.5652668657685922</v>
      </c>
      <c r="V1354" s="5">
        <v>133.237</v>
      </c>
      <c r="W1354" s="1">
        <v>6.765</v>
      </c>
      <c r="Z1354" s="4">
        <f>IFERROR(__xludf.DUMMYFUNCTION("""COMPUTED_VALUE"""),6.49)</f>
        <v>6.49</v>
      </c>
      <c r="AA1354" s="4">
        <v>134.146</v>
      </c>
      <c r="AB1354" s="4" t="s">
        <v>13</v>
      </c>
      <c r="AC1354" s="1">
        <v>92.2150302291048</v>
      </c>
      <c r="AD1354" s="4">
        <v>41.0219697708952</v>
      </c>
    </row>
    <row r="1355">
      <c r="G1355" s="5">
        <v>97.2558</v>
      </c>
      <c r="H1355" s="1">
        <v>6.77</v>
      </c>
      <c r="K1355" s="4">
        <f>IFERROR(__xludf.DUMMYFUNCTION("""COMPUTED_VALUE"""),6.495)</f>
        <v>6.495</v>
      </c>
      <c r="L1355" s="4">
        <v>98.4079</v>
      </c>
      <c r="M1355" s="4" t="s">
        <v>13</v>
      </c>
      <c r="N1355" s="1">
        <v>95.7105852482748</v>
      </c>
      <c r="O1355" s="4">
        <v>1.5452147517251973</v>
      </c>
      <c r="V1355" s="5">
        <v>133.23</v>
      </c>
      <c r="W1355" s="1">
        <v>6.77</v>
      </c>
      <c r="Z1355" s="4">
        <f>IFERROR(__xludf.DUMMYFUNCTION("""COMPUTED_VALUE"""),6.495)</f>
        <v>6.495</v>
      </c>
      <c r="AA1355" s="4">
        <v>134.141</v>
      </c>
      <c r="AB1355" s="4" t="s">
        <v>13</v>
      </c>
      <c r="AC1355" s="1">
        <v>92.231778996736</v>
      </c>
      <c r="AD1355" s="4">
        <v>40.99822100326399</v>
      </c>
    </row>
    <row r="1356">
      <c r="G1356" s="5">
        <v>97.2328</v>
      </c>
      <c r="H1356" s="1">
        <v>6.775</v>
      </c>
      <c r="K1356" s="4">
        <f>IFERROR(__xludf.DUMMYFUNCTION("""COMPUTED_VALUE"""),6.5)</f>
        <v>6.5</v>
      </c>
      <c r="L1356" s="4">
        <v>98.3904</v>
      </c>
      <c r="M1356" s="4" t="s">
        <v>13</v>
      </c>
      <c r="N1356" s="1">
        <v>95.7081111885305</v>
      </c>
      <c r="O1356" s="4">
        <v>1.5246888114695025</v>
      </c>
      <c r="V1356" s="5">
        <v>133.224</v>
      </c>
      <c r="W1356" s="1">
        <v>6.775</v>
      </c>
      <c r="Z1356" s="4">
        <f>IFERROR(__xludf.DUMMYFUNCTION("""COMPUTED_VALUE"""),6.5)</f>
        <v>6.5</v>
      </c>
      <c r="AA1356" s="4">
        <v>134.135</v>
      </c>
      <c r="AB1356" s="4" t="s">
        <v>13</v>
      </c>
      <c r="AC1356" s="1">
        <v>92.2492166123449</v>
      </c>
      <c r="AD1356" s="4">
        <v>40.974783387655094</v>
      </c>
    </row>
    <row r="1357">
      <c r="G1357" s="5">
        <v>97.2096</v>
      </c>
      <c r="H1357" s="1">
        <v>6.78</v>
      </c>
      <c r="K1357" s="4">
        <f>IFERROR(__xludf.DUMMYFUNCTION("""COMPUTED_VALUE"""),6.505)</f>
        <v>6.505</v>
      </c>
      <c r="L1357" s="4">
        <v>98.3723</v>
      </c>
      <c r="M1357" s="4" t="s">
        <v>13</v>
      </c>
      <c r="N1357" s="1">
        <v>95.7057997071317</v>
      </c>
      <c r="O1357" s="4">
        <v>1.5038002928682914</v>
      </c>
      <c r="V1357" s="5">
        <v>133.218</v>
      </c>
      <c r="W1357" s="1">
        <v>6.78</v>
      </c>
      <c r="Z1357" s="4">
        <f>IFERROR(__xludf.DUMMYFUNCTION("""COMPUTED_VALUE"""),6.505)</f>
        <v>6.505</v>
      </c>
      <c r="AA1357" s="4">
        <v>134.128</v>
      </c>
      <c r="AB1357" s="4" t="s">
        <v>13</v>
      </c>
      <c r="AC1357" s="1">
        <v>92.2673019198605</v>
      </c>
      <c r="AD1357" s="4">
        <v>40.95069808013949</v>
      </c>
    </row>
    <row r="1358">
      <c r="G1358" s="5">
        <v>97.1861</v>
      </c>
      <c r="H1358" s="1">
        <v>6.785</v>
      </c>
      <c r="K1358" s="4">
        <f>IFERROR(__xludf.DUMMYFUNCTION("""COMPUTED_VALUE"""),6.51)</f>
        <v>6.51</v>
      </c>
      <c r="L1358" s="4">
        <v>98.3536</v>
      </c>
      <c r="M1358" s="4" t="s">
        <v>13</v>
      </c>
      <c r="N1358" s="1">
        <v>95.7036395562119</v>
      </c>
      <c r="O1358" s="4">
        <v>1.4824604437880993</v>
      </c>
      <c r="V1358" s="5">
        <v>133.212</v>
      </c>
      <c r="W1358" s="1">
        <v>6.785</v>
      </c>
      <c r="Z1358" s="4">
        <f>IFERROR(__xludf.DUMMYFUNCTION("""COMPUTED_VALUE"""),6.51)</f>
        <v>6.51</v>
      </c>
      <c r="AA1358" s="4">
        <v>134.119</v>
      </c>
      <c r="AB1358" s="4" t="s">
        <v>13</v>
      </c>
      <c r="AC1358" s="1">
        <v>92.2859937632116</v>
      </c>
      <c r="AD1358" s="4">
        <v>40.926006236788396</v>
      </c>
    </row>
    <row r="1359">
      <c r="G1359" s="5">
        <v>97.1624</v>
      </c>
      <c r="H1359" s="1">
        <v>6.79</v>
      </c>
      <c r="K1359" s="4">
        <f>IFERROR(__xludf.DUMMYFUNCTION("""COMPUTED_VALUE"""),6.515)</f>
        <v>6.515</v>
      </c>
      <c r="L1359" s="4">
        <v>98.3343</v>
      </c>
      <c r="M1359" s="4" t="s">
        <v>13</v>
      </c>
      <c r="N1359" s="1">
        <v>95.7016194879044</v>
      </c>
      <c r="O1359" s="4">
        <v>1.46078051209561</v>
      </c>
      <c r="V1359" s="5">
        <v>133.208</v>
      </c>
      <c r="W1359" s="1">
        <v>6.79</v>
      </c>
      <c r="Z1359" s="4">
        <f>IFERROR(__xludf.DUMMYFUNCTION("""COMPUTED_VALUE"""),6.515)</f>
        <v>6.515</v>
      </c>
      <c r="AA1359" s="4">
        <v>134.109</v>
      </c>
      <c r="AB1359" s="4" t="s">
        <v>13</v>
      </c>
      <c r="AC1359" s="1">
        <v>92.3052509863272</v>
      </c>
      <c r="AD1359" s="4">
        <v>40.9027490136728</v>
      </c>
    </row>
    <row r="1360">
      <c r="G1360" s="5">
        <v>97.1386</v>
      </c>
      <c r="H1360" s="1">
        <v>6.795</v>
      </c>
      <c r="K1360" s="4">
        <f>IFERROR(__xludf.DUMMYFUNCTION("""COMPUTED_VALUE"""),6.52)</f>
        <v>6.52</v>
      </c>
      <c r="L1360" s="4">
        <v>98.3145</v>
      </c>
      <c r="M1360" s="4" t="s">
        <v>13</v>
      </c>
      <c r="N1360" s="1">
        <v>95.6997282543424</v>
      </c>
      <c r="O1360" s="4">
        <v>1.4388717456575932</v>
      </c>
      <c r="V1360" s="5">
        <v>133.203</v>
      </c>
      <c r="W1360" s="1">
        <v>6.795</v>
      </c>
      <c r="Z1360" s="4">
        <f>IFERROR(__xludf.DUMMYFUNCTION("""COMPUTED_VALUE"""),6.52)</f>
        <v>6.52</v>
      </c>
      <c r="AA1360" s="4">
        <v>134.097</v>
      </c>
      <c r="AB1360" s="4" t="s">
        <v>13</v>
      </c>
      <c r="AC1360" s="1">
        <v>92.3250324331363</v>
      </c>
      <c r="AD1360" s="4">
        <v>40.8779675668637</v>
      </c>
    </row>
    <row r="1361">
      <c r="G1361" s="5">
        <v>97.1146</v>
      </c>
      <c r="H1361" s="1">
        <v>6.8</v>
      </c>
      <c r="K1361" s="4">
        <f>IFERROR(__xludf.DUMMYFUNCTION("""COMPUTED_VALUE"""),6.525)</f>
        <v>6.525</v>
      </c>
      <c r="L1361" s="4">
        <v>98.2941</v>
      </c>
      <c r="M1361" s="4" t="s">
        <v>13</v>
      </c>
      <c r="N1361" s="1">
        <v>95.6979546076593</v>
      </c>
      <c r="O1361" s="4">
        <v>1.4166453923406976</v>
      </c>
      <c r="V1361" s="5">
        <v>133.2</v>
      </c>
      <c r="W1361" s="1">
        <v>6.8</v>
      </c>
      <c r="Z1361" s="4">
        <f>IFERROR(__xludf.DUMMYFUNCTION("""COMPUTED_VALUE"""),6.525)</f>
        <v>6.525</v>
      </c>
      <c r="AA1361" s="4">
        <v>134.083</v>
      </c>
      <c r="AB1361" s="4" t="s">
        <v>13</v>
      </c>
      <c r="AC1361" s="1">
        <v>92.3452969475679</v>
      </c>
      <c r="AD1361" s="4">
        <v>40.854703052432086</v>
      </c>
    </row>
    <row r="1362">
      <c r="G1362" s="5">
        <v>97.0906</v>
      </c>
      <c r="H1362" s="1">
        <v>6.805</v>
      </c>
      <c r="K1362" s="4">
        <f>IFERROR(__xludf.DUMMYFUNCTION("""COMPUTED_VALUE"""),6.53)</f>
        <v>6.53</v>
      </c>
      <c r="L1362" s="4">
        <v>98.2734</v>
      </c>
      <c r="M1362" s="4" t="s">
        <v>13</v>
      </c>
      <c r="N1362" s="1">
        <v>95.6962872999884</v>
      </c>
      <c r="O1362" s="4">
        <v>1.3943127000115965</v>
      </c>
      <c r="V1362" s="5">
        <v>133.197</v>
      </c>
      <c r="W1362" s="1">
        <v>6.805</v>
      </c>
      <c r="Z1362" s="4">
        <f>IFERROR(__xludf.DUMMYFUNCTION("""COMPUTED_VALUE"""),6.53)</f>
        <v>6.53</v>
      </c>
      <c r="AA1362" s="4">
        <v>134.068</v>
      </c>
      <c r="AB1362" s="4" t="s">
        <v>13</v>
      </c>
      <c r="AC1362" s="1">
        <v>92.3660033735509</v>
      </c>
      <c r="AD1362" s="4">
        <v>40.83099662644911</v>
      </c>
    </row>
    <row r="1363">
      <c r="G1363" s="5">
        <v>97.0665</v>
      </c>
      <c r="H1363" s="1">
        <v>6.81</v>
      </c>
      <c r="K1363" s="4">
        <f>IFERROR(__xludf.DUMMYFUNCTION("""COMPUTED_VALUE"""),6.535)</f>
        <v>6.535</v>
      </c>
      <c r="L1363" s="4">
        <v>98.2522</v>
      </c>
      <c r="M1363" s="4" t="s">
        <v>13</v>
      </c>
      <c r="N1363" s="1">
        <v>95.6947150834631</v>
      </c>
      <c r="O1363" s="4">
        <v>1.3717849165369103</v>
      </c>
      <c r="V1363" s="5">
        <v>133.194</v>
      </c>
      <c r="W1363" s="1">
        <v>6.81</v>
      </c>
      <c r="Z1363" s="4">
        <f>IFERROR(__xludf.DUMMYFUNCTION("""COMPUTED_VALUE"""),6.535)</f>
        <v>6.535</v>
      </c>
      <c r="AA1363" s="4">
        <v>134.052</v>
      </c>
      <c r="AB1363" s="4" t="s">
        <v>13</v>
      </c>
      <c r="AC1363" s="1">
        <v>92.3871105550141</v>
      </c>
      <c r="AD1363" s="4">
        <v>40.806889444985885</v>
      </c>
    </row>
    <row r="1364">
      <c r="G1364" s="5">
        <v>97.0424</v>
      </c>
      <c r="H1364" s="1">
        <v>6.815</v>
      </c>
      <c r="K1364" s="4">
        <f>IFERROR(__xludf.DUMMYFUNCTION("""COMPUTED_VALUE"""),6.54)</f>
        <v>6.54</v>
      </c>
      <c r="L1364" s="4">
        <v>98.2306</v>
      </c>
      <c r="M1364" s="4" t="s">
        <v>13</v>
      </c>
      <c r="N1364" s="1">
        <v>95.6932267102166</v>
      </c>
      <c r="O1364" s="4">
        <v>1.3491732897833941</v>
      </c>
      <c r="V1364" s="5">
        <v>133.192</v>
      </c>
      <c r="W1364" s="1">
        <v>6.815</v>
      </c>
      <c r="Z1364" s="4">
        <f>IFERROR(__xludf.DUMMYFUNCTION("""COMPUTED_VALUE"""),6.54)</f>
        <v>6.54</v>
      </c>
      <c r="AA1364" s="4">
        <v>134.034</v>
      </c>
      <c r="AB1364" s="4" t="s">
        <v>13</v>
      </c>
      <c r="AC1364" s="1">
        <v>92.4085773358868</v>
      </c>
      <c r="AD1364" s="4">
        <v>40.7834226641132</v>
      </c>
    </row>
    <row r="1365">
      <c r="G1365" s="5">
        <v>97.0184</v>
      </c>
      <c r="H1365" s="1">
        <v>6.82</v>
      </c>
      <c r="K1365" s="4">
        <f>IFERROR(__xludf.DUMMYFUNCTION("""COMPUTED_VALUE"""),6.545)</f>
        <v>6.545</v>
      </c>
      <c r="L1365" s="4">
        <v>98.2087</v>
      </c>
      <c r="M1365" s="4" t="s">
        <v>13</v>
      </c>
      <c r="N1365" s="1">
        <v>95.6918109323823</v>
      </c>
      <c r="O1365" s="4">
        <v>1.3265890676177037</v>
      </c>
      <c r="V1365" s="5">
        <v>133.19</v>
      </c>
      <c r="W1365" s="1">
        <v>6.82</v>
      </c>
      <c r="Z1365" s="4">
        <f>IFERROR(__xludf.DUMMYFUNCTION("""COMPUTED_VALUE"""),6.545)</f>
        <v>6.545</v>
      </c>
      <c r="AA1365" s="4">
        <v>134.014</v>
      </c>
      <c r="AB1365" s="4" t="s">
        <v>13</v>
      </c>
      <c r="AC1365" s="1">
        <v>92.4303625600976</v>
      </c>
      <c r="AD1365" s="4">
        <v>40.75963743990239</v>
      </c>
    </row>
    <row r="1366">
      <c r="G1366" s="5">
        <v>96.9944</v>
      </c>
      <c r="H1366" s="1">
        <v>6.825</v>
      </c>
      <c r="K1366" s="4">
        <f>IFERROR(__xludf.DUMMYFUNCTION("""COMPUTED_VALUE"""),6.55)</f>
        <v>6.55</v>
      </c>
      <c r="L1366" s="4">
        <v>98.1865</v>
      </c>
      <c r="M1366" s="4" t="s">
        <v>13</v>
      </c>
      <c r="N1366" s="1">
        <v>95.6904565020935</v>
      </c>
      <c r="O1366" s="4">
        <v>1.303943497906502</v>
      </c>
      <c r="V1366" s="5">
        <v>133.189</v>
      </c>
      <c r="W1366" s="1">
        <v>6.825</v>
      </c>
      <c r="Z1366" s="4">
        <f>IFERROR(__xludf.DUMMYFUNCTION("""COMPUTED_VALUE"""),6.55)</f>
        <v>6.55</v>
      </c>
      <c r="AA1366" s="4">
        <v>133.994</v>
      </c>
      <c r="AB1366" s="4" t="s">
        <v>13</v>
      </c>
      <c r="AC1366" s="1">
        <v>92.4524250715756</v>
      </c>
      <c r="AD1366" s="4">
        <v>40.73657492842439</v>
      </c>
    </row>
    <row r="1367">
      <c r="G1367" s="5">
        <v>96.9706</v>
      </c>
      <c r="H1367" s="1">
        <v>6.83</v>
      </c>
      <c r="K1367" s="4">
        <f>IFERROR(__xludf.DUMMYFUNCTION("""COMPUTED_VALUE"""),6.555)</f>
        <v>6.555</v>
      </c>
      <c r="L1367" s="4">
        <v>98.1641</v>
      </c>
      <c r="M1367" s="4" t="s">
        <v>13</v>
      </c>
      <c r="N1367" s="1">
        <v>95.6891521714836</v>
      </c>
      <c r="O1367" s="4">
        <v>1.2814478285164057</v>
      </c>
      <c r="V1367" s="5">
        <v>133.188</v>
      </c>
      <c r="W1367" s="1">
        <v>6.83</v>
      </c>
      <c r="Z1367" s="4">
        <f>IFERROR(__xludf.DUMMYFUNCTION("""COMPUTED_VALUE"""),6.555)</f>
        <v>6.555</v>
      </c>
      <c r="AA1367" s="4">
        <v>133.972</v>
      </c>
      <c r="AB1367" s="4" t="s">
        <v>13</v>
      </c>
      <c r="AC1367" s="1">
        <v>92.4747237142498</v>
      </c>
      <c r="AD1367" s="4">
        <v>40.71327628575018</v>
      </c>
    </row>
    <row r="1368">
      <c r="G1368" s="5">
        <v>96.947</v>
      </c>
      <c r="H1368" s="1">
        <v>6.835</v>
      </c>
      <c r="K1368" s="4">
        <f>IFERROR(__xludf.DUMMYFUNCTION("""COMPUTED_VALUE"""),6.56)</f>
        <v>6.56</v>
      </c>
      <c r="L1368" s="4">
        <v>98.1415</v>
      </c>
      <c r="M1368" s="4" t="s">
        <v>13</v>
      </c>
      <c r="N1368" s="1">
        <v>95.6878866926858</v>
      </c>
      <c r="O1368" s="4">
        <v>1.259113307314209</v>
      </c>
      <c r="V1368" s="5">
        <v>133.187</v>
      </c>
      <c r="W1368" s="1">
        <v>6.835</v>
      </c>
      <c r="Z1368" s="4">
        <f>IFERROR(__xludf.DUMMYFUNCTION("""COMPUTED_VALUE"""),6.56)</f>
        <v>6.56</v>
      </c>
      <c r="AA1368" s="4">
        <v>133.95</v>
      </c>
      <c r="AB1368" s="4" t="s">
        <v>13</v>
      </c>
      <c r="AC1368" s="1">
        <v>92.4972173320491</v>
      </c>
      <c r="AD1368" s="4">
        <v>40.68978266795091</v>
      </c>
    </row>
    <row r="1369">
      <c r="G1369" s="5">
        <v>96.9235</v>
      </c>
      <c r="H1369" s="1">
        <v>6.84</v>
      </c>
      <c r="K1369" s="4">
        <f>IFERROR(__xludf.DUMMYFUNCTION("""COMPUTED_VALUE"""),6.565)</f>
        <v>6.565</v>
      </c>
      <c r="L1369" s="4">
        <v>98.1188</v>
      </c>
      <c r="M1369" s="4" t="s">
        <v>13</v>
      </c>
      <c r="N1369" s="1">
        <v>95.6866488178334</v>
      </c>
      <c r="O1369" s="4">
        <v>1.2368511821666033</v>
      </c>
      <c r="V1369" s="5">
        <v>133.186</v>
      </c>
      <c r="W1369" s="1">
        <v>6.84</v>
      </c>
      <c r="Z1369" s="4">
        <f>IFERROR(__xludf.DUMMYFUNCTION("""COMPUTED_VALUE"""),6.565)</f>
        <v>6.565</v>
      </c>
      <c r="AA1369" s="4">
        <v>133.926</v>
      </c>
      <c r="AB1369" s="4" t="s">
        <v>13</v>
      </c>
      <c r="AC1369" s="1">
        <v>92.5198647689025</v>
      </c>
      <c r="AD1369" s="4">
        <v>40.66613523109751</v>
      </c>
    </row>
    <row r="1370">
      <c r="G1370" s="5">
        <v>96.9003</v>
      </c>
      <c r="H1370" s="1">
        <v>6.845</v>
      </c>
      <c r="K1370" s="4">
        <f>IFERROR(__xludf.DUMMYFUNCTION("""COMPUTED_VALUE"""),6.57)</f>
        <v>6.57</v>
      </c>
      <c r="L1370" s="4">
        <v>98.0959</v>
      </c>
      <c r="M1370" s="4" t="s">
        <v>13</v>
      </c>
      <c r="N1370" s="1">
        <v>95.6854272990598</v>
      </c>
      <c r="O1370" s="4">
        <v>1.2148727009402052</v>
      </c>
      <c r="V1370" s="5">
        <v>133.186</v>
      </c>
      <c r="W1370" s="1">
        <v>6.845</v>
      </c>
      <c r="Z1370" s="4">
        <f>IFERROR(__xludf.DUMMYFUNCTION("""COMPUTED_VALUE"""),6.57)</f>
        <v>6.57</v>
      </c>
      <c r="AA1370" s="4">
        <v>133.902</v>
      </c>
      <c r="AB1370" s="4" t="s">
        <v>13</v>
      </c>
      <c r="AC1370" s="1">
        <v>92.5426248687389</v>
      </c>
      <c r="AD1370" s="4">
        <v>40.64337513126111</v>
      </c>
    </row>
    <row r="1371">
      <c r="G1371" s="5">
        <v>96.8774</v>
      </c>
      <c r="H1371" s="1">
        <v>6.85</v>
      </c>
      <c r="K1371" s="4">
        <f>IFERROR(__xludf.DUMMYFUNCTION("""COMPUTED_VALUE"""),6.5702896122)</f>
        <v>6.570289612</v>
      </c>
      <c r="L1371" s="4" t="s">
        <v>13</v>
      </c>
      <c r="M1371" s="4">
        <v>96.6265521073097</v>
      </c>
      <c r="N1371" s="1">
        <v>95.6842108884984</v>
      </c>
      <c r="O1371" s="4">
        <v>1.1931891115015958</v>
      </c>
      <c r="V1371" s="5">
        <v>133.185</v>
      </c>
      <c r="W1371" s="1">
        <v>6.85</v>
      </c>
      <c r="Z1371" s="4">
        <f>IFERROR(__xludf.DUMMYFUNCTION("""COMPUTED_VALUE"""),6.5702896122)</f>
        <v>6.570289612</v>
      </c>
      <c r="AA1371" s="4" t="s">
        <v>13</v>
      </c>
      <c r="AB1371" s="4">
        <v>94.8405595316144</v>
      </c>
      <c r="AC1371" s="1">
        <v>92.5654564754872</v>
      </c>
      <c r="AD1371" s="4">
        <v>40.61954352451281</v>
      </c>
    </row>
    <row r="1372">
      <c r="G1372" s="5">
        <v>96.8547</v>
      </c>
      <c r="H1372" s="1">
        <v>6.855</v>
      </c>
      <c r="K1372" s="4">
        <f>IFERROR(__xludf.DUMMYFUNCTION("""COMPUTED_VALUE"""),6.575)</f>
        <v>6.575</v>
      </c>
      <c r="L1372" s="4">
        <v>98.0731</v>
      </c>
      <c r="M1372" s="4" t="s">
        <v>13</v>
      </c>
      <c r="N1372" s="1">
        <v>95.6829883382824</v>
      </c>
      <c r="O1372" s="4">
        <v>1.1717116617175947</v>
      </c>
      <c r="V1372" s="5">
        <v>133.184</v>
      </c>
      <c r="W1372" s="1">
        <v>6.855</v>
      </c>
      <c r="Z1372" s="4">
        <f>IFERROR(__xludf.DUMMYFUNCTION("""COMPUTED_VALUE"""),6.575)</f>
        <v>6.575</v>
      </c>
      <c r="AA1372" s="4">
        <v>133.878</v>
      </c>
      <c r="AB1372" s="4" t="s">
        <v>13</v>
      </c>
      <c r="AC1372" s="1">
        <v>92.5883184330765</v>
      </c>
      <c r="AD1372" s="4">
        <v>40.5956815669235</v>
      </c>
    </row>
    <row r="1373">
      <c r="G1373" s="5">
        <v>96.8323</v>
      </c>
      <c r="H1373" s="1">
        <v>6.86</v>
      </c>
      <c r="K1373" s="4">
        <f>IFERROR(__xludf.DUMMYFUNCTION("""COMPUTED_VALUE"""),6.58)</f>
        <v>6.58</v>
      </c>
      <c r="L1373" s="4">
        <v>98.0501</v>
      </c>
      <c r="M1373" s="4" t="s">
        <v>13</v>
      </c>
      <c r="N1373" s="1">
        <v>95.6817484005451</v>
      </c>
      <c r="O1373" s="4">
        <v>1.1505515994549</v>
      </c>
      <c r="V1373" s="5">
        <v>133.183</v>
      </c>
      <c r="W1373" s="1">
        <v>6.86</v>
      </c>
      <c r="Z1373" s="4">
        <f>IFERROR(__xludf.DUMMYFUNCTION("""COMPUTED_VALUE"""),6.58)</f>
        <v>6.58</v>
      </c>
      <c r="AA1373" s="4">
        <v>133.853</v>
      </c>
      <c r="AB1373" s="4" t="s">
        <v>13</v>
      </c>
      <c r="AC1373" s="1">
        <v>92.6111695854356</v>
      </c>
      <c r="AD1373" s="4">
        <v>40.57183041456439</v>
      </c>
    </row>
    <row r="1374">
      <c r="G1374" s="5">
        <v>96.8102</v>
      </c>
      <c r="H1374" s="1">
        <v>6.865</v>
      </c>
      <c r="K1374" s="4">
        <f>IFERROR(__xludf.DUMMYFUNCTION("""COMPUTED_VALUE"""),6.585)</f>
        <v>6.585</v>
      </c>
      <c r="L1374" s="4">
        <v>98.0272</v>
      </c>
      <c r="M1374" s="4" t="s">
        <v>13</v>
      </c>
      <c r="N1374" s="1">
        <v>95.68047982742</v>
      </c>
      <c r="O1374" s="4">
        <v>1.1297201725799937</v>
      </c>
      <c r="V1374" s="5">
        <v>133.182</v>
      </c>
      <c r="W1374" s="1">
        <v>6.865</v>
      </c>
      <c r="Z1374" s="4">
        <f>IFERROR(__xludf.DUMMYFUNCTION("""COMPUTED_VALUE"""),6.585)</f>
        <v>6.585</v>
      </c>
      <c r="AA1374" s="4">
        <v>133.828</v>
      </c>
      <c r="AB1374" s="4" t="s">
        <v>13</v>
      </c>
      <c r="AC1374" s="1">
        <v>92.6339687764936</v>
      </c>
      <c r="AD1374" s="4">
        <v>40.548031223506385</v>
      </c>
    </row>
    <row r="1375">
      <c r="G1375" s="5">
        <v>96.7884</v>
      </c>
      <c r="H1375" s="1">
        <v>6.87</v>
      </c>
      <c r="K1375" s="4">
        <f>IFERROR(__xludf.DUMMYFUNCTION("""COMPUTED_VALUE"""),6.59)</f>
        <v>6.59</v>
      </c>
      <c r="L1375" s="4">
        <v>98.0044</v>
      </c>
      <c r="M1375" s="4" t="s">
        <v>13</v>
      </c>
      <c r="N1375" s="1">
        <v>95.6791713710402</v>
      </c>
      <c r="O1375" s="4">
        <v>1.109228628959798</v>
      </c>
      <c r="V1375" s="5">
        <v>133.181</v>
      </c>
      <c r="W1375" s="1">
        <v>6.87</v>
      </c>
      <c r="Z1375" s="4">
        <f>IFERROR(__xludf.DUMMYFUNCTION("""COMPUTED_VALUE"""),6.59)</f>
        <v>6.59</v>
      </c>
      <c r="AA1375" s="4">
        <v>133.802</v>
      </c>
      <c r="AB1375" s="4" t="s">
        <v>13</v>
      </c>
      <c r="AC1375" s="1">
        <v>92.6566748501793</v>
      </c>
      <c r="AD1375" s="4">
        <v>40.52432514982071</v>
      </c>
    </row>
    <row r="1376">
      <c r="G1376" s="5">
        <v>96.7669</v>
      </c>
      <c r="H1376" s="1">
        <v>6.875</v>
      </c>
      <c r="K1376" s="4">
        <f>IFERROR(__xludf.DUMMYFUNCTION("""COMPUTED_VALUE"""),6.595)</f>
        <v>6.595</v>
      </c>
      <c r="L1376" s="4">
        <v>97.9817</v>
      </c>
      <c r="M1376" s="4" t="s">
        <v>13</v>
      </c>
      <c r="N1376" s="1">
        <v>95.6778117835392</v>
      </c>
      <c r="O1376" s="4">
        <v>1.0890882164608087</v>
      </c>
      <c r="V1376" s="5">
        <v>133.179</v>
      </c>
      <c r="W1376" s="1">
        <v>6.875</v>
      </c>
      <c r="Z1376" s="4">
        <f>IFERROR(__xludf.DUMMYFUNCTION("""COMPUTED_VALUE"""),6.595)</f>
        <v>6.595</v>
      </c>
      <c r="AA1376" s="4">
        <v>133.777</v>
      </c>
      <c r="AB1376" s="4" t="s">
        <v>13</v>
      </c>
      <c r="AC1376" s="1">
        <v>92.6792466504218</v>
      </c>
      <c r="AD1376" s="4">
        <v>40.4997533495782</v>
      </c>
    </row>
    <row r="1377">
      <c r="G1377" s="5">
        <v>96.7457</v>
      </c>
      <c r="H1377" s="1">
        <v>6.88</v>
      </c>
      <c r="K1377" s="4">
        <f>IFERROR(__xludf.DUMMYFUNCTION("""COMPUTED_VALUE"""),6.6)</f>
        <v>6.6</v>
      </c>
      <c r="L1377" s="4">
        <v>97.959</v>
      </c>
      <c r="M1377" s="4" t="s">
        <v>13</v>
      </c>
      <c r="N1377" s="1">
        <v>95.6763898170502</v>
      </c>
      <c r="O1377" s="4">
        <v>1.0693101829498062</v>
      </c>
      <c r="V1377" s="5">
        <v>133.177</v>
      </c>
      <c r="W1377" s="1">
        <v>6.88</v>
      </c>
      <c r="Z1377" s="4">
        <f>IFERROR(__xludf.DUMMYFUNCTION("""COMPUTED_VALUE"""),6.6)</f>
        <v>6.6</v>
      </c>
      <c r="AA1377" s="4">
        <v>133.753</v>
      </c>
      <c r="AB1377" s="4" t="s">
        <v>13</v>
      </c>
      <c r="AC1377" s="1">
        <v>92.7016430211499</v>
      </c>
      <c r="AD1377" s="4">
        <v>40.47535697885009</v>
      </c>
    </row>
    <row r="1378">
      <c r="G1378" s="5">
        <v>96.7248</v>
      </c>
      <c r="H1378" s="1">
        <v>6.885</v>
      </c>
      <c r="K1378" s="4">
        <f>IFERROR(__xludf.DUMMYFUNCTION("""COMPUTED_VALUE"""),6.605)</f>
        <v>6.605</v>
      </c>
      <c r="L1378" s="4">
        <v>97.9366</v>
      </c>
      <c r="M1378" s="4" t="s">
        <v>13</v>
      </c>
      <c r="N1378" s="1">
        <v>95.6748942237066</v>
      </c>
      <c r="O1378" s="4">
        <v>1.0499057762934</v>
      </c>
      <c r="V1378" s="5">
        <v>133.174</v>
      </c>
      <c r="W1378" s="1">
        <v>6.885</v>
      </c>
      <c r="Z1378" s="4">
        <f>IFERROR(__xludf.DUMMYFUNCTION("""COMPUTED_VALUE"""),6.605)</f>
        <v>6.605</v>
      </c>
      <c r="AA1378" s="4">
        <v>133.728</v>
      </c>
      <c r="AB1378" s="4" t="s">
        <v>13</v>
      </c>
      <c r="AC1378" s="1">
        <v>92.7238228062927</v>
      </c>
      <c r="AD1378" s="4">
        <v>40.450177193707304</v>
      </c>
    </row>
    <row r="1379">
      <c r="G1379" s="5">
        <v>96.7041</v>
      </c>
      <c r="H1379" s="1">
        <v>6.89</v>
      </c>
      <c r="K1379" s="4">
        <f>IFERROR(__xludf.DUMMYFUNCTION("""COMPUTED_VALUE"""),6.61)</f>
        <v>6.61</v>
      </c>
      <c r="L1379" s="4">
        <v>97.9142</v>
      </c>
      <c r="M1379" s="4" t="s">
        <v>13</v>
      </c>
      <c r="N1379" s="1">
        <v>95.6733137556416</v>
      </c>
      <c r="O1379" s="4">
        <v>1.0307862443583957</v>
      </c>
      <c r="V1379" s="5">
        <v>133.17</v>
      </c>
      <c r="W1379" s="1">
        <v>6.89</v>
      </c>
      <c r="Z1379" s="4">
        <f>IFERROR(__xludf.DUMMYFUNCTION("""COMPUTED_VALUE"""),6.61)</f>
        <v>6.61</v>
      </c>
      <c r="AA1379" s="4">
        <v>133.704</v>
      </c>
      <c r="AB1379" s="4" t="s">
        <v>13</v>
      </c>
      <c r="AC1379" s="1">
        <v>92.745744849779</v>
      </c>
      <c r="AD1379" s="4">
        <v>40.424255150220986</v>
      </c>
    </row>
    <row r="1380">
      <c r="G1380" s="5">
        <v>96.6837</v>
      </c>
      <c r="H1380" s="1">
        <v>6.895</v>
      </c>
      <c r="K1380" s="4">
        <f>IFERROR(__xludf.DUMMYFUNCTION("""COMPUTED_VALUE"""),6.615)</f>
        <v>6.615</v>
      </c>
      <c r="L1380" s="4">
        <v>97.8921</v>
      </c>
      <c r="M1380" s="4" t="s">
        <v>13</v>
      </c>
      <c r="N1380" s="1">
        <v>95.6716371649887</v>
      </c>
      <c r="O1380" s="4">
        <v>1.0120628350113066</v>
      </c>
      <c r="V1380" s="5">
        <v>133.166</v>
      </c>
      <c r="W1380" s="1">
        <v>6.895</v>
      </c>
      <c r="Z1380" s="4">
        <f>IFERROR(__xludf.DUMMYFUNCTION("""COMPUTED_VALUE"""),6.615)</f>
        <v>6.615</v>
      </c>
      <c r="AA1380" s="4">
        <v>133.68</v>
      </c>
      <c r="AB1380" s="4" t="s">
        <v>13</v>
      </c>
      <c r="AC1380" s="1">
        <v>92.7673679955379</v>
      </c>
      <c r="AD1380" s="4">
        <v>40.3986320044621</v>
      </c>
    </row>
    <row r="1381">
      <c r="G1381" s="5">
        <v>96.6634</v>
      </c>
      <c r="H1381" s="1">
        <v>6.9</v>
      </c>
      <c r="K1381" s="4">
        <f>IFERROR(__xludf.DUMMYFUNCTION("""COMPUTED_VALUE"""),6.62)</f>
        <v>6.62</v>
      </c>
      <c r="L1381" s="4">
        <v>97.8702</v>
      </c>
      <c r="M1381" s="4" t="s">
        <v>13</v>
      </c>
      <c r="N1381" s="1">
        <v>95.6698532038811</v>
      </c>
      <c r="O1381" s="4">
        <v>0.993546796118892</v>
      </c>
      <c r="V1381" s="5">
        <v>133.161</v>
      </c>
      <c r="W1381" s="1">
        <v>6.9</v>
      </c>
      <c r="Z1381" s="4">
        <f>IFERROR(__xludf.DUMMYFUNCTION("""COMPUTED_VALUE"""),6.62)</f>
        <v>6.62</v>
      </c>
      <c r="AA1381" s="4">
        <v>133.657</v>
      </c>
      <c r="AB1381" s="4" t="s">
        <v>13</v>
      </c>
      <c r="AC1381" s="1">
        <v>92.7886510874983</v>
      </c>
      <c r="AD1381" s="4">
        <v>40.37234891250171</v>
      </c>
    </row>
    <row r="1382">
      <c r="G1382" s="5">
        <v>96.6433</v>
      </c>
      <c r="H1382" s="1">
        <v>6.905</v>
      </c>
      <c r="K1382" s="4">
        <f>IFERROR(__xludf.DUMMYFUNCTION("""COMPUTED_VALUE"""),6.625)</f>
        <v>6.625</v>
      </c>
      <c r="L1382" s="4">
        <v>97.8485</v>
      </c>
      <c r="M1382" s="4" t="s">
        <v>13</v>
      </c>
      <c r="N1382" s="1">
        <v>95.6679506244522</v>
      </c>
      <c r="O1382" s="4">
        <v>0.9753493755477933</v>
      </c>
      <c r="V1382" s="5">
        <v>133.154</v>
      </c>
      <c r="W1382" s="1">
        <v>6.905</v>
      </c>
      <c r="Z1382" s="4">
        <f>IFERROR(__xludf.DUMMYFUNCTION("""COMPUTED_VALUE"""),6.625)</f>
        <v>6.625</v>
      </c>
      <c r="AA1382" s="4">
        <v>133.635</v>
      </c>
      <c r="AB1382" s="4" t="s">
        <v>13</v>
      </c>
      <c r="AC1382" s="1">
        <v>92.8095529695891</v>
      </c>
      <c r="AD1382" s="4">
        <v>40.34444703041089</v>
      </c>
    </row>
    <row r="1383">
      <c r="G1383" s="5">
        <v>96.6232</v>
      </c>
      <c r="H1383" s="1">
        <v>6.91</v>
      </c>
      <c r="K1383" s="4">
        <f>IFERROR(__xludf.DUMMYFUNCTION("""COMPUTED_VALUE"""),6.63)</f>
        <v>6.63</v>
      </c>
      <c r="L1383" s="4">
        <v>97.8271</v>
      </c>
      <c r="M1383" s="4" t="s">
        <v>13</v>
      </c>
      <c r="N1383" s="1">
        <v>95.6659181788352</v>
      </c>
      <c r="O1383" s="4">
        <v>0.9572818211647984</v>
      </c>
      <c r="V1383" s="5">
        <v>133.147</v>
      </c>
      <c r="W1383" s="1">
        <v>6.91</v>
      </c>
      <c r="Z1383" s="4">
        <f>IFERROR(__xludf.DUMMYFUNCTION("""COMPUTED_VALUE"""),6.63)</f>
        <v>6.63</v>
      </c>
      <c r="AA1383" s="4">
        <v>133.613</v>
      </c>
      <c r="AB1383" s="4" t="s">
        <v>13</v>
      </c>
      <c r="AC1383" s="1">
        <v>92.8300324857394</v>
      </c>
      <c r="AD1383" s="4">
        <v>40.3169675142606</v>
      </c>
    </row>
    <row r="1384">
      <c r="G1384" s="5">
        <v>96.6032</v>
      </c>
      <c r="H1384" s="1">
        <v>6.915</v>
      </c>
      <c r="K1384" s="4">
        <f>IFERROR(__xludf.DUMMYFUNCTION("""COMPUTED_VALUE"""),6.635)</f>
        <v>6.635</v>
      </c>
      <c r="L1384" s="4">
        <v>97.8059</v>
      </c>
      <c r="M1384" s="4" t="s">
        <v>13</v>
      </c>
      <c r="N1384" s="1">
        <v>95.6637446191635</v>
      </c>
      <c r="O1384" s="4">
        <v>0.939455380836506</v>
      </c>
      <c r="V1384" s="5">
        <v>133.138</v>
      </c>
      <c r="W1384" s="1">
        <v>6.915</v>
      </c>
      <c r="Z1384" s="4">
        <f>IFERROR(__xludf.DUMMYFUNCTION("""COMPUTED_VALUE"""),6.635)</f>
        <v>6.635</v>
      </c>
      <c r="AA1384" s="4">
        <v>133.593</v>
      </c>
      <c r="AB1384" s="4" t="s">
        <v>13</v>
      </c>
      <c r="AC1384" s="1">
        <v>92.850048479878</v>
      </c>
      <c r="AD1384" s="4">
        <v>40.28795152012201</v>
      </c>
    </row>
    <row r="1385">
      <c r="G1385" s="5">
        <v>96.5832</v>
      </c>
      <c r="H1385" s="1">
        <v>6.92</v>
      </c>
      <c r="K1385" s="4">
        <f>IFERROR(__xludf.DUMMYFUNCTION("""COMPUTED_VALUE"""),6.64)</f>
        <v>6.64</v>
      </c>
      <c r="L1385" s="4">
        <v>97.7849</v>
      </c>
      <c r="M1385" s="4" t="s">
        <v>13</v>
      </c>
      <c r="N1385" s="1">
        <v>95.6614186975705</v>
      </c>
      <c r="O1385" s="4">
        <v>0.9217813024295083</v>
      </c>
      <c r="V1385" s="5">
        <v>133.128</v>
      </c>
      <c r="W1385" s="1">
        <v>6.92</v>
      </c>
      <c r="Z1385" s="4">
        <f>IFERROR(__xludf.DUMMYFUNCTION("""COMPUTED_VALUE"""),6.64)</f>
        <v>6.64</v>
      </c>
      <c r="AA1385" s="4">
        <v>133.572</v>
      </c>
      <c r="AB1385" s="4" t="s">
        <v>13</v>
      </c>
      <c r="AC1385" s="1">
        <v>92.8695597959338</v>
      </c>
      <c r="AD1385" s="4">
        <v>40.25844020406619</v>
      </c>
    </row>
    <row r="1386">
      <c r="G1386" s="5">
        <v>96.5631</v>
      </c>
      <c r="H1386" s="1">
        <v>6.925</v>
      </c>
      <c r="K1386" s="4">
        <f>IFERROR(__xludf.DUMMYFUNCTION("""COMPUTED_VALUE"""),6.645)</f>
        <v>6.645</v>
      </c>
      <c r="L1386" s="4">
        <v>97.7642</v>
      </c>
      <c r="M1386" s="4" t="s">
        <v>13</v>
      </c>
      <c r="N1386" s="1">
        <v>95.6589291661894</v>
      </c>
      <c r="O1386" s="4">
        <v>0.9041708338106105</v>
      </c>
      <c r="V1386" s="5">
        <v>133.117</v>
      </c>
      <c r="W1386" s="1">
        <v>6.925</v>
      </c>
      <c r="Z1386" s="4">
        <f>IFERROR(__xludf.DUMMYFUNCTION("""COMPUTED_VALUE"""),6.645)</f>
        <v>6.645</v>
      </c>
      <c r="AA1386" s="4">
        <v>133.553</v>
      </c>
      <c r="AB1386" s="4" t="s">
        <v>13</v>
      </c>
      <c r="AC1386" s="1">
        <v>92.888525277836</v>
      </c>
      <c r="AD1386" s="4">
        <v>40.228474722163995</v>
      </c>
    </row>
    <row r="1387">
      <c r="G1387" s="5">
        <v>96.5428</v>
      </c>
      <c r="H1387" s="1">
        <v>6.93</v>
      </c>
      <c r="K1387" s="4">
        <f>IFERROR(__xludf.DUMMYFUNCTION("""COMPUTED_VALUE"""),6.65)</f>
        <v>6.65</v>
      </c>
      <c r="L1387" s="4">
        <v>97.7437</v>
      </c>
      <c r="M1387" s="4" t="s">
        <v>13</v>
      </c>
      <c r="N1387" s="1">
        <v>95.6562647771536</v>
      </c>
      <c r="O1387" s="4">
        <v>0.8865352228464047</v>
      </c>
      <c r="V1387" s="5">
        <v>133.104</v>
      </c>
      <c r="W1387" s="1">
        <v>6.93</v>
      </c>
      <c r="Z1387" s="4">
        <f>IFERROR(__xludf.DUMMYFUNCTION("""COMPUTED_VALUE"""),6.65)</f>
        <v>6.65</v>
      </c>
      <c r="AA1387" s="4">
        <v>133.534</v>
      </c>
      <c r="AB1387" s="4" t="s">
        <v>13</v>
      </c>
      <c r="AC1387" s="1">
        <v>92.9069037695133</v>
      </c>
      <c r="AD1387" s="4">
        <v>40.19709623048671</v>
      </c>
    </row>
    <row r="1388">
      <c r="G1388" s="5">
        <v>96.5224</v>
      </c>
      <c r="H1388" s="1">
        <v>6.935</v>
      </c>
      <c r="K1388" s="4">
        <f>IFERROR(__xludf.DUMMYFUNCTION("""COMPUTED_VALUE"""),6.655)</f>
        <v>6.655</v>
      </c>
      <c r="L1388" s="4">
        <v>97.7234</v>
      </c>
      <c r="M1388" s="4" t="s">
        <v>13</v>
      </c>
      <c r="N1388" s="1">
        <v>95.6534142825963</v>
      </c>
      <c r="O1388" s="4">
        <v>0.868985717403703</v>
      </c>
      <c r="V1388" s="5">
        <v>133.089</v>
      </c>
      <c r="W1388" s="1">
        <v>6.935</v>
      </c>
      <c r="Z1388" s="4">
        <f>IFERROR(__xludf.DUMMYFUNCTION("""COMPUTED_VALUE"""),6.655)</f>
        <v>6.655</v>
      </c>
      <c r="AA1388" s="4">
        <v>133.516</v>
      </c>
      <c r="AB1388" s="4" t="s">
        <v>13</v>
      </c>
      <c r="AC1388" s="1">
        <v>92.9246541148948</v>
      </c>
      <c r="AD1388" s="4">
        <v>40.16434588510519</v>
      </c>
    </row>
    <row r="1389">
      <c r="G1389" s="5">
        <v>96.5016</v>
      </c>
      <c r="H1389" s="1">
        <v>6.94</v>
      </c>
      <c r="K1389" s="4">
        <f>IFERROR(__xludf.DUMMYFUNCTION("""COMPUTED_VALUE"""),6.66)</f>
        <v>6.66</v>
      </c>
      <c r="L1389" s="4">
        <v>97.7034</v>
      </c>
      <c r="M1389" s="4" t="s">
        <v>13</v>
      </c>
      <c r="N1389" s="1">
        <v>95.650366434651</v>
      </c>
      <c r="O1389" s="4">
        <v>0.8512335653489913</v>
      </c>
      <c r="V1389" s="5">
        <v>133.073</v>
      </c>
      <c r="W1389" s="1">
        <v>6.94</v>
      </c>
      <c r="Z1389" s="4">
        <f>IFERROR(__xludf.DUMMYFUNCTION("""COMPUTED_VALUE"""),6.66)</f>
        <v>6.66</v>
      </c>
      <c r="AA1389" s="4">
        <v>133.498</v>
      </c>
      <c r="AB1389" s="4" t="s">
        <v>13</v>
      </c>
      <c r="AC1389" s="1">
        <v>92.9417351579095</v>
      </c>
      <c r="AD1389" s="4">
        <v>40.1312648420905</v>
      </c>
    </row>
    <row r="1390">
      <c r="G1390" s="5">
        <v>96.4805</v>
      </c>
      <c r="H1390" s="1">
        <v>6.945</v>
      </c>
      <c r="K1390" s="4">
        <f>IFERROR(__xludf.DUMMYFUNCTION("""COMPUTED_VALUE"""),6.665)</f>
        <v>6.665</v>
      </c>
      <c r="L1390" s="4">
        <v>97.6836</v>
      </c>
      <c r="M1390" s="4" t="s">
        <v>13</v>
      </c>
      <c r="N1390" s="1">
        <v>95.6471099854509</v>
      </c>
      <c r="O1390" s="4">
        <v>0.83339001454911</v>
      </c>
      <c r="V1390" s="5">
        <v>133.055</v>
      </c>
      <c r="W1390" s="1">
        <v>6.945</v>
      </c>
      <c r="Z1390" s="4">
        <f>IFERROR(__xludf.DUMMYFUNCTION("""COMPUTED_VALUE"""),6.665)</f>
        <v>6.665</v>
      </c>
      <c r="AA1390" s="4">
        <v>133.481</v>
      </c>
      <c r="AB1390" s="4" t="s">
        <v>13</v>
      </c>
      <c r="AC1390" s="1">
        <v>92.9581057424862</v>
      </c>
      <c r="AD1390" s="4">
        <v>40.09689425751381</v>
      </c>
    </row>
    <row r="1391">
      <c r="G1391" s="5">
        <v>96.459</v>
      </c>
      <c r="H1391" s="1">
        <v>6.95</v>
      </c>
      <c r="K1391" s="4">
        <f>IFERROR(__xludf.DUMMYFUNCTION("""COMPUTED_VALUE"""),6.67)</f>
        <v>6.67</v>
      </c>
      <c r="L1391" s="4">
        <v>97.6639</v>
      </c>
      <c r="M1391" s="4" t="s">
        <v>13</v>
      </c>
      <c r="N1391" s="1">
        <v>95.6436336871294</v>
      </c>
      <c r="O1391" s="4">
        <v>0.8153663128706086</v>
      </c>
      <c r="V1391" s="5">
        <v>133.036</v>
      </c>
      <c r="W1391" s="1">
        <v>6.95</v>
      </c>
      <c r="Z1391" s="4">
        <f>IFERROR(__xludf.DUMMYFUNCTION("""COMPUTED_VALUE"""),6.67)</f>
        <v>6.67</v>
      </c>
      <c r="AA1391" s="4">
        <v>133.464</v>
      </c>
      <c r="AB1391" s="4" t="s">
        <v>13</v>
      </c>
      <c r="AC1391" s="1">
        <v>92.9737247125539</v>
      </c>
      <c r="AD1391" s="4">
        <v>40.0622752874461</v>
      </c>
    </row>
    <row r="1392">
      <c r="G1392" s="5">
        <v>96.4369</v>
      </c>
      <c r="H1392" s="1">
        <v>6.955</v>
      </c>
      <c r="K1392" s="4">
        <f>IFERROR(__xludf.DUMMYFUNCTION("""COMPUTED_VALUE"""),6.675)</f>
        <v>6.675</v>
      </c>
      <c r="L1392" s="4">
        <v>97.6444</v>
      </c>
      <c r="M1392" s="4" t="s">
        <v>13</v>
      </c>
      <c r="N1392" s="1">
        <v>95.6399262918197</v>
      </c>
      <c r="O1392" s="4">
        <v>0.796973708180289</v>
      </c>
      <c r="V1392" s="5">
        <v>133.015</v>
      </c>
      <c r="W1392" s="1">
        <v>6.955</v>
      </c>
      <c r="Z1392" s="4">
        <f>IFERROR(__xludf.DUMMYFUNCTION("""COMPUTED_VALUE"""),6.675)</f>
        <v>6.675</v>
      </c>
      <c r="AA1392" s="4">
        <v>133.449</v>
      </c>
      <c r="AB1392" s="4" t="s">
        <v>13</v>
      </c>
      <c r="AC1392" s="1">
        <v>92.9885509120415</v>
      </c>
      <c r="AD1392" s="4">
        <v>40.02644908795848</v>
      </c>
    </row>
    <row r="1393">
      <c r="G1393" s="5">
        <v>96.4144</v>
      </c>
      <c r="H1393" s="1">
        <v>6.96</v>
      </c>
      <c r="K1393" s="4">
        <f>IFERROR(__xludf.DUMMYFUNCTION("""COMPUTED_VALUE"""),6.68)</f>
        <v>6.68</v>
      </c>
      <c r="L1393" s="4">
        <v>97.625</v>
      </c>
      <c r="M1393" s="4" t="s">
        <v>13</v>
      </c>
      <c r="N1393" s="1">
        <v>95.6359765516552</v>
      </c>
      <c r="O1393" s="4">
        <v>0.778423448344796</v>
      </c>
      <c r="V1393" s="5">
        <v>132.991</v>
      </c>
      <c r="W1393" s="1">
        <v>6.96</v>
      </c>
      <c r="Z1393" s="4">
        <f>IFERROR(__xludf.DUMMYFUNCTION("""COMPUTED_VALUE"""),6.68)</f>
        <v>6.68</v>
      </c>
      <c r="AA1393" s="4">
        <v>133.433</v>
      </c>
      <c r="AB1393" s="4" t="s">
        <v>13</v>
      </c>
      <c r="AC1393" s="1">
        <v>93.0025431848781</v>
      </c>
      <c r="AD1393" s="4">
        <v>39.98845681512191</v>
      </c>
    </row>
    <row r="1394">
      <c r="G1394" s="5">
        <v>96.3912</v>
      </c>
      <c r="H1394" s="1">
        <v>6.965</v>
      </c>
      <c r="K1394" s="4">
        <f>IFERROR(__xludf.DUMMYFUNCTION("""COMPUTED_VALUE"""),6.685)</f>
        <v>6.685</v>
      </c>
      <c r="L1394" s="4">
        <v>97.6057</v>
      </c>
      <c r="M1394" s="4" t="s">
        <v>13</v>
      </c>
      <c r="N1394" s="1">
        <v>95.6317732187692</v>
      </c>
      <c r="O1394" s="4">
        <v>0.7594267812308004</v>
      </c>
      <c r="V1394" s="5">
        <v>132.966</v>
      </c>
      <c r="W1394" s="1">
        <v>6.965</v>
      </c>
      <c r="Z1394" s="4">
        <f>IFERROR(__xludf.DUMMYFUNCTION("""COMPUTED_VALUE"""),6.685)</f>
        <v>6.685</v>
      </c>
      <c r="AA1394" s="4">
        <v>133.418</v>
      </c>
      <c r="AB1394" s="4" t="s">
        <v>13</v>
      </c>
      <c r="AC1394" s="1">
        <v>93.0156603749926</v>
      </c>
      <c r="AD1394" s="4">
        <v>39.9503396250074</v>
      </c>
    </row>
    <row r="1395">
      <c r="G1395" s="5">
        <v>96.3673</v>
      </c>
      <c r="H1395" s="1">
        <v>6.97</v>
      </c>
      <c r="K1395" s="4">
        <f>IFERROR(__xludf.DUMMYFUNCTION("""COMPUTED_VALUE"""),6.6870193482)</f>
        <v>6.687019348</v>
      </c>
      <c r="L1395" s="4" t="s">
        <v>13</v>
      </c>
      <c r="M1395" s="4">
        <v>95.7855641729604</v>
      </c>
      <c r="N1395" s="1">
        <v>95.6273050452951</v>
      </c>
      <c r="O1395" s="4">
        <v>0.7399949547048976</v>
      </c>
      <c r="V1395" s="5">
        <v>132.939</v>
      </c>
      <c r="W1395" s="1">
        <v>6.97</v>
      </c>
      <c r="Z1395" s="4">
        <f>IFERROR(__xludf.DUMMYFUNCTION("""COMPUTED_VALUE"""),6.6870193482)</f>
        <v>6.687019348</v>
      </c>
      <c r="AA1395" s="4" t="s">
        <v>13</v>
      </c>
      <c r="AB1395" s="4">
        <v>92.0742042872798</v>
      </c>
      <c r="AC1395" s="1">
        <v>93.0278613263139</v>
      </c>
      <c r="AD1395" s="4">
        <v>39.9111386736861</v>
      </c>
    </row>
    <row r="1396">
      <c r="G1396" s="5">
        <v>96.3428</v>
      </c>
      <c r="H1396" s="1">
        <v>6.975</v>
      </c>
      <c r="K1396" s="4">
        <f>IFERROR(__xludf.DUMMYFUNCTION("""COMPUTED_VALUE"""),6.69)</f>
        <v>6.69</v>
      </c>
      <c r="L1396" s="4">
        <v>97.5864</v>
      </c>
      <c r="M1396" s="4" t="s">
        <v>13</v>
      </c>
      <c r="N1396" s="1">
        <v>95.6225607833662</v>
      </c>
      <c r="O1396" s="4">
        <v>0.7202392166338001</v>
      </c>
      <c r="V1396" s="5">
        <v>132.91</v>
      </c>
      <c r="W1396" s="1">
        <v>6.975</v>
      </c>
      <c r="Z1396" s="4">
        <f>IFERROR(__xludf.DUMMYFUNCTION("""COMPUTED_VALUE"""),6.69)</f>
        <v>6.69</v>
      </c>
      <c r="AA1396" s="4">
        <v>133.404</v>
      </c>
      <c r="AB1396" s="4" t="s">
        <v>13</v>
      </c>
      <c r="AC1396" s="1">
        <v>93.039104882771</v>
      </c>
      <c r="AD1396" s="4">
        <v>39.870895117229</v>
      </c>
    </row>
    <row r="1397">
      <c r="G1397" s="5">
        <v>96.3175</v>
      </c>
      <c r="H1397" s="1">
        <v>6.98</v>
      </c>
      <c r="K1397" s="4">
        <f>IFERROR(__xludf.DUMMYFUNCTION("""COMPUTED_VALUE"""),6.695)</f>
        <v>6.695</v>
      </c>
      <c r="L1397" s="4">
        <v>97.5671</v>
      </c>
      <c r="M1397" s="4" t="s">
        <v>13</v>
      </c>
      <c r="N1397" s="1">
        <v>95.6175291851157</v>
      </c>
      <c r="O1397" s="4">
        <v>0.6999708148842956</v>
      </c>
      <c r="V1397" s="5">
        <v>132.88</v>
      </c>
      <c r="W1397" s="1">
        <v>6.98</v>
      </c>
      <c r="Z1397" s="4">
        <f>IFERROR(__xludf.DUMMYFUNCTION("""COMPUTED_VALUE"""),6.695)</f>
        <v>6.695</v>
      </c>
      <c r="AA1397" s="4">
        <v>133.39</v>
      </c>
      <c r="AB1397" s="4" t="s">
        <v>13</v>
      </c>
      <c r="AC1397" s="1">
        <v>93.0493498882929</v>
      </c>
      <c r="AD1397" s="4">
        <v>39.8306501117071</v>
      </c>
    </row>
    <row r="1398">
      <c r="G1398" s="5">
        <v>96.2914</v>
      </c>
      <c r="H1398" s="1">
        <v>6.985</v>
      </c>
      <c r="K1398" s="4">
        <f>IFERROR(__xludf.DUMMYFUNCTION("""COMPUTED_VALUE"""),6.7)</f>
        <v>6.7</v>
      </c>
      <c r="L1398" s="4">
        <v>97.5478</v>
      </c>
      <c r="M1398" s="4" t="s">
        <v>13</v>
      </c>
      <c r="N1398" s="1">
        <v>95.6121990026771</v>
      </c>
      <c r="O1398" s="4">
        <v>0.6792009973228943</v>
      </c>
      <c r="V1398" s="5">
        <v>132.847</v>
      </c>
      <c r="W1398" s="1">
        <v>6.985</v>
      </c>
      <c r="Z1398" s="4">
        <f>IFERROR(__xludf.DUMMYFUNCTION("""COMPUTED_VALUE"""),6.7)</f>
        <v>6.7</v>
      </c>
      <c r="AA1398" s="4">
        <v>133.376</v>
      </c>
      <c r="AB1398" s="4" t="s">
        <v>13</v>
      </c>
      <c r="AC1398" s="1">
        <v>93.0585551868084</v>
      </c>
      <c r="AD1398" s="4">
        <v>39.7884448131916</v>
      </c>
    </row>
    <row r="1399">
      <c r="G1399" s="5">
        <v>96.2646</v>
      </c>
      <c r="H1399" s="1">
        <v>6.99</v>
      </c>
      <c r="K1399" s="4">
        <f>IFERROR(__xludf.DUMMYFUNCTION("""COMPUTED_VALUE"""),6.705)</f>
        <v>6.705</v>
      </c>
      <c r="L1399" s="4">
        <v>97.5284</v>
      </c>
      <c r="M1399" s="4" t="s">
        <v>13</v>
      </c>
      <c r="N1399" s="1">
        <v>95.6065589881835</v>
      </c>
      <c r="O1399" s="4">
        <v>0.6580410118165076</v>
      </c>
      <c r="V1399" s="5">
        <v>132.813</v>
      </c>
      <c r="W1399" s="1">
        <v>6.99</v>
      </c>
      <c r="Z1399" s="4">
        <f>IFERROR(__xludf.DUMMYFUNCTION("""COMPUTED_VALUE"""),6.705)</f>
        <v>6.705</v>
      </c>
      <c r="AA1399" s="4">
        <v>133.363</v>
      </c>
      <c r="AB1399" s="4" t="s">
        <v>13</v>
      </c>
      <c r="AC1399" s="1">
        <v>93.0666796222465</v>
      </c>
      <c r="AD1399" s="4">
        <v>39.74632037775349</v>
      </c>
    </row>
    <row r="1400">
      <c r="G1400" s="5">
        <v>96.2369</v>
      </c>
      <c r="H1400" s="1">
        <v>6.995</v>
      </c>
      <c r="K1400" s="4">
        <f>IFERROR(__xludf.DUMMYFUNCTION("""COMPUTED_VALUE"""),6.71)</f>
        <v>6.71</v>
      </c>
      <c r="L1400" s="4">
        <v>97.5089</v>
      </c>
      <c r="M1400" s="4" t="s">
        <v>13</v>
      </c>
      <c r="N1400" s="1">
        <v>95.6005978937685</v>
      </c>
      <c r="O1400" s="4">
        <v>0.6363021062315113</v>
      </c>
      <c r="V1400" s="5">
        <v>132.776</v>
      </c>
      <c r="W1400" s="1">
        <v>6.995</v>
      </c>
      <c r="Z1400" s="4">
        <f>IFERROR(__xludf.DUMMYFUNCTION("""COMPUTED_VALUE"""),6.71)</f>
        <v>6.71</v>
      </c>
      <c r="AA1400" s="4">
        <v>133.35</v>
      </c>
      <c r="AB1400" s="4" t="s">
        <v>13</v>
      </c>
      <c r="AC1400" s="1">
        <v>93.0736820385363</v>
      </c>
      <c r="AD1400" s="4">
        <v>39.702317961463706</v>
      </c>
    </row>
    <row r="1401">
      <c r="G1401" s="5">
        <v>96.2084</v>
      </c>
      <c r="H1401" s="1">
        <v>7.0</v>
      </c>
      <c r="K1401" s="4">
        <f>IFERROR(__xludf.DUMMYFUNCTION("""COMPUTED_VALUE"""),6.715)</f>
        <v>6.715</v>
      </c>
      <c r="L1401" s="4">
        <v>97.4892</v>
      </c>
      <c r="M1401" s="4" t="s">
        <v>13</v>
      </c>
      <c r="N1401" s="1">
        <v>95.5943044715651</v>
      </c>
      <c r="O1401" s="4">
        <v>0.6140955284349019</v>
      </c>
      <c r="V1401" s="5">
        <v>132.738</v>
      </c>
      <c r="W1401" s="1">
        <v>7.0</v>
      </c>
      <c r="Z1401" s="4">
        <f>IFERROR(__xludf.DUMMYFUNCTION("""COMPUTED_VALUE"""),6.715)</f>
        <v>6.715</v>
      </c>
      <c r="AA1401" s="4">
        <v>133.337</v>
      </c>
      <c r="AB1401" s="4" t="s">
        <v>13</v>
      </c>
      <c r="AC1401" s="1">
        <v>93.0795212796066</v>
      </c>
      <c r="AD1401" s="4">
        <v>39.658478720393404</v>
      </c>
    </row>
    <row r="1402">
      <c r="G1402" s="5">
        <v>96.1792</v>
      </c>
      <c r="H1402" s="1">
        <v>7.005</v>
      </c>
      <c r="K1402" s="4">
        <f>IFERROR(__xludf.DUMMYFUNCTION("""COMPUTED_VALUE"""),6.72)</f>
        <v>6.72</v>
      </c>
      <c r="L1402" s="4">
        <v>97.4694</v>
      </c>
      <c r="M1402" s="4" t="s">
        <v>13</v>
      </c>
      <c r="N1402" s="1">
        <v>95.5876674737069</v>
      </c>
      <c r="O1402" s="4">
        <v>0.5915325262930935</v>
      </c>
      <c r="V1402" s="5">
        <v>132.699</v>
      </c>
      <c r="W1402" s="1">
        <v>7.005</v>
      </c>
      <c r="Z1402" s="4">
        <f>IFERROR(__xludf.DUMMYFUNCTION("""COMPUTED_VALUE"""),6.72)</f>
        <v>6.72</v>
      </c>
      <c r="AA1402" s="4">
        <v>133.325</v>
      </c>
      <c r="AB1402" s="4" t="s">
        <v>13</v>
      </c>
      <c r="AC1402" s="1">
        <v>93.0841561893864</v>
      </c>
      <c r="AD1402" s="4">
        <v>39.61484381061361</v>
      </c>
    </row>
    <row r="1403">
      <c r="G1403" s="5">
        <v>96.1491</v>
      </c>
      <c r="H1403" s="1">
        <v>7.01</v>
      </c>
      <c r="K1403" s="4">
        <f>IFERROR(__xludf.DUMMYFUNCTION("""COMPUTED_VALUE"""),6.725)</f>
        <v>6.725</v>
      </c>
      <c r="L1403" s="4">
        <v>97.4493</v>
      </c>
      <c r="M1403" s="4" t="s">
        <v>13</v>
      </c>
      <c r="N1403" s="1">
        <v>95.5806756523271</v>
      </c>
      <c r="O1403" s="4">
        <v>0.5684243476729023</v>
      </c>
      <c r="V1403" s="5">
        <v>132.658</v>
      </c>
      <c r="W1403" s="1">
        <v>7.01</v>
      </c>
      <c r="Z1403" s="4">
        <f>IFERROR(__xludf.DUMMYFUNCTION("""COMPUTED_VALUE"""),6.725)</f>
        <v>6.725</v>
      </c>
      <c r="AA1403" s="4">
        <v>133.314</v>
      </c>
      <c r="AB1403" s="4" t="s">
        <v>13</v>
      </c>
      <c r="AC1403" s="1">
        <v>93.0875456118046</v>
      </c>
      <c r="AD1403" s="4">
        <v>39.57045438819539</v>
      </c>
    </row>
    <row r="1404">
      <c r="G1404" s="5">
        <v>96.1183</v>
      </c>
      <c r="H1404" s="1">
        <v>7.015</v>
      </c>
      <c r="K1404" s="4">
        <f>IFERROR(__xludf.DUMMYFUNCTION("""COMPUTED_VALUE"""),6.73)</f>
        <v>6.73</v>
      </c>
      <c r="L1404" s="4">
        <v>97.429</v>
      </c>
      <c r="M1404" s="4" t="s">
        <v>13</v>
      </c>
      <c r="N1404" s="1">
        <v>95.5733177595591</v>
      </c>
      <c r="O1404" s="4">
        <v>0.5449822404409019</v>
      </c>
      <c r="V1404" s="5">
        <v>132.616</v>
      </c>
      <c r="W1404" s="1">
        <v>7.015</v>
      </c>
      <c r="Z1404" s="4">
        <f>IFERROR(__xludf.DUMMYFUNCTION("""COMPUTED_VALUE"""),6.73)</f>
        <v>6.73</v>
      </c>
      <c r="AA1404" s="4">
        <v>133.303</v>
      </c>
      <c r="AB1404" s="4" t="s">
        <v>13</v>
      </c>
      <c r="AC1404" s="1">
        <v>93.0896483907903</v>
      </c>
      <c r="AD1404" s="4">
        <v>39.52635160920971</v>
      </c>
    </row>
    <row r="1405">
      <c r="G1405" s="5">
        <v>96.0868</v>
      </c>
      <c r="H1405" s="1">
        <v>7.02</v>
      </c>
      <c r="K1405" s="4">
        <f>IFERROR(__xludf.DUMMYFUNCTION("""COMPUTED_VALUE"""),6.735)</f>
        <v>6.735</v>
      </c>
      <c r="L1405" s="4">
        <v>97.4084</v>
      </c>
      <c r="M1405" s="4" t="s">
        <v>13</v>
      </c>
      <c r="N1405" s="1">
        <v>95.5655825475361</v>
      </c>
      <c r="O1405" s="4">
        <v>0.521217452463901</v>
      </c>
      <c r="V1405" s="5">
        <v>132.573</v>
      </c>
      <c r="W1405" s="1">
        <v>7.02</v>
      </c>
      <c r="Z1405" s="4">
        <f>IFERROR(__xludf.DUMMYFUNCTION("""COMPUTED_VALUE"""),6.735)</f>
        <v>6.735</v>
      </c>
      <c r="AA1405" s="4">
        <v>133.292</v>
      </c>
      <c r="AB1405" s="4" t="s">
        <v>13</v>
      </c>
      <c r="AC1405" s="1">
        <v>93.0904233702723</v>
      </c>
      <c r="AD1405" s="4">
        <v>39.4825766297277</v>
      </c>
    </row>
    <row r="1406">
      <c r="G1406" s="5">
        <v>96.0546</v>
      </c>
      <c r="H1406" s="1">
        <v>7.025</v>
      </c>
      <c r="K1406" s="4">
        <f>IFERROR(__xludf.DUMMYFUNCTION("""COMPUTED_VALUE"""),6.74)</f>
        <v>6.74</v>
      </c>
      <c r="L1406" s="4">
        <v>97.3875</v>
      </c>
      <c r="M1406" s="4" t="s">
        <v>13</v>
      </c>
      <c r="N1406" s="1">
        <v>95.5143043041421</v>
      </c>
      <c r="O1406" s="4">
        <v>0.5402956958578926</v>
      </c>
      <c r="V1406" s="5">
        <v>132.528</v>
      </c>
      <c r="W1406" s="1">
        <v>7.025</v>
      </c>
      <c r="Z1406" s="4">
        <f>IFERROR(__xludf.DUMMYFUNCTION("""COMPUTED_VALUE"""),6.74)</f>
        <v>6.74</v>
      </c>
      <c r="AA1406" s="4">
        <v>133.281</v>
      </c>
      <c r="AB1406" s="4" t="s">
        <v>13</v>
      </c>
      <c r="AC1406" s="1">
        <v>93.0681027014242</v>
      </c>
      <c r="AD1406" s="4">
        <v>39.4598972985758</v>
      </c>
    </row>
    <row r="1407">
      <c r="G1407" s="5">
        <v>96.0218</v>
      </c>
      <c r="H1407" s="1">
        <v>7.03</v>
      </c>
      <c r="K1407" s="4">
        <f>IFERROR(__xludf.DUMMYFUNCTION("""COMPUTED_VALUE"""),6.745)</f>
        <v>6.745</v>
      </c>
      <c r="L1407" s="4">
        <v>97.3663</v>
      </c>
      <c r="M1407" s="4" t="s">
        <v>13</v>
      </c>
      <c r="N1407" s="1">
        <v>95.3693181052541</v>
      </c>
      <c r="O1407" s="4">
        <v>0.6524818947459039</v>
      </c>
      <c r="V1407" s="5">
        <v>132.483</v>
      </c>
      <c r="W1407" s="1">
        <v>7.03</v>
      </c>
      <c r="Z1407" s="4">
        <f>IFERROR(__xludf.DUMMYFUNCTION("""COMPUTED_VALUE"""),6.745)</f>
        <v>6.745</v>
      </c>
      <c r="AA1407" s="4">
        <v>133.272</v>
      </c>
      <c r="AB1407" s="4" t="s">
        <v>13</v>
      </c>
      <c r="AC1407" s="1">
        <v>92.9974798094532</v>
      </c>
      <c r="AD1407" s="4">
        <v>39.48552019054681</v>
      </c>
    </row>
    <row r="1408">
      <c r="G1408" s="5">
        <v>95.9884</v>
      </c>
      <c r="H1408" s="1">
        <v>7.035</v>
      </c>
      <c r="K1408" s="4">
        <f>IFERROR(__xludf.DUMMYFUNCTION("""COMPUTED_VALUE"""),6.75)</f>
        <v>6.75</v>
      </c>
      <c r="L1408" s="4">
        <v>97.3448</v>
      </c>
      <c r="M1408" s="4" t="s">
        <v>13</v>
      </c>
      <c r="N1408" s="1">
        <v>95.1407599076408</v>
      </c>
      <c r="O1408" s="4">
        <v>0.8476400923591996</v>
      </c>
      <c r="V1408" s="5">
        <v>132.438</v>
      </c>
      <c r="W1408" s="1">
        <v>7.035</v>
      </c>
      <c r="Z1408" s="4">
        <f>IFERROR(__xludf.DUMMYFUNCTION("""COMPUTED_VALUE"""),6.75)</f>
        <v>6.75</v>
      </c>
      <c r="AA1408" s="4">
        <v>133.262</v>
      </c>
      <c r="AB1408" s="4" t="s">
        <v>13</v>
      </c>
      <c r="AC1408" s="1">
        <v>92.8837594287756</v>
      </c>
      <c r="AD1408" s="4">
        <v>39.55424057122438</v>
      </c>
    </row>
    <row r="1409">
      <c r="G1409" s="5">
        <v>95.9546</v>
      </c>
      <c r="H1409" s="1">
        <v>7.04</v>
      </c>
      <c r="K1409" s="4">
        <f>IFERROR(__xludf.DUMMYFUNCTION("""COMPUTED_VALUE"""),6.755)</f>
        <v>6.755</v>
      </c>
      <c r="L1409" s="4">
        <v>97.323</v>
      </c>
      <c r="M1409" s="4" t="s">
        <v>13</v>
      </c>
      <c r="N1409" s="1">
        <v>94.8390268305163</v>
      </c>
      <c r="O1409" s="4">
        <v>1.115573169483696</v>
      </c>
      <c r="V1409" s="5">
        <v>132.392</v>
      </c>
      <c r="W1409" s="1">
        <v>7.04</v>
      </c>
      <c r="Z1409" s="4">
        <f>IFERROR(__xludf.DUMMYFUNCTION("""COMPUTED_VALUE"""),6.755)</f>
        <v>6.755</v>
      </c>
      <c r="AA1409" s="4">
        <v>133.253</v>
      </c>
      <c r="AB1409" s="4" t="s">
        <v>13</v>
      </c>
      <c r="AC1409" s="1">
        <v>92.7322778950042</v>
      </c>
      <c r="AD1409" s="4">
        <v>39.659722104995794</v>
      </c>
    </row>
    <row r="1410">
      <c r="G1410" s="5">
        <v>95.9203</v>
      </c>
      <c r="H1410" s="1">
        <v>7.045</v>
      </c>
      <c r="K1410" s="4">
        <f>IFERROR(__xludf.DUMMYFUNCTION("""COMPUTED_VALUE"""),6.76)</f>
        <v>6.76</v>
      </c>
      <c r="L1410" s="4">
        <v>97.3009</v>
      </c>
      <c r="M1410" s="4" t="s">
        <v>13</v>
      </c>
      <c r="N1410" s="1">
        <v>94.4745159930948</v>
      </c>
      <c r="O1410" s="4">
        <v>1.4457840069051997</v>
      </c>
      <c r="V1410" s="5">
        <v>132.346</v>
      </c>
      <c r="W1410" s="1">
        <v>7.045</v>
      </c>
      <c r="Z1410" s="4">
        <f>IFERROR(__xludf.DUMMYFUNCTION("""COMPUTED_VALUE"""),6.76)</f>
        <v>6.76</v>
      </c>
      <c r="AA1410" s="4">
        <v>133.245</v>
      </c>
      <c r="AB1410" s="4" t="s">
        <v>13</v>
      </c>
      <c r="AC1410" s="1">
        <v>92.5483715437515</v>
      </c>
      <c r="AD1410" s="4">
        <v>39.7976284562485</v>
      </c>
    </row>
    <row r="1411">
      <c r="G1411" s="5">
        <v>95.8858</v>
      </c>
      <c r="H1411" s="1">
        <v>7.05</v>
      </c>
      <c r="K1411" s="4">
        <f>IFERROR(__xludf.DUMMYFUNCTION("""COMPUTED_VALUE"""),6.765)</f>
        <v>6.765</v>
      </c>
      <c r="L1411" s="4">
        <v>97.2785</v>
      </c>
      <c r="M1411" s="4" t="s">
        <v>13</v>
      </c>
      <c r="N1411" s="1">
        <v>94.0576245145905</v>
      </c>
      <c r="O1411" s="4">
        <v>1.8281754854095027</v>
      </c>
      <c r="V1411" s="5">
        <v>132.3</v>
      </c>
      <c r="W1411" s="1">
        <v>7.05</v>
      </c>
      <c r="Z1411" s="4">
        <f>IFERROR(__xludf.DUMMYFUNCTION("""COMPUTED_VALUE"""),6.765)</f>
        <v>6.765</v>
      </c>
      <c r="AA1411" s="4">
        <v>133.237</v>
      </c>
      <c r="AB1411" s="4" t="s">
        <v>13</v>
      </c>
      <c r="AC1411" s="1">
        <v>92.3373767106302</v>
      </c>
      <c r="AD1411" s="4">
        <v>39.962623289369816</v>
      </c>
    </row>
    <row r="1412">
      <c r="G1412" s="5">
        <v>95.851</v>
      </c>
      <c r="H1412" s="1">
        <v>7.055</v>
      </c>
      <c r="K1412" s="4">
        <f>IFERROR(__xludf.DUMMYFUNCTION("""COMPUTED_VALUE"""),6.77)</f>
        <v>6.77</v>
      </c>
      <c r="L1412" s="4">
        <v>97.2558</v>
      </c>
      <c r="M1412" s="4" t="s">
        <v>13</v>
      </c>
      <c r="N1412" s="1">
        <v>93.5987495142176</v>
      </c>
      <c r="O1412" s="4">
        <v>2.2522504857823975</v>
      </c>
      <c r="V1412" s="5">
        <v>132.254</v>
      </c>
      <c r="W1412" s="1">
        <v>7.055</v>
      </c>
      <c r="Z1412" s="4">
        <f>IFERROR(__xludf.DUMMYFUNCTION("""COMPUTED_VALUE"""),6.77)</f>
        <v>6.77</v>
      </c>
      <c r="AA1412" s="4">
        <v>133.23</v>
      </c>
      <c r="AB1412" s="4" t="s">
        <v>13</v>
      </c>
      <c r="AC1412" s="1">
        <v>92.1046297312529</v>
      </c>
      <c r="AD1412" s="4">
        <v>40.14937026874709</v>
      </c>
    </row>
    <row r="1413">
      <c r="G1413" s="5">
        <v>95.8161</v>
      </c>
      <c r="H1413" s="1">
        <v>7.06</v>
      </c>
      <c r="K1413" s="4">
        <f>IFERROR(__xludf.DUMMYFUNCTION("""COMPUTED_VALUE"""),6.775)</f>
        <v>6.775</v>
      </c>
      <c r="L1413" s="4">
        <v>97.2328</v>
      </c>
      <c r="M1413" s="4" t="s">
        <v>13</v>
      </c>
      <c r="N1413" s="1">
        <v>93.1082881111901</v>
      </c>
      <c r="O1413" s="4">
        <v>2.7078118888099</v>
      </c>
      <c r="V1413" s="5">
        <v>132.209</v>
      </c>
      <c r="W1413" s="1">
        <v>7.06</v>
      </c>
      <c r="Z1413" s="4">
        <f>IFERROR(__xludf.DUMMYFUNCTION("""COMPUTED_VALUE"""),6.775)</f>
        <v>6.775</v>
      </c>
      <c r="AA1413" s="4">
        <v>133.224</v>
      </c>
      <c r="AB1413" s="4" t="s">
        <v>13</v>
      </c>
      <c r="AC1413" s="1">
        <v>91.8554669412323</v>
      </c>
      <c r="AD1413" s="4">
        <v>40.35353305876771</v>
      </c>
    </row>
    <row r="1414">
      <c r="G1414" s="5">
        <v>95.7811</v>
      </c>
      <c r="H1414" s="1">
        <v>7.065</v>
      </c>
      <c r="K1414" s="4">
        <f>IFERROR(__xludf.DUMMYFUNCTION("""COMPUTED_VALUE"""),6.78)</f>
        <v>6.78</v>
      </c>
      <c r="L1414" s="4">
        <v>97.2096</v>
      </c>
      <c r="M1414" s="4" t="s">
        <v>13</v>
      </c>
      <c r="N1414" s="1">
        <v>92.5966374247222</v>
      </c>
      <c r="O1414" s="4">
        <v>3.1844625752777915</v>
      </c>
      <c r="V1414" s="5">
        <v>132.165</v>
      </c>
      <c r="W1414" s="1">
        <v>7.065</v>
      </c>
      <c r="Z1414" s="4">
        <f>IFERROR(__xludf.DUMMYFUNCTION("""COMPUTED_VALUE"""),6.78)</f>
        <v>6.78</v>
      </c>
      <c r="AA1414" s="4">
        <v>133.218</v>
      </c>
      <c r="AB1414" s="4" t="s">
        <v>13</v>
      </c>
      <c r="AC1414" s="1">
        <v>91.5952246761808</v>
      </c>
      <c r="AD1414" s="4">
        <v>40.56977532381919</v>
      </c>
    </row>
    <row r="1415">
      <c r="G1415" s="5">
        <v>95.7463</v>
      </c>
      <c r="H1415" s="1">
        <v>7.07</v>
      </c>
      <c r="K1415" s="4">
        <f>IFERROR(__xludf.DUMMYFUNCTION("""COMPUTED_VALUE"""),6.785)</f>
        <v>6.785</v>
      </c>
      <c r="L1415" s="4">
        <v>97.1861</v>
      </c>
      <c r="M1415" s="4" t="s">
        <v>13</v>
      </c>
      <c r="N1415" s="1">
        <v>92.0741945740283</v>
      </c>
      <c r="O1415" s="4">
        <v>3.672105425971708</v>
      </c>
      <c r="V1415" s="5">
        <v>132.121</v>
      </c>
      <c r="W1415" s="1">
        <v>7.07</v>
      </c>
      <c r="Z1415" s="4">
        <f>IFERROR(__xludf.DUMMYFUNCTION("""COMPUTED_VALUE"""),6.785)</f>
        <v>6.785</v>
      </c>
      <c r="AA1415" s="4">
        <v>133.212</v>
      </c>
      <c r="AB1415" s="4" t="s">
        <v>13</v>
      </c>
      <c r="AC1415" s="1">
        <v>91.3292392717112</v>
      </c>
      <c r="AD1415" s="4">
        <v>40.79176072828881</v>
      </c>
    </row>
    <row r="1416">
      <c r="G1416" s="5">
        <v>95.7115</v>
      </c>
      <c r="H1416" s="1">
        <v>7.075</v>
      </c>
      <c r="K1416" s="4">
        <f>IFERROR(__xludf.DUMMYFUNCTION("""COMPUTED_VALUE"""),6.79)</f>
        <v>6.79</v>
      </c>
      <c r="L1416" s="4">
        <v>97.1624</v>
      </c>
      <c r="M1416" s="4" t="s">
        <v>13</v>
      </c>
      <c r="N1416" s="1">
        <v>91.5513566783223</v>
      </c>
      <c r="O1416" s="4">
        <v>4.160143321677694</v>
      </c>
      <c r="V1416" s="5">
        <v>132.079</v>
      </c>
      <c r="W1416" s="1">
        <v>7.075</v>
      </c>
      <c r="Z1416" s="4">
        <f>IFERROR(__xludf.DUMMYFUNCTION("""COMPUTED_VALUE"""),6.79)</f>
        <v>6.79</v>
      </c>
      <c r="AA1416" s="4">
        <v>133.208</v>
      </c>
      <c r="AB1416" s="4" t="s">
        <v>13</v>
      </c>
      <c r="AC1416" s="1">
        <v>91.0628470634362</v>
      </c>
      <c r="AD1416" s="4">
        <v>41.01615293656381</v>
      </c>
    </row>
    <row r="1417">
      <c r="G1417" s="5">
        <v>95.6771</v>
      </c>
      <c r="H1417" s="1">
        <v>7.08</v>
      </c>
      <c r="K1417" s="4">
        <f>IFERROR(__xludf.DUMMYFUNCTION("""COMPUTED_VALUE"""),6.795)</f>
        <v>6.795</v>
      </c>
      <c r="L1417" s="4">
        <v>97.1386</v>
      </c>
      <c r="M1417" s="4" t="s">
        <v>13</v>
      </c>
      <c r="N1417" s="1">
        <v>91.0385208568186</v>
      </c>
      <c r="O1417" s="4">
        <v>4.638579143181403</v>
      </c>
      <c r="V1417" s="5">
        <v>132.038</v>
      </c>
      <c r="W1417" s="1">
        <v>7.08</v>
      </c>
      <c r="Z1417" s="4">
        <f>IFERROR(__xludf.DUMMYFUNCTION("""COMPUTED_VALUE"""),6.795)</f>
        <v>6.795</v>
      </c>
      <c r="AA1417" s="4">
        <v>133.203</v>
      </c>
      <c r="AB1417" s="4" t="s">
        <v>13</v>
      </c>
      <c r="AC1417" s="1">
        <v>90.8013843869683</v>
      </c>
      <c r="AD1417" s="4">
        <v>41.23661561303172</v>
      </c>
    </row>
    <row r="1418">
      <c r="G1418" s="5">
        <v>95.6429</v>
      </c>
      <c r="H1418" s="1">
        <v>7.085</v>
      </c>
      <c r="K1418" s="4">
        <f>IFERROR(__xludf.DUMMYFUNCTION("""COMPUTED_VALUE"""),6.8)</f>
        <v>6.8</v>
      </c>
      <c r="L1418" s="4">
        <v>97.1146</v>
      </c>
      <c r="M1418" s="4" t="s">
        <v>13</v>
      </c>
      <c r="N1418" s="1">
        <v>90.5460842287311</v>
      </c>
      <c r="O1418" s="4">
        <v>5.0968157712688935</v>
      </c>
      <c r="V1418" s="5">
        <v>131.998</v>
      </c>
      <c r="W1418" s="1">
        <v>7.085</v>
      </c>
      <c r="Z1418" s="4">
        <f>IFERROR(__xludf.DUMMYFUNCTION("""COMPUTED_VALUE"""),6.8)</f>
        <v>6.8</v>
      </c>
      <c r="AA1418" s="4">
        <v>133.2</v>
      </c>
      <c r="AB1418" s="4" t="s">
        <v>13</v>
      </c>
      <c r="AC1418" s="1">
        <v>90.5501875779201</v>
      </c>
      <c r="AD1418" s="4">
        <v>41.44781242207989</v>
      </c>
    </row>
    <row r="1419">
      <c r="G1419" s="5">
        <v>95.6091</v>
      </c>
      <c r="H1419" s="1">
        <v>7.09</v>
      </c>
      <c r="K1419" s="4">
        <f>IFERROR(__xludf.DUMMYFUNCTION("""COMPUTED_VALUE"""),6.805)</f>
        <v>6.805</v>
      </c>
      <c r="L1419" s="4">
        <v>97.0906</v>
      </c>
      <c r="M1419" s="4" t="s">
        <v>13</v>
      </c>
      <c r="N1419" s="1">
        <v>90.0844439132742</v>
      </c>
      <c r="O1419" s="4">
        <v>5.524656086725798</v>
      </c>
      <c r="V1419" s="5">
        <v>131.96</v>
      </c>
      <c r="W1419" s="1">
        <v>7.09</v>
      </c>
      <c r="Z1419" s="4">
        <f>IFERROR(__xludf.DUMMYFUNCTION("""COMPUTED_VALUE"""),6.805)</f>
        <v>6.805</v>
      </c>
      <c r="AA1419" s="4">
        <v>133.197</v>
      </c>
      <c r="AB1419" s="4" t="s">
        <v>13</v>
      </c>
      <c r="AC1419" s="1">
        <v>90.3145929719044</v>
      </c>
      <c r="AD1419" s="4">
        <v>41.645407028095605</v>
      </c>
    </row>
    <row r="1420">
      <c r="G1420" s="5">
        <v>95.5758</v>
      </c>
      <c r="H1420" s="1">
        <v>7.095</v>
      </c>
      <c r="K1420" s="4">
        <f>IFERROR(__xludf.DUMMYFUNCTION("""COMPUTED_VALUE"""),6.81)</f>
        <v>6.81</v>
      </c>
      <c r="L1420" s="4">
        <v>97.0665</v>
      </c>
      <c r="M1420" s="4" t="s">
        <v>13</v>
      </c>
      <c r="N1420" s="1">
        <v>89.6639970296619</v>
      </c>
      <c r="O1420" s="4">
        <v>5.911802970338101</v>
      </c>
      <c r="V1420" s="5">
        <v>131.924</v>
      </c>
      <c r="W1420" s="1">
        <v>7.095</v>
      </c>
      <c r="Z1420" s="4">
        <f>IFERROR(__xludf.DUMMYFUNCTION("""COMPUTED_VALUE"""),6.81)</f>
        <v>6.81</v>
      </c>
      <c r="AA1420" s="4">
        <v>133.194</v>
      </c>
      <c r="AB1420" s="4" t="s">
        <v>13</v>
      </c>
      <c r="AC1420" s="1">
        <v>90.0999369045337</v>
      </c>
      <c r="AD1420" s="4">
        <v>41.8240630954663</v>
      </c>
    </row>
    <row r="1421">
      <c r="G1421" s="5">
        <v>95.5429</v>
      </c>
      <c r="H1421" s="1">
        <v>7.1</v>
      </c>
      <c r="K1421" s="4">
        <f>IFERROR(__xludf.DUMMYFUNCTION("""COMPUTED_VALUE"""),6.815)</f>
        <v>6.815</v>
      </c>
      <c r="L1421" s="4">
        <v>97.0424</v>
      </c>
      <c r="M1421" s="4" t="s">
        <v>13</v>
      </c>
      <c r="N1421" s="1">
        <v>89.2951406971084</v>
      </c>
      <c r="O1421" s="4">
        <v>6.247759302891609</v>
      </c>
      <c r="V1421" s="5">
        <v>131.889</v>
      </c>
      <c r="W1421" s="1">
        <v>7.1</v>
      </c>
      <c r="Z1421" s="4">
        <f>IFERROR(__xludf.DUMMYFUNCTION("""COMPUTED_VALUE"""),6.815)</f>
        <v>6.815</v>
      </c>
      <c r="AA1421" s="4">
        <v>133.192</v>
      </c>
      <c r="AB1421" s="4" t="s">
        <v>13</v>
      </c>
      <c r="AC1421" s="1">
        <v>89.9115557114206</v>
      </c>
      <c r="AD1421" s="4">
        <v>41.977444288579406</v>
      </c>
    </row>
    <row r="1422">
      <c r="G1422" s="5">
        <v>95.5106</v>
      </c>
      <c r="H1422" s="1">
        <v>7.105</v>
      </c>
      <c r="K1422" s="4">
        <f>IFERROR(__xludf.DUMMYFUNCTION("""COMPUTED_VALUE"""),6.82)</f>
        <v>6.82</v>
      </c>
      <c r="L1422" s="4">
        <v>97.0184</v>
      </c>
      <c r="M1422" s="4" t="s">
        <v>13</v>
      </c>
      <c r="N1422" s="1">
        <v>88.9882720348279</v>
      </c>
      <c r="O1422" s="4">
        <v>6.522327965172096</v>
      </c>
      <c r="V1422" s="5">
        <v>131.857</v>
      </c>
      <c r="W1422" s="1">
        <v>7.105</v>
      </c>
      <c r="Z1422" s="4">
        <f>IFERROR(__xludf.DUMMYFUNCTION("""COMPUTED_VALUE"""),6.82)</f>
        <v>6.82</v>
      </c>
      <c r="AA1422" s="4">
        <v>133.19</v>
      </c>
      <c r="AB1422" s="4" t="s">
        <v>13</v>
      </c>
      <c r="AC1422" s="1">
        <v>89.7547857281778</v>
      </c>
      <c r="AD1422" s="4">
        <v>42.102214271822206</v>
      </c>
    </row>
    <row r="1423">
      <c r="G1423" s="5">
        <v>95.4788</v>
      </c>
      <c r="H1423" s="1">
        <v>7.11</v>
      </c>
      <c r="K1423" s="4">
        <f>IFERROR(__xludf.DUMMYFUNCTION("""COMPUTED_VALUE"""),6.825)</f>
        <v>6.825</v>
      </c>
      <c r="L1423" s="4">
        <v>96.9944</v>
      </c>
      <c r="M1423" s="4" t="s">
        <v>13</v>
      </c>
      <c r="N1423" s="1">
        <v>88.7537881620346</v>
      </c>
      <c r="O1423" s="4">
        <v>6.725011837965411</v>
      </c>
      <c r="V1423" s="5">
        <v>131.826</v>
      </c>
      <c r="W1423" s="1">
        <v>7.11</v>
      </c>
      <c r="Z1423" s="4">
        <f>IFERROR(__xludf.DUMMYFUNCTION("""COMPUTED_VALUE"""),6.825)</f>
        <v>6.825</v>
      </c>
      <c r="AA1423" s="4">
        <v>133.189</v>
      </c>
      <c r="AB1423" s="4" t="s">
        <v>13</v>
      </c>
      <c r="AC1423" s="1">
        <v>89.6349632904179</v>
      </c>
      <c r="AD1423" s="4">
        <v>42.19103670958209</v>
      </c>
    </row>
    <row r="1424">
      <c r="G1424" s="5">
        <v>95.4474</v>
      </c>
      <c r="H1424" s="1">
        <v>7.115</v>
      </c>
      <c r="K1424" s="4">
        <f>IFERROR(__xludf.DUMMYFUNCTION("""COMPUTED_VALUE"""),6.83)</f>
        <v>6.83</v>
      </c>
      <c r="L1424" s="4">
        <v>96.9706</v>
      </c>
      <c r="M1424" s="4" t="s">
        <v>13</v>
      </c>
      <c r="N1424" s="1">
        <v>88.6020861979426</v>
      </c>
      <c r="O1424" s="4">
        <v>6.8453138020574045</v>
      </c>
      <c r="V1424" s="5">
        <v>131.798</v>
      </c>
      <c r="W1424" s="1">
        <v>7.115</v>
      </c>
      <c r="Z1424" s="4">
        <f>IFERROR(__xludf.DUMMYFUNCTION("""COMPUTED_VALUE"""),6.83)</f>
        <v>6.83</v>
      </c>
      <c r="AA1424" s="4">
        <v>133.188</v>
      </c>
      <c r="AB1424" s="4" t="s">
        <v>13</v>
      </c>
      <c r="AC1424" s="1">
        <v>89.5574247337535</v>
      </c>
      <c r="AD1424" s="4">
        <v>42.240575266246495</v>
      </c>
    </row>
    <row r="1425">
      <c r="G1425" s="5">
        <v>95.4166</v>
      </c>
      <c r="H1425" s="1">
        <v>7.12</v>
      </c>
      <c r="K1425" s="4">
        <f>IFERROR(__xludf.DUMMYFUNCTION("""COMPUTED_VALUE"""),6.835)</f>
        <v>6.835</v>
      </c>
      <c r="L1425" s="4">
        <v>96.947</v>
      </c>
      <c r="M1425" s="4" t="s">
        <v>13</v>
      </c>
      <c r="N1425" s="1">
        <v>88.5435632617661</v>
      </c>
      <c r="O1425" s="4">
        <v>6.873036738233907</v>
      </c>
      <c r="V1425" s="5">
        <v>131.771</v>
      </c>
      <c r="W1425" s="1">
        <v>7.12</v>
      </c>
      <c r="Z1425" s="4">
        <f>IFERROR(__xludf.DUMMYFUNCTION("""COMPUTED_VALUE"""),6.835)</f>
        <v>6.835</v>
      </c>
      <c r="AA1425" s="4">
        <v>133.187</v>
      </c>
      <c r="AB1425" s="4" t="s">
        <v>13</v>
      </c>
      <c r="AC1425" s="1">
        <v>89.5275063937974</v>
      </c>
      <c r="AD1425" s="4">
        <v>42.24349360620259</v>
      </c>
    </row>
    <row r="1426">
      <c r="G1426" s="5">
        <v>95.3861</v>
      </c>
      <c r="H1426" s="1">
        <v>7.125</v>
      </c>
      <c r="K1426" s="4">
        <f>IFERROR(__xludf.DUMMYFUNCTION("""COMPUTED_VALUE"""),6.84)</f>
        <v>6.84</v>
      </c>
      <c r="L1426" s="4">
        <v>96.9235</v>
      </c>
      <c r="M1426" s="4" t="s">
        <v>13</v>
      </c>
      <c r="N1426" s="1">
        <v>88.54321807</v>
      </c>
      <c r="O1426" s="4">
        <v>6.842881930000004</v>
      </c>
      <c r="V1426" s="5">
        <v>131.746</v>
      </c>
      <c r="W1426" s="1">
        <v>7.125</v>
      </c>
      <c r="Z1426" s="4">
        <f>IFERROR(__xludf.DUMMYFUNCTION("""COMPUTED_VALUE"""),6.84)</f>
        <v>6.84</v>
      </c>
      <c r="AA1426" s="4">
        <v>133.186</v>
      </c>
      <c r="AB1426" s="4" t="s">
        <v>13</v>
      </c>
      <c r="AC1426" s="1">
        <v>89.5273299</v>
      </c>
      <c r="AD1426" s="4">
        <v>42.21867010000001</v>
      </c>
    </row>
    <row r="1427">
      <c r="G1427" s="5">
        <v>95.3559</v>
      </c>
      <c r="H1427" s="1">
        <v>7.13</v>
      </c>
      <c r="K1427" s="4">
        <f>IFERROR(__xludf.DUMMYFUNCTION("""COMPUTED_VALUE"""),6.845)</f>
        <v>6.845</v>
      </c>
      <c r="L1427" s="4">
        <v>96.9003</v>
      </c>
      <c r="M1427" s="4" t="s">
        <v>13</v>
      </c>
      <c r="N1427" s="1">
        <v>88.54321807</v>
      </c>
      <c r="O1427" s="4">
        <v>6.812681930000011</v>
      </c>
      <c r="V1427" s="5">
        <v>131.722</v>
      </c>
      <c r="W1427" s="1">
        <v>7.13</v>
      </c>
      <c r="Z1427" s="4">
        <f>IFERROR(__xludf.DUMMYFUNCTION("""COMPUTED_VALUE"""),6.845)</f>
        <v>6.845</v>
      </c>
      <c r="AA1427" s="4">
        <v>133.186</v>
      </c>
      <c r="AB1427" s="4" t="s">
        <v>13</v>
      </c>
      <c r="AC1427" s="1">
        <v>89.5273299</v>
      </c>
      <c r="AD1427" s="4">
        <v>42.19467010000001</v>
      </c>
    </row>
    <row r="1428">
      <c r="G1428" s="5">
        <v>95.3258</v>
      </c>
      <c r="H1428" s="1">
        <v>7.135</v>
      </c>
      <c r="K1428" s="4">
        <f>IFERROR(__xludf.DUMMYFUNCTION("""COMPUTED_VALUE"""),6.85)</f>
        <v>6.85</v>
      </c>
      <c r="L1428" s="4">
        <v>96.8774</v>
      </c>
      <c r="M1428" s="4" t="s">
        <v>13</v>
      </c>
      <c r="N1428" s="1">
        <v>88.54321807</v>
      </c>
      <c r="O1428" s="4">
        <v>6.782581930000006</v>
      </c>
      <c r="V1428" s="5">
        <v>131.701</v>
      </c>
      <c r="W1428" s="1">
        <v>7.135</v>
      </c>
      <c r="Z1428" s="4">
        <f>IFERROR(__xludf.DUMMYFUNCTION("""COMPUTED_VALUE"""),6.85)</f>
        <v>6.85</v>
      </c>
      <c r="AA1428" s="4">
        <v>133.185</v>
      </c>
      <c r="AB1428" s="4" t="s">
        <v>13</v>
      </c>
      <c r="AC1428" s="1">
        <v>89.5273299</v>
      </c>
      <c r="AD1428" s="4">
        <v>42.173670099999995</v>
      </c>
    </row>
    <row r="1429">
      <c r="G1429" s="5">
        <v>95.2958</v>
      </c>
      <c r="H1429" s="1">
        <v>7.14</v>
      </c>
      <c r="K1429" s="4">
        <f>IFERROR(__xludf.DUMMYFUNCTION("""COMPUTED_VALUE"""),6.855)</f>
        <v>6.855</v>
      </c>
      <c r="L1429" s="4">
        <v>96.8547</v>
      </c>
      <c r="M1429" s="4" t="s">
        <v>13</v>
      </c>
      <c r="N1429" s="1">
        <v>88.54321807</v>
      </c>
      <c r="O1429" s="4">
        <v>6.752581930000005</v>
      </c>
      <c r="V1429" s="5">
        <v>131.68</v>
      </c>
      <c r="W1429" s="1">
        <v>7.14</v>
      </c>
      <c r="Z1429" s="4">
        <f>IFERROR(__xludf.DUMMYFUNCTION("""COMPUTED_VALUE"""),6.855)</f>
        <v>6.855</v>
      </c>
      <c r="AA1429" s="4">
        <v>133.184</v>
      </c>
      <c r="AB1429" s="4" t="s">
        <v>13</v>
      </c>
      <c r="AC1429" s="1">
        <v>89.5273299</v>
      </c>
      <c r="AD1429" s="4">
        <v>42.15267010000001</v>
      </c>
    </row>
    <row r="1430">
      <c r="G1430" s="5">
        <v>95.2655</v>
      </c>
      <c r="H1430" s="1">
        <v>7.145</v>
      </c>
      <c r="K1430" s="4">
        <f>IFERROR(__xludf.DUMMYFUNCTION("""COMPUTED_VALUE"""),6.86)</f>
        <v>6.86</v>
      </c>
      <c r="L1430" s="4">
        <v>96.8323</v>
      </c>
      <c r="M1430" s="4" t="s">
        <v>13</v>
      </c>
      <c r="N1430" s="1">
        <v>88.54321807</v>
      </c>
      <c r="O1430" s="4">
        <v>6.722281930000008</v>
      </c>
      <c r="V1430" s="5">
        <v>131.661</v>
      </c>
      <c r="W1430" s="1">
        <v>7.145</v>
      </c>
      <c r="Z1430" s="4">
        <f>IFERROR(__xludf.DUMMYFUNCTION("""COMPUTED_VALUE"""),6.86)</f>
        <v>6.86</v>
      </c>
      <c r="AA1430" s="4">
        <v>133.183</v>
      </c>
      <c r="AB1430" s="4" t="s">
        <v>13</v>
      </c>
      <c r="AC1430" s="1">
        <v>89.5273299</v>
      </c>
      <c r="AD1430" s="4">
        <v>42.1336701</v>
      </c>
    </row>
    <row r="1431">
      <c r="G1431" s="5">
        <v>95.2348</v>
      </c>
      <c r="H1431" s="1">
        <v>7.15</v>
      </c>
      <c r="K1431" s="4">
        <f>IFERROR(__xludf.DUMMYFUNCTION("""COMPUTED_VALUE"""),6.865)</f>
        <v>6.865</v>
      </c>
      <c r="L1431" s="4">
        <v>96.8102</v>
      </c>
      <c r="M1431" s="4" t="s">
        <v>13</v>
      </c>
      <c r="N1431" s="1">
        <v>88.54321807</v>
      </c>
      <c r="O1431" s="4">
        <v>6.691581930000012</v>
      </c>
      <c r="V1431" s="5">
        <v>131.642</v>
      </c>
      <c r="W1431" s="1">
        <v>7.15</v>
      </c>
      <c r="Z1431" s="4">
        <f>IFERROR(__xludf.DUMMYFUNCTION("""COMPUTED_VALUE"""),6.865)</f>
        <v>6.865</v>
      </c>
      <c r="AA1431" s="4">
        <v>133.182</v>
      </c>
      <c r="AB1431" s="4" t="s">
        <v>13</v>
      </c>
      <c r="AC1431" s="1">
        <v>89.5273299</v>
      </c>
      <c r="AD1431" s="4">
        <v>42.1146701</v>
      </c>
    </row>
    <row r="1432">
      <c r="G1432" s="5">
        <v>95.2034</v>
      </c>
      <c r="H1432" s="1">
        <v>7.155</v>
      </c>
      <c r="K1432" s="4">
        <f>IFERROR(__xludf.DUMMYFUNCTION("""COMPUTED_VALUE"""),6.87)</f>
        <v>6.87</v>
      </c>
      <c r="L1432" s="4">
        <v>96.7884</v>
      </c>
      <c r="M1432" s="4" t="s">
        <v>13</v>
      </c>
      <c r="N1432" s="1">
        <v>88.54321807</v>
      </c>
      <c r="O1432" s="4">
        <v>6.660181930000007</v>
      </c>
      <c r="V1432" s="5">
        <v>131.624</v>
      </c>
      <c r="W1432" s="1">
        <v>7.155</v>
      </c>
      <c r="Z1432" s="4">
        <f>IFERROR(__xludf.DUMMYFUNCTION("""COMPUTED_VALUE"""),6.87)</f>
        <v>6.87</v>
      </c>
      <c r="AA1432" s="4">
        <v>133.181</v>
      </c>
      <c r="AB1432" s="4" t="s">
        <v>13</v>
      </c>
      <c r="AC1432" s="1">
        <v>89.5273299</v>
      </c>
      <c r="AD1432" s="4">
        <v>42.0966701</v>
      </c>
    </row>
    <row r="1433">
      <c r="G1433" s="5">
        <v>95.1709</v>
      </c>
      <c r="H1433" s="1">
        <v>7.16</v>
      </c>
      <c r="K1433" s="4">
        <f>IFERROR(__xludf.DUMMYFUNCTION("""COMPUTED_VALUE"""),6.875)</f>
        <v>6.875</v>
      </c>
      <c r="L1433" s="4">
        <v>96.7669</v>
      </c>
      <c r="M1433" s="4" t="s">
        <v>13</v>
      </c>
      <c r="N1433" s="1">
        <v>88.54321807</v>
      </c>
      <c r="O1433" s="4">
        <v>6.6276819300000085</v>
      </c>
      <c r="V1433" s="5">
        <v>131.606</v>
      </c>
      <c r="W1433" s="1">
        <v>7.16</v>
      </c>
      <c r="Z1433" s="4">
        <f>IFERROR(__xludf.DUMMYFUNCTION("""COMPUTED_VALUE"""),6.875)</f>
        <v>6.875</v>
      </c>
      <c r="AA1433" s="4">
        <v>133.179</v>
      </c>
      <c r="AB1433" s="4" t="s">
        <v>13</v>
      </c>
      <c r="AC1433" s="1">
        <v>89.5273299</v>
      </c>
      <c r="AD1433" s="4">
        <v>42.0786701</v>
      </c>
    </row>
    <row r="1434">
      <c r="G1434" s="5">
        <v>95.1371</v>
      </c>
      <c r="H1434" s="1">
        <v>7.165</v>
      </c>
      <c r="K1434" s="4">
        <f>IFERROR(__xludf.DUMMYFUNCTION("""COMPUTED_VALUE"""),6.88)</f>
        <v>6.88</v>
      </c>
      <c r="L1434" s="4">
        <v>96.7457</v>
      </c>
      <c r="M1434" s="4" t="s">
        <v>13</v>
      </c>
      <c r="N1434" s="1">
        <v>88.54321807</v>
      </c>
      <c r="O1434" s="4">
        <v>6.593881930000009</v>
      </c>
      <c r="V1434" s="5">
        <v>131.588</v>
      </c>
      <c r="W1434" s="1">
        <v>7.165</v>
      </c>
      <c r="Z1434" s="4">
        <f>IFERROR(__xludf.DUMMYFUNCTION("""COMPUTED_VALUE"""),6.88)</f>
        <v>6.88</v>
      </c>
      <c r="AA1434" s="4">
        <v>133.177</v>
      </c>
      <c r="AB1434" s="4" t="s">
        <v>13</v>
      </c>
      <c r="AC1434" s="1">
        <v>89.5273299</v>
      </c>
      <c r="AD1434" s="4">
        <v>42.060670099999996</v>
      </c>
    </row>
    <row r="1435">
      <c r="G1435" s="5">
        <v>95.1014</v>
      </c>
      <c r="H1435" s="1">
        <v>7.17</v>
      </c>
      <c r="K1435" s="4">
        <f>IFERROR(__xludf.DUMMYFUNCTION("""COMPUTED_VALUE"""),6.885)</f>
        <v>6.885</v>
      </c>
      <c r="L1435" s="4">
        <v>96.7248</v>
      </c>
      <c r="M1435" s="4" t="s">
        <v>13</v>
      </c>
      <c r="N1435" s="1">
        <v>88.54321807</v>
      </c>
      <c r="O1435" s="4">
        <v>6.5581819300000035</v>
      </c>
      <c r="V1435" s="5">
        <v>131.568</v>
      </c>
      <c r="W1435" s="1">
        <v>7.17</v>
      </c>
      <c r="Z1435" s="4">
        <f>IFERROR(__xludf.DUMMYFUNCTION("""COMPUTED_VALUE"""),6.885)</f>
        <v>6.885</v>
      </c>
      <c r="AA1435" s="4">
        <v>133.174</v>
      </c>
      <c r="AB1435" s="4" t="s">
        <v>13</v>
      </c>
      <c r="AC1435" s="1">
        <v>89.5273299</v>
      </c>
      <c r="AD1435" s="4">
        <v>42.040670100000014</v>
      </c>
    </row>
    <row r="1436">
      <c r="G1436" s="5">
        <v>95.0635</v>
      </c>
      <c r="H1436" s="1">
        <v>7.175</v>
      </c>
      <c r="K1436" s="4">
        <f>IFERROR(__xludf.DUMMYFUNCTION("""COMPUTED_VALUE"""),6.89)</f>
        <v>6.89</v>
      </c>
      <c r="L1436" s="4">
        <v>96.7041</v>
      </c>
      <c r="M1436" s="4" t="s">
        <v>13</v>
      </c>
      <c r="N1436" s="1">
        <v>88.54321807</v>
      </c>
      <c r="O1436" s="4">
        <v>6.52028193000001</v>
      </c>
      <c r="V1436" s="5">
        <v>131.547</v>
      </c>
      <c r="W1436" s="1">
        <v>7.175</v>
      </c>
      <c r="Z1436" s="4">
        <f>IFERROR(__xludf.DUMMYFUNCTION("""COMPUTED_VALUE"""),6.89)</f>
        <v>6.89</v>
      </c>
      <c r="AA1436" s="4">
        <v>133.17</v>
      </c>
      <c r="AB1436" s="4" t="s">
        <v>13</v>
      </c>
      <c r="AC1436" s="1">
        <v>89.5273299</v>
      </c>
      <c r="AD1436" s="4">
        <v>42.0196701</v>
      </c>
    </row>
    <row r="1437">
      <c r="G1437" s="5">
        <v>95.0229</v>
      </c>
      <c r="H1437" s="1">
        <v>7.18</v>
      </c>
      <c r="K1437" s="4">
        <f>IFERROR(__xludf.DUMMYFUNCTION("""COMPUTED_VALUE"""),6.895)</f>
        <v>6.895</v>
      </c>
      <c r="L1437" s="4">
        <v>96.6837</v>
      </c>
      <c r="M1437" s="4" t="s">
        <v>13</v>
      </c>
      <c r="N1437" s="1">
        <v>88.54321807</v>
      </c>
      <c r="O1437" s="4">
        <v>6.479681930000012</v>
      </c>
      <c r="V1437" s="5">
        <v>131.524</v>
      </c>
      <c r="W1437" s="1">
        <v>7.18</v>
      </c>
      <c r="Z1437" s="4">
        <f>IFERROR(__xludf.DUMMYFUNCTION("""COMPUTED_VALUE"""),6.895)</f>
        <v>6.895</v>
      </c>
      <c r="AA1437" s="4">
        <v>133.166</v>
      </c>
      <c r="AB1437" s="4" t="s">
        <v>13</v>
      </c>
      <c r="AC1437" s="1">
        <v>89.5273299</v>
      </c>
      <c r="AD1437" s="4">
        <v>41.9966701</v>
      </c>
    </row>
    <row r="1438">
      <c r="G1438" s="5">
        <v>94.9791</v>
      </c>
      <c r="H1438" s="1">
        <v>7.185</v>
      </c>
      <c r="K1438" s="4">
        <f>IFERROR(__xludf.DUMMYFUNCTION("""COMPUTED_VALUE"""),6.9)</f>
        <v>6.9</v>
      </c>
      <c r="L1438" s="4">
        <v>96.6634</v>
      </c>
      <c r="M1438" s="4" t="s">
        <v>13</v>
      </c>
      <c r="N1438" s="1">
        <v>88.54321807</v>
      </c>
      <c r="O1438" s="4">
        <v>6.435881930000008</v>
      </c>
      <c r="V1438" s="5">
        <v>131.498</v>
      </c>
      <c r="W1438" s="1">
        <v>7.185</v>
      </c>
      <c r="Z1438" s="4">
        <f>IFERROR(__xludf.DUMMYFUNCTION("""COMPUTED_VALUE"""),6.9)</f>
        <v>6.9</v>
      </c>
      <c r="AA1438" s="4">
        <v>133.161</v>
      </c>
      <c r="AB1438" s="4" t="s">
        <v>13</v>
      </c>
      <c r="AC1438" s="1">
        <v>89.5273299</v>
      </c>
      <c r="AD1438" s="4">
        <v>41.97067009999999</v>
      </c>
    </row>
    <row r="1439">
      <c r="G1439" s="5">
        <v>94.9314</v>
      </c>
      <c r="H1439" s="1">
        <v>7.19</v>
      </c>
      <c r="K1439" s="4">
        <f>IFERROR(__xludf.DUMMYFUNCTION("""COMPUTED_VALUE"""),6.905)</f>
        <v>6.905</v>
      </c>
      <c r="L1439" s="4">
        <v>96.6433</v>
      </c>
      <c r="M1439" s="4" t="s">
        <v>13</v>
      </c>
      <c r="N1439" s="1">
        <v>88.54321807</v>
      </c>
      <c r="O1439" s="4">
        <v>6.388181930000002</v>
      </c>
      <c r="V1439" s="5">
        <v>131.469</v>
      </c>
      <c r="W1439" s="1">
        <v>7.19</v>
      </c>
      <c r="Z1439" s="4">
        <f>IFERROR(__xludf.DUMMYFUNCTION("""COMPUTED_VALUE"""),6.905)</f>
        <v>6.905</v>
      </c>
      <c r="AA1439" s="4">
        <v>133.154</v>
      </c>
      <c r="AB1439" s="4" t="s">
        <v>13</v>
      </c>
      <c r="AC1439" s="1">
        <v>89.5273299</v>
      </c>
      <c r="AD1439" s="4">
        <v>41.941670099999996</v>
      </c>
    </row>
    <row r="1440">
      <c r="G1440" s="5">
        <v>94.8793</v>
      </c>
      <c r="H1440" s="1">
        <v>7.195</v>
      </c>
      <c r="K1440" s="4">
        <f>IFERROR(__xludf.DUMMYFUNCTION("""COMPUTED_VALUE"""),6.91)</f>
        <v>6.91</v>
      </c>
      <c r="L1440" s="4">
        <v>96.6232</v>
      </c>
      <c r="M1440" s="4" t="s">
        <v>13</v>
      </c>
      <c r="N1440" s="1">
        <v>88.54321807</v>
      </c>
      <c r="O1440" s="4">
        <v>6.336081930000006</v>
      </c>
      <c r="V1440" s="5">
        <v>131.435</v>
      </c>
      <c r="W1440" s="1">
        <v>7.195</v>
      </c>
      <c r="Z1440" s="4">
        <f>IFERROR(__xludf.DUMMYFUNCTION("""COMPUTED_VALUE"""),6.91)</f>
        <v>6.91</v>
      </c>
      <c r="AA1440" s="4">
        <v>133.147</v>
      </c>
      <c r="AB1440" s="4" t="s">
        <v>13</v>
      </c>
      <c r="AC1440" s="1">
        <v>89.5273299</v>
      </c>
      <c r="AD1440" s="4">
        <v>41.907670100000004</v>
      </c>
    </row>
    <row r="1441">
      <c r="G1441" s="5">
        <v>94.8221</v>
      </c>
      <c r="H1441" s="1">
        <v>7.2</v>
      </c>
      <c r="K1441" s="4">
        <f>IFERROR(__xludf.DUMMYFUNCTION("""COMPUTED_VALUE"""),6.915)</f>
        <v>6.915</v>
      </c>
      <c r="L1441" s="4">
        <v>96.6032</v>
      </c>
      <c r="M1441" s="4" t="s">
        <v>13</v>
      </c>
      <c r="N1441" s="1">
        <v>88.54321807</v>
      </c>
      <c r="O1441" s="4">
        <v>6.278881930000011</v>
      </c>
      <c r="V1441" s="5">
        <v>131.396</v>
      </c>
      <c r="W1441" s="1">
        <v>7.2</v>
      </c>
      <c r="Z1441" s="4">
        <f>IFERROR(__xludf.DUMMYFUNCTION("""COMPUTED_VALUE"""),6.915)</f>
        <v>6.915</v>
      </c>
      <c r="AA1441" s="4">
        <v>133.138</v>
      </c>
      <c r="AB1441" s="4" t="s">
        <v>13</v>
      </c>
      <c r="AC1441" s="1">
        <v>89.5273299</v>
      </c>
      <c r="AD1441" s="4">
        <v>41.86867009999999</v>
      </c>
    </row>
    <row r="1442">
      <c r="G1442" s="5">
        <v>94.7592</v>
      </c>
      <c r="H1442" s="1">
        <v>7.205</v>
      </c>
      <c r="K1442" s="4">
        <f>IFERROR(__xludf.DUMMYFUNCTION("""COMPUTED_VALUE"""),6.92)</f>
        <v>6.92</v>
      </c>
      <c r="L1442" s="4">
        <v>96.5832</v>
      </c>
      <c r="M1442" s="4" t="s">
        <v>13</v>
      </c>
      <c r="N1442" s="1">
        <v>88.54321807</v>
      </c>
      <c r="O1442" s="4">
        <v>6.215981930000012</v>
      </c>
      <c r="V1442" s="5">
        <v>131.351</v>
      </c>
      <c r="W1442" s="1">
        <v>7.205</v>
      </c>
      <c r="Z1442" s="4">
        <f>IFERROR(__xludf.DUMMYFUNCTION("""COMPUTED_VALUE"""),6.92)</f>
        <v>6.92</v>
      </c>
      <c r="AA1442" s="4">
        <v>133.128</v>
      </c>
      <c r="AB1442" s="4" t="s">
        <v>13</v>
      </c>
      <c r="AC1442" s="1">
        <v>89.5273299</v>
      </c>
      <c r="AD1442" s="4">
        <v>41.8236701</v>
      </c>
    </row>
    <row r="1443">
      <c r="G1443" s="5">
        <v>94.6899</v>
      </c>
      <c r="H1443" s="1">
        <v>7.21</v>
      </c>
      <c r="K1443" s="4">
        <f>IFERROR(__xludf.DUMMYFUNCTION("""COMPUTED_VALUE"""),6.925)</f>
        <v>6.925</v>
      </c>
      <c r="L1443" s="4">
        <v>96.5631</v>
      </c>
      <c r="M1443" s="4" t="s">
        <v>13</v>
      </c>
      <c r="N1443" s="1">
        <v>88.54321807</v>
      </c>
      <c r="O1443" s="4">
        <v>6.14668193</v>
      </c>
      <c r="V1443" s="5">
        <v>131.298</v>
      </c>
      <c r="W1443" s="1">
        <v>7.21</v>
      </c>
      <c r="Z1443" s="4">
        <f>IFERROR(__xludf.DUMMYFUNCTION("""COMPUTED_VALUE"""),6.925)</f>
        <v>6.925</v>
      </c>
      <c r="AA1443" s="4">
        <v>133.117</v>
      </c>
      <c r="AB1443" s="4" t="s">
        <v>13</v>
      </c>
      <c r="AC1443" s="1">
        <v>89.5273299</v>
      </c>
      <c r="AD1443" s="4">
        <v>41.770670100000004</v>
      </c>
    </row>
    <row r="1444">
      <c r="G1444" s="5">
        <v>94.6135</v>
      </c>
      <c r="H1444" s="1">
        <v>7.215</v>
      </c>
      <c r="K1444" s="4">
        <f>IFERROR(__xludf.DUMMYFUNCTION("""COMPUTED_VALUE"""),6.93)</f>
        <v>6.93</v>
      </c>
      <c r="L1444" s="4">
        <v>96.5428</v>
      </c>
      <c r="M1444" s="4" t="s">
        <v>13</v>
      </c>
      <c r="N1444" s="1">
        <v>88.54321807</v>
      </c>
      <c r="O1444" s="4">
        <v>6.070281930000007</v>
      </c>
      <c r="V1444" s="5">
        <v>131.238</v>
      </c>
      <c r="W1444" s="1">
        <v>7.215</v>
      </c>
      <c r="Z1444" s="4">
        <f>IFERROR(__xludf.DUMMYFUNCTION("""COMPUTED_VALUE"""),6.93)</f>
        <v>6.93</v>
      </c>
      <c r="AA1444" s="4">
        <v>133.104</v>
      </c>
      <c r="AB1444" s="4" t="s">
        <v>13</v>
      </c>
      <c r="AC1444" s="1">
        <v>89.5273299</v>
      </c>
      <c r="AD1444" s="4">
        <v>41.7106701</v>
      </c>
    </row>
    <row r="1445">
      <c r="G1445" s="5">
        <v>94.5291</v>
      </c>
      <c r="H1445" s="1">
        <v>7.22</v>
      </c>
      <c r="K1445" s="4">
        <f>IFERROR(__xludf.DUMMYFUNCTION("""COMPUTED_VALUE"""),6.935)</f>
        <v>6.935</v>
      </c>
      <c r="L1445" s="4">
        <v>96.5224</v>
      </c>
      <c r="M1445" s="4" t="s">
        <v>13</v>
      </c>
      <c r="N1445" s="1">
        <v>88.54321807</v>
      </c>
      <c r="O1445" s="4">
        <v>5.985881930000005</v>
      </c>
      <c r="V1445" s="5">
        <v>131.168</v>
      </c>
      <c r="W1445" s="1">
        <v>7.22</v>
      </c>
      <c r="Z1445" s="4">
        <f>IFERROR(__xludf.DUMMYFUNCTION("""COMPUTED_VALUE"""),6.935)</f>
        <v>6.935</v>
      </c>
      <c r="AA1445" s="4">
        <v>133.089</v>
      </c>
      <c r="AB1445" s="4" t="s">
        <v>13</v>
      </c>
      <c r="AC1445" s="1">
        <v>89.5273299</v>
      </c>
      <c r="AD1445" s="4">
        <v>41.64067010000001</v>
      </c>
    </row>
    <row r="1446">
      <c r="G1446" s="5">
        <v>94.4362</v>
      </c>
      <c r="H1446" s="1">
        <v>7.225</v>
      </c>
      <c r="K1446" s="4">
        <f>IFERROR(__xludf.DUMMYFUNCTION("""COMPUTED_VALUE"""),6.94)</f>
        <v>6.94</v>
      </c>
      <c r="L1446" s="4">
        <v>96.5016</v>
      </c>
      <c r="M1446" s="4" t="s">
        <v>13</v>
      </c>
      <c r="N1446" s="1">
        <v>88.54321807</v>
      </c>
      <c r="O1446" s="4">
        <v>5.892981930000005</v>
      </c>
      <c r="V1446" s="5">
        <v>131.089</v>
      </c>
      <c r="W1446" s="1">
        <v>7.225</v>
      </c>
      <c r="Z1446" s="4">
        <f>IFERROR(__xludf.DUMMYFUNCTION("""COMPUTED_VALUE"""),6.94)</f>
        <v>6.94</v>
      </c>
      <c r="AA1446" s="4">
        <v>133.073</v>
      </c>
      <c r="AB1446" s="4" t="s">
        <v>13</v>
      </c>
      <c r="AC1446" s="1">
        <v>89.5273299</v>
      </c>
      <c r="AD1446" s="4">
        <v>41.5616701</v>
      </c>
    </row>
    <row r="1447">
      <c r="G1447" s="5">
        <v>94.3339</v>
      </c>
      <c r="H1447" s="1">
        <v>7.23</v>
      </c>
      <c r="K1447" s="4">
        <f>IFERROR(__xludf.DUMMYFUNCTION("""COMPUTED_VALUE"""),6.945)</f>
        <v>6.945</v>
      </c>
      <c r="L1447" s="4">
        <v>96.4805</v>
      </c>
      <c r="M1447" s="4" t="s">
        <v>13</v>
      </c>
      <c r="N1447" s="1">
        <v>88.54321807</v>
      </c>
      <c r="O1447" s="4">
        <v>5.790681930000005</v>
      </c>
      <c r="V1447" s="5">
        <v>130.997</v>
      </c>
      <c r="W1447" s="1">
        <v>7.23</v>
      </c>
      <c r="Z1447" s="4">
        <f>IFERROR(__xludf.DUMMYFUNCTION("""COMPUTED_VALUE"""),6.945)</f>
        <v>6.945</v>
      </c>
      <c r="AA1447" s="4">
        <v>133.055</v>
      </c>
      <c r="AB1447" s="4" t="s">
        <v>13</v>
      </c>
      <c r="AC1447" s="1">
        <v>89.5273299</v>
      </c>
      <c r="AD1447" s="4">
        <v>41.469670100000016</v>
      </c>
    </row>
    <row r="1448">
      <c r="G1448" s="5">
        <v>94.2214</v>
      </c>
      <c r="H1448" s="1">
        <v>7.235</v>
      </c>
      <c r="K1448" s="4">
        <f>IFERROR(__xludf.DUMMYFUNCTION("""COMPUTED_VALUE"""),6.95)</f>
        <v>6.95</v>
      </c>
      <c r="L1448" s="4">
        <v>96.459</v>
      </c>
      <c r="M1448" s="4" t="s">
        <v>13</v>
      </c>
      <c r="N1448" s="1">
        <v>88.54321807</v>
      </c>
      <c r="O1448" s="4">
        <v>5.678181930000008</v>
      </c>
      <c r="V1448" s="5">
        <v>130.894</v>
      </c>
      <c r="W1448" s="1">
        <v>7.235</v>
      </c>
      <c r="Z1448" s="4">
        <f>IFERROR(__xludf.DUMMYFUNCTION("""COMPUTED_VALUE"""),6.95)</f>
        <v>6.95</v>
      </c>
      <c r="AA1448" s="4">
        <v>133.036</v>
      </c>
      <c r="AB1448" s="4" t="s">
        <v>13</v>
      </c>
      <c r="AC1448" s="1">
        <v>89.5273299</v>
      </c>
      <c r="AD1448" s="4">
        <v>41.36667010000001</v>
      </c>
    </row>
    <row r="1449">
      <c r="G1449" s="5">
        <v>94.0981</v>
      </c>
      <c r="H1449" s="1">
        <v>7.24</v>
      </c>
      <c r="K1449" s="4">
        <f>IFERROR(__xludf.DUMMYFUNCTION("""COMPUTED_VALUE"""),6.955)</f>
        <v>6.955</v>
      </c>
      <c r="L1449" s="4">
        <v>96.4369</v>
      </c>
      <c r="M1449" s="4" t="s">
        <v>13</v>
      </c>
      <c r="N1449" s="1">
        <v>88.54321807</v>
      </c>
      <c r="O1449" s="4">
        <v>5.554881930000008</v>
      </c>
      <c r="V1449" s="5">
        <v>130.777</v>
      </c>
      <c r="W1449" s="1">
        <v>7.24</v>
      </c>
      <c r="Z1449" s="4">
        <f>IFERROR(__xludf.DUMMYFUNCTION("""COMPUTED_VALUE"""),6.955)</f>
        <v>6.955</v>
      </c>
      <c r="AA1449" s="4">
        <v>133.015</v>
      </c>
      <c r="AB1449" s="4" t="s">
        <v>13</v>
      </c>
      <c r="AC1449" s="1">
        <v>89.5273299</v>
      </c>
      <c r="AD1449" s="4">
        <v>41.24967009999999</v>
      </c>
    </row>
    <row r="1450">
      <c r="G1450" s="5">
        <v>93.9631</v>
      </c>
      <c r="H1450" s="1">
        <v>7.245</v>
      </c>
      <c r="K1450" s="4">
        <f>IFERROR(__xludf.DUMMYFUNCTION("""COMPUTED_VALUE"""),6.96)</f>
        <v>6.96</v>
      </c>
      <c r="L1450" s="4">
        <v>96.4144</v>
      </c>
      <c r="M1450" s="4" t="s">
        <v>13</v>
      </c>
      <c r="N1450" s="1">
        <v>88.54321807</v>
      </c>
      <c r="O1450" s="4">
        <v>5.4198819300000025</v>
      </c>
      <c r="V1450" s="5">
        <v>130.646</v>
      </c>
      <c r="W1450" s="1">
        <v>7.245</v>
      </c>
      <c r="Z1450" s="4">
        <f>IFERROR(__xludf.DUMMYFUNCTION("""COMPUTED_VALUE"""),6.96)</f>
        <v>6.96</v>
      </c>
      <c r="AA1450" s="4">
        <v>132.991</v>
      </c>
      <c r="AB1450" s="4" t="s">
        <v>13</v>
      </c>
      <c r="AC1450" s="1">
        <v>89.5273299</v>
      </c>
      <c r="AD1450" s="4">
        <v>41.11867009999999</v>
      </c>
    </row>
    <row r="1451">
      <c r="G1451" s="5">
        <v>93.8158</v>
      </c>
      <c r="H1451" s="1">
        <v>7.25</v>
      </c>
      <c r="K1451" s="4">
        <f>IFERROR(__xludf.DUMMYFUNCTION("""COMPUTED_VALUE"""),6.965)</f>
        <v>6.965</v>
      </c>
      <c r="L1451" s="4">
        <v>96.3912</v>
      </c>
      <c r="M1451" s="4" t="s">
        <v>13</v>
      </c>
      <c r="N1451" s="1">
        <v>88.54321807</v>
      </c>
      <c r="O1451" s="4">
        <v>5.272581930000001</v>
      </c>
      <c r="V1451" s="5">
        <v>130.499</v>
      </c>
      <c r="W1451" s="1">
        <v>7.25</v>
      </c>
      <c r="Z1451" s="4">
        <f>IFERROR(__xludf.DUMMYFUNCTION("""COMPUTED_VALUE"""),6.965)</f>
        <v>6.965</v>
      </c>
      <c r="AA1451" s="4">
        <v>132.966</v>
      </c>
      <c r="AB1451" s="4" t="s">
        <v>13</v>
      </c>
      <c r="AC1451" s="1">
        <v>89.5273299</v>
      </c>
      <c r="AD1451" s="4">
        <v>40.9716701</v>
      </c>
    </row>
    <row r="1452">
      <c r="G1452" s="5">
        <v>93.6554</v>
      </c>
      <c r="H1452" s="1">
        <v>7.255</v>
      </c>
      <c r="K1452" s="4">
        <f>IFERROR(__xludf.DUMMYFUNCTION("""COMPUTED_VALUE"""),6.97)</f>
        <v>6.97</v>
      </c>
      <c r="L1452" s="4">
        <v>96.3673</v>
      </c>
      <c r="M1452" s="4" t="s">
        <v>13</v>
      </c>
      <c r="N1452" s="1">
        <v>88.5302744591437</v>
      </c>
      <c r="O1452" s="4">
        <v>5.125125540856303</v>
      </c>
      <c r="V1452" s="5">
        <v>130.335</v>
      </c>
      <c r="W1452" s="1">
        <v>7.255</v>
      </c>
      <c r="Z1452" s="4">
        <f>IFERROR(__xludf.DUMMYFUNCTION("""COMPUTED_VALUE"""),6.97)</f>
        <v>6.97</v>
      </c>
      <c r="AA1452" s="4">
        <v>132.939</v>
      </c>
      <c r="AB1452" s="4" t="s">
        <v>13</v>
      </c>
      <c r="AC1452" s="1">
        <v>89.5137115202327</v>
      </c>
      <c r="AD1452" s="4">
        <v>40.821288479767304</v>
      </c>
    </row>
    <row r="1453">
      <c r="G1453" s="5">
        <v>93.4812</v>
      </c>
      <c r="H1453" s="1">
        <v>7.26</v>
      </c>
      <c r="K1453" s="4">
        <f>IFERROR(__xludf.DUMMYFUNCTION("""COMPUTED_VALUE"""),6.975)</f>
        <v>6.975</v>
      </c>
      <c r="L1453" s="4">
        <v>96.3428</v>
      </c>
      <c r="M1453" s="4" t="s">
        <v>13</v>
      </c>
      <c r="N1453" s="1">
        <v>88.2019762690537</v>
      </c>
      <c r="O1453" s="4">
        <v>5.279223730946299</v>
      </c>
      <c r="V1453" s="5">
        <v>130.154</v>
      </c>
      <c r="W1453" s="1">
        <v>7.26</v>
      </c>
      <c r="Z1453" s="4">
        <f>IFERROR(__xludf.DUMMYFUNCTION("""COMPUTED_VALUE"""),6.975)</f>
        <v>6.975</v>
      </c>
      <c r="AA1453" s="4">
        <v>132.91</v>
      </c>
      <c r="AB1453" s="4" t="s">
        <v>13</v>
      </c>
      <c r="AC1453" s="1">
        <v>89.1683435675955</v>
      </c>
      <c r="AD1453" s="4">
        <v>40.9856564324045</v>
      </c>
    </row>
    <row r="1454">
      <c r="G1454" s="5">
        <v>93.2927</v>
      </c>
      <c r="H1454" s="1">
        <v>7.265</v>
      </c>
      <c r="K1454" s="4">
        <f>IFERROR(__xludf.DUMMYFUNCTION("""COMPUTED_VALUE"""),6.98)</f>
        <v>6.98</v>
      </c>
      <c r="L1454" s="4">
        <v>96.3175</v>
      </c>
      <c r="M1454" s="4" t="s">
        <v>13</v>
      </c>
      <c r="N1454" s="1">
        <v>87.4533148646869</v>
      </c>
      <c r="O1454" s="4">
        <v>5.839385135313094</v>
      </c>
      <c r="V1454" s="5">
        <v>129.954</v>
      </c>
      <c r="W1454" s="1">
        <v>7.265</v>
      </c>
      <c r="Z1454" s="4">
        <f>IFERROR(__xludf.DUMMYFUNCTION("""COMPUTED_VALUE"""),6.98)</f>
        <v>6.98</v>
      </c>
      <c r="AA1454" s="4">
        <v>132.88</v>
      </c>
      <c r="AB1454" s="4" t="s">
        <v>13</v>
      </c>
      <c r="AC1454" s="1">
        <v>88.3809017644199</v>
      </c>
      <c r="AD1454" s="4">
        <v>41.573098235580105</v>
      </c>
    </row>
    <row r="1455">
      <c r="G1455" s="5">
        <v>93.0892</v>
      </c>
      <c r="H1455" s="1">
        <v>7.27</v>
      </c>
      <c r="K1455" s="4">
        <f>IFERROR(__xludf.DUMMYFUNCTION("""COMPUTED_VALUE"""),6.985)</f>
        <v>6.985</v>
      </c>
      <c r="L1455" s="4">
        <v>96.2914</v>
      </c>
      <c r="M1455" s="4" t="s">
        <v>13</v>
      </c>
      <c r="N1455" s="1">
        <v>86.3139774331088</v>
      </c>
      <c r="O1455" s="4">
        <v>6.775222566891202</v>
      </c>
      <c r="V1455" s="5">
        <v>129.734</v>
      </c>
      <c r="W1455" s="1">
        <v>7.27</v>
      </c>
      <c r="Z1455" s="4">
        <f>IFERROR(__xludf.DUMMYFUNCTION("""COMPUTED_VALUE"""),6.985)</f>
        <v>6.985</v>
      </c>
      <c r="AA1455" s="4">
        <v>132.847</v>
      </c>
      <c r="AB1455" s="4" t="s">
        <v>13</v>
      </c>
      <c r="AC1455" s="1">
        <v>87.1827965053042</v>
      </c>
      <c r="AD1455" s="4">
        <v>42.55120349469581</v>
      </c>
    </row>
    <row r="1456">
      <c r="G1456" s="5">
        <v>92.8702</v>
      </c>
      <c r="H1456" s="1">
        <v>7.275</v>
      </c>
      <c r="K1456" s="4">
        <f>IFERROR(__xludf.DUMMYFUNCTION("""COMPUTED_VALUE"""),6.99)</f>
        <v>6.99</v>
      </c>
      <c r="L1456" s="4">
        <v>96.2646</v>
      </c>
      <c r="M1456" s="4" t="s">
        <v>13</v>
      </c>
      <c r="N1456" s="1">
        <v>84.8136511613845</v>
      </c>
      <c r="O1456" s="4">
        <v>8.056548838615498</v>
      </c>
      <c r="V1456" s="5">
        <v>129.494</v>
      </c>
      <c r="W1456" s="1">
        <v>7.275</v>
      </c>
      <c r="Z1456" s="4">
        <f>IFERROR(__xludf.DUMMYFUNCTION("""COMPUTED_VALUE"""),6.99)</f>
        <v>6.99</v>
      </c>
      <c r="AA1456" s="4">
        <v>132.813</v>
      </c>
      <c r="AB1456" s="4" t="s">
        <v>13</v>
      </c>
      <c r="AC1456" s="1">
        <v>85.6054381848463</v>
      </c>
      <c r="AD1456" s="4">
        <v>43.88856181515369</v>
      </c>
    </row>
    <row r="1457">
      <c r="G1457" s="5">
        <v>92.6351</v>
      </c>
      <c r="H1457" s="1">
        <v>7.28</v>
      </c>
      <c r="K1457" s="4">
        <f>IFERROR(__xludf.DUMMYFUNCTION("""COMPUTED_VALUE"""),6.995)</f>
        <v>6.995</v>
      </c>
      <c r="L1457" s="4">
        <v>96.2369</v>
      </c>
      <c r="M1457" s="4" t="s">
        <v>13</v>
      </c>
      <c r="N1457" s="1">
        <v>82.9820232365798</v>
      </c>
      <c r="O1457" s="4">
        <v>9.653076763420188</v>
      </c>
      <c r="V1457" s="5">
        <v>129.232</v>
      </c>
      <c r="W1457" s="1">
        <v>7.28</v>
      </c>
      <c r="Z1457" s="4">
        <f>IFERROR(__xludf.DUMMYFUNCTION("""COMPUTED_VALUE"""),6.995)</f>
        <v>6.995</v>
      </c>
      <c r="AA1457" s="4">
        <v>132.776</v>
      </c>
      <c r="AB1457" s="4" t="s">
        <v>13</v>
      </c>
      <c r="AC1457" s="1">
        <v>83.680237197645</v>
      </c>
      <c r="AD1457" s="4">
        <v>45.551762802355</v>
      </c>
    </row>
    <row r="1458">
      <c r="G1458" s="5">
        <v>92.3836</v>
      </c>
      <c r="H1458" s="1">
        <v>7.285</v>
      </c>
      <c r="K1458" s="4">
        <f>IFERROR(__xludf.DUMMYFUNCTION("""COMPUTED_VALUE"""),7.0)</f>
        <v>7</v>
      </c>
      <c r="L1458" s="4">
        <v>96.2084</v>
      </c>
      <c r="M1458" s="4" t="s">
        <v>13</v>
      </c>
      <c r="N1458" s="1">
        <v>80.84878084576</v>
      </c>
      <c r="O1458" s="4">
        <v>11.534819154239997</v>
      </c>
      <c r="V1458" s="5">
        <v>128.948</v>
      </c>
      <c r="W1458" s="1">
        <v>7.285</v>
      </c>
      <c r="Z1458" s="4">
        <f>IFERROR(__xludf.DUMMYFUNCTION("""COMPUTED_VALUE"""),7.0)</f>
        <v>7</v>
      </c>
      <c r="AA1458" s="4">
        <v>132.738</v>
      </c>
      <c r="AB1458" s="4" t="s">
        <v>13</v>
      </c>
      <c r="AC1458" s="1">
        <v>81.4386039382982</v>
      </c>
      <c r="AD1458" s="4">
        <v>47.50939606170181</v>
      </c>
    </row>
    <row r="1459">
      <c r="G1459" s="5">
        <v>92.1152</v>
      </c>
      <c r="H1459" s="1">
        <v>7.29</v>
      </c>
      <c r="K1459" s="4">
        <f>IFERROR(__xludf.DUMMYFUNCTION("""COMPUTED_VALUE"""),7.005)</f>
        <v>7.005</v>
      </c>
      <c r="L1459" s="4">
        <v>96.1792</v>
      </c>
      <c r="M1459" s="4" t="s">
        <v>13</v>
      </c>
      <c r="N1459" s="1">
        <v>78.4436111759905</v>
      </c>
      <c r="O1459" s="4">
        <v>13.671588824009504</v>
      </c>
      <c r="V1459" s="5">
        <v>128.642</v>
      </c>
      <c r="W1459" s="1">
        <v>7.29</v>
      </c>
      <c r="Z1459" s="4">
        <f>IFERROR(__xludf.DUMMYFUNCTION("""COMPUTED_VALUE"""),7.005)</f>
        <v>7.005</v>
      </c>
      <c r="AA1459" s="4">
        <v>132.699</v>
      </c>
      <c r="AB1459" s="4" t="s">
        <v>13</v>
      </c>
      <c r="AC1459" s="1">
        <v>78.9119488014043</v>
      </c>
      <c r="AD1459" s="4">
        <v>49.7300511985957</v>
      </c>
    </row>
    <row r="1460">
      <c r="G1460" s="5">
        <v>91.8298</v>
      </c>
      <c r="H1460" s="1">
        <v>7.295</v>
      </c>
      <c r="K1460" s="4">
        <f>IFERROR(__xludf.DUMMYFUNCTION("""COMPUTED_VALUE"""),7.01)</f>
        <v>7.01</v>
      </c>
      <c r="L1460" s="4">
        <v>96.1491</v>
      </c>
      <c r="M1460" s="4" t="s">
        <v>13</v>
      </c>
      <c r="N1460" s="1">
        <v>75.7962014143366</v>
      </c>
      <c r="O1460" s="4">
        <v>16.033598585663412</v>
      </c>
      <c r="V1460" s="5">
        <v>128.312</v>
      </c>
      <c r="W1460" s="1">
        <v>7.295</v>
      </c>
      <c r="Z1460" s="4">
        <f>IFERROR(__xludf.DUMMYFUNCTION("""COMPUTED_VALUE"""),7.01)</f>
        <v>7.01</v>
      </c>
      <c r="AA1460" s="4">
        <v>132.658</v>
      </c>
      <c r="AB1460" s="4" t="s">
        <v>13</v>
      </c>
      <c r="AC1460" s="1">
        <v>76.1316821815614</v>
      </c>
      <c r="AD1460" s="4">
        <v>52.18031781843861</v>
      </c>
    </row>
    <row r="1461">
      <c r="G1461" s="5">
        <v>91.5269</v>
      </c>
      <c r="H1461" s="1">
        <v>7.3</v>
      </c>
      <c r="K1461" s="4">
        <f>IFERROR(__xludf.DUMMYFUNCTION("""COMPUTED_VALUE"""),7.015)</f>
        <v>7.015</v>
      </c>
      <c r="L1461" s="4">
        <v>96.1183</v>
      </c>
      <c r="M1461" s="4" t="s">
        <v>13</v>
      </c>
      <c r="N1461" s="1">
        <v>72.9362387478638</v>
      </c>
      <c r="O1461" s="4">
        <v>18.5906612521362</v>
      </c>
      <c r="V1461" s="5">
        <v>127.959</v>
      </c>
      <c r="W1461" s="1">
        <v>7.3</v>
      </c>
      <c r="Z1461" s="4">
        <f>IFERROR(__xludf.DUMMYFUNCTION("""COMPUTED_VALUE"""),7.015)</f>
        <v>7.015</v>
      </c>
      <c r="AA1461" s="4">
        <v>132.616</v>
      </c>
      <c r="AB1461" s="4" t="s">
        <v>13</v>
      </c>
      <c r="AC1461" s="1">
        <v>73.1292144733679</v>
      </c>
      <c r="AD1461" s="4">
        <v>54.82978552663211</v>
      </c>
    </row>
    <row r="1462">
      <c r="G1462" s="5">
        <v>91.2066</v>
      </c>
      <c r="H1462" s="1">
        <v>7.305</v>
      </c>
      <c r="K1462" s="4">
        <f>IFERROR(__xludf.DUMMYFUNCTION("""COMPUTED_VALUE"""),7.02)</f>
        <v>7.02</v>
      </c>
      <c r="L1462" s="4">
        <v>96.0868</v>
      </c>
      <c r="M1462" s="4" t="s">
        <v>13</v>
      </c>
      <c r="N1462" s="1">
        <v>69.8934103636374</v>
      </c>
      <c r="O1462" s="4">
        <v>21.313189636362594</v>
      </c>
      <c r="V1462" s="5">
        <v>127.581</v>
      </c>
      <c r="W1462" s="1">
        <v>7.305</v>
      </c>
      <c r="Z1462" s="4">
        <f>IFERROR(__xludf.DUMMYFUNCTION("""COMPUTED_VALUE"""),7.02)</f>
        <v>7.02</v>
      </c>
      <c r="AA1462" s="4">
        <v>132.573</v>
      </c>
      <c r="AB1462" s="4" t="s">
        <v>13</v>
      </c>
      <c r="AC1462" s="1">
        <v>69.9359560714219</v>
      </c>
      <c r="AD1462" s="4">
        <v>57.645043928578104</v>
      </c>
    </row>
    <row r="1463">
      <c r="G1463" s="5">
        <v>90.8688</v>
      </c>
      <c r="H1463" s="1">
        <v>7.31</v>
      </c>
      <c r="K1463" s="4">
        <f>IFERROR(__xludf.DUMMYFUNCTION("""COMPUTED_VALUE"""),7.02035522419999)</f>
        <v>7.020355224</v>
      </c>
      <c r="L1463" s="4" t="s">
        <v>13</v>
      </c>
      <c r="M1463" s="4">
        <v>95.5650183542481</v>
      </c>
      <c r="N1463" s="1">
        <v>66.697403448723</v>
      </c>
      <c r="O1463" s="4">
        <v>24.171396551277</v>
      </c>
      <c r="V1463" s="5">
        <v>127.179</v>
      </c>
      <c r="W1463" s="1">
        <v>7.31</v>
      </c>
      <c r="Z1463" s="4">
        <f>IFERROR(__xludf.DUMMYFUNCTION("""COMPUTED_VALUE"""),7.02035522419999)</f>
        <v>7.020355224</v>
      </c>
      <c r="AA1463" s="4" t="s">
        <v>13</v>
      </c>
      <c r="AB1463" s="4">
        <v>93.0904268314655</v>
      </c>
      <c r="AC1463" s="1">
        <v>66.5833173703216</v>
      </c>
      <c r="AD1463" s="4">
        <v>60.59568262967841</v>
      </c>
    </row>
    <row r="1464">
      <c r="G1464" s="5">
        <v>90.5134</v>
      </c>
      <c r="H1464" s="1">
        <v>7.315</v>
      </c>
      <c r="K1464" s="4">
        <f>IFERROR(__xludf.DUMMYFUNCTION("""COMPUTED_VALUE"""),7.025)</f>
        <v>7.025</v>
      </c>
      <c r="L1464" s="4">
        <v>96.0546</v>
      </c>
      <c r="M1464" s="4" t="s">
        <v>13</v>
      </c>
      <c r="N1464" s="1">
        <v>63.3779051901852</v>
      </c>
      <c r="O1464" s="4">
        <v>27.1354948098148</v>
      </c>
      <c r="V1464" s="5">
        <v>126.753</v>
      </c>
      <c r="W1464" s="1">
        <v>7.315</v>
      </c>
      <c r="Z1464" s="4">
        <f>IFERROR(__xludf.DUMMYFUNCTION("""COMPUTED_VALUE"""),7.025)</f>
        <v>7.025</v>
      </c>
      <c r="AA1464" s="4">
        <v>132.528</v>
      </c>
      <c r="AB1464" s="4" t="s">
        <v>13</v>
      </c>
      <c r="AC1464" s="1">
        <v>63.1027087646648</v>
      </c>
      <c r="AD1464" s="4">
        <v>63.6502912353352</v>
      </c>
    </row>
    <row r="1465">
      <c r="G1465" s="5">
        <v>90.1406</v>
      </c>
      <c r="H1465" s="1">
        <v>7.32</v>
      </c>
      <c r="K1465" s="4">
        <f>IFERROR(__xludf.DUMMYFUNCTION("""COMPUTED_VALUE"""),7.03)</f>
        <v>7.03</v>
      </c>
      <c r="L1465" s="4">
        <v>96.0218</v>
      </c>
      <c r="M1465" s="4" t="s">
        <v>13</v>
      </c>
      <c r="N1465" s="1">
        <v>59.9646027750906</v>
      </c>
      <c r="O1465" s="4">
        <v>30.17599722490941</v>
      </c>
      <c r="V1465" s="5">
        <v>126.301</v>
      </c>
      <c r="W1465" s="1">
        <v>7.32</v>
      </c>
      <c r="Z1465" s="4">
        <f>IFERROR(__xludf.DUMMYFUNCTION("""COMPUTED_VALUE"""),7.03)</f>
        <v>7.03</v>
      </c>
      <c r="AA1465" s="4">
        <v>132.483</v>
      </c>
      <c r="AB1465" s="4" t="s">
        <v>13</v>
      </c>
      <c r="AC1465" s="1">
        <v>59.5255406490508</v>
      </c>
      <c r="AD1465" s="4">
        <v>66.7754593509492</v>
      </c>
    </row>
    <row r="1466">
      <c r="G1466" s="5">
        <v>89.7506</v>
      </c>
      <c r="H1466" s="1">
        <v>7.325</v>
      </c>
      <c r="K1466" s="4">
        <f>IFERROR(__xludf.DUMMYFUNCTION("""COMPUTED_VALUE"""),7.035)</f>
        <v>7.035</v>
      </c>
      <c r="L1466" s="4">
        <v>95.9884</v>
      </c>
      <c r="M1466" s="4" t="s">
        <v>13</v>
      </c>
      <c r="N1466" s="1">
        <v>56.4871833905042</v>
      </c>
      <c r="O1466" s="4">
        <v>33.263416609495806</v>
      </c>
      <c r="V1466" s="5">
        <v>125.824</v>
      </c>
      <c r="W1466" s="1">
        <v>7.325</v>
      </c>
      <c r="Z1466" s="4">
        <f>IFERROR(__xludf.DUMMYFUNCTION("""COMPUTED_VALUE"""),7.035)</f>
        <v>7.035</v>
      </c>
      <c r="AA1466" s="4">
        <v>132.438</v>
      </c>
      <c r="AB1466" s="4" t="s">
        <v>13</v>
      </c>
      <c r="AC1466" s="1">
        <v>55.8832234180773</v>
      </c>
      <c r="AD1466" s="4">
        <v>69.9407765819227</v>
      </c>
    </row>
    <row r="1467">
      <c r="G1467" s="5">
        <v>89.3436</v>
      </c>
      <c r="H1467" s="1">
        <v>7.33</v>
      </c>
      <c r="K1467" s="4">
        <f>IFERROR(__xludf.DUMMYFUNCTION("""COMPUTED_VALUE"""),7.04)</f>
        <v>7.04</v>
      </c>
      <c r="L1467" s="4">
        <v>95.9546</v>
      </c>
      <c r="M1467" s="4" t="s">
        <v>13</v>
      </c>
      <c r="N1467" s="1">
        <v>52.9753342234912</v>
      </c>
      <c r="O1467" s="4">
        <v>36.36826577650879</v>
      </c>
      <c r="V1467" s="5">
        <v>125.323</v>
      </c>
      <c r="W1467" s="1">
        <v>7.33</v>
      </c>
      <c r="Z1467" s="4">
        <f>IFERROR(__xludf.DUMMYFUNCTION("""COMPUTED_VALUE"""),7.04)</f>
        <v>7.04</v>
      </c>
      <c r="AA1467" s="4">
        <v>132.392</v>
      </c>
      <c r="AB1467" s="4" t="s">
        <v>13</v>
      </c>
      <c r="AC1467" s="1">
        <v>52.2071674663425</v>
      </c>
      <c r="AD1467" s="4">
        <v>73.1158325336575</v>
      </c>
    </row>
    <row r="1468">
      <c r="G1468" s="5">
        <v>88.9201</v>
      </c>
      <c r="H1468" s="1">
        <v>7.335</v>
      </c>
      <c r="K1468" s="4">
        <f>IFERROR(__xludf.DUMMYFUNCTION("""COMPUTED_VALUE"""),7.045)</f>
        <v>7.045</v>
      </c>
      <c r="L1468" s="4">
        <v>95.9203</v>
      </c>
      <c r="M1468" s="4" t="s">
        <v>13</v>
      </c>
      <c r="N1468" s="1">
        <v>49.4587424611171</v>
      </c>
      <c r="O1468" s="4">
        <v>39.46135753888291</v>
      </c>
      <c r="V1468" s="5">
        <v>124.797</v>
      </c>
      <c r="W1468" s="1">
        <v>7.335</v>
      </c>
      <c r="Z1468" s="4">
        <f>IFERROR(__xludf.DUMMYFUNCTION("""COMPUTED_VALUE"""),7.045)</f>
        <v>7.045</v>
      </c>
      <c r="AA1468" s="4">
        <v>132.346</v>
      </c>
      <c r="AB1468" s="4" t="s">
        <v>13</v>
      </c>
      <c r="AC1468" s="1">
        <v>48.5287831884447</v>
      </c>
      <c r="AD1468" s="4">
        <v>76.2682168115553</v>
      </c>
    </row>
    <row r="1469">
      <c r="G1469" s="5">
        <v>88.4804</v>
      </c>
      <c r="H1469" s="1">
        <v>7.34</v>
      </c>
      <c r="K1469" s="4">
        <f>IFERROR(__xludf.DUMMYFUNCTION("""COMPUTED_VALUE"""),7.05)</f>
        <v>7.05</v>
      </c>
      <c r="L1469" s="4">
        <v>95.8858</v>
      </c>
      <c r="M1469" s="4" t="s">
        <v>13</v>
      </c>
      <c r="N1469" s="1">
        <v>45.9670952904473</v>
      </c>
      <c r="O1469" s="4">
        <v>42.513304709552706</v>
      </c>
      <c r="V1469" s="5">
        <v>124.247</v>
      </c>
      <c r="W1469" s="1">
        <v>7.34</v>
      </c>
      <c r="Z1469" s="4">
        <f>IFERROR(__xludf.DUMMYFUNCTION("""COMPUTED_VALUE"""),7.05)</f>
        <v>7.05</v>
      </c>
      <c r="AA1469" s="4">
        <v>132.3</v>
      </c>
      <c r="AB1469" s="4" t="s">
        <v>13</v>
      </c>
      <c r="AC1469" s="1">
        <v>44.8794809789822</v>
      </c>
      <c r="AD1469" s="4">
        <v>79.3675190210178</v>
      </c>
    </row>
    <row r="1470">
      <c r="G1470" s="5">
        <v>88.025</v>
      </c>
      <c r="H1470" s="1">
        <v>7.345</v>
      </c>
      <c r="K1470" s="4">
        <f>IFERROR(__xludf.DUMMYFUNCTION("""COMPUTED_VALUE"""),7.055)</f>
        <v>7.055</v>
      </c>
      <c r="L1470" s="4">
        <v>95.851</v>
      </c>
      <c r="M1470" s="4" t="s">
        <v>13</v>
      </c>
      <c r="N1470" s="1">
        <v>42.5300798985472</v>
      </c>
      <c r="O1470" s="4">
        <v>45.494920101452806</v>
      </c>
      <c r="V1470" s="5">
        <v>123.672</v>
      </c>
      <c r="W1470" s="1">
        <v>7.345</v>
      </c>
      <c r="Z1470" s="4">
        <f>IFERROR(__xludf.DUMMYFUNCTION("""COMPUTED_VALUE"""),7.055)</f>
        <v>7.055</v>
      </c>
      <c r="AA1470" s="4">
        <v>132.254</v>
      </c>
      <c r="AB1470" s="4" t="s">
        <v>13</v>
      </c>
      <c r="AC1470" s="1">
        <v>41.290671232553</v>
      </c>
      <c r="AD1470" s="4">
        <v>82.381328767447</v>
      </c>
    </row>
    <row r="1471">
      <c r="G1471" s="5">
        <v>87.5545</v>
      </c>
      <c r="H1471" s="1">
        <v>7.35</v>
      </c>
      <c r="K1471" s="4">
        <f>IFERROR(__xludf.DUMMYFUNCTION("""COMPUTED_VALUE"""),7.06)</f>
        <v>7.06</v>
      </c>
      <c r="L1471" s="4">
        <v>95.8161</v>
      </c>
      <c r="M1471" s="4" t="s">
        <v>13</v>
      </c>
      <c r="N1471" s="1">
        <v>39.1773834724822</v>
      </c>
      <c r="O1471" s="4">
        <v>48.377116527517806</v>
      </c>
      <c r="V1471" s="5">
        <v>123.074</v>
      </c>
      <c r="W1471" s="1">
        <v>7.35</v>
      </c>
      <c r="Z1471" s="4">
        <f>IFERROR(__xludf.DUMMYFUNCTION("""COMPUTED_VALUE"""),7.06)</f>
        <v>7.06</v>
      </c>
      <c r="AA1471" s="4">
        <v>132.209</v>
      </c>
      <c r="AB1471" s="4" t="s">
        <v>13</v>
      </c>
      <c r="AC1471" s="1">
        <v>37.7937643437556</v>
      </c>
      <c r="AD1471" s="4">
        <v>85.2802356562444</v>
      </c>
    </row>
    <row r="1472">
      <c r="G1472" s="5">
        <v>87.0695</v>
      </c>
      <c r="H1472" s="1">
        <v>7.355</v>
      </c>
      <c r="K1472" s="4">
        <f>IFERROR(__xludf.DUMMYFUNCTION("""COMPUTED_VALUE"""),7.065)</f>
        <v>7.065</v>
      </c>
      <c r="L1472" s="4">
        <v>95.7811</v>
      </c>
      <c r="M1472" s="4" t="s">
        <v>13</v>
      </c>
      <c r="N1472" s="1">
        <v>35.9386931993171</v>
      </c>
      <c r="O1472" s="4">
        <v>51.130806800682905</v>
      </c>
      <c r="V1472" s="5">
        <v>122.452</v>
      </c>
      <c r="W1472" s="1">
        <v>7.355</v>
      </c>
      <c r="Z1472" s="4">
        <f>IFERROR(__xludf.DUMMYFUNCTION("""COMPUTED_VALUE"""),7.065)</f>
        <v>7.065</v>
      </c>
      <c r="AA1472" s="4">
        <v>132.165</v>
      </c>
      <c r="AB1472" s="4" t="s">
        <v>13</v>
      </c>
      <c r="AC1472" s="1">
        <v>34.4201707071875</v>
      </c>
      <c r="AD1472" s="4">
        <v>88.03182929281249</v>
      </c>
    </row>
    <row r="1473">
      <c r="G1473" s="5">
        <v>86.5707</v>
      </c>
      <c r="H1473" s="1">
        <v>7.36</v>
      </c>
      <c r="K1473" s="4">
        <f>IFERROR(__xludf.DUMMYFUNCTION("""COMPUTED_VALUE"""),7.07)</f>
        <v>7.07</v>
      </c>
      <c r="L1473" s="4">
        <v>95.7463</v>
      </c>
      <c r="M1473" s="4" t="s">
        <v>13</v>
      </c>
      <c r="N1473" s="1">
        <v>32.8436962661185</v>
      </c>
      <c r="O1473" s="4">
        <v>53.7270037338815</v>
      </c>
      <c r="V1473" s="5">
        <v>121.808</v>
      </c>
      <c r="W1473" s="1">
        <v>7.36</v>
      </c>
      <c r="Z1473" s="4">
        <f>IFERROR(__xludf.DUMMYFUNCTION("""COMPUTED_VALUE"""),7.07)</f>
        <v>7.07</v>
      </c>
      <c r="AA1473" s="4">
        <v>132.121</v>
      </c>
      <c r="AB1473" s="4" t="s">
        <v>13</v>
      </c>
      <c r="AC1473" s="1">
        <v>31.2013007174482</v>
      </c>
      <c r="AD1473" s="4">
        <v>90.6066992825518</v>
      </c>
    </row>
    <row r="1474">
      <c r="G1474" s="5">
        <v>86.0587</v>
      </c>
      <c r="H1474" s="1">
        <v>7.365</v>
      </c>
      <c r="K1474" s="4">
        <f>IFERROR(__xludf.DUMMYFUNCTION("""COMPUTED_VALUE"""),7.075)</f>
        <v>7.075</v>
      </c>
      <c r="L1474" s="4">
        <v>95.7115</v>
      </c>
      <c r="M1474" s="4" t="s">
        <v>13</v>
      </c>
      <c r="N1474" s="1">
        <v>29.9220798599512</v>
      </c>
      <c r="O1474" s="4">
        <v>56.136620140048805</v>
      </c>
      <c r="V1474" s="5">
        <v>121.142</v>
      </c>
      <c r="W1474" s="1">
        <v>7.365</v>
      </c>
      <c r="Z1474" s="4">
        <f>IFERROR(__xludf.DUMMYFUNCTION("""COMPUTED_VALUE"""),7.075)</f>
        <v>7.075</v>
      </c>
      <c r="AA1474" s="4">
        <v>132.079</v>
      </c>
      <c r="AB1474" s="4" t="s">
        <v>13</v>
      </c>
      <c r="AC1474" s="1">
        <v>28.1685647691353</v>
      </c>
      <c r="AD1474" s="4">
        <v>92.9734352308647</v>
      </c>
    </row>
    <row r="1475">
      <c r="G1475" s="5">
        <v>85.5344</v>
      </c>
      <c r="H1475" s="1">
        <v>7.37</v>
      </c>
      <c r="K1475" s="4">
        <f>IFERROR(__xludf.DUMMYFUNCTION("""COMPUTED_VALUE"""),7.08)</f>
        <v>7.08</v>
      </c>
      <c r="L1475" s="4">
        <v>95.6771</v>
      </c>
      <c r="M1475" s="4" t="s">
        <v>13</v>
      </c>
      <c r="N1475" s="1">
        <v>27.2035311678806</v>
      </c>
      <c r="O1475" s="4">
        <v>58.33086883211941</v>
      </c>
      <c r="V1475" s="5">
        <v>120.455</v>
      </c>
      <c r="W1475" s="1">
        <v>7.37</v>
      </c>
      <c r="Z1475" s="4">
        <f>IFERROR(__xludf.DUMMYFUNCTION("""COMPUTED_VALUE"""),7.08)</f>
        <v>7.08</v>
      </c>
      <c r="AA1475" s="4">
        <v>132.038</v>
      </c>
      <c r="AB1475" s="4" t="s">
        <v>13</v>
      </c>
      <c r="AC1475" s="1">
        <v>25.3533732568471</v>
      </c>
      <c r="AD1475" s="4">
        <v>95.1016267431529</v>
      </c>
    </row>
    <row r="1476">
      <c r="G1476" s="5">
        <v>84.9985</v>
      </c>
      <c r="H1476" s="1">
        <v>7.375</v>
      </c>
      <c r="K1476" s="4">
        <f>IFERROR(__xludf.DUMMYFUNCTION("""COMPUTED_VALUE"""),7.085)</f>
        <v>7.085</v>
      </c>
      <c r="L1476" s="4">
        <v>95.6429</v>
      </c>
      <c r="M1476" s="4" t="s">
        <v>13</v>
      </c>
      <c r="N1476" s="1">
        <v>24.7177373769721</v>
      </c>
      <c r="O1476" s="4">
        <v>60.28076262302791</v>
      </c>
      <c r="V1476" s="5">
        <v>119.748</v>
      </c>
      <c r="W1476" s="1">
        <v>7.375</v>
      </c>
      <c r="Z1476" s="4">
        <f>IFERROR(__xludf.DUMMYFUNCTION("""COMPUTED_VALUE"""),7.085)</f>
        <v>7.085</v>
      </c>
      <c r="AA1476" s="4">
        <v>131.998</v>
      </c>
      <c r="AB1476" s="4" t="s">
        <v>13</v>
      </c>
      <c r="AC1476" s="1">
        <v>22.7871365751817</v>
      </c>
      <c r="AD1476" s="4">
        <v>96.9608634248183</v>
      </c>
    </row>
    <row r="1477">
      <c r="G1477" s="5">
        <v>84.4519</v>
      </c>
      <c r="H1477" s="1">
        <v>7.38</v>
      </c>
      <c r="K1477" s="4">
        <f>IFERROR(__xludf.DUMMYFUNCTION("""COMPUTED_VALUE"""),7.09)</f>
        <v>7.09</v>
      </c>
      <c r="L1477" s="4">
        <v>95.6091</v>
      </c>
      <c r="M1477" s="4" t="s">
        <v>13</v>
      </c>
      <c r="N1477" s="1">
        <v>22.4943856742912</v>
      </c>
      <c r="O1477" s="4">
        <v>61.9575143257088</v>
      </c>
      <c r="V1477" s="5">
        <v>119.02</v>
      </c>
      <c r="W1477" s="1">
        <v>7.38</v>
      </c>
      <c r="Z1477" s="4">
        <f>IFERROR(__xludf.DUMMYFUNCTION("""COMPUTED_VALUE"""),7.09)</f>
        <v>7.09</v>
      </c>
      <c r="AA1477" s="4">
        <v>131.96</v>
      </c>
      <c r="AB1477" s="4" t="s">
        <v>13</v>
      </c>
      <c r="AC1477" s="1">
        <v>20.5012651187374</v>
      </c>
      <c r="AD1477" s="4">
        <v>98.51873488126259</v>
      </c>
    </row>
    <row r="1478">
      <c r="G1478" s="5">
        <v>83.8952</v>
      </c>
      <c r="H1478" s="1">
        <v>7.385</v>
      </c>
      <c r="K1478" s="4">
        <f>IFERROR(__xludf.DUMMYFUNCTION("""COMPUTED_VALUE"""),7.095)</f>
        <v>7.095</v>
      </c>
      <c r="L1478" s="4">
        <v>95.5758</v>
      </c>
      <c r="M1478" s="4" t="s">
        <v>13</v>
      </c>
      <c r="N1478" s="1">
        <v>20.5631632469032</v>
      </c>
      <c r="O1478" s="4">
        <v>63.3320367530968</v>
      </c>
      <c r="V1478" s="5">
        <v>118.274</v>
      </c>
      <c r="W1478" s="1">
        <v>7.385</v>
      </c>
      <c r="Z1478" s="4">
        <f>IFERROR(__xludf.DUMMYFUNCTION("""COMPUTED_VALUE"""),7.095)</f>
        <v>7.095</v>
      </c>
      <c r="AA1478" s="4">
        <v>131.924</v>
      </c>
      <c r="AB1478" s="4" t="s">
        <v>13</v>
      </c>
      <c r="AC1478" s="1">
        <v>18.5271692821125</v>
      </c>
      <c r="AD1478" s="4">
        <v>99.7468307178875</v>
      </c>
    </row>
    <row r="1479">
      <c r="G1479" s="5">
        <v>83.3294</v>
      </c>
      <c r="H1479" s="1">
        <v>7.39</v>
      </c>
      <c r="K1479" s="4">
        <f>IFERROR(__xludf.DUMMYFUNCTION("""COMPUTED_VALUE"""),7.1)</f>
        <v>7.1</v>
      </c>
      <c r="L1479" s="4">
        <v>95.5429</v>
      </c>
      <c r="M1479" s="4" t="s">
        <v>13</v>
      </c>
      <c r="N1479" s="1">
        <v>18.9537572818734</v>
      </c>
      <c r="O1479" s="4">
        <v>64.37564271812661</v>
      </c>
      <c r="V1479" s="5">
        <v>117.511</v>
      </c>
      <c r="W1479" s="1">
        <v>7.39</v>
      </c>
      <c r="Z1479" s="4">
        <f>IFERROR(__xludf.DUMMYFUNCTION("""COMPUTED_VALUE"""),7.1)</f>
        <v>7.1</v>
      </c>
      <c r="AA1479" s="4">
        <v>131.889</v>
      </c>
      <c r="AB1479" s="4" t="s">
        <v>13</v>
      </c>
      <c r="AC1479" s="1">
        <v>16.8962594599053</v>
      </c>
      <c r="AD1479" s="4">
        <v>100.6147405400947</v>
      </c>
    </row>
    <row r="1480">
      <c r="G1480" s="5">
        <v>82.7552</v>
      </c>
      <c r="H1480" s="1">
        <v>7.395</v>
      </c>
      <c r="K1480" s="4">
        <f>IFERROR(__xludf.DUMMYFUNCTION("""COMPUTED_VALUE"""),7.105)</f>
        <v>7.105</v>
      </c>
      <c r="L1480" s="4">
        <v>95.5106</v>
      </c>
      <c r="M1480" s="4" t="s">
        <v>13</v>
      </c>
      <c r="N1480" s="1">
        <v>17.6958549662674</v>
      </c>
      <c r="O1480" s="4">
        <v>65.0593450337326</v>
      </c>
      <c r="V1480" s="5">
        <v>116.73</v>
      </c>
      <c r="W1480" s="1">
        <v>7.395</v>
      </c>
      <c r="Z1480" s="4">
        <f>IFERROR(__xludf.DUMMYFUNCTION("""COMPUTED_VALUE"""),7.105)</f>
        <v>7.105</v>
      </c>
      <c r="AA1480" s="4">
        <v>131.857</v>
      </c>
      <c r="AB1480" s="4" t="s">
        <v>13</v>
      </c>
      <c r="AC1480" s="1">
        <v>15.6399460467138</v>
      </c>
      <c r="AD1480" s="4">
        <v>101.0900539532862</v>
      </c>
    </row>
    <row r="1481">
      <c r="G1481" s="5">
        <v>82.1735</v>
      </c>
      <c r="H1481" s="1">
        <v>7.4</v>
      </c>
      <c r="K1481" s="4">
        <f>IFERROR(__xludf.DUMMYFUNCTION("""COMPUTED_VALUE"""),7.11)</f>
        <v>7.11</v>
      </c>
      <c r="L1481" s="4">
        <v>95.4788</v>
      </c>
      <c r="M1481" s="4" t="s">
        <v>13</v>
      </c>
      <c r="N1481" s="1">
        <v>16.8191434871504</v>
      </c>
      <c r="O1481" s="4">
        <v>65.3543565128496</v>
      </c>
      <c r="V1481" s="5">
        <v>115.934</v>
      </c>
      <c r="W1481" s="1">
        <v>7.4</v>
      </c>
      <c r="Z1481" s="4">
        <f>IFERROR(__xludf.DUMMYFUNCTION("""COMPUTED_VALUE"""),7.11)</f>
        <v>7.11</v>
      </c>
      <c r="AA1481" s="4">
        <v>131.826</v>
      </c>
      <c r="AB1481" s="4" t="s">
        <v>13</v>
      </c>
      <c r="AC1481" s="1">
        <v>14.7896394371363</v>
      </c>
      <c r="AD1481" s="4">
        <v>101.1443605628637</v>
      </c>
    </row>
    <row r="1482">
      <c r="G1482" s="5">
        <v>81.585</v>
      </c>
      <c r="H1482" s="1">
        <v>7.405</v>
      </c>
      <c r="K1482" s="4">
        <f>IFERROR(__xludf.DUMMYFUNCTION("""COMPUTED_VALUE"""),7.115)</f>
        <v>7.115</v>
      </c>
      <c r="L1482" s="4">
        <v>95.4474</v>
      </c>
      <c r="M1482" s="4" t="s">
        <v>13</v>
      </c>
      <c r="N1482" s="1">
        <v>16.3423394131816</v>
      </c>
      <c r="O1482" s="4">
        <v>65.24266058681839</v>
      </c>
      <c r="V1482" s="5">
        <v>115.123</v>
      </c>
      <c r="W1482" s="1">
        <v>7.405</v>
      </c>
      <c r="Z1482" s="4">
        <f>IFERROR(__xludf.DUMMYFUNCTION("""COMPUTED_VALUE"""),7.115)</f>
        <v>7.115</v>
      </c>
      <c r="AA1482" s="4">
        <v>131.798</v>
      </c>
      <c r="AB1482" s="4" t="s">
        <v>13</v>
      </c>
      <c r="AC1482" s="1">
        <v>14.3650401453202</v>
      </c>
      <c r="AD1482" s="4">
        <v>100.7579598546798</v>
      </c>
    </row>
    <row r="1483">
      <c r="G1483" s="5">
        <v>80.9904</v>
      </c>
      <c r="H1483" s="1">
        <v>7.41</v>
      </c>
      <c r="K1483" s="4">
        <f>IFERROR(__xludf.DUMMYFUNCTION("""COMPUTED_VALUE"""),7.12)</f>
        <v>7.12</v>
      </c>
      <c r="L1483" s="4">
        <v>95.4166</v>
      </c>
      <c r="M1483" s="4" t="s">
        <v>13</v>
      </c>
      <c r="N1483" s="1">
        <v>16.0013555416749</v>
      </c>
      <c r="O1483" s="4">
        <v>64.9890444583251</v>
      </c>
      <c r="V1483" s="5">
        <v>114.299</v>
      </c>
      <c r="W1483" s="1">
        <v>7.41</v>
      </c>
      <c r="Z1483" s="4">
        <f>IFERROR(__xludf.DUMMYFUNCTION("""COMPUTED_VALUE"""),7.12)</f>
        <v>7.12</v>
      </c>
      <c r="AA1483" s="4">
        <v>131.771</v>
      </c>
      <c r="AB1483" s="4" t="s">
        <v>13</v>
      </c>
      <c r="AC1483" s="1">
        <v>14.0840476851889</v>
      </c>
      <c r="AD1483" s="4">
        <v>100.21495231481111</v>
      </c>
    </row>
    <row r="1484">
      <c r="G1484" s="5">
        <v>80.3905</v>
      </c>
      <c r="H1484" s="1">
        <v>7.415</v>
      </c>
      <c r="K1484" s="4">
        <f>IFERROR(__xludf.DUMMYFUNCTION("""COMPUTED_VALUE"""),7.1204071042)</f>
        <v>7.120407104</v>
      </c>
      <c r="L1484" s="4" t="s">
        <v>13</v>
      </c>
      <c r="M1484" s="4">
        <v>88.5432180652885</v>
      </c>
      <c r="N1484" s="1">
        <v>15.6725219957526</v>
      </c>
      <c r="O1484" s="4">
        <v>64.7179780042474</v>
      </c>
      <c r="V1484" s="5">
        <v>113.462</v>
      </c>
      <c r="W1484" s="1">
        <v>7.415</v>
      </c>
      <c r="Z1484" s="4">
        <f>IFERROR(__xludf.DUMMYFUNCTION("""COMPUTED_VALUE"""),7.1204071042)</f>
        <v>7.120407104</v>
      </c>
      <c r="AA1484" s="4" t="s">
        <v>13</v>
      </c>
      <c r="AB1484" s="4">
        <v>89.527329898489</v>
      </c>
      <c r="AC1484" s="1">
        <v>13.8145953153472</v>
      </c>
      <c r="AD1484" s="4">
        <v>99.6474046846528</v>
      </c>
    </row>
    <row r="1485">
      <c r="G1485" s="5">
        <v>79.7859</v>
      </c>
      <c r="H1485" s="1">
        <v>7.42</v>
      </c>
      <c r="K1485" s="4">
        <f>IFERROR(__xludf.DUMMYFUNCTION("""COMPUTED_VALUE"""),7.125)</f>
        <v>7.125</v>
      </c>
      <c r="L1485" s="4">
        <v>95.3861</v>
      </c>
      <c r="M1485" s="4" t="s">
        <v>13</v>
      </c>
      <c r="N1485" s="1">
        <v>15.3555353365874</v>
      </c>
      <c r="O1485" s="4">
        <v>64.4303646634126</v>
      </c>
      <c r="V1485" s="5">
        <v>112.613</v>
      </c>
      <c r="W1485" s="1">
        <v>7.42</v>
      </c>
      <c r="Z1485" s="4">
        <f>IFERROR(__xludf.DUMMYFUNCTION("""COMPUTED_VALUE"""),7.125)</f>
        <v>7.125</v>
      </c>
      <c r="AA1485" s="4">
        <v>131.746</v>
      </c>
      <c r="AB1485" s="4" t="s">
        <v>13</v>
      </c>
      <c r="AC1485" s="1">
        <v>13.5563194849046</v>
      </c>
      <c r="AD1485" s="4">
        <v>99.0566805150954</v>
      </c>
    </row>
    <row r="1486">
      <c r="G1486" s="5">
        <v>79.1773</v>
      </c>
      <c r="H1486" s="1">
        <v>7.425</v>
      </c>
      <c r="K1486" s="4">
        <f>IFERROR(__xludf.DUMMYFUNCTION("""COMPUTED_VALUE"""),7.13)</f>
        <v>7.13</v>
      </c>
      <c r="L1486" s="4">
        <v>95.3559</v>
      </c>
      <c r="M1486" s="4" t="s">
        <v>13</v>
      </c>
      <c r="N1486" s="1">
        <v>15.0500921253516</v>
      </c>
      <c r="O1486" s="4">
        <v>64.1272078746484</v>
      </c>
      <c r="V1486" s="5">
        <v>111.755</v>
      </c>
      <c r="W1486" s="1">
        <v>7.425</v>
      </c>
      <c r="Z1486" s="4">
        <f>IFERROR(__xludf.DUMMYFUNCTION("""COMPUTED_VALUE"""),7.13)</f>
        <v>7.13</v>
      </c>
      <c r="AA1486" s="4">
        <v>131.722</v>
      </c>
      <c r="AB1486" s="4" t="s">
        <v>13</v>
      </c>
      <c r="AC1486" s="1">
        <v>13.3088566429708</v>
      </c>
      <c r="AD1486" s="4">
        <v>98.4461433570292</v>
      </c>
    </row>
    <row r="1487">
      <c r="G1487" s="5">
        <v>78.5652</v>
      </c>
      <c r="H1487" s="1">
        <v>7.43</v>
      </c>
      <c r="K1487" s="4">
        <f>IFERROR(__xludf.DUMMYFUNCTION("""COMPUTED_VALUE"""),7.135)</f>
        <v>7.135</v>
      </c>
      <c r="L1487" s="4">
        <v>95.3258</v>
      </c>
      <c r="M1487" s="4" t="s">
        <v>13</v>
      </c>
      <c r="N1487" s="1">
        <v>14.7558889232177</v>
      </c>
      <c r="O1487" s="4">
        <v>63.80931107678231</v>
      </c>
      <c r="V1487" s="5">
        <v>110.888</v>
      </c>
      <c r="W1487" s="1">
        <v>7.43</v>
      </c>
      <c r="Z1487" s="4">
        <f>IFERROR(__xludf.DUMMYFUNCTION("""COMPUTED_VALUE"""),7.135)</f>
        <v>7.135</v>
      </c>
      <c r="AA1487" s="4">
        <v>131.701</v>
      </c>
      <c r="AB1487" s="4" t="s">
        <v>13</v>
      </c>
      <c r="AC1487" s="1">
        <v>13.071843238655</v>
      </c>
      <c r="AD1487" s="4">
        <v>97.81615676134501</v>
      </c>
    </row>
    <row r="1488">
      <c r="G1488" s="5">
        <v>77.9501</v>
      </c>
      <c r="H1488" s="1">
        <v>7.435</v>
      </c>
      <c r="K1488" s="4">
        <f>IFERROR(__xludf.DUMMYFUNCTION("""COMPUTED_VALUE"""),7.14)</f>
        <v>7.14</v>
      </c>
      <c r="L1488" s="4">
        <v>95.2958</v>
      </c>
      <c r="M1488" s="4" t="s">
        <v>13</v>
      </c>
      <c r="N1488" s="1">
        <v>14.472622291358</v>
      </c>
      <c r="O1488" s="4">
        <v>63.477477708642006</v>
      </c>
      <c r="V1488" s="5">
        <v>110.012</v>
      </c>
      <c r="W1488" s="1">
        <v>7.435</v>
      </c>
      <c r="Z1488" s="4">
        <f>IFERROR(__xludf.DUMMYFUNCTION("""COMPUTED_VALUE"""),7.14)</f>
        <v>7.14</v>
      </c>
      <c r="AA1488" s="4">
        <v>131.68</v>
      </c>
      <c r="AB1488" s="4" t="s">
        <v>13</v>
      </c>
      <c r="AC1488" s="1">
        <v>12.8449157210669</v>
      </c>
      <c r="AD1488" s="4">
        <v>97.1670842789331</v>
      </c>
    </row>
    <row r="1489">
      <c r="G1489" s="5">
        <v>77.3324</v>
      </c>
      <c r="H1489" s="1">
        <v>7.44</v>
      </c>
      <c r="K1489" s="4">
        <f>IFERROR(__xludf.DUMMYFUNCTION("""COMPUTED_VALUE"""),7.145)</f>
        <v>7.145</v>
      </c>
      <c r="L1489" s="4">
        <v>95.2655</v>
      </c>
      <c r="M1489" s="4" t="s">
        <v>13</v>
      </c>
      <c r="N1489" s="1">
        <v>14.1999887909452</v>
      </c>
      <c r="O1489" s="4">
        <v>63.13241120905481</v>
      </c>
      <c r="V1489" s="5">
        <v>109.13</v>
      </c>
      <c r="W1489" s="1">
        <v>7.44</v>
      </c>
      <c r="Z1489" s="4">
        <f>IFERROR(__xludf.DUMMYFUNCTION("""COMPUTED_VALUE"""),7.145)</f>
        <v>7.145</v>
      </c>
      <c r="AA1489" s="4">
        <v>131.661</v>
      </c>
      <c r="AB1489" s="4" t="s">
        <v>13</v>
      </c>
      <c r="AC1489" s="1">
        <v>12.6277105393158</v>
      </c>
      <c r="AD1489" s="4">
        <v>96.5022894606842</v>
      </c>
    </row>
    <row r="1490">
      <c r="G1490" s="5">
        <v>76.7126</v>
      </c>
      <c r="H1490" s="1">
        <v>7.445</v>
      </c>
      <c r="K1490" s="4">
        <f>IFERROR(__xludf.DUMMYFUNCTION("""COMPUTED_VALUE"""),7.15)</f>
        <v>7.15</v>
      </c>
      <c r="L1490" s="4">
        <v>95.2348</v>
      </c>
      <c r="M1490" s="4" t="s">
        <v>13</v>
      </c>
      <c r="N1490" s="1">
        <v>13.9376849831515</v>
      </c>
      <c r="O1490" s="4">
        <v>62.774915016848496</v>
      </c>
      <c r="V1490" s="5">
        <v>108.242</v>
      </c>
      <c r="W1490" s="1">
        <v>7.445</v>
      </c>
      <c r="Z1490" s="4">
        <f>IFERROR(__xludf.DUMMYFUNCTION("""COMPUTED_VALUE"""),7.15)</f>
        <v>7.15</v>
      </c>
      <c r="AA1490" s="4">
        <v>131.642</v>
      </c>
      <c r="AB1490" s="4" t="s">
        <v>13</v>
      </c>
      <c r="AC1490" s="1">
        <v>12.4198641425113</v>
      </c>
      <c r="AD1490" s="4">
        <v>95.8221358574887</v>
      </c>
    </row>
    <row r="1491">
      <c r="G1491" s="5">
        <v>76.0909</v>
      </c>
      <c r="H1491" s="1">
        <v>7.45</v>
      </c>
      <c r="K1491" s="4">
        <f>IFERROR(__xludf.DUMMYFUNCTION("""COMPUTED_VALUE"""),7.155)</f>
        <v>7.155</v>
      </c>
      <c r="L1491" s="4">
        <v>95.2034</v>
      </c>
      <c r="M1491" s="4" t="s">
        <v>13</v>
      </c>
      <c r="N1491" s="1">
        <v>13.6854074291496</v>
      </c>
      <c r="O1491" s="4">
        <v>62.405492570850406</v>
      </c>
      <c r="V1491" s="5">
        <v>107.348</v>
      </c>
      <c r="W1491" s="1">
        <v>7.45</v>
      </c>
      <c r="Z1491" s="4">
        <f>IFERROR(__xludf.DUMMYFUNCTION("""COMPUTED_VALUE"""),7.155)</f>
        <v>7.155</v>
      </c>
      <c r="AA1491" s="4">
        <v>131.624</v>
      </c>
      <c r="AB1491" s="4" t="s">
        <v>13</v>
      </c>
      <c r="AC1491" s="1">
        <v>12.221012979763</v>
      </c>
      <c r="AD1491" s="4">
        <v>95.126987020237</v>
      </c>
    </row>
    <row r="1492">
      <c r="G1492" s="5">
        <v>75.4676</v>
      </c>
      <c r="H1492" s="1">
        <v>7.455</v>
      </c>
      <c r="K1492" s="4">
        <f>IFERROR(__xludf.DUMMYFUNCTION("""COMPUTED_VALUE"""),7.16)</f>
        <v>7.16</v>
      </c>
      <c r="L1492" s="4">
        <v>95.1709</v>
      </c>
      <c r="M1492" s="4" t="s">
        <v>13</v>
      </c>
      <c r="N1492" s="1">
        <v>13.4428526901118</v>
      </c>
      <c r="O1492" s="4">
        <v>62.024747309888205</v>
      </c>
      <c r="V1492" s="5">
        <v>106.451</v>
      </c>
      <c r="W1492" s="1">
        <v>7.455</v>
      </c>
      <c r="Z1492" s="4">
        <f>IFERROR(__xludf.DUMMYFUNCTION("""COMPUTED_VALUE"""),7.16)</f>
        <v>7.16</v>
      </c>
      <c r="AA1492" s="4">
        <v>131.606</v>
      </c>
      <c r="AB1492" s="4" t="s">
        <v>13</v>
      </c>
      <c r="AC1492" s="1">
        <v>12.0307935001801</v>
      </c>
      <c r="AD1492" s="4">
        <v>94.4202064998199</v>
      </c>
    </row>
    <row r="1493">
      <c r="G1493" s="5">
        <v>74.8428</v>
      </c>
      <c r="H1493" s="1">
        <v>7.46</v>
      </c>
      <c r="K1493" s="4">
        <f>IFERROR(__xludf.DUMMYFUNCTION("""COMPUTED_VALUE"""),7.165)</f>
        <v>7.165</v>
      </c>
      <c r="L1493" s="4">
        <v>95.1371</v>
      </c>
      <c r="M1493" s="4" t="s">
        <v>13</v>
      </c>
      <c r="N1493" s="1">
        <v>13.2097173272105</v>
      </c>
      <c r="O1493" s="4">
        <v>61.6330826727895</v>
      </c>
      <c r="V1493" s="5">
        <v>105.551</v>
      </c>
      <c r="W1493" s="1">
        <v>7.46</v>
      </c>
      <c r="Z1493" s="4">
        <f>IFERROR(__xludf.DUMMYFUNCTION("""COMPUTED_VALUE"""),7.165)</f>
        <v>7.165</v>
      </c>
      <c r="AA1493" s="4">
        <v>131.588</v>
      </c>
      <c r="AB1493" s="4" t="s">
        <v>13</v>
      </c>
      <c r="AC1493" s="1">
        <v>11.8488421528723</v>
      </c>
      <c r="AD1493" s="4">
        <v>93.70215784712771</v>
      </c>
    </row>
    <row r="1494">
      <c r="G1494" s="5">
        <v>74.2168</v>
      </c>
      <c r="H1494" s="1">
        <v>7.465</v>
      </c>
      <c r="K1494" s="4">
        <f>IFERROR(__xludf.DUMMYFUNCTION("""COMPUTED_VALUE"""),7.17)</f>
        <v>7.17</v>
      </c>
      <c r="L1494" s="4">
        <v>95.1014</v>
      </c>
      <c r="M1494" s="4" t="s">
        <v>13</v>
      </c>
      <c r="N1494" s="1">
        <v>12.9856979016182</v>
      </c>
      <c r="O1494" s="4">
        <v>61.231102098381804</v>
      </c>
      <c r="V1494" s="5">
        <v>104.648</v>
      </c>
      <c r="W1494" s="1">
        <v>7.465</v>
      </c>
      <c r="Z1494" s="4">
        <f>IFERROR(__xludf.DUMMYFUNCTION("""COMPUTED_VALUE"""),7.17)</f>
        <v>7.17</v>
      </c>
      <c r="AA1494" s="4">
        <v>131.568</v>
      </c>
      <c r="AB1494" s="4" t="s">
        <v>13</v>
      </c>
      <c r="AC1494" s="1">
        <v>11.674795386949</v>
      </c>
      <c r="AD1494" s="4">
        <v>92.973204613051</v>
      </c>
    </row>
    <row r="1495">
      <c r="G1495" s="5">
        <v>73.5895</v>
      </c>
      <c r="H1495" s="1">
        <v>7.47</v>
      </c>
      <c r="K1495" s="4">
        <f>IFERROR(__xludf.DUMMYFUNCTION("""COMPUTED_VALUE"""),7.175)</f>
        <v>7.175</v>
      </c>
      <c r="L1495" s="4">
        <v>95.0635</v>
      </c>
      <c r="M1495" s="4" t="s">
        <v>13</v>
      </c>
      <c r="N1495" s="1">
        <v>12.7704909745074</v>
      </c>
      <c r="O1495" s="4">
        <v>60.819009025492605</v>
      </c>
      <c r="V1495" s="5">
        <v>103.744</v>
      </c>
      <c r="W1495" s="1">
        <v>7.47</v>
      </c>
      <c r="Z1495" s="4">
        <f>IFERROR(__xludf.DUMMYFUNCTION("""COMPUTED_VALUE"""),7.175)</f>
        <v>7.175</v>
      </c>
      <c r="AA1495" s="4">
        <v>131.547</v>
      </c>
      <c r="AB1495" s="4" t="s">
        <v>13</v>
      </c>
      <c r="AC1495" s="1">
        <v>11.5082896515198</v>
      </c>
      <c r="AD1495" s="4">
        <v>92.2357103484802</v>
      </c>
    </row>
    <row r="1496">
      <c r="G1496" s="5">
        <v>72.961</v>
      </c>
      <c r="H1496" s="1">
        <v>7.475</v>
      </c>
      <c r="K1496" s="4">
        <f>IFERROR(__xludf.DUMMYFUNCTION("""COMPUTED_VALUE"""),7.18)</f>
        <v>7.18</v>
      </c>
      <c r="L1496" s="4">
        <v>95.0229</v>
      </c>
      <c r="M1496" s="4" t="s">
        <v>13</v>
      </c>
      <c r="N1496" s="1">
        <v>12.5637931070505</v>
      </c>
      <c r="O1496" s="4">
        <v>60.3972068929495</v>
      </c>
      <c r="V1496" s="5">
        <v>102.838</v>
      </c>
      <c r="W1496" s="1">
        <v>7.475</v>
      </c>
      <c r="Z1496" s="4">
        <f>IFERROR(__xludf.DUMMYFUNCTION("""COMPUTED_VALUE"""),7.18)</f>
        <v>7.18</v>
      </c>
      <c r="AA1496" s="4">
        <v>131.524</v>
      </c>
      <c r="AB1496" s="4" t="s">
        <v>13</v>
      </c>
      <c r="AC1496" s="1">
        <v>11.348961395694</v>
      </c>
      <c r="AD1496" s="4">
        <v>91.48903860430599</v>
      </c>
    </row>
    <row r="1497">
      <c r="G1497" s="5">
        <v>72.3312</v>
      </c>
      <c r="H1497" s="1">
        <v>7.48</v>
      </c>
      <c r="K1497" s="4">
        <f>IFERROR(__xludf.DUMMYFUNCTION("""COMPUTED_VALUE"""),7.185)</f>
        <v>7.185</v>
      </c>
      <c r="L1497" s="4">
        <v>94.9791</v>
      </c>
      <c r="M1497" s="4" t="s">
        <v>13</v>
      </c>
      <c r="N1497" s="1">
        <v>12.36530086042</v>
      </c>
      <c r="O1497" s="4">
        <v>59.965899139579996</v>
      </c>
      <c r="V1497" s="5">
        <v>101.932</v>
      </c>
      <c r="W1497" s="1">
        <v>7.48</v>
      </c>
      <c r="Z1497" s="4">
        <f>IFERROR(__xludf.DUMMYFUNCTION("""COMPUTED_VALUE"""),7.185)</f>
        <v>7.185</v>
      </c>
      <c r="AA1497" s="4">
        <v>131.498</v>
      </c>
      <c r="AB1497" s="4" t="s">
        <v>13</v>
      </c>
      <c r="AC1497" s="1">
        <v>11.1964470685811</v>
      </c>
      <c r="AD1497" s="4">
        <v>90.73555293141891</v>
      </c>
    </row>
    <row r="1498">
      <c r="G1498" s="5">
        <v>71.7001</v>
      </c>
      <c r="H1498" s="1">
        <v>7.485</v>
      </c>
      <c r="K1498" s="4">
        <f>IFERROR(__xludf.DUMMYFUNCTION("""COMPUTED_VALUE"""),7.19)</f>
        <v>7.19</v>
      </c>
      <c r="L1498" s="4">
        <v>94.9314</v>
      </c>
      <c r="M1498" s="4" t="s">
        <v>13</v>
      </c>
      <c r="N1498" s="1">
        <v>12.1747107957882</v>
      </c>
      <c r="O1498" s="4">
        <v>59.525389204211805</v>
      </c>
      <c r="V1498" s="5">
        <v>101.026</v>
      </c>
      <c r="W1498" s="1">
        <v>7.485</v>
      </c>
      <c r="Z1498" s="4">
        <f>IFERROR(__xludf.DUMMYFUNCTION("""COMPUTED_VALUE"""),7.19)</f>
        <v>7.19</v>
      </c>
      <c r="AA1498" s="4">
        <v>131.469</v>
      </c>
      <c r="AB1498" s="4" t="s">
        <v>13</v>
      </c>
      <c r="AC1498" s="1">
        <v>11.0503831192908</v>
      </c>
      <c r="AD1498" s="4">
        <v>89.9756168807092</v>
      </c>
    </row>
    <row r="1499">
      <c r="G1499" s="5">
        <v>71.0675</v>
      </c>
      <c r="H1499" s="1">
        <v>7.49</v>
      </c>
      <c r="K1499" s="4">
        <f>IFERROR(__xludf.DUMMYFUNCTION("""COMPUTED_VALUE"""),7.195)</f>
        <v>7.195</v>
      </c>
      <c r="L1499" s="4">
        <v>94.8793</v>
      </c>
      <c r="M1499" s="4" t="s">
        <v>13</v>
      </c>
      <c r="N1499" s="1">
        <v>11.9917194743278</v>
      </c>
      <c r="O1499" s="4">
        <v>59.075780525672194</v>
      </c>
      <c r="V1499" s="5">
        <v>100.12</v>
      </c>
      <c r="W1499" s="1">
        <v>7.49</v>
      </c>
      <c r="Z1499" s="4">
        <f>IFERROR(__xludf.DUMMYFUNCTION("""COMPUTED_VALUE"""),7.195)</f>
        <v>7.195</v>
      </c>
      <c r="AA1499" s="4">
        <v>131.435</v>
      </c>
      <c r="AB1499" s="4" t="s">
        <v>13</v>
      </c>
      <c r="AC1499" s="1">
        <v>10.9104059969324</v>
      </c>
      <c r="AD1499" s="4">
        <v>89.20959400306761</v>
      </c>
    </row>
    <row r="1500">
      <c r="G1500" s="5">
        <v>70.4334</v>
      </c>
      <c r="H1500" s="1">
        <v>7.495</v>
      </c>
      <c r="K1500" s="4">
        <f>IFERROR(__xludf.DUMMYFUNCTION("""COMPUTED_VALUE"""),7.2)</f>
        <v>7.2</v>
      </c>
      <c r="L1500" s="4">
        <v>94.8221</v>
      </c>
      <c r="M1500" s="4" t="s">
        <v>13</v>
      </c>
      <c r="N1500" s="1">
        <v>11.816023457211</v>
      </c>
      <c r="O1500" s="4">
        <v>58.617376542789</v>
      </c>
      <c r="V1500" s="5">
        <v>99.2148</v>
      </c>
      <c r="W1500" s="1">
        <v>7.495</v>
      </c>
      <c r="Z1500" s="4">
        <f>IFERROR(__xludf.DUMMYFUNCTION("""COMPUTED_VALUE"""),7.2)</f>
        <v>7.2</v>
      </c>
      <c r="AA1500" s="4">
        <v>131.396</v>
      </c>
      <c r="AB1500" s="4" t="s">
        <v>13</v>
      </c>
      <c r="AC1500" s="1">
        <v>10.7761521506154</v>
      </c>
      <c r="AD1500" s="4">
        <v>88.4386478493846</v>
      </c>
    </row>
    <row r="1501">
      <c r="G1501" s="5">
        <v>69.7975</v>
      </c>
      <c r="H1501" s="1">
        <v>7.5</v>
      </c>
      <c r="K1501" s="4">
        <f>IFERROR(__xludf.DUMMYFUNCTION("""COMPUTED_VALUE"""),7.205)</f>
        <v>7.205</v>
      </c>
      <c r="L1501" s="4">
        <v>94.7592</v>
      </c>
      <c r="M1501" s="4" t="s">
        <v>13</v>
      </c>
      <c r="N1501" s="1">
        <v>11.6473193056104</v>
      </c>
      <c r="O1501" s="4">
        <v>58.1501806943896</v>
      </c>
      <c r="V1501" s="5">
        <v>98.3102</v>
      </c>
      <c r="W1501" s="1">
        <v>7.5</v>
      </c>
      <c r="Z1501" s="4">
        <f>IFERROR(__xludf.DUMMYFUNCTION("""COMPUTED_VALUE"""),7.205)</f>
        <v>7.205</v>
      </c>
      <c r="AA1501" s="4">
        <v>131.351</v>
      </c>
      <c r="AB1501" s="4" t="s">
        <v>13</v>
      </c>
      <c r="AC1501" s="1">
        <v>10.6472580294493</v>
      </c>
      <c r="AD1501" s="4">
        <v>87.66294197055069</v>
      </c>
    </row>
    <row r="1502">
      <c r="G1502" s="5">
        <v>69.1596</v>
      </c>
      <c r="H1502" s="1">
        <v>7.505</v>
      </c>
      <c r="K1502" s="4">
        <f>IFERROR(__xludf.DUMMYFUNCTION("""COMPUTED_VALUE"""),7.21)</f>
        <v>7.21</v>
      </c>
      <c r="L1502" s="4">
        <v>94.6899</v>
      </c>
      <c r="M1502" s="4" t="s">
        <v>13</v>
      </c>
      <c r="N1502" s="1">
        <v>11.4853035806983</v>
      </c>
      <c r="O1502" s="4">
        <v>57.6742964193017</v>
      </c>
      <c r="V1502" s="5">
        <v>97.4064</v>
      </c>
      <c r="W1502" s="1">
        <v>7.505</v>
      </c>
      <c r="Z1502" s="4">
        <f>IFERROR(__xludf.DUMMYFUNCTION("""COMPUTED_VALUE"""),7.21)</f>
        <v>7.21</v>
      </c>
      <c r="AA1502" s="4">
        <v>131.298</v>
      </c>
      <c r="AB1502" s="4" t="s">
        <v>13</v>
      </c>
      <c r="AC1502" s="1">
        <v>10.5233600825436</v>
      </c>
      <c r="AD1502" s="4">
        <v>86.8830399174564</v>
      </c>
    </row>
    <row r="1503">
      <c r="G1503" s="5">
        <v>68.5195</v>
      </c>
      <c r="H1503" s="1">
        <v>7.51</v>
      </c>
      <c r="K1503" s="4">
        <f>IFERROR(__xludf.DUMMYFUNCTION("""COMPUTED_VALUE"""),7.215)</f>
        <v>7.215</v>
      </c>
      <c r="L1503" s="4">
        <v>94.6135</v>
      </c>
      <c r="M1503" s="4" t="s">
        <v>13</v>
      </c>
      <c r="N1503" s="1">
        <v>11.3296728436473</v>
      </c>
      <c r="O1503" s="4">
        <v>57.18982715635269</v>
      </c>
      <c r="V1503" s="5">
        <v>96.5033</v>
      </c>
      <c r="W1503" s="1">
        <v>7.51</v>
      </c>
      <c r="Z1503" s="4">
        <f>IFERROR(__xludf.DUMMYFUNCTION("""COMPUTED_VALUE"""),7.215)</f>
        <v>7.215</v>
      </c>
      <c r="AA1503" s="4">
        <v>131.238</v>
      </c>
      <c r="AB1503" s="4" t="s">
        <v>13</v>
      </c>
      <c r="AC1503" s="1">
        <v>10.4040947590078</v>
      </c>
      <c r="AD1503" s="4">
        <v>86.09920524099219</v>
      </c>
    </row>
    <row r="1504">
      <c r="G1504" s="5">
        <v>67.877</v>
      </c>
      <c r="H1504" s="1">
        <v>7.515</v>
      </c>
      <c r="K1504" s="4">
        <f>IFERROR(__xludf.DUMMYFUNCTION("""COMPUTED_VALUE"""),7.22)</f>
        <v>7.22</v>
      </c>
      <c r="L1504" s="4">
        <v>94.5291</v>
      </c>
      <c r="M1504" s="4" t="s">
        <v>13</v>
      </c>
      <c r="N1504" s="1">
        <v>11.1801236556298</v>
      </c>
      <c r="O1504" s="4">
        <v>56.696876344370196</v>
      </c>
      <c r="V1504" s="5">
        <v>95.6007</v>
      </c>
      <c r="W1504" s="1">
        <v>7.515</v>
      </c>
      <c r="Z1504" s="4">
        <f>IFERROR(__xludf.DUMMYFUNCTION("""COMPUTED_VALUE"""),7.22)</f>
        <v>7.22</v>
      </c>
      <c r="AA1504" s="4">
        <v>131.168</v>
      </c>
      <c r="AB1504" s="4" t="s">
        <v>13</v>
      </c>
      <c r="AC1504" s="1">
        <v>10.2890985079514</v>
      </c>
      <c r="AD1504" s="4">
        <v>85.31160149204861</v>
      </c>
    </row>
    <row r="1505">
      <c r="G1505" s="5">
        <v>67.2318</v>
      </c>
      <c r="H1505" s="1">
        <v>7.52</v>
      </c>
      <c r="K1505" s="4">
        <f>IFERROR(__xludf.DUMMYFUNCTION("""COMPUTED_VALUE"""),7.225)</f>
        <v>7.225</v>
      </c>
      <c r="L1505" s="4">
        <v>94.4362</v>
      </c>
      <c r="M1505" s="4" t="s">
        <v>13</v>
      </c>
      <c r="N1505" s="1">
        <v>11.0363525778182</v>
      </c>
      <c r="O1505" s="4">
        <v>56.19544742218181</v>
      </c>
      <c r="V1505" s="5">
        <v>94.6986</v>
      </c>
      <c r="W1505" s="1">
        <v>7.52</v>
      </c>
      <c r="Z1505" s="4">
        <f>IFERROR(__xludf.DUMMYFUNCTION("""COMPUTED_VALUE"""),7.225)</f>
        <v>7.225</v>
      </c>
      <c r="AA1505" s="4">
        <v>131.089</v>
      </c>
      <c r="AB1505" s="4" t="s">
        <v>13</v>
      </c>
      <c r="AC1505" s="1">
        <v>10.1780077784838</v>
      </c>
      <c r="AD1505" s="4">
        <v>84.5205922215162</v>
      </c>
    </row>
    <row r="1506">
      <c r="G1506" s="5">
        <v>66.5837</v>
      </c>
      <c r="H1506" s="1">
        <v>7.525</v>
      </c>
      <c r="K1506" s="4">
        <f>IFERROR(__xludf.DUMMYFUNCTION("""COMPUTED_VALUE"""),7.23)</f>
        <v>7.23</v>
      </c>
      <c r="L1506" s="4">
        <v>94.3339</v>
      </c>
      <c r="M1506" s="4" t="s">
        <v>13</v>
      </c>
      <c r="N1506" s="1">
        <v>10.898056171385</v>
      </c>
      <c r="O1506" s="4">
        <v>55.68564382861499</v>
      </c>
      <c r="V1506" s="5">
        <v>93.7965</v>
      </c>
      <c r="W1506" s="1">
        <v>7.525</v>
      </c>
      <c r="Z1506" s="4">
        <f>IFERROR(__xludf.DUMMYFUNCTION("""COMPUTED_VALUE"""),7.23)</f>
        <v>7.23</v>
      </c>
      <c r="AA1506" s="4">
        <v>130.997</v>
      </c>
      <c r="AB1506" s="4" t="s">
        <v>13</v>
      </c>
      <c r="AC1506" s="1">
        <v>10.0704590197146</v>
      </c>
      <c r="AD1506" s="4">
        <v>83.72604098028539</v>
      </c>
    </row>
    <row r="1507">
      <c r="G1507" s="5">
        <v>65.9325</v>
      </c>
      <c r="H1507" s="1">
        <v>7.53</v>
      </c>
      <c r="K1507" s="4">
        <f>IFERROR(__xludf.DUMMYFUNCTION("""COMPUTED_VALUE"""),7.235)</f>
        <v>7.235</v>
      </c>
      <c r="L1507" s="4">
        <v>94.2214</v>
      </c>
      <c r="M1507" s="4" t="s">
        <v>13</v>
      </c>
      <c r="N1507" s="1">
        <v>10.7649309975027</v>
      </c>
      <c r="O1507" s="4">
        <v>55.1675690024973</v>
      </c>
      <c r="V1507" s="5">
        <v>92.8942</v>
      </c>
      <c r="W1507" s="1">
        <v>7.53</v>
      </c>
      <c r="Z1507" s="4">
        <f>IFERROR(__xludf.DUMMYFUNCTION("""COMPUTED_VALUE"""),7.235)</f>
        <v>7.235</v>
      </c>
      <c r="AA1507" s="4">
        <v>130.894</v>
      </c>
      <c r="AB1507" s="4" t="s">
        <v>13</v>
      </c>
      <c r="AC1507" s="1">
        <v>9.96608868075319</v>
      </c>
      <c r="AD1507" s="4">
        <v>82.92811131924681</v>
      </c>
    </row>
    <row r="1508">
      <c r="G1508" s="5">
        <v>65.2779</v>
      </c>
      <c r="H1508" s="1">
        <v>7.535</v>
      </c>
      <c r="K1508" s="4">
        <f>IFERROR(__xludf.DUMMYFUNCTION("""COMPUTED_VALUE"""),7.24)</f>
        <v>7.24</v>
      </c>
      <c r="L1508" s="4">
        <v>94.0981</v>
      </c>
      <c r="M1508" s="4" t="s">
        <v>13</v>
      </c>
      <c r="N1508" s="1">
        <v>10.6366736173436</v>
      </c>
      <c r="O1508" s="4">
        <v>54.6412263826564</v>
      </c>
      <c r="V1508" s="5">
        <v>91.9913</v>
      </c>
      <c r="W1508" s="1">
        <v>7.535</v>
      </c>
      <c r="Z1508" s="4">
        <f>IFERROR(__xludf.DUMMYFUNCTION("""COMPUTED_VALUE"""),7.24)</f>
        <v>7.24</v>
      </c>
      <c r="AA1508" s="4">
        <v>130.777</v>
      </c>
      <c r="AB1508" s="4" t="s">
        <v>13</v>
      </c>
      <c r="AC1508" s="1">
        <v>9.86453321070907</v>
      </c>
      <c r="AD1508" s="4">
        <v>82.12676678929093</v>
      </c>
    </row>
    <row r="1509">
      <c r="G1509" s="5">
        <v>64.6197</v>
      </c>
      <c r="H1509" s="1">
        <v>7.54</v>
      </c>
      <c r="K1509" s="4">
        <f>IFERROR(__xludf.DUMMYFUNCTION("""COMPUTED_VALUE"""),7.245)</f>
        <v>7.245</v>
      </c>
      <c r="L1509" s="4">
        <v>93.9631</v>
      </c>
      <c r="M1509" s="4" t="s">
        <v>13</v>
      </c>
      <c r="N1509" s="1">
        <v>10.5129805920803</v>
      </c>
      <c r="O1509" s="4">
        <v>54.1067194079197</v>
      </c>
      <c r="V1509" s="5">
        <v>91.0872</v>
      </c>
      <c r="W1509" s="1">
        <v>7.54</v>
      </c>
      <c r="Z1509" s="4">
        <f>IFERROR(__xludf.DUMMYFUNCTION("""COMPUTED_VALUE"""),7.245)</f>
        <v>7.245</v>
      </c>
      <c r="AA1509" s="4">
        <v>130.646</v>
      </c>
      <c r="AB1509" s="4" t="s">
        <v>13</v>
      </c>
      <c r="AC1509" s="1">
        <v>9.76542905869173</v>
      </c>
      <c r="AD1509" s="4">
        <v>81.32177094130827</v>
      </c>
    </row>
    <row r="1510">
      <c r="G1510" s="5">
        <v>63.9577</v>
      </c>
      <c r="H1510" s="1">
        <v>7.545</v>
      </c>
      <c r="K1510" s="4">
        <f>IFERROR(__xludf.DUMMYFUNCTION("""COMPUTED_VALUE"""),7.25)</f>
        <v>7.25</v>
      </c>
      <c r="L1510" s="4">
        <v>93.8158</v>
      </c>
      <c r="M1510" s="4" t="s">
        <v>13</v>
      </c>
      <c r="N1510" s="1">
        <v>10.3935484828851</v>
      </c>
      <c r="O1510" s="4">
        <v>53.5641515171149</v>
      </c>
      <c r="V1510" s="5">
        <v>90.1815</v>
      </c>
      <c r="W1510" s="1">
        <v>7.545</v>
      </c>
      <c r="Z1510" s="4">
        <f>IFERROR(__xludf.DUMMYFUNCTION("""COMPUTED_VALUE"""),7.25)</f>
        <v>7.25</v>
      </c>
      <c r="AA1510" s="4">
        <v>130.499</v>
      </c>
      <c r="AB1510" s="4" t="s">
        <v>13</v>
      </c>
      <c r="AC1510" s="1">
        <v>9.66841267381067</v>
      </c>
      <c r="AD1510" s="4">
        <v>80.51308732618934</v>
      </c>
    </row>
    <row r="1511">
      <c r="G1511" s="5">
        <v>63.2917</v>
      </c>
      <c r="H1511" s="1">
        <v>7.55</v>
      </c>
      <c r="K1511" s="4">
        <f>IFERROR(__xludf.DUMMYFUNCTION("""COMPUTED_VALUE"""),7.25380706819999)</f>
        <v>7.253807068</v>
      </c>
      <c r="L1511" s="4" t="s">
        <v>13</v>
      </c>
      <c r="M1511" s="4">
        <v>88.5432180652885</v>
      </c>
      <c r="N1511" s="1">
        <v>10.2780738509306</v>
      </c>
      <c r="O1511" s="4">
        <v>53.013626149069395</v>
      </c>
      <c r="V1511" s="5">
        <v>89.2735</v>
      </c>
      <c r="W1511" s="1">
        <v>7.55</v>
      </c>
      <c r="Z1511" s="4">
        <f>IFERROR(__xludf.DUMMYFUNCTION("""COMPUTED_VALUE"""),7.25380706819999)</f>
        <v>7.253807068</v>
      </c>
      <c r="AA1511" s="4" t="s">
        <v>13</v>
      </c>
      <c r="AB1511" s="4">
        <v>89.527329898489</v>
      </c>
      <c r="AC1511" s="1">
        <v>9.57312050517537</v>
      </c>
      <c r="AD1511" s="4">
        <v>79.70037949482463</v>
      </c>
    </row>
    <row r="1512">
      <c r="G1512" s="5">
        <v>62.6215</v>
      </c>
      <c r="H1512" s="1">
        <v>7.555</v>
      </c>
      <c r="K1512" s="4">
        <f>IFERROR(__xludf.DUMMYFUNCTION("""COMPUTED_VALUE"""),7.255)</f>
        <v>7.255</v>
      </c>
      <c r="L1512" s="4">
        <v>93.6554</v>
      </c>
      <c r="M1512" s="4" t="s">
        <v>13</v>
      </c>
      <c r="N1512" s="1">
        <v>10.1662532573891</v>
      </c>
      <c r="O1512" s="4">
        <v>52.455246742610896</v>
      </c>
      <c r="V1512" s="5">
        <v>88.3628</v>
      </c>
      <c r="W1512" s="1">
        <v>7.555</v>
      </c>
      <c r="Z1512" s="4">
        <f>IFERROR(__xludf.DUMMYFUNCTION("""COMPUTED_VALUE"""),7.255)</f>
        <v>7.255</v>
      </c>
      <c r="AA1512" s="4">
        <v>130.335</v>
      </c>
      <c r="AB1512" s="4" t="s">
        <v>13</v>
      </c>
      <c r="AC1512" s="1">
        <v>9.4791890018953</v>
      </c>
      <c r="AD1512" s="4">
        <v>78.8836109981047</v>
      </c>
    </row>
    <row r="1513">
      <c r="G1513" s="5">
        <v>61.947</v>
      </c>
      <c r="H1513" s="1">
        <v>7.56</v>
      </c>
      <c r="K1513" s="4">
        <f>IFERROR(__xludf.DUMMYFUNCTION("""COMPUTED_VALUE"""),7.26)</f>
        <v>7.26</v>
      </c>
      <c r="L1513" s="4">
        <v>93.4812</v>
      </c>
      <c r="M1513" s="4" t="s">
        <v>13</v>
      </c>
      <c r="N1513" s="1">
        <v>10.0577832634331</v>
      </c>
      <c r="O1513" s="4">
        <v>51.8892167365669</v>
      </c>
      <c r="V1513" s="5">
        <v>87.4487</v>
      </c>
      <c r="W1513" s="1">
        <v>7.56</v>
      </c>
      <c r="Z1513" s="4">
        <f>IFERROR(__xludf.DUMMYFUNCTION("""COMPUTED_VALUE"""),7.26)</f>
        <v>7.26</v>
      </c>
      <c r="AA1513" s="4">
        <v>130.154</v>
      </c>
      <c r="AB1513" s="4" t="s">
        <v>13</v>
      </c>
      <c r="AC1513" s="1">
        <v>9.38625461307997</v>
      </c>
      <c r="AD1513" s="4">
        <v>78.06244538692003</v>
      </c>
    </row>
    <row r="1514">
      <c r="G1514" s="5">
        <v>61.268</v>
      </c>
      <c r="H1514" s="1">
        <v>7.565</v>
      </c>
      <c r="K1514" s="4">
        <f>IFERROR(__xludf.DUMMYFUNCTION("""COMPUTED_VALUE"""),7.265)</f>
        <v>7.265</v>
      </c>
      <c r="L1514" s="4">
        <v>93.2927</v>
      </c>
      <c r="M1514" s="4" t="s">
        <v>13</v>
      </c>
      <c r="N1514" s="1">
        <v>9.95236043023519</v>
      </c>
      <c r="O1514" s="4">
        <v>51.31563956976481</v>
      </c>
      <c r="V1514" s="5">
        <v>86.5306</v>
      </c>
      <c r="W1514" s="1">
        <v>7.565</v>
      </c>
      <c r="Z1514" s="4">
        <f>IFERROR(__xludf.DUMMYFUNCTION("""COMPUTED_VALUE"""),7.265)</f>
        <v>7.265</v>
      </c>
      <c r="AA1514" s="4">
        <v>129.954</v>
      </c>
      <c r="AB1514" s="4" t="s">
        <v>13</v>
      </c>
      <c r="AC1514" s="1">
        <v>9.29395378783882</v>
      </c>
      <c r="AD1514" s="4">
        <v>77.23664621216119</v>
      </c>
    </row>
    <row r="1515">
      <c r="G1515" s="5">
        <v>60.5845</v>
      </c>
      <c r="H1515" s="1">
        <v>7.57</v>
      </c>
      <c r="K1515" s="4">
        <f>IFERROR(__xludf.DUMMYFUNCTION("""COMPUTED_VALUE"""),7.27)</f>
        <v>7.27</v>
      </c>
      <c r="L1515" s="4">
        <v>93.0892</v>
      </c>
      <c r="M1515" s="4" t="s">
        <v>13</v>
      </c>
      <c r="N1515" s="1">
        <v>9.84968131896762</v>
      </c>
      <c r="O1515" s="4">
        <v>50.73481868103238</v>
      </c>
      <c r="V1515" s="5">
        <v>85.6079</v>
      </c>
      <c r="W1515" s="1">
        <v>7.57</v>
      </c>
      <c r="Z1515" s="4">
        <f>IFERROR(__xludf.DUMMYFUNCTION("""COMPUTED_VALUE"""),7.27)</f>
        <v>7.27</v>
      </c>
      <c r="AA1515" s="4">
        <v>129.734</v>
      </c>
      <c r="AB1515" s="4" t="s">
        <v>13</v>
      </c>
      <c r="AC1515" s="1">
        <v>9.20192297528139</v>
      </c>
      <c r="AD1515" s="4">
        <v>76.40597702471861</v>
      </c>
    </row>
    <row r="1516">
      <c r="G1516" s="5">
        <v>59.8963</v>
      </c>
      <c r="H1516" s="1">
        <v>7.575</v>
      </c>
      <c r="K1516" s="4">
        <f>IFERROR(__xludf.DUMMYFUNCTION("""COMPUTED_VALUE"""),7.275)</f>
        <v>7.275</v>
      </c>
      <c r="L1516" s="4">
        <v>92.8702</v>
      </c>
      <c r="M1516" s="4" t="s">
        <v>13</v>
      </c>
      <c r="N1516" s="1">
        <v>9.74944249080292</v>
      </c>
      <c r="O1516" s="4">
        <v>50.146857509197076</v>
      </c>
      <c r="V1516" s="5">
        <v>84.68</v>
      </c>
      <c r="W1516" s="1">
        <v>7.575</v>
      </c>
      <c r="Z1516" s="4">
        <f>IFERROR(__xludf.DUMMYFUNCTION("""COMPUTED_VALUE"""),7.275)</f>
        <v>7.275</v>
      </c>
      <c r="AA1516" s="4">
        <v>129.494</v>
      </c>
      <c r="AB1516" s="4" t="s">
        <v>13</v>
      </c>
      <c r="AC1516" s="1">
        <v>9.10979862451714</v>
      </c>
      <c r="AD1516" s="4">
        <v>75.57020137548287</v>
      </c>
    </row>
    <row r="1517">
      <c r="G1517" s="5">
        <v>59.2035</v>
      </c>
      <c r="H1517" s="1">
        <v>7.58</v>
      </c>
      <c r="K1517" s="4">
        <f>IFERROR(__xludf.DUMMYFUNCTION("""COMPUTED_VALUE"""),7.28)</f>
        <v>7.28</v>
      </c>
      <c r="L1517" s="4">
        <v>92.6351</v>
      </c>
      <c r="M1517" s="4" t="s">
        <v>13</v>
      </c>
      <c r="N1517" s="1">
        <v>9.65134050691353</v>
      </c>
      <c r="O1517" s="4">
        <v>49.55215949308647</v>
      </c>
      <c r="V1517" s="5">
        <v>83.7464</v>
      </c>
      <c r="W1517" s="1">
        <v>7.58</v>
      </c>
      <c r="Z1517" s="4">
        <f>IFERROR(__xludf.DUMMYFUNCTION("""COMPUTED_VALUE"""),7.28)</f>
        <v>7.28</v>
      </c>
      <c r="AA1517" s="4">
        <v>129.232</v>
      </c>
      <c r="AB1517" s="4" t="s">
        <v>13</v>
      </c>
      <c r="AC1517" s="1">
        <v>9.01721718465555</v>
      </c>
      <c r="AD1517" s="4">
        <v>74.72918281534444</v>
      </c>
    </row>
    <row r="1518">
      <c r="G1518" s="5">
        <v>58.5061</v>
      </c>
      <c r="H1518" s="1">
        <v>7.585</v>
      </c>
      <c r="K1518" s="4">
        <f>IFERROR(__xludf.DUMMYFUNCTION("""COMPUTED_VALUE"""),7.285)</f>
        <v>7.285</v>
      </c>
      <c r="L1518" s="4">
        <v>92.3836</v>
      </c>
      <c r="M1518" s="4" t="s">
        <v>13</v>
      </c>
      <c r="N1518" s="1">
        <v>9.55507192847189</v>
      </c>
      <c r="O1518" s="4">
        <v>48.951028071528114</v>
      </c>
      <c r="V1518" s="5">
        <v>82.8064</v>
      </c>
      <c r="W1518" s="1">
        <v>7.585</v>
      </c>
      <c r="Z1518" s="4">
        <f>IFERROR(__xludf.DUMMYFUNCTION("""COMPUTED_VALUE"""),7.285)</f>
        <v>7.285</v>
      </c>
      <c r="AA1518" s="4">
        <v>128.948</v>
      </c>
      <c r="AB1518" s="4" t="s">
        <v>13</v>
      </c>
      <c r="AC1518" s="1">
        <v>8.92381510480611</v>
      </c>
      <c r="AD1518" s="4">
        <v>73.88258489519389</v>
      </c>
    </row>
    <row r="1519">
      <c r="G1519" s="5">
        <v>57.8041</v>
      </c>
      <c r="H1519" s="1">
        <v>7.59</v>
      </c>
      <c r="K1519" s="4">
        <f>IFERROR(__xludf.DUMMYFUNCTION("""COMPUTED_VALUE"""),7.29)</f>
        <v>7.29</v>
      </c>
      <c r="L1519" s="4">
        <v>92.1152</v>
      </c>
      <c r="M1519" s="4" t="s">
        <v>13</v>
      </c>
      <c r="N1519" s="1">
        <v>9.46033331665046</v>
      </c>
      <c r="O1519" s="4">
        <v>48.343766683349536</v>
      </c>
      <c r="V1519" s="5">
        <v>81.8597</v>
      </c>
      <c r="W1519" s="1">
        <v>7.59</v>
      </c>
      <c r="Z1519" s="4">
        <f>IFERROR(__xludf.DUMMYFUNCTION("""COMPUTED_VALUE"""),7.29)</f>
        <v>7.29</v>
      </c>
      <c r="AA1519" s="4">
        <v>128.642</v>
      </c>
      <c r="AB1519" s="4" t="s">
        <v>13</v>
      </c>
      <c r="AC1519" s="1">
        <v>8.8292288340783</v>
      </c>
      <c r="AD1519" s="4">
        <v>73.03047116592171</v>
      </c>
    </row>
    <row r="1520">
      <c r="G1520" s="5">
        <v>57.0975</v>
      </c>
      <c r="H1520" s="1">
        <v>7.595</v>
      </c>
      <c r="K1520" s="4">
        <f>IFERROR(__xludf.DUMMYFUNCTION("""COMPUTED_VALUE"""),7.295)</f>
        <v>7.295</v>
      </c>
      <c r="L1520" s="4">
        <v>91.8298</v>
      </c>
      <c r="M1520" s="4" t="s">
        <v>13</v>
      </c>
      <c r="N1520" s="1">
        <v>9.36682123262169</v>
      </c>
      <c r="O1520" s="4">
        <v>47.73067876737831</v>
      </c>
      <c r="V1520" s="5">
        <v>80.9056</v>
      </c>
      <c r="W1520" s="1">
        <v>7.595</v>
      </c>
      <c r="Z1520" s="4">
        <f>IFERROR(__xludf.DUMMYFUNCTION("""COMPUTED_VALUE"""),7.295)</f>
        <v>7.295</v>
      </c>
      <c r="AA1520" s="4">
        <v>128.312</v>
      </c>
      <c r="AB1520" s="4" t="s">
        <v>13</v>
      </c>
      <c r="AC1520" s="1">
        <v>8.73309482158161</v>
      </c>
      <c r="AD1520" s="4">
        <v>72.17250517841839</v>
      </c>
    </row>
    <row r="1521">
      <c r="G1521" s="5">
        <v>56.3865</v>
      </c>
      <c r="H1521" s="1">
        <v>7.6</v>
      </c>
      <c r="K1521" s="4">
        <f>IFERROR(__xludf.DUMMYFUNCTION("""COMPUTED_VALUE"""),7.3)</f>
        <v>7.3</v>
      </c>
      <c r="L1521" s="4">
        <v>91.5269</v>
      </c>
      <c r="M1521" s="4" t="s">
        <v>13</v>
      </c>
      <c r="N1521" s="1">
        <v>9.27423223755802</v>
      </c>
      <c r="O1521" s="4">
        <v>47.112267762441974</v>
      </c>
      <c r="V1521" s="5">
        <v>79.9439</v>
      </c>
      <c r="W1521" s="1">
        <v>7.6</v>
      </c>
      <c r="Z1521" s="4">
        <f>IFERROR(__xludf.DUMMYFUNCTION("""COMPUTED_VALUE"""),7.3)</f>
        <v>7.3</v>
      </c>
      <c r="AA1521" s="4">
        <v>127.959</v>
      </c>
      <c r="AB1521" s="4" t="s">
        <v>13</v>
      </c>
      <c r="AC1521" s="1">
        <v>8.63504951642553</v>
      </c>
      <c r="AD1521" s="4">
        <v>71.30885048357447</v>
      </c>
    </row>
    <row r="1522">
      <c r="G1522" s="5">
        <v>55.6712</v>
      </c>
      <c r="H1522" s="1">
        <v>7.605</v>
      </c>
      <c r="K1522" s="4">
        <f>IFERROR(__xludf.DUMMYFUNCTION("""COMPUTED_VALUE"""),7.305)</f>
        <v>7.305</v>
      </c>
      <c r="L1522" s="4">
        <v>91.2066</v>
      </c>
      <c r="M1522" s="4" t="s">
        <v>13</v>
      </c>
      <c r="N1522" s="1">
        <v>9.18230140188879</v>
      </c>
      <c r="O1522" s="4">
        <v>46.488898598111206</v>
      </c>
      <c r="V1522" s="5">
        <v>78.9741</v>
      </c>
      <c r="W1522" s="1">
        <v>7.605</v>
      </c>
      <c r="Z1522" s="4">
        <f>IFERROR(__xludf.DUMMYFUNCTION("""COMPUTED_VALUE"""),7.305)</f>
        <v>7.305</v>
      </c>
      <c r="AA1522" s="4">
        <v>127.581</v>
      </c>
      <c r="AB1522" s="4" t="s">
        <v>13</v>
      </c>
      <c r="AC1522" s="1">
        <v>8.53475093479671</v>
      </c>
      <c r="AD1522" s="4">
        <v>70.4393490652033</v>
      </c>
    </row>
    <row r="1523">
      <c r="G1523" s="5">
        <v>54.9518</v>
      </c>
      <c r="H1523" s="1">
        <v>7.61</v>
      </c>
      <c r="K1523" s="4">
        <f>IFERROR(__xludf.DUMMYFUNCTION("""COMPUTED_VALUE"""),7.31)</f>
        <v>7.31</v>
      </c>
      <c r="L1523" s="4">
        <v>90.8688</v>
      </c>
      <c r="M1523" s="4" t="s">
        <v>13</v>
      </c>
      <c r="N1523" s="1">
        <v>9.09191067813997</v>
      </c>
      <c r="O1523" s="4">
        <v>45.85988932186003</v>
      </c>
      <c r="V1523" s="5">
        <v>77.9961</v>
      </c>
      <c r="W1523" s="1">
        <v>7.61</v>
      </c>
      <c r="Z1523" s="4">
        <f>IFERROR(__xludf.DUMMYFUNCTION("""COMPUTED_VALUE"""),7.31)</f>
        <v>7.31</v>
      </c>
      <c r="AA1523" s="4">
        <v>127.179</v>
      </c>
      <c r="AB1523" s="4" t="s">
        <v>13</v>
      </c>
      <c r="AC1523" s="1">
        <v>8.43261096586445</v>
      </c>
      <c r="AD1523" s="4">
        <v>69.56348903413554</v>
      </c>
    </row>
    <row r="1524">
      <c r="G1524" s="5">
        <v>54.2285</v>
      </c>
      <c r="H1524" s="1">
        <v>7.615</v>
      </c>
      <c r="K1524" s="4">
        <f>IFERROR(__xludf.DUMMYFUNCTION("""COMPUTED_VALUE"""),7.315)</f>
        <v>7.315</v>
      </c>
      <c r="L1524" s="4">
        <v>90.5134</v>
      </c>
      <c r="M1524" s="4" t="s">
        <v>13</v>
      </c>
      <c r="N1524" s="1">
        <v>9.00351466065815</v>
      </c>
      <c r="O1524" s="4">
        <v>45.22498533934185</v>
      </c>
      <c r="V1524" s="5">
        <v>77.0095</v>
      </c>
      <c r="W1524" s="1">
        <v>7.615</v>
      </c>
      <c r="Z1524" s="4">
        <f>IFERROR(__xludf.DUMMYFUNCTION("""COMPUTED_VALUE"""),7.315)</f>
        <v>7.315</v>
      </c>
      <c r="AA1524" s="4">
        <v>126.753</v>
      </c>
      <c r="AB1524" s="4" t="s">
        <v>13</v>
      </c>
      <c r="AC1524" s="1">
        <v>8.32909775017864</v>
      </c>
      <c r="AD1524" s="4">
        <v>68.68040224982136</v>
      </c>
    </row>
    <row r="1525">
      <c r="G1525" s="5">
        <v>53.5016</v>
      </c>
      <c r="H1525" s="1">
        <v>7.62</v>
      </c>
      <c r="K1525" s="4">
        <f>IFERROR(__xludf.DUMMYFUNCTION("""COMPUTED_VALUE"""),7.32)</f>
        <v>7.32</v>
      </c>
      <c r="L1525" s="4">
        <v>90.1406</v>
      </c>
      <c r="M1525" s="4" t="s">
        <v>13</v>
      </c>
      <c r="N1525" s="1">
        <v>8.91707906688312</v>
      </c>
      <c r="O1525" s="4">
        <v>44.584520933116885</v>
      </c>
      <c r="V1525" s="5">
        <v>76.0144</v>
      </c>
      <c r="W1525" s="1">
        <v>7.62</v>
      </c>
      <c r="Z1525" s="4">
        <f>IFERROR(__xludf.DUMMYFUNCTION("""COMPUTED_VALUE"""),7.32)</f>
        <v>7.32</v>
      </c>
      <c r="AA1525" s="4">
        <v>126.301</v>
      </c>
      <c r="AB1525" s="4" t="s">
        <v>13</v>
      </c>
      <c r="AC1525" s="1">
        <v>8.22445230523141</v>
      </c>
      <c r="AD1525" s="4">
        <v>67.78994769476859</v>
      </c>
    </row>
    <row r="1526">
      <c r="G1526" s="5">
        <v>52.7712</v>
      </c>
      <c r="H1526" s="1">
        <v>7.625</v>
      </c>
      <c r="K1526" s="4">
        <f>IFERROR(__xludf.DUMMYFUNCTION("""COMPUTED_VALUE"""),7.325)</f>
        <v>7.325</v>
      </c>
      <c r="L1526" s="4">
        <v>89.7506</v>
      </c>
      <c r="M1526" s="4" t="s">
        <v>13</v>
      </c>
      <c r="N1526" s="1">
        <v>8.83256961425467</v>
      </c>
      <c r="O1526" s="4">
        <v>43.93863038574533</v>
      </c>
      <c r="V1526" s="5">
        <v>75.0106</v>
      </c>
      <c r="W1526" s="1">
        <v>7.625</v>
      </c>
      <c r="Z1526" s="4">
        <f>IFERROR(__xludf.DUMMYFUNCTION("""COMPUTED_VALUE"""),7.325)</f>
        <v>7.325</v>
      </c>
      <c r="AA1526" s="4">
        <v>125.824</v>
      </c>
      <c r="AB1526" s="4" t="s">
        <v>13</v>
      </c>
      <c r="AC1526" s="1">
        <v>8.11891564851492</v>
      </c>
      <c r="AD1526" s="4">
        <v>66.89168435148508</v>
      </c>
    </row>
    <row r="1527">
      <c r="G1527" s="5">
        <v>52.0378</v>
      </c>
      <c r="H1527" s="1">
        <v>7.63</v>
      </c>
      <c r="K1527" s="4">
        <f>IFERROR(__xludf.DUMMYFUNCTION("""COMPUTED_VALUE"""),7.33)</f>
        <v>7.33</v>
      </c>
      <c r="L1527" s="4">
        <v>89.3436</v>
      </c>
      <c r="M1527" s="4" t="s">
        <v>13</v>
      </c>
      <c r="N1527" s="1">
        <v>8.74995202021262</v>
      </c>
      <c r="O1527" s="4">
        <v>43.28784797978738</v>
      </c>
      <c r="V1527" s="5">
        <v>73.9982</v>
      </c>
      <c r="W1527" s="1">
        <v>7.63</v>
      </c>
      <c r="Z1527" s="4">
        <f>IFERROR(__xludf.DUMMYFUNCTION("""COMPUTED_VALUE"""),7.33)</f>
        <v>7.33</v>
      </c>
      <c r="AA1527" s="4">
        <v>125.323</v>
      </c>
      <c r="AB1527" s="4" t="s">
        <v>13</v>
      </c>
      <c r="AC1527" s="1">
        <v>8.01272879752133</v>
      </c>
      <c r="AD1527" s="4">
        <v>65.98547120247866</v>
      </c>
    </row>
    <row r="1528">
      <c r="G1528" s="5">
        <v>51.3015</v>
      </c>
      <c r="H1528" s="1">
        <v>7.635</v>
      </c>
      <c r="K1528" s="4">
        <f>IFERROR(__xludf.DUMMYFUNCTION("""COMPUTED_VALUE"""),7.335)</f>
        <v>7.335</v>
      </c>
      <c r="L1528" s="4">
        <v>88.9201</v>
      </c>
      <c r="M1528" s="4" t="s">
        <v>13</v>
      </c>
      <c r="N1528" s="1">
        <v>8.66919200219675</v>
      </c>
      <c r="O1528" s="4">
        <v>42.632307997803245</v>
      </c>
      <c r="V1528" s="5">
        <v>72.9774</v>
      </c>
      <c r="W1528" s="1">
        <v>7.635</v>
      </c>
      <c r="Z1528" s="4">
        <f>IFERROR(__xludf.DUMMYFUNCTION("""COMPUTED_VALUE"""),7.335)</f>
        <v>7.335</v>
      </c>
      <c r="AA1528" s="4">
        <v>124.797</v>
      </c>
      <c r="AB1528" s="4" t="s">
        <v>13</v>
      </c>
      <c r="AC1528" s="1">
        <v>7.90613276974278</v>
      </c>
      <c r="AD1528" s="4">
        <v>65.07126723025722</v>
      </c>
    </row>
    <row r="1529">
      <c r="G1529" s="5">
        <v>50.5628</v>
      </c>
      <c r="H1529" s="1">
        <v>7.64</v>
      </c>
      <c r="K1529" s="4">
        <f>IFERROR(__xludf.DUMMYFUNCTION("""COMPUTED_VALUE"""),7.34)</f>
        <v>7.34</v>
      </c>
      <c r="L1529" s="4">
        <v>88.4804</v>
      </c>
      <c r="M1529" s="4" t="s">
        <v>13</v>
      </c>
      <c r="N1529" s="1">
        <v>8.59025527764686</v>
      </c>
      <c r="O1529" s="4">
        <v>41.97254472235314</v>
      </c>
      <c r="V1529" s="5">
        <v>71.9484</v>
      </c>
      <c r="W1529" s="1">
        <v>7.64</v>
      </c>
      <c r="Z1529" s="4">
        <f>IFERROR(__xludf.DUMMYFUNCTION("""COMPUTED_VALUE"""),7.34)</f>
        <v>7.34</v>
      </c>
      <c r="AA1529" s="4">
        <v>124.247</v>
      </c>
      <c r="AB1529" s="4" t="s">
        <v>13</v>
      </c>
      <c r="AC1529" s="1">
        <v>7.79936858267144</v>
      </c>
      <c r="AD1529" s="4">
        <v>64.14903141732857</v>
      </c>
    </row>
    <row r="1530">
      <c r="G1530" s="5">
        <v>49.8221</v>
      </c>
      <c r="H1530" s="1">
        <v>7.645</v>
      </c>
      <c r="K1530" s="4">
        <f>IFERROR(__xludf.DUMMYFUNCTION("""COMPUTED_VALUE"""),7.345)</f>
        <v>7.345</v>
      </c>
      <c r="L1530" s="4">
        <v>88.025</v>
      </c>
      <c r="M1530" s="4" t="s">
        <v>13</v>
      </c>
      <c r="N1530" s="1">
        <v>8.51310756400276</v>
      </c>
      <c r="O1530" s="4">
        <v>41.30899243599724</v>
      </c>
      <c r="V1530" s="5">
        <v>70.9116</v>
      </c>
      <c r="W1530" s="1">
        <v>7.645</v>
      </c>
      <c r="Z1530" s="4">
        <f>IFERROR(__xludf.DUMMYFUNCTION("""COMPUTED_VALUE"""),7.345)</f>
        <v>7.345</v>
      </c>
      <c r="AA1530" s="4">
        <v>123.672</v>
      </c>
      <c r="AB1530" s="4" t="s">
        <v>13</v>
      </c>
      <c r="AC1530" s="1">
        <v>7.69267725379944</v>
      </c>
      <c r="AD1530" s="4">
        <v>63.21892274620057</v>
      </c>
    </row>
    <row r="1531">
      <c r="G1531" s="5">
        <v>49.0797</v>
      </c>
      <c r="H1531" s="1">
        <v>7.65</v>
      </c>
      <c r="K1531" s="4">
        <f>IFERROR(__xludf.DUMMYFUNCTION("""COMPUTED_VALUE"""),7.35)</f>
        <v>7.35</v>
      </c>
      <c r="L1531" s="4">
        <v>87.5545</v>
      </c>
      <c r="M1531" s="4" t="s">
        <v>13</v>
      </c>
      <c r="N1531" s="1">
        <v>8.43771457870422</v>
      </c>
      <c r="O1531" s="4">
        <v>40.641985421295786</v>
      </c>
      <c r="V1531" s="5">
        <v>69.8674</v>
      </c>
      <c r="W1531" s="1">
        <v>7.65</v>
      </c>
      <c r="Z1531" s="4">
        <f>IFERROR(__xludf.DUMMYFUNCTION("""COMPUTED_VALUE"""),7.35)</f>
        <v>7.35</v>
      </c>
      <c r="AA1531" s="4">
        <v>123.074</v>
      </c>
      <c r="AB1531" s="4" t="s">
        <v>13</v>
      </c>
      <c r="AC1531" s="1">
        <v>7.58629980061894</v>
      </c>
      <c r="AD1531" s="4">
        <v>62.281100199381065</v>
      </c>
    </row>
    <row r="1532">
      <c r="G1532" s="5">
        <v>48.336</v>
      </c>
      <c r="H1532" s="1">
        <v>7.655</v>
      </c>
      <c r="K1532" s="4">
        <f>IFERROR(__xludf.DUMMYFUNCTION("""COMPUTED_VALUE"""),7.355)</f>
        <v>7.355</v>
      </c>
      <c r="L1532" s="4">
        <v>87.0695</v>
      </c>
      <c r="M1532" s="4" t="s">
        <v>13</v>
      </c>
      <c r="N1532" s="1">
        <v>8.36404203919108</v>
      </c>
      <c r="O1532" s="4">
        <v>39.97195796080892</v>
      </c>
      <c r="V1532" s="5">
        <v>68.8162</v>
      </c>
      <c r="W1532" s="1">
        <v>7.655</v>
      </c>
      <c r="Z1532" s="4">
        <f>IFERROR(__xludf.DUMMYFUNCTION("""COMPUTED_VALUE"""),7.355)</f>
        <v>7.355</v>
      </c>
      <c r="AA1532" s="4">
        <v>122.452</v>
      </c>
      <c r="AB1532" s="4" t="s">
        <v>13</v>
      </c>
      <c r="AC1532" s="1">
        <v>7.48047724062211</v>
      </c>
      <c r="AD1532" s="4">
        <v>61.33572275937789</v>
      </c>
    </row>
    <row r="1533">
      <c r="G1533" s="5">
        <v>47.5915</v>
      </c>
      <c r="H1533" s="1">
        <v>7.66</v>
      </c>
      <c r="K1533" s="4">
        <f>IFERROR(__xludf.DUMMYFUNCTION("""COMPUTED_VALUE"""),7.36)</f>
        <v>7.36</v>
      </c>
      <c r="L1533" s="4">
        <v>86.5707</v>
      </c>
      <c r="M1533" s="4" t="s">
        <v>13</v>
      </c>
      <c r="N1533" s="1">
        <v>8.29205566290312</v>
      </c>
      <c r="O1533" s="4">
        <v>39.29944433709689</v>
      </c>
      <c r="V1533" s="5">
        <v>67.7588</v>
      </c>
      <c r="W1533" s="1">
        <v>7.66</v>
      </c>
      <c r="Z1533" s="4">
        <f>IFERROR(__xludf.DUMMYFUNCTION("""COMPUTED_VALUE"""),7.36)</f>
        <v>7.36</v>
      </c>
      <c r="AA1533" s="4">
        <v>121.808</v>
      </c>
      <c r="AB1533" s="4" t="s">
        <v>13</v>
      </c>
      <c r="AC1533" s="1">
        <v>7.37545059130109</v>
      </c>
      <c r="AD1533" s="4">
        <v>60.383349408698905</v>
      </c>
    </row>
    <row r="1534">
      <c r="G1534" s="5">
        <v>46.8466</v>
      </c>
      <c r="H1534" s="1">
        <v>7.665</v>
      </c>
      <c r="K1534" s="4">
        <f>IFERROR(__xludf.DUMMYFUNCTION("""COMPUTED_VALUE"""),7.365)</f>
        <v>7.365</v>
      </c>
      <c r="L1534" s="4">
        <v>86.0587</v>
      </c>
      <c r="M1534" s="4" t="s">
        <v>13</v>
      </c>
      <c r="N1534" s="1">
        <v>8.22172116728013</v>
      </c>
      <c r="O1534" s="4">
        <v>38.62487883271987</v>
      </c>
      <c r="V1534" s="5">
        <v>66.6958</v>
      </c>
      <c r="W1534" s="1">
        <v>7.665</v>
      </c>
      <c r="Z1534" s="4">
        <f>IFERROR(__xludf.DUMMYFUNCTION("""COMPUTED_VALUE"""),7.365)</f>
        <v>7.365</v>
      </c>
      <c r="AA1534" s="4">
        <v>121.142</v>
      </c>
      <c r="AB1534" s="4" t="s">
        <v>13</v>
      </c>
      <c r="AC1534" s="1">
        <v>7.27146087014804</v>
      </c>
      <c r="AD1534" s="4">
        <v>59.424339129851965</v>
      </c>
    </row>
    <row r="1535">
      <c r="G1535" s="5">
        <v>46.1018</v>
      </c>
      <c r="H1535" s="1">
        <v>7.67</v>
      </c>
      <c r="K1535" s="4">
        <f>IFERROR(__xludf.DUMMYFUNCTION("""COMPUTED_VALUE"""),7.37)</f>
        <v>7.37</v>
      </c>
      <c r="L1535" s="4">
        <v>85.5344</v>
      </c>
      <c r="M1535" s="4" t="s">
        <v>13</v>
      </c>
      <c r="N1535" s="1">
        <v>8.15300426976192</v>
      </c>
      <c r="O1535" s="4">
        <v>37.948795730238075</v>
      </c>
      <c r="V1535" s="5">
        <v>65.6279</v>
      </c>
      <c r="W1535" s="1">
        <v>7.67</v>
      </c>
      <c r="Z1535" s="4">
        <f>IFERROR(__xludf.DUMMYFUNCTION("""COMPUTED_VALUE"""),7.37)</f>
        <v>7.37</v>
      </c>
      <c r="AA1535" s="4">
        <v>120.455</v>
      </c>
      <c r="AB1535" s="4" t="s">
        <v>13</v>
      </c>
      <c r="AC1535" s="1">
        <v>7.16874909465511</v>
      </c>
      <c r="AD1535" s="4">
        <v>58.459150905344885</v>
      </c>
    </row>
    <row r="1536">
      <c r="G1536" s="5">
        <v>45.3575</v>
      </c>
      <c r="H1536" s="1">
        <v>7.675</v>
      </c>
      <c r="K1536" s="4">
        <f>IFERROR(__xludf.DUMMYFUNCTION("""COMPUTED_VALUE"""),7.375)</f>
        <v>7.375</v>
      </c>
      <c r="L1536" s="4">
        <v>84.9985</v>
      </c>
      <c r="M1536" s="4" t="s">
        <v>13</v>
      </c>
      <c r="N1536" s="1">
        <v>8.08587068778829</v>
      </c>
      <c r="O1536" s="4">
        <v>37.271629312211715</v>
      </c>
      <c r="V1536" s="5">
        <v>64.5562</v>
      </c>
      <c r="W1536" s="1">
        <v>7.675</v>
      </c>
      <c r="Z1536" s="4">
        <f>IFERROR(__xludf.DUMMYFUNCTION("""COMPUTED_VALUE"""),7.375)</f>
        <v>7.375</v>
      </c>
      <c r="AA1536" s="4">
        <v>119.748</v>
      </c>
      <c r="AB1536" s="4" t="s">
        <v>13</v>
      </c>
      <c r="AC1536" s="1">
        <v>7.06755628231445</v>
      </c>
      <c r="AD1536" s="4">
        <v>57.488643717685555</v>
      </c>
    </row>
    <row r="1537">
      <c r="G1537" s="5">
        <v>44.6143</v>
      </c>
      <c r="H1537" s="1">
        <v>7.68</v>
      </c>
      <c r="K1537" s="4">
        <f>IFERROR(__xludf.DUMMYFUNCTION("""COMPUTED_VALUE"""),7.38)</f>
        <v>7.38</v>
      </c>
      <c r="L1537" s="4">
        <v>84.4519</v>
      </c>
      <c r="M1537" s="4" t="s">
        <v>13</v>
      </c>
      <c r="N1537" s="1">
        <v>8.02028613879903</v>
      </c>
      <c r="O1537" s="4">
        <v>36.59401386120097</v>
      </c>
      <c r="V1537" s="5">
        <v>63.4815</v>
      </c>
      <c r="W1537" s="1">
        <v>7.68</v>
      </c>
      <c r="Z1537" s="4">
        <f>IFERROR(__xludf.DUMMYFUNCTION("""COMPUTED_VALUE"""),7.38)</f>
        <v>7.38</v>
      </c>
      <c r="AA1537" s="4">
        <v>119.02</v>
      </c>
      <c r="AB1537" s="4" t="s">
        <v>13</v>
      </c>
      <c r="AC1537" s="1">
        <v>6.96812345061821</v>
      </c>
      <c r="AD1537" s="4">
        <v>56.51337654938179</v>
      </c>
    </row>
    <row r="1538">
      <c r="G1538" s="5">
        <v>43.8727</v>
      </c>
      <c r="H1538" s="1">
        <v>7.685</v>
      </c>
      <c r="K1538" s="4">
        <f>IFERROR(__xludf.DUMMYFUNCTION("""COMPUTED_VALUE"""),7.385)</f>
        <v>7.385</v>
      </c>
      <c r="L1538" s="4">
        <v>83.8952</v>
      </c>
      <c r="M1538" s="4" t="s">
        <v>13</v>
      </c>
      <c r="N1538" s="1">
        <v>7.95621634023394</v>
      </c>
      <c r="O1538" s="4">
        <v>35.91648365976606</v>
      </c>
      <c r="V1538" s="5">
        <v>62.405</v>
      </c>
      <c r="W1538" s="1">
        <v>7.685</v>
      </c>
      <c r="Z1538" s="4">
        <f>IFERROR(__xludf.DUMMYFUNCTION("""COMPUTED_VALUE"""),7.385)</f>
        <v>7.385</v>
      </c>
      <c r="AA1538" s="4">
        <v>118.274</v>
      </c>
      <c r="AB1538" s="4" t="s">
        <v>13</v>
      </c>
      <c r="AC1538" s="1">
        <v>6.87069161705855</v>
      </c>
      <c r="AD1538" s="4">
        <v>55.534308382941454</v>
      </c>
    </row>
    <row r="1539">
      <c r="G1539" s="5">
        <v>43.1331</v>
      </c>
      <c r="H1539" s="1">
        <v>7.69</v>
      </c>
      <c r="K1539" s="4">
        <f>IFERROR(__xludf.DUMMYFUNCTION("""COMPUTED_VALUE"""),7.39)</f>
        <v>7.39</v>
      </c>
      <c r="L1539" s="4">
        <v>83.3294</v>
      </c>
      <c r="M1539" s="4" t="s">
        <v>13</v>
      </c>
      <c r="N1539" s="1">
        <v>7.89362700953281</v>
      </c>
      <c r="O1539" s="4">
        <v>35.23947299046719</v>
      </c>
      <c r="V1539" s="5">
        <v>61.3276</v>
      </c>
      <c r="W1539" s="1">
        <v>7.69</v>
      </c>
      <c r="Z1539" s="4">
        <f>IFERROR(__xludf.DUMMYFUNCTION("""COMPUTED_VALUE"""),7.39)</f>
        <v>7.39</v>
      </c>
      <c r="AA1539" s="4">
        <v>117.511</v>
      </c>
      <c r="AB1539" s="4" t="s">
        <v>13</v>
      </c>
      <c r="AC1539" s="1">
        <v>6.77550179912761</v>
      </c>
      <c r="AD1539" s="4">
        <v>54.552098200872386</v>
      </c>
    </row>
    <row r="1540">
      <c r="G1540" s="5">
        <v>42.396</v>
      </c>
      <c r="H1540" s="1">
        <v>7.695</v>
      </c>
      <c r="K1540" s="4">
        <f>IFERROR(__xludf.DUMMYFUNCTION("""COMPUTED_VALUE"""),7.395)</f>
        <v>7.395</v>
      </c>
      <c r="L1540" s="4">
        <v>82.7552</v>
      </c>
      <c r="M1540" s="4" t="s">
        <v>13</v>
      </c>
      <c r="N1540" s="1">
        <v>7.83248386413546</v>
      </c>
      <c r="O1540" s="4">
        <v>34.56351613586454</v>
      </c>
      <c r="V1540" s="5">
        <v>60.2507</v>
      </c>
      <c r="W1540" s="1">
        <v>7.695</v>
      </c>
      <c r="Z1540" s="4">
        <f>IFERROR(__xludf.DUMMYFUNCTION("""COMPUTED_VALUE"""),7.395)</f>
        <v>7.395</v>
      </c>
      <c r="AA1540" s="4">
        <v>116.73</v>
      </c>
      <c r="AB1540" s="4" t="s">
        <v>13</v>
      </c>
      <c r="AC1540" s="1">
        <v>6.68279501431756</v>
      </c>
      <c r="AD1540" s="4">
        <v>53.56790498568244</v>
      </c>
    </row>
    <row r="1541">
      <c r="G1541" s="5">
        <v>41.6622</v>
      </c>
      <c r="H1541" s="1">
        <v>7.7</v>
      </c>
      <c r="K1541" s="4">
        <f>IFERROR(__xludf.DUMMYFUNCTION("""COMPUTED_VALUE"""),7.4)</f>
        <v>7.4</v>
      </c>
      <c r="L1541" s="4">
        <v>82.1735</v>
      </c>
      <c r="M1541" s="4" t="s">
        <v>13</v>
      </c>
      <c r="N1541" s="1">
        <v>7.77275262148168</v>
      </c>
      <c r="O1541" s="4">
        <v>33.88944737851832</v>
      </c>
      <c r="V1541" s="5">
        <v>59.1756</v>
      </c>
      <c r="W1541" s="1">
        <v>7.7</v>
      </c>
      <c r="Z1541" s="4">
        <f>IFERROR(__xludf.DUMMYFUNCTION("""COMPUTED_VALUE"""),7.4)</f>
        <v>7.4</v>
      </c>
      <c r="AA1541" s="4">
        <v>115.934</v>
      </c>
      <c r="AB1541" s="4" t="s">
        <v>13</v>
      </c>
      <c r="AC1541" s="1">
        <v>6.59281228012055</v>
      </c>
      <c r="AD1541" s="4">
        <v>52.582787719879455</v>
      </c>
    </row>
    <row r="1542">
      <c r="G1542" s="5">
        <v>40.9319</v>
      </c>
      <c r="H1542" s="1">
        <v>7.705</v>
      </c>
      <c r="K1542" s="4">
        <f>IFERROR(__xludf.DUMMYFUNCTION("""COMPUTED_VALUE"""),7.4038619992)</f>
        <v>7.403861999</v>
      </c>
      <c r="L1542" s="4" t="s">
        <v>13</v>
      </c>
      <c r="M1542" s="4">
        <v>16.4216763001942</v>
      </c>
      <c r="N1542" s="1">
        <v>7.71439899901126</v>
      </c>
      <c r="O1542" s="4">
        <v>33.21750100098874</v>
      </c>
      <c r="V1542" s="5">
        <v>58.1035</v>
      </c>
      <c r="W1542" s="1">
        <v>7.705</v>
      </c>
      <c r="Z1542" s="4">
        <f>IFERROR(__xludf.DUMMYFUNCTION("""COMPUTED_VALUE"""),7.4038619992)</f>
        <v>7.403861999</v>
      </c>
      <c r="AA1542" s="4" t="s">
        <v>13</v>
      </c>
      <c r="AB1542" s="4">
        <v>14.4306439593719</v>
      </c>
      <c r="AC1542" s="1">
        <v>6.50579461402873</v>
      </c>
      <c r="AD1542" s="4">
        <v>51.59770538597127</v>
      </c>
    </row>
    <row r="1543">
      <c r="G1543" s="5">
        <v>40.2059</v>
      </c>
      <c r="H1543" s="1">
        <v>7.71</v>
      </c>
      <c r="K1543" s="4">
        <f>IFERROR(__xludf.DUMMYFUNCTION("""COMPUTED_VALUE"""),7.405)</f>
        <v>7.405</v>
      </c>
      <c r="L1543" s="4">
        <v>81.585</v>
      </c>
      <c r="M1543" s="4" t="s">
        <v>13</v>
      </c>
      <c r="N1543" s="1">
        <v>7.65738871416401</v>
      </c>
      <c r="O1543" s="4">
        <v>32.54851128583599</v>
      </c>
      <c r="V1543" s="5">
        <v>57.036</v>
      </c>
      <c r="W1543" s="1">
        <v>7.71</v>
      </c>
      <c r="Z1543" s="4">
        <f>IFERROR(__xludf.DUMMYFUNCTION("""COMPUTED_VALUE"""),7.405)</f>
        <v>7.405</v>
      </c>
      <c r="AA1543" s="4">
        <v>115.123</v>
      </c>
      <c r="AB1543" s="4" t="s">
        <v>13</v>
      </c>
      <c r="AC1543" s="1">
        <v>6.42198303353425</v>
      </c>
      <c r="AD1543" s="4">
        <v>50.614016966465755</v>
      </c>
    </row>
    <row r="1544">
      <c r="G1544" s="5">
        <v>39.4846</v>
      </c>
      <c r="H1544" s="1">
        <v>7.715</v>
      </c>
      <c r="K1544" s="4">
        <f>IFERROR(__xludf.DUMMYFUNCTION("""COMPUTED_VALUE"""),7.41)</f>
        <v>7.41</v>
      </c>
      <c r="L1544" s="4">
        <v>80.9904</v>
      </c>
      <c r="M1544" s="4" t="s">
        <v>13</v>
      </c>
      <c r="N1544" s="1">
        <v>7.60168748437973</v>
      </c>
      <c r="O1544" s="4">
        <v>31.88291251562027</v>
      </c>
      <c r="V1544" s="5">
        <v>55.9746</v>
      </c>
      <c r="W1544" s="1">
        <v>7.715</v>
      </c>
      <c r="Z1544" s="4">
        <f>IFERROR(__xludf.DUMMYFUNCTION("""COMPUTED_VALUE"""),7.41)</f>
        <v>7.41</v>
      </c>
      <c r="AA1544" s="4">
        <v>114.299</v>
      </c>
      <c r="AB1544" s="4" t="s">
        <v>13</v>
      </c>
      <c r="AC1544" s="1">
        <v>6.34161855612927</v>
      </c>
      <c r="AD1544" s="4">
        <v>49.63298144387073</v>
      </c>
    </row>
    <row r="1545">
      <c r="G1545" s="5">
        <v>38.7686</v>
      </c>
      <c r="H1545" s="1">
        <v>7.72</v>
      </c>
      <c r="K1545" s="4">
        <f>IFERROR(__xludf.DUMMYFUNCTION("""COMPUTED_VALUE"""),7.415)</f>
        <v>7.415</v>
      </c>
      <c r="L1545" s="4">
        <v>80.3905</v>
      </c>
      <c r="M1545" s="4" t="s">
        <v>13</v>
      </c>
      <c r="N1545" s="1">
        <v>7.5472610270982</v>
      </c>
      <c r="O1545" s="4">
        <v>31.221338972901798</v>
      </c>
      <c r="V1545" s="5">
        <v>54.9207</v>
      </c>
      <c r="W1545" s="1">
        <v>7.72</v>
      </c>
      <c r="Z1545" s="4">
        <f>IFERROR(__xludf.DUMMYFUNCTION("""COMPUTED_VALUE"""),7.415)</f>
        <v>7.415</v>
      </c>
      <c r="AA1545" s="4">
        <v>113.462</v>
      </c>
      <c r="AB1545" s="4" t="s">
        <v>13</v>
      </c>
      <c r="AC1545" s="1">
        <v>6.26494219930594</v>
      </c>
      <c r="AD1545" s="4">
        <v>48.655757800694055</v>
      </c>
    </row>
    <row r="1546">
      <c r="G1546" s="5">
        <v>38.0585</v>
      </c>
      <c r="H1546" s="1">
        <v>7.725</v>
      </c>
      <c r="K1546" s="4">
        <f>IFERROR(__xludf.DUMMYFUNCTION("""COMPUTED_VALUE"""),7.42)</f>
        <v>7.42</v>
      </c>
      <c r="L1546" s="4">
        <v>79.7859</v>
      </c>
      <c r="M1546" s="4" t="s">
        <v>13</v>
      </c>
      <c r="N1546" s="1">
        <v>7.49407505975924</v>
      </c>
      <c r="O1546" s="4">
        <v>30.564424940240762</v>
      </c>
      <c r="V1546" s="5">
        <v>53.876</v>
      </c>
      <c r="W1546" s="1">
        <v>7.725</v>
      </c>
      <c r="Z1546" s="4">
        <f>IFERROR(__xludf.DUMMYFUNCTION("""COMPUTED_VALUE"""),7.42)</f>
        <v>7.42</v>
      </c>
      <c r="AA1546" s="4">
        <v>112.613</v>
      </c>
      <c r="AB1546" s="4" t="s">
        <v>13</v>
      </c>
      <c r="AC1546" s="1">
        <v>6.1921949805564</v>
      </c>
      <c r="AD1546" s="4">
        <v>47.6838050194436</v>
      </c>
    </row>
    <row r="1547">
      <c r="G1547" s="5">
        <v>37.3548</v>
      </c>
      <c r="H1547" s="1">
        <v>7.73</v>
      </c>
      <c r="K1547" s="4">
        <f>IFERROR(__xludf.DUMMYFUNCTION("""COMPUTED_VALUE"""),7.425)</f>
        <v>7.425</v>
      </c>
      <c r="L1547" s="4">
        <v>79.1773</v>
      </c>
      <c r="M1547" s="4" t="s">
        <v>13</v>
      </c>
      <c r="N1547" s="1">
        <v>7.44209529980262</v>
      </c>
      <c r="O1547" s="4">
        <v>29.912704700197377</v>
      </c>
      <c r="V1547" s="5">
        <v>52.842</v>
      </c>
      <c r="W1547" s="1">
        <v>7.73</v>
      </c>
      <c r="Z1547" s="4">
        <f>IFERROR(__xludf.DUMMYFUNCTION("""COMPUTED_VALUE"""),7.425)</f>
        <v>7.425</v>
      </c>
      <c r="AA1547" s="4">
        <v>111.755</v>
      </c>
      <c r="AB1547" s="4" t="s">
        <v>13</v>
      </c>
      <c r="AC1547" s="1">
        <v>6.12361791737282</v>
      </c>
      <c r="AD1547" s="4">
        <v>46.71838208262718</v>
      </c>
    </row>
    <row r="1548">
      <c r="G1548" s="5">
        <v>36.6581</v>
      </c>
      <c r="H1548" s="1">
        <v>7.735</v>
      </c>
      <c r="K1548" s="4">
        <f>IFERROR(__xludf.DUMMYFUNCTION("""COMPUTED_VALUE"""),7.43)</f>
        <v>7.43</v>
      </c>
      <c r="L1548" s="4">
        <v>78.5652</v>
      </c>
      <c r="M1548" s="4" t="s">
        <v>13</v>
      </c>
      <c r="N1548" s="1">
        <v>7.39128746466818</v>
      </c>
      <c r="O1548" s="4">
        <v>29.266812535331816</v>
      </c>
      <c r="V1548" s="5">
        <v>51.8203</v>
      </c>
      <c r="W1548" s="1">
        <v>7.735</v>
      </c>
      <c r="Z1548" s="4">
        <f>IFERROR(__xludf.DUMMYFUNCTION("""COMPUTED_VALUE"""),7.43)</f>
        <v>7.43</v>
      </c>
      <c r="AA1548" s="4">
        <v>110.888</v>
      </c>
      <c r="AB1548" s="4" t="s">
        <v>13</v>
      </c>
      <c r="AC1548" s="1">
        <v>6.05945202724735</v>
      </c>
      <c r="AD1548" s="4">
        <v>45.76084797275265</v>
      </c>
    </row>
    <row r="1549">
      <c r="G1549" s="5">
        <v>35.969</v>
      </c>
      <c r="H1549" s="1">
        <v>7.74</v>
      </c>
      <c r="K1549" s="4">
        <f>IFERROR(__xludf.DUMMYFUNCTION("""COMPUTED_VALUE"""),7.435)</f>
        <v>7.435</v>
      </c>
      <c r="L1549" s="4">
        <v>77.9501</v>
      </c>
      <c r="M1549" s="4" t="s">
        <v>13</v>
      </c>
      <c r="N1549" s="1">
        <v>7.34161727179569</v>
      </c>
      <c r="O1549" s="4">
        <v>28.62738272820431</v>
      </c>
      <c r="V1549" s="5">
        <v>50.8125</v>
      </c>
      <c r="W1549" s="1">
        <v>7.74</v>
      </c>
      <c r="Z1549" s="4">
        <f>IFERROR(__xludf.DUMMYFUNCTION("""COMPUTED_VALUE"""),7.435)</f>
        <v>7.435</v>
      </c>
      <c r="AA1549" s="4">
        <v>110.012</v>
      </c>
      <c r="AB1549" s="4" t="s">
        <v>13</v>
      </c>
      <c r="AC1549" s="1">
        <v>5.99993832767214</v>
      </c>
      <c r="AD1549" s="4">
        <v>44.81256167232786</v>
      </c>
    </row>
    <row r="1550">
      <c r="G1550" s="5">
        <v>35.2879</v>
      </c>
      <c r="H1550" s="1">
        <v>7.745</v>
      </c>
      <c r="K1550" s="4">
        <f>IFERROR(__xludf.DUMMYFUNCTION("""COMPUTED_VALUE"""),7.44)</f>
        <v>7.44</v>
      </c>
      <c r="L1550" s="4">
        <v>77.3324</v>
      </c>
      <c r="M1550" s="4" t="s">
        <v>13</v>
      </c>
      <c r="N1550" s="1">
        <v>7.29305043862495</v>
      </c>
      <c r="O1550" s="4">
        <v>27.99484956137505</v>
      </c>
      <c r="V1550" s="5">
        <v>49.8201</v>
      </c>
      <c r="W1550" s="1">
        <v>7.745</v>
      </c>
      <c r="Z1550" s="4">
        <f>IFERROR(__xludf.DUMMYFUNCTION("""COMPUTED_VALUE"""),7.44)</f>
        <v>7.44</v>
      </c>
      <c r="AA1550" s="4">
        <v>109.13</v>
      </c>
      <c r="AB1550" s="4" t="s">
        <v>13</v>
      </c>
      <c r="AC1550" s="1">
        <v>5.94531783613934</v>
      </c>
      <c r="AD1550" s="4">
        <v>43.87478216386066</v>
      </c>
    </row>
    <row r="1551">
      <c r="G1551" s="5">
        <v>34.6153</v>
      </c>
      <c r="H1551" s="1">
        <v>7.75</v>
      </c>
      <c r="K1551" s="4">
        <f>IFERROR(__xludf.DUMMYFUNCTION("""COMPUTED_VALUE"""),7.445)</f>
        <v>7.445</v>
      </c>
      <c r="L1551" s="4">
        <v>76.7126</v>
      </c>
      <c r="M1551" s="4" t="s">
        <v>13</v>
      </c>
      <c r="N1551" s="1">
        <v>7.24555268259577</v>
      </c>
      <c r="O1551" s="4">
        <v>27.369747317404226</v>
      </c>
      <c r="V1551" s="5">
        <v>48.8446</v>
      </c>
      <c r="W1551" s="1">
        <v>7.75</v>
      </c>
      <c r="Z1551" s="4">
        <f>IFERROR(__xludf.DUMMYFUNCTION("""COMPUTED_VALUE"""),7.445)</f>
        <v>7.445</v>
      </c>
      <c r="AA1551" s="4">
        <v>108.242</v>
      </c>
      <c r="AB1551" s="4" t="s">
        <v>13</v>
      </c>
      <c r="AC1551" s="1">
        <v>5.89583157014112</v>
      </c>
      <c r="AD1551" s="4">
        <v>42.94876842985888</v>
      </c>
    </row>
    <row r="1552">
      <c r="G1552" s="5">
        <v>33.9519</v>
      </c>
      <c r="H1552" s="1">
        <v>7.755</v>
      </c>
      <c r="K1552" s="4">
        <f>IFERROR(__xludf.DUMMYFUNCTION("""COMPUTED_VALUE"""),7.45)</f>
        <v>7.45</v>
      </c>
      <c r="L1552" s="4">
        <v>76.0909</v>
      </c>
      <c r="M1552" s="4" t="s">
        <v>13</v>
      </c>
      <c r="N1552" s="1">
        <v>7.19908972114794</v>
      </c>
      <c r="O1552" s="4">
        <v>26.75281027885206</v>
      </c>
      <c r="V1552" s="5">
        <v>47.8873</v>
      </c>
      <c r="W1552" s="1">
        <v>7.755</v>
      </c>
      <c r="Z1552" s="4">
        <f>IFERROR(__xludf.DUMMYFUNCTION("""COMPUTED_VALUE"""),7.45)</f>
        <v>7.45</v>
      </c>
      <c r="AA1552" s="4">
        <v>107.348</v>
      </c>
      <c r="AB1552" s="4" t="s">
        <v>13</v>
      </c>
      <c r="AC1552" s="1">
        <v>5.85172054716961</v>
      </c>
      <c r="AD1552" s="4">
        <v>42.03557945283039</v>
      </c>
    </row>
    <row r="1553">
      <c r="G1553" s="5">
        <v>33.2979</v>
      </c>
      <c r="H1553" s="1">
        <v>7.76</v>
      </c>
      <c r="K1553" s="4">
        <f>IFERROR(__xludf.DUMMYFUNCTION("""COMPUTED_VALUE"""),7.455)</f>
        <v>7.455</v>
      </c>
      <c r="L1553" s="4">
        <v>75.4676</v>
      </c>
      <c r="M1553" s="4" t="s">
        <v>13</v>
      </c>
      <c r="N1553" s="1">
        <v>7.15362727172127</v>
      </c>
      <c r="O1553" s="4">
        <v>26.14427272827873</v>
      </c>
      <c r="V1553" s="5">
        <v>46.9497</v>
      </c>
      <c r="W1553" s="1">
        <v>7.76</v>
      </c>
      <c r="Z1553" s="4">
        <f>IFERROR(__xludf.DUMMYFUNCTION("""COMPUTED_VALUE"""),7.455)</f>
        <v>7.455</v>
      </c>
      <c r="AA1553" s="4">
        <v>106.451</v>
      </c>
      <c r="AB1553" s="4" t="s">
        <v>13</v>
      </c>
      <c r="AC1553" s="1">
        <v>5.81322578471697</v>
      </c>
      <c r="AD1553" s="4">
        <v>41.13647421528303</v>
      </c>
    </row>
    <row r="1554">
      <c r="G1554" s="5">
        <v>32.654</v>
      </c>
      <c r="H1554" s="1">
        <v>7.765</v>
      </c>
      <c r="K1554" s="4">
        <f>IFERROR(__xludf.DUMMYFUNCTION("""COMPUTED_VALUE"""),7.46)</f>
        <v>7.46</v>
      </c>
      <c r="L1554" s="4">
        <v>74.8428</v>
      </c>
      <c r="M1554" s="4" t="s">
        <v>13</v>
      </c>
      <c r="N1554" s="1">
        <v>7.10913105175554</v>
      </c>
      <c r="O1554" s="4">
        <v>25.544868948244464</v>
      </c>
      <c r="V1554" s="5">
        <v>46.0328</v>
      </c>
      <c r="W1554" s="1">
        <v>7.765</v>
      </c>
      <c r="Z1554" s="4">
        <f>IFERROR(__xludf.DUMMYFUNCTION("""COMPUTED_VALUE"""),7.46)</f>
        <v>7.46</v>
      </c>
      <c r="AA1554" s="4">
        <v>105.551</v>
      </c>
      <c r="AB1554" s="4" t="s">
        <v>13</v>
      </c>
      <c r="AC1554" s="1">
        <v>5.78058830027536</v>
      </c>
      <c r="AD1554" s="4">
        <v>40.25221169972464</v>
      </c>
    </row>
    <row r="1555">
      <c r="G1555" s="5">
        <v>32.0205</v>
      </c>
      <c r="H1555" s="1">
        <v>7.77</v>
      </c>
      <c r="K1555" s="4">
        <f>IFERROR(__xludf.DUMMYFUNCTION("""COMPUTED_VALUE"""),7.465)</f>
        <v>7.465</v>
      </c>
      <c r="L1555" s="4">
        <v>74.2168</v>
      </c>
      <c r="M1555" s="4" t="s">
        <v>13</v>
      </c>
      <c r="N1555" s="1">
        <v>7.06556677869056</v>
      </c>
      <c r="O1555" s="4">
        <v>24.95493322130944</v>
      </c>
      <c r="V1555" s="5">
        <v>45.1376</v>
      </c>
      <c r="W1555" s="1">
        <v>7.77</v>
      </c>
      <c r="Z1555" s="4">
        <f>IFERROR(__xludf.DUMMYFUNCTION("""COMPUTED_VALUE"""),7.465)</f>
        <v>7.465</v>
      </c>
      <c r="AA1555" s="4">
        <v>104.648</v>
      </c>
      <c r="AB1555" s="4" t="s">
        <v>13</v>
      </c>
      <c r="AC1555" s="1">
        <v>5.75404911133693</v>
      </c>
      <c r="AD1555" s="4">
        <v>39.383550888663066</v>
      </c>
    </row>
    <row r="1556">
      <c r="G1556" s="5">
        <v>31.3977</v>
      </c>
      <c r="H1556" s="1">
        <v>7.775</v>
      </c>
      <c r="K1556" s="4">
        <f>IFERROR(__xludf.DUMMYFUNCTION("""COMPUTED_VALUE"""),7.47)</f>
        <v>7.47</v>
      </c>
      <c r="L1556" s="4">
        <v>73.5895</v>
      </c>
      <c r="M1556" s="4" t="s">
        <v>13</v>
      </c>
      <c r="N1556" s="1">
        <v>7.02290016996612</v>
      </c>
      <c r="O1556" s="4">
        <v>24.37479983003388</v>
      </c>
      <c r="V1556" s="5">
        <v>44.2651</v>
      </c>
      <c r="W1556" s="1">
        <v>7.775</v>
      </c>
      <c r="Z1556" s="4">
        <f>IFERROR(__xludf.DUMMYFUNCTION("""COMPUTED_VALUE"""),7.47)</f>
        <v>7.47</v>
      </c>
      <c r="AA1556" s="4">
        <v>103.744</v>
      </c>
      <c r="AB1556" s="4" t="s">
        <v>13</v>
      </c>
      <c r="AC1556" s="1">
        <v>5.73384923539383</v>
      </c>
      <c r="AD1556" s="4">
        <v>38.53125076460617</v>
      </c>
    </row>
    <row r="1557">
      <c r="G1557" s="5">
        <v>30.7859</v>
      </c>
      <c r="H1557" s="1">
        <v>7.78</v>
      </c>
      <c r="K1557" s="4">
        <f>IFERROR(__xludf.DUMMYFUNCTION("""COMPUTED_VALUE"""),7.475)</f>
        <v>7.475</v>
      </c>
      <c r="L1557" s="4">
        <v>72.961</v>
      </c>
      <c r="M1557" s="4" t="s">
        <v>13</v>
      </c>
      <c r="N1557" s="1">
        <v>6.98109694302204</v>
      </c>
      <c r="O1557" s="4">
        <v>23.80480305697796</v>
      </c>
      <c r="V1557" s="5">
        <v>43.4159</v>
      </c>
      <c r="W1557" s="1">
        <v>7.78</v>
      </c>
      <c r="Z1557" s="4">
        <f>IFERROR(__xludf.DUMMYFUNCTION("""COMPUTED_VALUE"""),7.475)</f>
        <v>7.475</v>
      </c>
      <c r="AA1557" s="4">
        <v>102.838</v>
      </c>
      <c r="AB1557" s="4" t="s">
        <v>13</v>
      </c>
      <c r="AC1557" s="1">
        <v>5.72022968993822</v>
      </c>
      <c r="AD1557" s="4">
        <v>37.69567031006178</v>
      </c>
    </row>
    <row r="1558">
      <c r="G1558" s="5">
        <v>30.1855</v>
      </c>
      <c r="H1558" s="1">
        <v>7.785</v>
      </c>
      <c r="K1558" s="4">
        <f>IFERROR(__xludf.DUMMYFUNCTION("""COMPUTED_VALUE"""),7.48)</f>
        <v>7.48</v>
      </c>
      <c r="L1558" s="4">
        <v>72.3312</v>
      </c>
      <c r="M1558" s="4" t="s">
        <v>13</v>
      </c>
      <c r="N1558" s="1">
        <v>6.94012281529809</v>
      </c>
      <c r="O1558" s="4">
        <v>23.245377184701912</v>
      </c>
      <c r="V1558" s="5">
        <v>42.5906</v>
      </c>
      <c r="W1558" s="1">
        <v>7.785</v>
      </c>
      <c r="Z1558" s="4">
        <f>IFERROR(__xludf.DUMMYFUNCTION("""COMPUTED_VALUE"""),7.48)</f>
        <v>7.48</v>
      </c>
      <c r="AA1558" s="4">
        <v>101.932</v>
      </c>
      <c r="AB1558" s="4" t="s">
        <v>13</v>
      </c>
      <c r="AC1558" s="1">
        <v>5.71343149246224</v>
      </c>
      <c r="AD1558" s="4">
        <v>36.87716850753776</v>
      </c>
    </row>
    <row r="1559">
      <c r="G1559" s="5">
        <v>29.5967</v>
      </c>
      <c r="H1559" s="1">
        <v>7.79</v>
      </c>
      <c r="K1559" s="4">
        <f>IFERROR(__xludf.DUMMYFUNCTION("""COMPUTED_VALUE"""),7.485)</f>
        <v>7.485</v>
      </c>
      <c r="L1559" s="4">
        <v>71.7001</v>
      </c>
      <c r="M1559" s="4" t="s">
        <v>13</v>
      </c>
      <c r="N1559" s="1">
        <v>6.89998386402341</v>
      </c>
      <c r="O1559" s="4">
        <v>22.696716135976587</v>
      </c>
      <c r="V1559" s="5">
        <v>41.7896</v>
      </c>
      <c r="W1559" s="1">
        <v>7.79</v>
      </c>
      <c r="Z1559" s="4">
        <f>IFERROR(__xludf.DUMMYFUNCTION("""COMPUTED_VALUE"""),7.485)</f>
        <v>7.485</v>
      </c>
      <c r="AA1559" s="4">
        <v>101.026</v>
      </c>
      <c r="AB1559" s="4" t="s">
        <v>13</v>
      </c>
      <c r="AC1559" s="1">
        <v>5.71290786586802</v>
      </c>
      <c r="AD1559" s="4">
        <v>36.07669213413198</v>
      </c>
    </row>
    <row r="1560">
      <c r="G1560" s="5">
        <v>29.0196</v>
      </c>
      <c r="H1560" s="1">
        <v>7.795</v>
      </c>
      <c r="K1560" s="4">
        <f>IFERROR(__xludf.DUMMYFUNCTION("""COMPUTED_VALUE"""),7.49)</f>
        <v>7.49</v>
      </c>
      <c r="L1560" s="4">
        <v>71.0675</v>
      </c>
      <c r="M1560" s="4" t="s">
        <v>13</v>
      </c>
      <c r="N1560" s="1">
        <v>6.86085719670846</v>
      </c>
      <c r="O1560" s="4">
        <v>22.15874280329154</v>
      </c>
      <c r="V1560" s="5">
        <v>41.0129</v>
      </c>
      <c r="W1560" s="1">
        <v>7.795</v>
      </c>
      <c r="Z1560" s="4">
        <f>IFERROR(__xludf.DUMMYFUNCTION("""COMPUTED_VALUE"""),7.49)</f>
        <v>7.49</v>
      </c>
      <c r="AA1560" s="4">
        <v>100.12</v>
      </c>
      <c r="AB1560" s="4" t="s">
        <v>13</v>
      </c>
      <c r="AC1560" s="1">
        <v>5.71463082172522</v>
      </c>
      <c r="AD1560" s="4">
        <v>35.29826917827478</v>
      </c>
    </row>
    <row r="1561">
      <c r="G1561" s="5">
        <v>28.4543</v>
      </c>
      <c r="H1561" s="1">
        <v>7.8</v>
      </c>
      <c r="K1561" s="4">
        <f>IFERROR(__xludf.DUMMYFUNCTION("""COMPUTED_VALUE"""),7.495)</f>
        <v>7.495</v>
      </c>
      <c r="L1561" s="4">
        <v>70.4334</v>
      </c>
      <c r="M1561" s="4" t="s">
        <v>13</v>
      </c>
      <c r="N1561" s="1">
        <v>6.8227402675674</v>
      </c>
      <c r="O1561" s="4">
        <v>21.6315597324326</v>
      </c>
      <c r="V1561" s="5">
        <v>40.2605</v>
      </c>
      <c r="W1561" s="1">
        <v>7.8</v>
      </c>
      <c r="Z1561" s="4">
        <f>IFERROR(__xludf.DUMMYFUNCTION("""COMPUTED_VALUE"""),7.495)</f>
        <v>7.495</v>
      </c>
      <c r="AA1561" s="4">
        <v>99.2148</v>
      </c>
      <c r="AB1561" s="4" t="s">
        <v>13</v>
      </c>
      <c r="AC1561" s="1">
        <v>5.71787147872264</v>
      </c>
      <c r="AD1561" s="4">
        <v>34.54262852127736</v>
      </c>
    </row>
    <row r="1562">
      <c r="G1562" s="5">
        <v>27.9009</v>
      </c>
      <c r="H1562" s="1">
        <v>7.805</v>
      </c>
      <c r="K1562" s="4">
        <f>IFERROR(__xludf.DUMMYFUNCTION("""COMPUTED_VALUE"""),7.5)</f>
        <v>7.5</v>
      </c>
      <c r="L1562" s="4">
        <v>69.7975</v>
      </c>
      <c r="M1562" s="4" t="s">
        <v>13</v>
      </c>
      <c r="N1562" s="1">
        <v>6.78560018973251</v>
      </c>
      <c r="O1562" s="4">
        <v>21.11529981026749</v>
      </c>
      <c r="V1562" s="5">
        <v>39.5321</v>
      </c>
      <c r="W1562" s="1">
        <v>7.805</v>
      </c>
      <c r="Z1562" s="4">
        <f>IFERROR(__xludf.DUMMYFUNCTION("""COMPUTED_VALUE"""),7.5)</f>
        <v>7.5</v>
      </c>
      <c r="AA1562" s="4">
        <v>98.3102</v>
      </c>
      <c r="AB1562" s="4" t="s">
        <v>13</v>
      </c>
      <c r="AC1562" s="1">
        <v>5.72248011509424</v>
      </c>
      <c r="AD1562" s="4">
        <v>33.80961988490576</v>
      </c>
    </row>
    <row r="1563">
      <c r="G1563" s="5">
        <v>27.3593</v>
      </c>
      <c r="H1563" s="1">
        <v>7.81</v>
      </c>
      <c r="K1563" s="4">
        <f>IFERROR(__xludf.DUMMYFUNCTION("""COMPUTED_VALUE"""),7.505)</f>
        <v>7.505</v>
      </c>
      <c r="L1563" s="4">
        <v>69.1596</v>
      </c>
      <c r="M1563" s="4" t="s">
        <v>13</v>
      </c>
      <c r="N1563" s="1">
        <v>6.74940407633609</v>
      </c>
      <c r="O1563" s="4">
        <v>20.609895923663913</v>
      </c>
      <c r="V1563" s="5">
        <v>38.8271</v>
      </c>
      <c r="W1563" s="1">
        <v>7.81</v>
      </c>
      <c r="Z1563" s="4">
        <f>IFERROR(__xludf.DUMMYFUNCTION("""COMPUTED_VALUE"""),7.505)</f>
        <v>7.505</v>
      </c>
      <c r="AA1563" s="4">
        <v>97.4064</v>
      </c>
      <c r="AB1563" s="4" t="s">
        <v>13</v>
      </c>
      <c r="AC1563" s="1">
        <v>5.72830700907397</v>
      </c>
      <c r="AD1563" s="4">
        <v>33.09879299092603</v>
      </c>
    </row>
    <row r="1564">
      <c r="G1564" s="5">
        <v>26.8296</v>
      </c>
      <c r="H1564" s="1">
        <v>7.815</v>
      </c>
      <c r="K1564" s="4">
        <f>IFERROR(__xludf.DUMMYFUNCTION("""COMPUTED_VALUE"""),7.51)</f>
        <v>7.51</v>
      </c>
      <c r="L1564" s="4">
        <v>68.5195</v>
      </c>
      <c r="M1564" s="4" t="s">
        <v>13</v>
      </c>
      <c r="N1564" s="1">
        <v>6.71411904051042</v>
      </c>
      <c r="O1564" s="4">
        <v>20.11548095948958</v>
      </c>
      <c r="V1564" s="5">
        <v>38.1449</v>
      </c>
      <c r="W1564" s="1">
        <v>7.815</v>
      </c>
      <c r="Z1564" s="4">
        <f>IFERROR(__xludf.DUMMYFUNCTION("""COMPUTED_VALUE"""),7.51)</f>
        <v>7.51</v>
      </c>
      <c r="AA1564" s="4">
        <v>96.5033</v>
      </c>
      <c r="AB1564" s="4" t="s">
        <v>13</v>
      </c>
      <c r="AC1564" s="1">
        <v>5.73520243889578</v>
      </c>
      <c r="AD1564" s="4">
        <v>32.40969756110422</v>
      </c>
    </row>
    <row r="1565">
      <c r="G1565" s="5">
        <v>26.3114</v>
      </c>
      <c r="H1565" s="1">
        <v>7.82</v>
      </c>
      <c r="K1565" s="4">
        <f>IFERROR(__xludf.DUMMYFUNCTION("""COMPUTED_VALUE"""),7.515)</f>
        <v>7.515</v>
      </c>
      <c r="L1565" s="4">
        <v>67.877</v>
      </c>
      <c r="M1565" s="4" t="s">
        <v>13</v>
      </c>
      <c r="N1565" s="1">
        <v>6.67971219538781</v>
      </c>
      <c r="O1565" s="4">
        <v>19.631687804612188</v>
      </c>
      <c r="V1565" s="5">
        <v>37.4846</v>
      </c>
      <c r="W1565" s="1">
        <v>7.82</v>
      </c>
      <c r="Z1565" s="4">
        <f>IFERROR(__xludf.DUMMYFUNCTION("""COMPUTED_VALUE"""),7.515)</f>
        <v>7.515</v>
      </c>
      <c r="AA1565" s="4">
        <v>95.6007</v>
      </c>
      <c r="AB1565" s="4" t="s">
        <v>13</v>
      </c>
      <c r="AC1565" s="1">
        <v>5.74301668279361</v>
      </c>
      <c r="AD1565" s="4">
        <v>31.74158331720639</v>
      </c>
    </row>
    <row r="1566">
      <c r="G1566" s="5">
        <v>25.8047</v>
      </c>
      <c r="H1566" s="1">
        <v>7.825</v>
      </c>
      <c r="K1566" s="4">
        <f>IFERROR(__xludf.DUMMYFUNCTION("""COMPUTED_VALUE"""),7.52)</f>
        <v>7.52</v>
      </c>
      <c r="L1566" s="4">
        <v>67.2318</v>
      </c>
      <c r="M1566" s="4" t="s">
        <v>13</v>
      </c>
      <c r="N1566" s="1">
        <v>6.64615065410055</v>
      </c>
      <c r="O1566" s="4">
        <v>19.158549345899452</v>
      </c>
      <c r="V1566" s="5">
        <v>36.8451</v>
      </c>
      <c r="W1566" s="1">
        <v>7.825</v>
      </c>
      <c r="Z1566" s="4">
        <f>IFERROR(__xludf.DUMMYFUNCTION("""COMPUTED_VALUE"""),7.52)</f>
        <v>7.52</v>
      </c>
      <c r="AA1566" s="4">
        <v>94.6986</v>
      </c>
      <c r="AB1566" s="4" t="s">
        <v>13</v>
      </c>
      <c r="AC1566" s="1">
        <v>5.75160001900142</v>
      </c>
      <c r="AD1566" s="4">
        <v>31.093499980998583</v>
      </c>
    </row>
    <row r="1567">
      <c r="G1567" s="5">
        <v>25.3093</v>
      </c>
      <c r="H1567" s="1">
        <v>7.83</v>
      </c>
      <c r="K1567" s="4">
        <f>IFERROR(__xludf.DUMMYFUNCTION("""COMPUTED_VALUE"""),7.525)</f>
        <v>7.525</v>
      </c>
      <c r="L1567" s="4">
        <v>66.5837</v>
      </c>
      <c r="M1567" s="4" t="s">
        <v>13</v>
      </c>
      <c r="N1567" s="1">
        <v>6.61340152978094</v>
      </c>
      <c r="O1567" s="4">
        <v>18.69589847021906</v>
      </c>
      <c r="V1567" s="5">
        <v>36.2249</v>
      </c>
      <c r="W1567" s="1">
        <v>7.83</v>
      </c>
      <c r="Z1567" s="4">
        <f>IFERROR(__xludf.DUMMYFUNCTION("""COMPUTED_VALUE"""),7.525)</f>
        <v>7.525</v>
      </c>
      <c r="AA1567" s="4">
        <v>93.7965</v>
      </c>
      <c r="AB1567" s="4" t="s">
        <v>13</v>
      </c>
      <c r="AC1567" s="1">
        <v>5.76080272575316</v>
      </c>
      <c r="AD1567" s="4">
        <v>30.46409727424684</v>
      </c>
    </row>
    <row r="1568">
      <c r="G1568" s="5">
        <v>24.8247</v>
      </c>
      <c r="H1568" s="1">
        <v>7.835</v>
      </c>
      <c r="K1568" s="4">
        <f>IFERROR(__xludf.DUMMYFUNCTION("""COMPUTED_VALUE"""),7.53)</f>
        <v>7.53</v>
      </c>
      <c r="L1568" s="4">
        <v>65.9325</v>
      </c>
      <c r="M1568" s="4" t="s">
        <v>13</v>
      </c>
      <c r="N1568" s="1">
        <v>6.58143193556125</v>
      </c>
      <c r="O1568" s="4">
        <v>18.24326806443875</v>
      </c>
      <c r="V1568" s="5">
        <v>35.6229</v>
      </c>
      <c r="W1568" s="1">
        <v>7.835</v>
      </c>
      <c r="Z1568" s="4">
        <f>IFERROR(__xludf.DUMMYFUNCTION("""COMPUTED_VALUE"""),7.53)</f>
        <v>7.53</v>
      </c>
      <c r="AA1568" s="4">
        <v>92.8942</v>
      </c>
      <c r="AB1568" s="4" t="s">
        <v>13</v>
      </c>
      <c r="AC1568" s="1">
        <v>5.77047508128278</v>
      </c>
      <c r="AD1568" s="4">
        <v>29.852424918717222</v>
      </c>
    </row>
    <row r="1569">
      <c r="G1569" s="5">
        <v>24.3506</v>
      </c>
      <c r="H1569" s="1">
        <v>7.84</v>
      </c>
      <c r="K1569" s="4">
        <f>IFERROR(__xludf.DUMMYFUNCTION("""COMPUTED_VALUE"""),7.535)</f>
        <v>7.535</v>
      </c>
      <c r="L1569" s="4">
        <v>65.2779</v>
      </c>
      <c r="M1569" s="4" t="s">
        <v>13</v>
      </c>
      <c r="N1569" s="1">
        <v>6.55020898457379</v>
      </c>
      <c r="O1569" s="4">
        <v>17.80039101542621</v>
      </c>
      <c r="V1569" s="5">
        <v>35.0373</v>
      </c>
      <c r="W1569" s="1">
        <v>7.84</v>
      </c>
      <c r="Z1569" s="4">
        <f>IFERROR(__xludf.DUMMYFUNCTION("""COMPUTED_VALUE"""),7.535)</f>
        <v>7.535</v>
      </c>
      <c r="AA1569" s="4">
        <v>91.9913</v>
      </c>
      <c r="AB1569" s="4" t="s">
        <v>13</v>
      </c>
      <c r="AC1569" s="1">
        <v>5.78046736382423</v>
      </c>
      <c r="AD1569" s="4">
        <v>29.256832636175773</v>
      </c>
    </row>
    <row r="1570">
      <c r="G1570" s="5">
        <v>23.8867</v>
      </c>
      <c r="H1570" s="1">
        <v>7.845</v>
      </c>
      <c r="K1570" s="4">
        <f>IFERROR(__xludf.DUMMYFUNCTION("""COMPUTED_VALUE"""),7.54)</f>
        <v>7.54</v>
      </c>
      <c r="L1570" s="4">
        <v>64.6197</v>
      </c>
      <c r="M1570" s="4" t="s">
        <v>13</v>
      </c>
      <c r="N1570" s="1">
        <v>6.51969978995086</v>
      </c>
      <c r="O1570" s="4">
        <v>17.36700021004914</v>
      </c>
      <c r="V1570" s="5">
        <v>34.4664</v>
      </c>
      <c r="W1570" s="1">
        <v>7.845</v>
      </c>
      <c r="Z1570" s="4">
        <f>IFERROR(__xludf.DUMMYFUNCTION("""COMPUTED_VALUE"""),7.54)</f>
        <v>7.54</v>
      </c>
      <c r="AA1570" s="4">
        <v>91.0872</v>
      </c>
      <c r="AB1570" s="4" t="s">
        <v>13</v>
      </c>
      <c r="AC1570" s="1">
        <v>5.79062985161146</v>
      </c>
      <c r="AD1570" s="4">
        <v>28.67577014838854</v>
      </c>
    </row>
    <row r="1571">
      <c r="G1571" s="5">
        <v>23.4324</v>
      </c>
      <c r="H1571" s="1">
        <v>7.85</v>
      </c>
      <c r="K1571" s="4">
        <f>IFERROR(__xludf.DUMMYFUNCTION("""COMPUTED_VALUE"""),7.545)</f>
        <v>7.545</v>
      </c>
      <c r="L1571" s="4">
        <v>63.9577</v>
      </c>
      <c r="M1571" s="4" t="s">
        <v>13</v>
      </c>
      <c r="N1571" s="1">
        <v>6.48987146482473</v>
      </c>
      <c r="O1571" s="4">
        <v>16.94252853517527</v>
      </c>
      <c r="V1571" s="5">
        <v>33.9084</v>
      </c>
      <c r="W1571" s="1">
        <v>7.85</v>
      </c>
      <c r="Z1571" s="4">
        <f>IFERROR(__xludf.DUMMYFUNCTION("""COMPUTED_VALUE"""),7.545)</f>
        <v>7.545</v>
      </c>
      <c r="AA1571" s="4">
        <v>90.1815</v>
      </c>
      <c r="AB1571" s="4" t="s">
        <v>13</v>
      </c>
      <c r="AC1571" s="1">
        <v>5.80081282287842</v>
      </c>
      <c r="AD1571" s="4">
        <v>28.10758717712158</v>
      </c>
    </row>
    <row r="1572">
      <c r="G1572" s="5">
        <v>22.9872</v>
      </c>
      <c r="H1572" s="1">
        <v>7.855</v>
      </c>
      <c r="K1572" s="4">
        <f>IFERROR(__xludf.DUMMYFUNCTION("""COMPUTED_VALUE"""),7.55)</f>
        <v>7.55</v>
      </c>
      <c r="L1572" s="4">
        <v>63.2917</v>
      </c>
      <c r="M1572" s="4" t="s">
        <v>13</v>
      </c>
      <c r="N1572" s="1">
        <v>6.46069112232771</v>
      </c>
      <c r="O1572" s="4">
        <v>16.526508877672292</v>
      </c>
      <c r="V1572" s="5">
        <v>33.3616</v>
      </c>
      <c r="W1572" s="1">
        <v>7.855</v>
      </c>
      <c r="Z1572" s="4">
        <f>IFERROR(__xludf.DUMMYFUNCTION("""COMPUTED_VALUE"""),7.55)</f>
        <v>7.55</v>
      </c>
      <c r="AA1572" s="4">
        <v>89.2735</v>
      </c>
      <c r="AB1572" s="4" t="s">
        <v>13</v>
      </c>
      <c r="AC1572" s="1">
        <v>5.81086655585906</v>
      </c>
      <c r="AD1572" s="4">
        <v>27.550733444140942</v>
      </c>
    </row>
    <row r="1573">
      <c r="G1573" s="5">
        <v>22.5506</v>
      </c>
      <c r="H1573" s="1">
        <v>7.86</v>
      </c>
      <c r="K1573" s="4">
        <f>IFERROR(__xludf.DUMMYFUNCTION("""COMPUTED_VALUE"""),7.555)</f>
        <v>7.555</v>
      </c>
      <c r="L1573" s="4">
        <v>62.6215</v>
      </c>
      <c r="M1573" s="4" t="s">
        <v>13</v>
      </c>
      <c r="N1573" s="1">
        <v>6.43212587559209</v>
      </c>
      <c r="O1573" s="4">
        <v>16.11847412440791</v>
      </c>
      <c r="V1573" s="5">
        <v>32.8239</v>
      </c>
      <c r="W1573" s="1">
        <v>7.86</v>
      </c>
      <c r="Z1573" s="4">
        <f>IFERROR(__xludf.DUMMYFUNCTION("""COMPUTED_VALUE"""),7.555)</f>
        <v>7.555</v>
      </c>
      <c r="AA1573" s="4">
        <v>88.3628</v>
      </c>
      <c r="AB1573" s="4" t="s">
        <v>13</v>
      </c>
      <c r="AC1573" s="1">
        <v>5.82064132878733</v>
      </c>
      <c r="AD1573" s="4">
        <v>27.00325867121267</v>
      </c>
    </row>
    <row r="1574">
      <c r="G1574" s="5">
        <v>22.1222</v>
      </c>
      <c r="H1574" s="1">
        <v>7.865</v>
      </c>
      <c r="K1574" s="4">
        <f>IFERROR(__xludf.DUMMYFUNCTION("""COMPUTED_VALUE"""),7.56)</f>
        <v>7.56</v>
      </c>
      <c r="L1574" s="4">
        <v>61.947</v>
      </c>
      <c r="M1574" s="4" t="s">
        <v>13</v>
      </c>
      <c r="N1574" s="1">
        <v>6.40414283775016</v>
      </c>
      <c r="O1574" s="4">
        <v>15.718057162249838</v>
      </c>
      <c r="V1574" s="5">
        <v>32.2935</v>
      </c>
      <c r="W1574" s="1">
        <v>7.865</v>
      </c>
      <c r="Z1574" s="4">
        <f>IFERROR(__xludf.DUMMYFUNCTION("""COMPUTED_VALUE"""),7.56)</f>
        <v>7.56</v>
      </c>
      <c r="AA1574" s="4">
        <v>87.4487</v>
      </c>
      <c r="AB1574" s="4" t="s">
        <v>13</v>
      </c>
      <c r="AC1574" s="1">
        <v>5.82998741989717</v>
      </c>
      <c r="AD1574" s="4">
        <v>26.46351258010283</v>
      </c>
    </row>
    <row r="1575">
      <c r="G1575" s="5">
        <v>21.7012</v>
      </c>
      <c r="H1575" s="1">
        <v>7.87</v>
      </c>
      <c r="K1575" s="4">
        <f>IFERROR(__xludf.DUMMYFUNCTION("""COMPUTED_VALUE"""),7.565)</f>
        <v>7.565</v>
      </c>
      <c r="L1575" s="4">
        <v>61.268</v>
      </c>
      <c r="M1575" s="4" t="s">
        <v>13</v>
      </c>
      <c r="N1575" s="1">
        <v>6.37670912193421</v>
      </c>
      <c r="O1575" s="4">
        <v>15.32449087806579</v>
      </c>
      <c r="V1575" s="5">
        <v>31.7686</v>
      </c>
      <c r="W1575" s="1">
        <v>7.87</v>
      </c>
      <c r="Z1575" s="4">
        <f>IFERROR(__xludf.DUMMYFUNCTION("""COMPUTED_VALUE"""),7.565)</f>
        <v>7.565</v>
      </c>
      <c r="AA1575" s="4">
        <v>86.5306</v>
      </c>
      <c r="AB1575" s="4" t="s">
        <v>13</v>
      </c>
      <c r="AC1575" s="1">
        <v>5.83875510742256</v>
      </c>
      <c r="AD1575" s="4">
        <v>25.92984489257744</v>
      </c>
    </row>
    <row r="1576">
      <c r="G1576" s="5">
        <v>21.2872</v>
      </c>
      <c r="H1576" s="1">
        <v>7.875</v>
      </c>
      <c r="K1576" s="4">
        <f>IFERROR(__xludf.DUMMYFUNCTION("""COMPUTED_VALUE"""),7.57)</f>
        <v>7.57</v>
      </c>
      <c r="L1576" s="4">
        <v>60.5845</v>
      </c>
      <c r="M1576" s="4" t="s">
        <v>13</v>
      </c>
      <c r="N1576" s="1">
        <v>6.34979184127655</v>
      </c>
      <c r="O1576" s="4">
        <v>14.937408158723448</v>
      </c>
      <c r="V1576" s="5">
        <v>31.2472</v>
      </c>
      <c r="W1576" s="1">
        <v>7.875</v>
      </c>
      <c r="Z1576" s="4">
        <f>IFERROR(__xludf.DUMMYFUNCTION("""COMPUTED_VALUE"""),7.57)</f>
        <v>7.57</v>
      </c>
      <c r="AA1576" s="4">
        <v>85.6079</v>
      </c>
      <c r="AB1576" s="4" t="s">
        <v>13</v>
      </c>
      <c r="AC1576" s="1">
        <v>5.84679466959742</v>
      </c>
      <c r="AD1576" s="4">
        <v>25.400405330402577</v>
      </c>
    </row>
    <row r="1577">
      <c r="G1577" s="5">
        <v>20.8795</v>
      </c>
      <c r="H1577" s="1">
        <v>7.88</v>
      </c>
      <c r="K1577" s="4">
        <f>IFERROR(__xludf.DUMMYFUNCTION("""COMPUTED_VALUE"""),7.575)</f>
        <v>7.575</v>
      </c>
      <c r="L1577" s="4">
        <v>59.8963</v>
      </c>
      <c r="M1577" s="4" t="s">
        <v>13</v>
      </c>
      <c r="N1577" s="1">
        <v>6.32335810890945</v>
      </c>
      <c r="O1577" s="4">
        <v>14.556141891090551</v>
      </c>
      <c r="V1577" s="5">
        <v>30.7277</v>
      </c>
      <c r="W1577" s="1">
        <v>7.88</v>
      </c>
      <c r="Z1577" s="4">
        <f>IFERROR(__xludf.DUMMYFUNCTION("""COMPUTED_VALUE"""),7.575)</f>
        <v>7.575</v>
      </c>
      <c r="AA1577" s="4">
        <v>84.68</v>
      </c>
      <c r="AB1577" s="4" t="s">
        <v>13</v>
      </c>
      <c r="AC1577" s="1">
        <v>5.85395638465571</v>
      </c>
      <c r="AD1577" s="4">
        <v>24.87374361534429</v>
      </c>
    </row>
    <row r="1578">
      <c r="G1578" s="5">
        <v>20.4776</v>
      </c>
      <c r="H1578" s="1">
        <v>7.885</v>
      </c>
      <c r="K1578" s="4">
        <f>IFERROR(__xludf.DUMMYFUNCTION("""COMPUTED_VALUE"""),7.58)</f>
        <v>7.58</v>
      </c>
      <c r="L1578" s="4">
        <v>59.2035</v>
      </c>
      <c r="M1578" s="4" t="s">
        <v>13</v>
      </c>
      <c r="N1578" s="1">
        <v>6.29737503796522</v>
      </c>
      <c r="O1578" s="4">
        <v>14.180224962034778</v>
      </c>
      <c r="V1578" s="5">
        <v>30.2086</v>
      </c>
      <c r="W1578" s="1">
        <v>7.885</v>
      </c>
      <c r="Z1578" s="4">
        <f>IFERROR(__xludf.DUMMYFUNCTION("""COMPUTED_VALUE"""),7.58)</f>
        <v>7.58</v>
      </c>
      <c r="AA1578" s="4">
        <v>83.7464</v>
      </c>
      <c r="AB1578" s="4" t="s">
        <v>13</v>
      </c>
      <c r="AC1578" s="1">
        <v>5.86009053083138</v>
      </c>
      <c r="AD1578" s="4">
        <v>24.34850946916862</v>
      </c>
    </row>
    <row r="1579">
      <c r="G1579" s="5">
        <v>20.0809</v>
      </c>
      <c r="H1579" s="1">
        <v>7.89</v>
      </c>
      <c r="K1579" s="4">
        <f>IFERROR(__xludf.DUMMYFUNCTION("""COMPUTED_VALUE"""),7.585)</f>
        <v>7.585</v>
      </c>
      <c r="L1579" s="4">
        <v>58.5061</v>
      </c>
      <c r="M1579" s="4" t="s">
        <v>13</v>
      </c>
      <c r="N1579" s="1">
        <v>6.27180974157615</v>
      </c>
      <c r="O1579" s="4">
        <v>13.80909025842385</v>
      </c>
      <c r="V1579" s="5">
        <v>29.6882</v>
      </c>
      <c r="W1579" s="1">
        <v>7.89</v>
      </c>
      <c r="Z1579" s="4">
        <f>IFERROR(__xludf.DUMMYFUNCTION("""COMPUTED_VALUE"""),7.585)</f>
        <v>7.585</v>
      </c>
      <c r="AA1579" s="4">
        <v>82.8064</v>
      </c>
      <c r="AB1579" s="4" t="s">
        <v>13</v>
      </c>
      <c r="AC1579" s="1">
        <v>5.86504738635839</v>
      </c>
      <c r="AD1579" s="4">
        <v>23.823152613641607</v>
      </c>
    </row>
    <row r="1580">
      <c r="G1580" s="5">
        <v>19.689</v>
      </c>
      <c r="H1580" s="1">
        <v>7.895</v>
      </c>
      <c r="K1580" s="4">
        <f>IFERROR(__xludf.DUMMYFUNCTION("""COMPUTED_VALUE"""),7.59)</f>
        <v>7.59</v>
      </c>
      <c r="L1580" s="4">
        <v>57.8041</v>
      </c>
      <c r="M1580" s="4" t="s">
        <v>13</v>
      </c>
      <c r="N1580" s="1">
        <v>6.24662933287453</v>
      </c>
      <c r="O1580" s="4">
        <v>13.44237066712547</v>
      </c>
      <c r="V1580" s="5">
        <v>29.1654</v>
      </c>
      <c r="W1580" s="1">
        <v>7.895</v>
      </c>
      <c r="Z1580" s="4">
        <f>IFERROR(__xludf.DUMMYFUNCTION("""COMPUTED_VALUE"""),7.59)</f>
        <v>7.59</v>
      </c>
      <c r="AA1580" s="4">
        <v>81.8597</v>
      </c>
      <c r="AB1580" s="4" t="s">
        <v>13</v>
      </c>
      <c r="AC1580" s="1">
        <v>5.86867722947068</v>
      </c>
      <c r="AD1580" s="4">
        <v>23.29672277052932</v>
      </c>
    </row>
    <row r="1581">
      <c r="G1581" s="5">
        <v>19.3013</v>
      </c>
      <c r="H1581" s="1">
        <v>7.9</v>
      </c>
      <c r="K1581" s="4">
        <f>IFERROR(__xludf.DUMMYFUNCTION("""COMPUTED_VALUE"""),7.595)</f>
        <v>7.595</v>
      </c>
      <c r="L1581" s="4">
        <v>57.0975</v>
      </c>
      <c r="M1581" s="4" t="s">
        <v>13</v>
      </c>
      <c r="N1581" s="1">
        <v>6.22180092499265</v>
      </c>
      <c r="O1581" s="4">
        <v>13.079499075007352</v>
      </c>
      <c r="V1581" s="5">
        <v>28.6391</v>
      </c>
      <c r="W1581" s="1">
        <v>7.9</v>
      </c>
      <c r="Z1581" s="4">
        <f>IFERROR(__xludf.DUMMYFUNCTION("""COMPUTED_VALUE"""),7.595)</f>
        <v>7.595</v>
      </c>
      <c r="AA1581" s="4">
        <v>80.9056</v>
      </c>
      <c r="AB1581" s="4" t="s">
        <v>13</v>
      </c>
      <c r="AC1581" s="1">
        <v>5.8708303384022</v>
      </c>
      <c r="AD1581" s="4">
        <v>22.7682696615978</v>
      </c>
    </row>
    <row r="1582">
      <c r="G1582" s="5">
        <v>18.9174</v>
      </c>
      <c r="H1582" s="1">
        <v>7.905</v>
      </c>
      <c r="K1582" s="4">
        <f>IFERROR(__xludf.DUMMYFUNCTION("""COMPUTED_VALUE"""),7.6)</f>
        <v>7.6</v>
      </c>
      <c r="L1582" s="4">
        <v>56.3865</v>
      </c>
      <c r="M1582" s="4" t="s">
        <v>13</v>
      </c>
      <c r="N1582" s="1">
        <v>6.19727910415403</v>
      </c>
      <c r="O1582" s="4">
        <v>12.72012089584597</v>
      </c>
      <c r="V1582" s="5">
        <v>28.1083</v>
      </c>
      <c r="W1582" s="1">
        <v>7.905</v>
      </c>
      <c r="Z1582" s="4">
        <f>IFERROR(__xludf.DUMMYFUNCTION("""COMPUTED_VALUE"""),7.6)</f>
        <v>7.6</v>
      </c>
      <c r="AA1582" s="4">
        <v>79.9439</v>
      </c>
      <c r="AB1582" s="4" t="s">
        <v>13</v>
      </c>
      <c r="AC1582" s="1">
        <v>5.87136008048518</v>
      </c>
      <c r="AD1582" s="4">
        <v>22.236939919514818</v>
      </c>
    </row>
    <row r="1583">
      <c r="G1583" s="5">
        <v>18.5369</v>
      </c>
      <c r="H1583" s="1">
        <v>7.91</v>
      </c>
      <c r="K1583" s="4">
        <f>IFERROR(__xludf.DUMMYFUNCTION("""COMPUTED_VALUE"""),7.6039276122)</f>
        <v>7.603927612</v>
      </c>
      <c r="L1583" s="4" t="s">
        <v>13</v>
      </c>
      <c r="M1583" s="4">
        <v>9.20195127176126</v>
      </c>
      <c r="N1583" s="1">
        <v>6.17259850167914</v>
      </c>
      <c r="O1583" s="4">
        <v>12.36430149832086</v>
      </c>
      <c r="V1583" s="5">
        <v>27.5723</v>
      </c>
      <c r="W1583" s="1">
        <v>7.91</v>
      </c>
      <c r="Z1583" s="4">
        <f>IFERROR(__xludf.DUMMYFUNCTION("""COMPUTED_VALUE"""),7.6039276122)</f>
        <v>7.603927612</v>
      </c>
      <c r="AA1583" s="4" t="s">
        <v>13</v>
      </c>
      <c r="AB1583" s="4">
        <v>8.55645564901675</v>
      </c>
      <c r="AC1583" s="1">
        <v>5.87027851407415</v>
      </c>
      <c r="AD1583" s="4">
        <v>21.702021485925847</v>
      </c>
    </row>
    <row r="1584">
      <c r="G1584" s="5">
        <v>18.1594</v>
      </c>
      <c r="H1584" s="1">
        <v>7.915</v>
      </c>
      <c r="K1584" s="4">
        <f>IFERROR(__xludf.DUMMYFUNCTION("""COMPUTED_VALUE"""),7.605)</f>
        <v>7.605</v>
      </c>
      <c r="L1584" s="4">
        <v>55.6712</v>
      </c>
      <c r="M1584" s="4" t="s">
        <v>13</v>
      </c>
      <c r="N1584" s="1">
        <v>6.14756590530385</v>
      </c>
      <c r="O1584" s="4">
        <v>12.011834094696152</v>
      </c>
      <c r="V1584" s="5">
        <v>27.0308</v>
      </c>
      <c r="W1584" s="1">
        <v>7.915</v>
      </c>
      <c r="Z1584" s="4">
        <f>IFERROR(__xludf.DUMMYFUNCTION("""COMPUTED_VALUE"""),7.605)</f>
        <v>7.605</v>
      </c>
      <c r="AA1584" s="4">
        <v>78.9741</v>
      </c>
      <c r="AB1584" s="4" t="s">
        <v>13</v>
      </c>
      <c r="AC1584" s="1">
        <v>5.86768322081017</v>
      </c>
      <c r="AD1584" s="4">
        <v>21.163116779189828</v>
      </c>
    </row>
    <row r="1585">
      <c r="G1585" s="5">
        <v>17.7847</v>
      </c>
      <c r="H1585" s="1">
        <v>7.92</v>
      </c>
      <c r="K1585" s="4">
        <f>IFERROR(__xludf.DUMMYFUNCTION("""COMPUTED_VALUE"""),7.61)</f>
        <v>7.61</v>
      </c>
      <c r="L1585" s="4">
        <v>54.9518</v>
      </c>
      <c r="M1585" s="4" t="s">
        <v>13</v>
      </c>
      <c r="N1585" s="1">
        <v>6.12222079485798</v>
      </c>
      <c r="O1585" s="4">
        <v>11.66247920514202</v>
      </c>
      <c r="V1585" s="5">
        <v>26.4832</v>
      </c>
      <c r="W1585" s="1">
        <v>7.92</v>
      </c>
      <c r="Z1585" s="4">
        <f>IFERROR(__xludf.DUMMYFUNCTION("""COMPUTED_VALUE"""),7.61)</f>
        <v>7.61</v>
      </c>
      <c r="AA1585" s="4">
        <v>77.9961</v>
      </c>
      <c r="AB1585" s="4" t="s">
        <v>13</v>
      </c>
      <c r="AC1585" s="1">
        <v>5.86363984076548</v>
      </c>
      <c r="AD1585" s="4">
        <v>20.61956015923452</v>
      </c>
    </row>
    <row r="1586">
      <c r="G1586" s="5">
        <v>17.4126</v>
      </c>
      <c r="H1586" s="1">
        <v>7.925</v>
      </c>
      <c r="K1586" s="4">
        <f>IFERROR(__xludf.DUMMYFUNCTION("""COMPUTED_VALUE"""),7.615)</f>
        <v>7.615</v>
      </c>
      <c r="L1586" s="4">
        <v>54.2285</v>
      </c>
      <c r="M1586" s="4" t="s">
        <v>13</v>
      </c>
      <c r="N1586" s="1">
        <v>6.09660265017135</v>
      </c>
      <c r="O1586" s="4">
        <v>11.31599734982865</v>
      </c>
      <c r="V1586" s="5">
        <v>25.9297</v>
      </c>
      <c r="W1586" s="1">
        <v>7.925</v>
      </c>
      <c r="Z1586" s="4">
        <f>IFERROR(__xludf.DUMMYFUNCTION("""COMPUTED_VALUE"""),7.615)</f>
        <v>7.615</v>
      </c>
      <c r="AA1586" s="4">
        <v>77.0095</v>
      </c>
      <c r="AB1586" s="4" t="s">
        <v>13</v>
      </c>
      <c r="AC1586" s="1">
        <v>5.85821401401232</v>
      </c>
      <c r="AD1586" s="4">
        <v>20.07148598598768</v>
      </c>
    </row>
    <row r="1587">
      <c r="G1587" s="5">
        <v>17.0429</v>
      </c>
      <c r="H1587" s="1">
        <v>7.93</v>
      </c>
      <c r="K1587" s="4">
        <f>IFERROR(__xludf.DUMMYFUNCTION("""COMPUTED_VALUE"""),7.62)</f>
        <v>7.62</v>
      </c>
      <c r="L1587" s="4">
        <v>53.5016</v>
      </c>
      <c r="M1587" s="4" t="s">
        <v>13</v>
      </c>
      <c r="N1587" s="1">
        <v>6.07075095107378</v>
      </c>
      <c r="O1587" s="4">
        <v>10.97214904892622</v>
      </c>
      <c r="V1587" s="5">
        <v>25.3702</v>
      </c>
      <c r="W1587" s="1">
        <v>7.93</v>
      </c>
      <c r="Z1587" s="4">
        <f>IFERROR(__xludf.DUMMYFUNCTION("""COMPUTED_VALUE"""),7.62)</f>
        <v>7.62</v>
      </c>
      <c r="AA1587" s="4">
        <v>76.0144</v>
      </c>
      <c r="AB1587" s="4" t="s">
        <v>13</v>
      </c>
      <c r="AC1587" s="1">
        <v>5.85147138062294</v>
      </c>
      <c r="AD1587" s="4">
        <v>19.51872861937706</v>
      </c>
    </row>
    <row r="1588">
      <c r="G1588" s="5">
        <v>16.6755</v>
      </c>
      <c r="H1588" s="1">
        <v>7.935</v>
      </c>
      <c r="K1588" s="4">
        <f>IFERROR(__xludf.DUMMYFUNCTION("""COMPUTED_VALUE"""),7.625)</f>
        <v>7.625</v>
      </c>
      <c r="L1588" s="4">
        <v>52.7712</v>
      </c>
      <c r="M1588" s="4" t="s">
        <v>13</v>
      </c>
      <c r="N1588" s="1">
        <v>6.04470517739509</v>
      </c>
      <c r="O1588" s="4">
        <v>10.630794822604908</v>
      </c>
      <c r="V1588" s="5">
        <v>24.805</v>
      </c>
      <c r="W1588" s="1">
        <v>7.935</v>
      </c>
      <c r="Z1588" s="4">
        <f>IFERROR(__xludf.DUMMYFUNCTION("""COMPUTED_VALUE"""),7.625)</f>
        <v>7.625</v>
      </c>
      <c r="AA1588" s="4">
        <v>75.0106</v>
      </c>
      <c r="AB1588" s="4" t="s">
        <v>13</v>
      </c>
      <c r="AC1588" s="1">
        <v>5.84347758066958</v>
      </c>
      <c r="AD1588" s="4">
        <v>18.96152241933042</v>
      </c>
    </row>
    <row r="1589">
      <c r="G1589" s="5">
        <v>16.3102</v>
      </c>
      <c r="H1589" s="1">
        <v>7.94</v>
      </c>
      <c r="K1589" s="4">
        <f>IFERROR(__xludf.DUMMYFUNCTION("""COMPUTED_VALUE"""),7.63)</f>
        <v>7.63</v>
      </c>
      <c r="L1589" s="4">
        <v>52.0378</v>
      </c>
      <c r="M1589" s="4" t="s">
        <v>13</v>
      </c>
      <c r="N1589" s="1">
        <v>6.01850480896509</v>
      </c>
      <c r="O1589" s="4">
        <v>10.291695191034908</v>
      </c>
      <c r="V1589" s="5">
        <v>24.2346</v>
      </c>
      <c r="W1589" s="1">
        <v>7.94</v>
      </c>
      <c r="Z1589" s="4">
        <f>IFERROR(__xludf.DUMMYFUNCTION("""COMPUTED_VALUE"""),7.63)</f>
        <v>7.63</v>
      </c>
      <c r="AA1589" s="4">
        <v>73.9982</v>
      </c>
      <c r="AB1589" s="4" t="s">
        <v>13</v>
      </c>
      <c r="AC1589" s="1">
        <v>5.83429825422448</v>
      </c>
      <c r="AD1589" s="4">
        <v>18.400301745775522</v>
      </c>
    </row>
    <row r="1590">
      <c r="G1590" s="5">
        <v>15.9473</v>
      </c>
      <c r="H1590" s="1">
        <v>7.945</v>
      </c>
      <c r="K1590" s="4">
        <f>IFERROR(__xludf.DUMMYFUNCTION("""COMPUTED_VALUE"""),7.635)</f>
        <v>7.635</v>
      </c>
      <c r="L1590" s="4">
        <v>51.3015</v>
      </c>
      <c r="M1590" s="4" t="s">
        <v>13</v>
      </c>
      <c r="N1590" s="1">
        <v>5.99218932561361</v>
      </c>
      <c r="O1590" s="4">
        <v>9.95511067438639</v>
      </c>
      <c r="V1590" s="5">
        <v>23.6594</v>
      </c>
      <c r="W1590" s="1">
        <v>7.945</v>
      </c>
      <c r="Z1590" s="4">
        <f>IFERROR(__xludf.DUMMYFUNCTION("""COMPUTED_VALUE"""),7.635)</f>
        <v>7.635</v>
      </c>
      <c r="AA1590" s="4">
        <v>72.9774</v>
      </c>
      <c r="AB1590" s="4" t="s">
        <v>13</v>
      </c>
      <c r="AC1590" s="1">
        <v>5.82399904135988</v>
      </c>
      <c r="AD1590" s="4">
        <v>17.835400958640122</v>
      </c>
    </row>
    <row r="1591">
      <c r="G1591" s="5">
        <v>15.5866</v>
      </c>
      <c r="H1591" s="1">
        <v>7.95</v>
      </c>
      <c r="K1591" s="4">
        <f>IFERROR(__xludf.DUMMYFUNCTION("""COMPUTED_VALUE"""),7.64)</f>
        <v>7.64</v>
      </c>
      <c r="L1591" s="4">
        <v>50.5628</v>
      </c>
      <c r="M1591" s="4" t="s">
        <v>13</v>
      </c>
      <c r="N1591" s="1">
        <v>5.96579820717046</v>
      </c>
      <c r="O1591" s="4">
        <v>9.62080179282954</v>
      </c>
      <c r="V1591" s="5">
        <v>23.0802</v>
      </c>
      <c r="W1591" s="1">
        <v>7.95</v>
      </c>
      <c r="Z1591" s="4">
        <f>IFERROR(__xludf.DUMMYFUNCTION("""COMPUTED_VALUE"""),7.64)</f>
        <v>7.64</v>
      </c>
      <c r="AA1591" s="4">
        <v>71.9484</v>
      </c>
      <c r="AB1591" s="4" t="s">
        <v>13</v>
      </c>
      <c r="AC1591" s="1">
        <v>5.81264558214802</v>
      </c>
      <c r="AD1591" s="4">
        <v>17.267554417851983</v>
      </c>
    </row>
    <row r="1592">
      <c r="G1592" s="5">
        <v>15.2283</v>
      </c>
      <c r="H1592" s="1">
        <v>7.955</v>
      </c>
      <c r="K1592" s="4">
        <f>IFERROR(__xludf.DUMMYFUNCTION("""COMPUTED_VALUE"""),7.645)</f>
        <v>7.645</v>
      </c>
      <c r="L1592" s="4">
        <v>49.8221</v>
      </c>
      <c r="M1592" s="4" t="s">
        <v>13</v>
      </c>
      <c r="N1592" s="1">
        <v>5.93937093346547</v>
      </c>
      <c r="O1592" s="4">
        <v>9.288929066534532</v>
      </c>
      <c r="V1592" s="5">
        <v>22.4977</v>
      </c>
      <c r="W1592" s="1">
        <v>7.955</v>
      </c>
      <c r="Z1592" s="4">
        <f>IFERROR(__xludf.DUMMYFUNCTION("""COMPUTED_VALUE"""),7.645)</f>
        <v>7.645</v>
      </c>
      <c r="AA1592" s="4">
        <v>70.9116</v>
      </c>
      <c r="AB1592" s="4" t="s">
        <v>13</v>
      </c>
      <c r="AC1592" s="1">
        <v>5.80030351666115</v>
      </c>
      <c r="AD1592" s="4">
        <v>16.69739648333885</v>
      </c>
    </row>
    <row r="1593">
      <c r="G1593" s="5">
        <v>14.8726</v>
      </c>
      <c r="H1593" s="1">
        <v>7.96</v>
      </c>
      <c r="K1593" s="4">
        <f>IFERROR(__xludf.DUMMYFUNCTION("""COMPUTED_VALUE"""),7.65)</f>
        <v>7.65</v>
      </c>
      <c r="L1593" s="4">
        <v>49.0797</v>
      </c>
      <c r="M1593" s="4" t="s">
        <v>13</v>
      </c>
      <c r="N1593" s="1">
        <v>5.91294698432844</v>
      </c>
      <c r="O1593" s="4">
        <v>8.95965301567156</v>
      </c>
      <c r="V1593" s="5">
        <v>21.9128</v>
      </c>
      <c r="W1593" s="1">
        <v>7.96</v>
      </c>
      <c r="Z1593" s="4">
        <f>IFERROR(__xludf.DUMMYFUNCTION("""COMPUTED_VALUE"""),7.65)</f>
        <v>7.65</v>
      </c>
      <c r="AA1593" s="4">
        <v>69.8674</v>
      </c>
      <c r="AB1593" s="4" t="s">
        <v>13</v>
      </c>
      <c r="AC1593" s="1">
        <v>5.7870384849715</v>
      </c>
      <c r="AD1593" s="4">
        <v>16.1257615150285</v>
      </c>
    </row>
    <row r="1594">
      <c r="G1594" s="5">
        <v>14.5197</v>
      </c>
      <c r="H1594" s="1">
        <v>7.965</v>
      </c>
      <c r="K1594" s="4">
        <f>IFERROR(__xludf.DUMMYFUNCTION("""COMPUTED_VALUE"""),7.655)</f>
        <v>7.655</v>
      </c>
      <c r="L1594" s="4">
        <v>48.336</v>
      </c>
      <c r="M1594" s="4" t="s">
        <v>13</v>
      </c>
      <c r="N1594" s="1">
        <v>5.88656583958921</v>
      </c>
      <c r="O1594" s="4">
        <v>8.63313416041079</v>
      </c>
      <c r="V1594" s="5">
        <v>21.3264</v>
      </c>
      <c r="W1594" s="1">
        <v>7.965</v>
      </c>
      <c r="Z1594" s="4">
        <f>IFERROR(__xludf.DUMMYFUNCTION("""COMPUTED_VALUE"""),7.655)</f>
        <v>7.655</v>
      </c>
      <c r="AA1594" s="4">
        <v>68.8162</v>
      </c>
      <c r="AB1594" s="4" t="s">
        <v>13</v>
      </c>
      <c r="AC1594" s="1">
        <v>5.77291612715132</v>
      </c>
      <c r="AD1594" s="4">
        <v>15.55348387284868</v>
      </c>
    </row>
    <row r="1595">
      <c r="G1595" s="5">
        <v>14.1697</v>
      </c>
      <c r="H1595" s="1">
        <v>7.97</v>
      </c>
      <c r="K1595" s="4">
        <f>IFERROR(__xludf.DUMMYFUNCTION("""COMPUTED_VALUE"""),7.66)</f>
        <v>7.66</v>
      </c>
      <c r="L1595" s="4">
        <v>47.5915</v>
      </c>
      <c r="M1595" s="4" t="s">
        <v>13</v>
      </c>
      <c r="N1595" s="1">
        <v>5.86026697907758</v>
      </c>
      <c r="O1595" s="4">
        <v>8.30943302092242</v>
      </c>
      <c r="V1595" s="5">
        <v>20.7394</v>
      </c>
      <c r="W1595" s="1">
        <v>7.97</v>
      </c>
      <c r="Z1595" s="4">
        <f>IFERROR(__xludf.DUMMYFUNCTION("""COMPUTED_VALUE"""),7.66)</f>
        <v>7.66</v>
      </c>
      <c r="AA1595" s="4">
        <v>67.7588</v>
      </c>
      <c r="AB1595" s="4" t="s">
        <v>13</v>
      </c>
      <c r="AC1595" s="1">
        <v>5.75800208327286</v>
      </c>
      <c r="AD1595" s="4">
        <v>14.98139791672714</v>
      </c>
    </row>
    <row r="1596">
      <c r="G1596" s="5">
        <v>13.823</v>
      </c>
      <c r="H1596" s="1">
        <v>7.975</v>
      </c>
      <c r="K1596" s="4">
        <f>IFERROR(__xludf.DUMMYFUNCTION("""COMPUTED_VALUE"""),7.665)</f>
        <v>7.665</v>
      </c>
      <c r="L1596" s="4">
        <v>46.8466</v>
      </c>
      <c r="M1596" s="4" t="s">
        <v>13</v>
      </c>
      <c r="N1596" s="1">
        <v>5.83408988262338</v>
      </c>
      <c r="O1596" s="4">
        <v>7.98891011737662</v>
      </c>
      <c r="V1596" s="5">
        <v>20.1529</v>
      </c>
      <c r="W1596" s="1">
        <v>7.975</v>
      </c>
      <c r="Z1596" s="4">
        <f>IFERROR(__xludf.DUMMYFUNCTION("""COMPUTED_VALUE"""),7.665)</f>
        <v>7.665</v>
      </c>
      <c r="AA1596" s="4">
        <v>66.6958</v>
      </c>
      <c r="AB1596" s="4" t="s">
        <v>13</v>
      </c>
      <c r="AC1596" s="1">
        <v>5.74236199340835</v>
      </c>
      <c r="AD1596" s="4">
        <v>14.410538006591649</v>
      </c>
    </row>
    <row r="1597">
      <c r="G1597" s="5">
        <v>13.4798</v>
      </c>
      <c r="H1597" s="1">
        <v>7.98</v>
      </c>
      <c r="K1597" s="4">
        <f>IFERROR(__xludf.DUMMYFUNCTION("""COMPUTED_VALUE"""),7.67)</f>
        <v>7.67</v>
      </c>
      <c r="L1597" s="4">
        <v>46.1018</v>
      </c>
      <c r="M1597" s="4" t="s">
        <v>13</v>
      </c>
      <c r="N1597" s="1">
        <v>5.80807403005643</v>
      </c>
      <c r="O1597" s="4">
        <v>7.671725969943569</v>
      </c>
      <c r="V1597" s="5">
        <v>19.568</v>
      </c>
      <c r="W1597" s="1">
        <v>7.98</v>
      </c>
      <c r="Z1597" s="4">
        <f>IFERROR(__xludf.DUMMYFUNCTION("""COMPUTED_VALUE"""),7.67)</f>
        <v>7.67</v>
      </c>
      <c r="AA1597" s="4">
        <v>65.6279</v>
      </c>
      <c r="AB1597" s="4" t="s">
        <v>13</v>
      </c>
      <c r="AC1597" s="1">
        <v>5.72606149763003</v>
      </c>
      <c r="AD1597" s="4">
        <v>13.84193850236997</v>
      </c>
    </row>
    <row r="1598">
      <c r="G1598" s="5">
        <v>13.1405</v>
      </c>
      <c r="H1598" s="1">
        <v>7.985</v>
      </c>
      <c r="K1598" s="4">
        <f>IFERROR(__xludf.DUMMYFUNCTION("""COMPUTED_VALUE"""),7.675)</f>
        <v>7.675</v>
      </c>
      <c r="L1598" s="4">
        <v>45.3575</v>
      </c>
      <c r="M1598" s="4" t="s">
        <v>13</v>
      </c>
      <c r="N1598" s="1">
        <v>5.78225890120654</v>
      </c>
      <c r="O1598" s="4">
        <v>7.358241098793459</v>
      </c>
      <c r="V1598" s="5">
        <v>18.9856</v>
      </c>
      <c r="W1598" s="1">
        <v>7.985</v>
      </c>
      <c r="Z1598" s="4">
        <f>IFERROR(__xludf.DUMMYFUNCTION("""COMPUTED_VALUE"""),7.675)</f>
        <v>7.675</v>
      </c>
      <c r="AA1598" s="4">
        <v>64.5562</v>
      </c>
      <c r="AB1598" s="4" t="s">
        <v>13</v>
      </c>
      <c r="AC1598" s="1">
        <v>5.70916623601015</v>
      </c>
      <c r="AD1598" s="4">
        <v>13.276433763989852</v>
      </c>
    </row>
    <row r="1599">
      <c r="G1599" s="5">
        <v>12.8054</v>
      </c>
      <c r="H1599" s="1">
        <v>7.99</v>
      </c>
      <c r="K1599" s="4">
        <f>IFERROR(__xludf.DUMMYFUNCTION("""COMPUTED_VALUE"""),7.68)</f>
        <v>7.68</v>
      </c>
      <c r="L1599" s="4">
        <v>44.6143</v>
      </c>
      <c r="M1599" s="4" t="s">
        <v>13</v>
      </c>
      <c r="N1599" s="1">
        <v>5.75668397590354</v>
      </c>
      <c r="O1599" s="4">
        <v>7.048716024096461</v>
      </c>
      <c r="V1599" s="5">
        <v>18.4069</v>
      </c>
      <c r="W1599" s="1">
        <v>7.99</v>
      </c>
      <c r="Z1599" s="4">
        <f>IFERROR(__xludf.DUMMYFUNCTION("""COMPUTED_VALUE"""),7.68)</f>
        <v>7.68</v>
      </c>
      <c r="AA1599" s="4">
        <v>63.4815</v>
      </c>
      <c r="AB1599" s="4" t="s">
        <v>13</v>
      </c>
      <c r="AC1599" s="1">
        <v>5.69174184862095</v>
      </c>
      <c r="AD1599" s="4">
        <v>12.71515815137905</v>
      </c>
    </row>
    <row r="1600">
      <c r="G1600" s="5">
        <v>12.4748</v>
      </c>
      <c r="H1600" s="1">
        <v>7.995</v>
      </c>
      <c r="K1600" s="4">
        <f>IFERROR(__xludf.DUMMYFUNCTION("""COMPUTED_VALUE"""),7.685)</f>
        <v>7.685</v>
      </c>
      <c r="L1600" s="4">
        <v>43.8727</v>
      </c>
      <c r="M1600" s="4" t="s">
        <v>13</v>
      </c>
      <c r="N1600" s="1">
        <v>5.73138873397724</v>
      </c>
      <c r="O1600" s="4">
        <v>6.74341126602276</v>
      </c>
      <c r="V1600" s="5">
        <v>17.8329</v>
      </c>
      <c r="W1600" s="1">
        <v>7.995</v>
      </c>
      <c r="Z1600" s="4">
        <f>IFERROR(__xludf.DUMMYFUNCTION("""COMPUTED_VALUE"""),7.685)</f>
        <v>7.685</v>
      </c>
      <c r="AA1600" s="4">
        <v>62.405</v>
      </c>
      <c r="AB1600" s="4" t="s">
        <v>13</v>
      </c>
      <c r="AC1600" s="1">
        <v>5.67385397553467</v>
      </c>
      <c r="AD1600" s="4">
        <v>12.15904602446533</v>
      </c>
    </row>
    <row r="1601">
      <c r="G1601" s="5">
        <v>12.1491</v>
      </c>
      <c r="H1601" s="1">
        <v>8.0</v>
      </c>
      <c r="K1601" s="4">
        <f>IFERROR(__xludf.DUMMYFUNCTION("""COMPUTED_VALUE"""),7.69)</f>
        <v>7.69</v>
      </c>
      <c r="L1601" s="4">
        <v>43.1331</v>
      </c>
      <c r="M1601" s="4" t="s">
        <v>13</v>
      </c>
      <c r="N1601" s="1">
        <v>5.70641265525746</v>
      </c>
      <c r="O1601" s="4">
        <v>6.442687344742541</v>
      </c>
      <c r="V1601" s="5">
        <v>17.2647</v>
      </c>
      <c r="W1601" s="1">
        <v>8.0</v>
      </c>
      <c r="Z1601" s="4">
        <f>IFERROR(__xludf.DUMMYFUNCTION("""COMPUTED_VALUE"""),7.69)</f>
        <v>7.69</v>
      </c>
      <c r="AA1601" s="4">
        <v>61.3276</v>
      </c>
      <c r="AB1601" s="4" t="s">
        <v>13</v>
      </c>
      <c r="AC1601" s="1">
        <v>5.65556825682355</v>
      </c>
      <c r="AD1601" s="4">
        <v>11.609131743176452</v>
      </c>
    </row>
    <row r="1602">
      <c r="G1602" s="5">
        <v>11.8286</v>
      </c>
      <c r="H1602" s="1">
        <v>8.005</v>
      </c>
      <c r="K1602" s="4">
        <f>IFERROR(__xludf.DUMMYFUNCTION("""COMPUTED_VALUE"""),7.695)</f>
        <v>7.695</v>
      </c>
      <c r="L1602" s="4">
        <v>42.396</v>
      </c>
      <c r="M1602" s="4" t="s">
        <v>13</v>
      </c>
      <c r="N1602" s="1">
        <v>5.68179521957402</v>
      </c>
      <c r="O1602" s="4">
        <v>6.14680478042598</v>
      </c>
      <c r="V1602" s="5">
        <v>16.7033</v>
      </c>
      <c r="W1602" s="1">
        <v>8.005</v>
      </c>
      <c r="Z1602" s="4">
        <f>IFERROR(__xludf.DUMMYFUNCTION("""COMPUTED_VALUE"""),7.695)</f>
        <v>7.695</v>
      </c>
      <c r="AA1602" s="4">
        <v>60.2507</v>
      </c>
      <c r="AB1602" s="4" t="s">
        <v>13</v>
      </c>
      <c r="AC1602" s="1">
        <v>5.63695033255983</v>
      </c>
      <c r="AD1602" s="4">
        <v>11.066349667440168</v>
      </c>
    </row>
    <row r="1603">
      <c r="G1603" s="5">
        <v>11.5137</v>
      </c>
      <c r="H1603" s="1">
        <v>8.01</v>
      </c>
      <c r="K1603" s="4">
        <f>IFERROR(__xludf.DUMMYFUNCTION("""COMPUTED_VALUE"""),7.7)</f>
        <v>7.7</v>
      </c>
      <c r="L1603" s="4">
        <v>41.6622</v>
      </c>
      <c r="M1603" s="4" t="s">
        <v>13</v>
      </c>
      <c r="N1603" s="1">
        <v>5.65757590675675</v>
      </c>
      <c r="O1603" s="4">
        <v>5.85612409324325</v>
      </c>
      <c r="V1603" s="5">
        <v>16.1497</v>
      </c>
      <c r="W1603" s="1">
        <v>8.01</v>
      </c>
      <c r="Z1603" s="4">
        <f>IFERROR(__xludf.DUMMYFUNCTION("""COMPUTED_VALUE"""),7.7)</f>
        <v>7.7</v>
      </c>
      <c r="AA1603" s="4">
        <v>59.1756</v>
      </c>
      <c r="AB1603" s="4" t="s">
        <v>13</v>
      </c>
      <c r="AC1603" s="1">
        <v>5.61806584281577</v>
      </c>
      <c r="AD1603" s="4">
        <v>10.531634157184229</v>
      </c>
    </row>
    <row r="1604">
      <c r="G1604" s="5">
        <v>11.2047</v>
      </c>
      <c r="H1604" s="1">
        <v>8.015</v>
      </c>
      <c r="K1604" s="4">
        <f>IFERROR(__xludf.DUMMYFUNCTION("""COMPUTED_VALUE"""),7.705)</f>
        <v>7.705</v>
      </c>
      <c r="L1604" s="4">
        <v>40.9319</v>
      </c>
      <c r="M1604" s="4" t="s">
        <v>13</v>
      </c>
      <c r="N1604" s="1">
        <v>5.63379419663544</v>
      </c>
      <c r="O1604" s="4">
        <v>5.57090580336456</v>
      </c>
      <c r="V1604" s="5">
        <v>15.6049</v>
      </c>
      <c r="W1604" s="1">
        <v>8.015</v>
      </c>
      <c r="Z1604" s="4">
        <f>IFERROR(__xludf.DUMMYFUNCTION("""COMPUTED_VALUE"""),7.705)</f>
        <v>7.705</v>
      </c>
      <c r="AA1604" s="4">
        <v>58.1035</v>
      </c>
      <c r="AB1604" s="4" t="s">
        <v>13</v>
      </c>
      <c r="AC1604" s="1">
        <v>5.59898042766359</v>
      </c>
      <c r="AD1604" s="4">
        <v>10.00591957233641</v>
      </c>
    </row>
    <row r="1605">
      <c r="G1605" s="5">
        <v>10.9021</v>
      </c>
      <c r="H1605" s="1">
        <v>8.02</v>
      </c>
      <c r="K1605" s="4">
        <f>IFERROR(__xludf.DUMMYFUNCTION("""COMPUTED_VALUE"""),7.71)</f>
        <v>7.71</v>
      </c>
      <c r="L1605" s="4">
        <v>40.2059</v>
      </c>
      <c r="M1605" s="4" t="s">
        <v>13</v>
      </c>
      <c r="N1605" s="1">
        <v>5.61048956903994</v>
      </c>
      <c r="O1605" s="4">
        <v>5.291610430960061</v>
      </c>
      <c r="V1605" s="5">
        <v>15.0698</v>
      </c>
      <c r="W1605" s="1">
        <v>8.02</v>
      </c>
      <c r="Z1605" s="4">
        <f>IFERROR(__xludf.DUMMYFUNCTION("""COMPUTED_VALUE"""),7.71)</f>
        <v>7.71</v>
      </c>
      <c r="AA1605" s="4">
        <v>57.036</v>
      </c>
      <c r="AB1605" s="4" t="s">
        <v>13</v>
      </c>
      <c r="AC1605" s="1">
        <v>5.57975972717555</v>
      </c>
      <c r="AD1605" s="4">
        <v>9.490040272824452</v>
      </c>
    </row>
    <row r="1606">
      <c r="G1606" s="5">
        <v>10.6059</v>
      </c>
      <c r="H1606" s="1">
        <v>8.025</v>
      </c>
      <c r="K1606" s="4">
        <f>IFERROR(__xludf.DUMMYFUNCTION("""COMPUTED_VALUE"""),7.715)</f>
        <v>7.715</v>
      </c>
      <c r="L1606" s="4">
        <v>39.4846</v>
      </c>
      <c r="M1606" s="4" t="s">
        <v>13</v>
      </c>
      <c r="N1606" s="1">
        <v>5.58770150380005</v>
      </c>
      <c r="O1606" s="4">
        <v>5.01819849619995</v>
      </c>
      <c r="V1606" s="5">
        <v>14.5453</v>
      </c>
      <c r="W1606" s="1">
        <v>8.025</v>
      </c>
      <c r="Z1606" s="4">
        <f>IFERROR(__xludf.DUMMYFUNCTION("""COMPUTED_VALUE"""),7.715)</f>
        <v>7.715</v>
      </c>
      <c r="AA1606" s="4">
        <v>55.9746</v>
      </c>
      <c r="AB1606" s="4" t="s">
        <v>13</v>
      </c>
      <c r="AC1606" s="1">
        <v>5.56046938142387</v>
      </c>
      <c r="AD1606" s="4">
        <v>8.98483061857613</v>
      </c>
    </row>
    <row r="1607">
      <c r="G1607" s="5">
        <v>10.3166</v>
      </c>
      <c r="H1607" s="1">
        <v>8.03</v>
      </c>
      <c r="K1607" s="4">
        <f>IFERROR(__xludf.DUMMYFUNCTION("""COMPUTED_VALUE"""),7.72)</f>
        <v>7.72</v>
      </c>
      <c r="L1607" s="4">
        <v>38.7686</v>
      </c>
      <c r="M1607" s="4" t="s">
        <v>13</v>
      </c>
      <c r="N1607" s="1">
        <v>5.5654694807456</v>
      </c>
      <c r="O1607" s="4">
        <v>4.751130519254399</v>
      </c>
      <c r="V1607" s="5">
        <v>14.0321</v>
      </c>
      <c r="W1607" s="1">
        <v>8.03</v>
      </c>
      <c r="Z1607" s="4">
        <f>IFERROR(__xludf.DUMMYFUNCTION("""COMPUTED_VALUE"""),7.72)</f>
        <v>7.72</v>
      </c>
      <c r="AA1607" s="4">
        <v>54.9207</v>
      </c>
      <c r="AB1607" s="4" t="s">
        <v>13</v>
      </c>
      <c r="AC1607" s="1">
        <v>5.54117503048082</v>
      </c>
      <c r="AD1607" s="4">
        <v>8.490924969519181</v>
      </c>
    </row>
    <row r="1608">
      <c r="G1608" s="5">
        <v>10.0344</v>
      </c>
      <c r="H1608" s="1">
        <v>8.035</v>
      </c>
      <c r="K1608" s="4">
        <f>IFERROR(__xludf.DUMMYFUNCTION("""COMPUTED_VALUE"""),7.725)</f>
        <v>7.725</v>
      </c>
      <c r="L1608" s="4">
        <v>38.0585</v>
      </c>
      <c r="M1608" s="4" t="s">
        <v>13</v>
      </c>
      <c r="N1608" s="1">
        <v>5.54383297970639</v>
      </c>
      <c r="O1608" s="4">
        <v>4.49056702029361</v>
      </c>
      <c r="V1608" s="5">
        <v>13.5309</v>
      </c>
      <c r="W1608" s="1">
        <v>8.035</v>
      </c>
      <c r="Z1608" s="4">
        <f>IFERROR(__xludf.DUMMYFUNCTION("""COMPUTED_VALUE"""),7.725)</f>
        <v>7.725</v>
      </c>
      <c r="AA1608" s="4">
        <v>53.876</v>
      </c>
      <c r="AB1608" s="4" t="s">
        <v>13</v>
      </c>
      <c r="AC1608" s="1">
        <v>5.52194231441861</v>
      </c>
      <c r="AD1608" s="4">
        <v>8.00895768558139</v>
      </c>
    </row>
    <row r="1609">
      <c r="G1609" s="5">
        <v>9.75951</v>
      </c>
      <c r="H1609" s="1">
        <v>8.04</v>
      </c>
      <c r="K1609" s="4">
        <f>IFERROR(__xludf.DUMMYFUNCTION("""COMPUTED_VALUE"""),7.73)</f>
        <v>7.73</v>
      </c>
      <c r="L1609" s="4">
        <v>37.3548</v>
      </c>
      <c r="M1609" s="4" t="s">
        <v>13</v>
      </c>
      <c r="N1609" s="1">
        <v>5.52283148051226</v>
      </c>
      <c r="O1609" s="4">
        <v>4.23667851948774</v>
      </c>
      <c r="V1609" s="5">
        <v>13.0424</v>
      </c>
      <c r="W1609" s="1">
        <v>8.04</v>
      </c>
      <c r="Z1609" s="4">
        <f>IFERROR(__xludf.DUMMYFUNCTION("""COMPUTED_VALUE"""),7.73)</f>
        <v>7.73</v>
      </c>
      <c r="AA1609" s="4">
        <v>52.842</v>
      </c>
      <c r="AB1609" s="4" t="s">
        <v>13</v>
      </c>
      <c r="AC1609" s="1">
        <v>5.50283687330951</v>
      </c>
      <c r="AD1609" s="4">
        <v>7.53956312669049</v>
      </c>
    </row>
    <row r="1610">
      <c r="G1610" s="5">
        <v>9.4921</v>
      </c>
      <c r="H1610" s="1">
        <v>8.045</v>
      </c>
      <c r="K1610" s="4">
        <f>IFERROR(__xludf.DUMMYFUNCTION("""COMPUTED_VALUE"""),7.735)</f>
        <v>7.735</v>
      </c>
      <c r="L1610" s="4">
        <v>36.6581</v>
      </c>
      <c r="M1610" s="4" t="s">
        <v>13</v>
      </c>
      <c r="N1610" s="1">
        <v>5.50250446299302</v>
      </c>
      <c r="O1610" s="4">
        <v>3.9895955370069807</v>
      </c>
      <c r="V1610" s="5">
        <v>12.5672</v>
      </c>
      <c r="W1610" s="1">
        <v>8.045</v>
      </c>
      <c r="Z1610" s="4">
        <f>IFERROR(__xludf.DUMMYFUNCTION("""COMPUTED_VALUE"""),7.735)</f>
        <v>7.735</v>
      </c>
      <c r="AA1610" s="4">
        <v>51.8203</v>
      </c>
      <c r="AB1610" s="4" t="s">
        <v>13</v>
      </c>
      <c r="AC1610" s="1">
        <v>5.48392434722574</v>
      </c>
      <c r="AD1610" s="4">
        <v>7.08327565277426</v>
      </c>
    </row>
    <row r="1611">
      <c r="G1611" s="5">
        <v>9.23231</v>
      </c>
      <c r="H1611" s="1">
        <v>8.05</v>
      </c>
      <c r="K1611" s="4">
        <f>IFERROR(__xludf.DUMMYFUNCTION("""COMPUTED_VALUE"""),7.74)</f>
        <v>7.74</v>
      </c>
      <c r="L1611" s="4">
        <v>35.969</v>
      </c>
      <c r="M1611" s="4" t="s">
        <v>13</v>
      </c>
      <c r="N1611" s="1">
        <v>5.48289140697848</v>
      </c>
      <c r="O1611" s="4">
        <v>3.7494185930215203</v>
      </c>
      <c r="V1611" s="5">
        <v>12.1056</v>
      </c>
      <c r="W1611" s="1">
        <v>8.05</v>
      </c>
      <c r="Z1611" s="4">
        <f>IFERROR(__xludf.DUMMYFUNCTION("""COMPUTED_VALUE"""),7.74)</f>
        <v>7.74</v>
      </c>
      <c r="AA1611" s="4">
        <v>50.8125</v>
      </c>
      <c r="AB1611" s="4" t="s">
        <v>13</v>
      </c>
      <c r="AC1611" s="1">
        <v>5.46527037623956</v>
      </c>
      <c r="AD1611" s="4">
        <v>6.640329623760441</v>
      </c>
    </row>
    <row r="1612">
      <c r="G1612" s="5">
        <v>8.98025</v>
      </c>
      <c r="H1612" s="1">
        <v>8.055</v>
      </c>
      <c r="K1612" s="4">
        <f>IFERROR(__xludf.DUMMYFUNCTION("""COMPUTED_VALUE"""),7.745)</f>
        <v>7.745</v>
      </c>
      <c r="L1612" s="4">
        <v>35.2879</v>
      </c>
      <c r="M1612" s="4" t="s">
        <v>13</v>
      </c>
      <c r="N1612" s="1">
        <v>5.46403179229848</v>
      </c>
      <c r="O1612" s="4">
        <v>3.5162182077015203</v>
      </c>
      <c r="V1612" s="5">
        <v>11.658</v>
      </c>
      <c r="W1612" s="1">
        <v>8.055</v>
      </c>
      <c r="Z1612" s="4">
        <f>IFERROR(__xludf.DUMMYFUNCTION("""COMPUTED_VALUE"""),7.745)</f>
        <v>7.745</v>
      </c>
      <c r="AA1612" s="4">
        <v>49.8201</v>
      </c>
      <c r="AB1612" s="4" t="s">
        <v>13</v>
      </c>
      <c r="AC1612" s="1">
        <v>5.4469406004232</v>
      </c>
      <c r="AD1612" s="4">
        <v>6.2110593995768</v>
      </c>
    </row>
    <row r="1613">
      <c r="G1613" s="5">
        <v>8.73598</v>
      </c>
      <c r="H1613" s="1">
        <v>8.06</v>
      </c>
      <c r="K1613" s="4">
        <f>IFERROR(__xludf.DUMMYFUNCTION("""COMPUTED_VALUE"""),7.75)</f>
        <v>7.75</v>
      </c>
      <c r="L1613" s="4">
        <v>34.6153</v>
      </c>
      <c r="M1613" s="4" t="s">
        <v>13</v>
      </c>
      <c r="N1613" s="1">
        <v>5.44596509878282</v>
      </c>
      <c r="O1613" s="4">
        <v>3.2900149012171793</v>
      </c>
      <c r="V1613" s="5">
        <v>11.2248</v>
      </c>
      <c r="W1613" s="1">
        <v>8.06</v>
      </c>
      <c r="Z1613" s="4">
        <f>IFERROR(__xludf.DUMMYFUNCTION("""COMPUTED_VALUE"""),7.75)</f>
        <v>7.75</v>
      </c>
      <c r="AA1613" s="4">
        <v>48.8446</v>
      </c>
      <c r="AB1613" s="4" t="s">
        <v>13</v>
      </c>
      <c r="AC1613" s="1">
        <v>5.42900065984891</v>
      </c>
      <c r="AD1613" s="4">
        <v>5.79579934015109</v>
      </c>
    </row>
    <row r="1614">
      <c r="G1614" s="5">
        <v>8.49952</v>
      </c>
      <c r="H1614" s="1">
        <v>8.065</v>
      </c>
      <c r="K1614" s="4">
        <f>IFERROR(__xludf.DUMMYFUNCTION("""COMPUTED_VALUE"""),7.755)</f>
        <v>7.755</v>
      </c>
      <c r="L1614" s="4">
        <v>33.9519</v>
      </c>
      <c r="M1614" s="4" t="s">
        <v>13</v>
      </c>
      <c r="N1614" s="1">
        <v>5.42873080626133</v>
      </c>
      <c r="O1614" s="4">
        <v>3.07078919373867</v>
      </c>
      <c r="V1614" s="5">
        <v>10.806</v>
      </c>
      <c r="W1614" s="1">
        <v>8.065</v>
      </c>
      <c r="Z1614" s="4">
        <f>IFERROR(__xludf.DUMMYFUNCTION("""COMPUTED_VALUE"""),7.755)</f>
        <v>7.755</v>
      </c>
      <c r="AA1614" s="4">
        <v>47.8873</v>
      </c>
      <c r="AB1614" s="4" t="s">
        <v>13</v>
      </c>
      <c r="AC1614" s="1">
        <v>5.41151619458892</v>
      </c>
      <c r="AD1614" s="4">
        <v>5.394483805411079</v>
      </c>
    </row>
    <row r="1615">
      <c r="G1615" s="5">
        <v>8.27089</v>
      </c>
      <c r="H1615" s="1">
        <v>8.07</v>
      </c>
      <c r="K1615" s="4">
        <f>IFERROR(__xludf.DUMMYFUNCTION("""COMPUTED_VALUE"""),7.76)</f>
        <v>7.76</v>
      </c>
      <c r="L1615" s="4">
        <v>33.2979</v>
      </c>
      <c r="M1615" s="4" t="s">
        <v>13</v>
      </c>
      <c r="N1615" s="1">
        <v>5.41236839456382</v>
      </c>
      <c r="O1615" s="4">
        <v>2.85852160543618</v>
      </c>
      <c r="V1615" s="5">
        <v>10.4018</v>
      </c>
      <c r="W1615" s="1">
        <v>8.07</v>
      </c>
      <c r="Z1615" s="4">
        <f>IFERROR(__xludf.DUMMYFUNCTION("""COMPUTED_VALUE"""),7.76)</f>
        <v>7.76</v>
      </c>
      <c r="AA1615" s="4">
        <v>46.9497</v>
      </c>
      <c r="AB1615" s="4" t="s">
        <v>13</v>
      </c>
      <c r="AC1615" s="1">
        <v>5.39455284471549</v>
      </c>
      <c r="AD1615" s="4">
        <v>5.00724715528451</v>
      </c>
    </row>
    <row r="1616">
      <c r="G1616" s="5">
        <v>8.04997</v>
      </c>
      <c r="H1616" s="1">
        <v>8.075</v>
      </c>
      <c r="K1616" s="4">
        <f>IFERROR(__xludf.DUMMYFUNCTION("""COMPUTED_VALUE"""),7.765)</f>
        <v>7.765</v>
      </c>
      <c r="L1616" s="4">
        <v>32.654</v>
      </c>
      <c r="M1616" s="4" t="s">
        <v>13</v>
      </c>
      <c r="N1616" s="1">
        <v>5.39691734352012</v>
      </c>
      <c r="O1616" s="4">
        <v>2.65305265647988</v>
      </c>
      <c r="V1616" s="5">
        <v>10.0122</v>
      </c>
      <c r="W1616" s="1">
        <v>8.075</v>
      </c>
      <c r="Z1616" s="4">
        <f>IFERROR(__xludf.DUMMYFUNCTION("""COMPUTED_VALUE"""),7.765)</f>
        <v>7.765</v>
      </c>
      <c r="AA1616" s="4">
        <v>46.0328</v>
      </c>
      <c r="AB1616" s="4" t="s">
        <v>13</v>
      </c>
      <c r="AC1616" s="1">
        <v>5.37817625030085</v>
      </c>
      <c r="AD1616" s="4">
        <v>4.63402374969915</v>
      </c>
    </row>
    <row r="1617">
      <c r="G1617" s="5">
        <v>7.83673</v>
      </c>
      <c r="H1617" s="1">
        <v>8.08</v>
      </c>
      <c r="K1617" s="4">
        <f>IFERROR(__xludf.DUMMYFUNCTION("""COMPUTED_VALUE"""),7.77)</f>
        <v>7.77</v>
      </c>
      <c r="L1617" s="4">
        <v>32.0205</v>
      </c>
      <c r="M1617" s="4" t="s">
        <v>13</v>
      </c>
      <c r="N1617" s="1">
        <v>5.38241713296003</v>
      </c>
      <c r="O1617" s="4">
        <v>2.4543128670399703</v>
      </c>
      <c r="V1617" s="5">
        <v>9.637</v>
      </c>
      <c r="W1617" s="1">
        <v>8.08</v>
      </c>
      <c r="Z1617" s="4">
        <f>IFERROR(__xludf.DUMMYFUNCTION("""COMPUTED_VALUE"""),7.77)</f>
        <v>7.77</v>
      </c>
      <c r="AA1617" s="4">
        <v>45.1376</v>
      </c>
      <c r="AB1617" s="4" t="s">
        <v>13</v>
      </c>
      <c r="AC1617" s="1">
        <v>5.36245205141724</v>
      </c>
      <c r="AD1617" s="4">
        <v>4.274547948582761</v>
      </c>
    </row>
    <row r="1618">
      <c r="G1618" s="5">
        <v>7.63106</v>
      </c>
      <c r="H1618" s="1">
        <v>8.085</v>
      </c>
      <c r="K1618" s="4">
        <f>IFERROR(__xludf.DUMMYFUNCTION("""COMPUTED_VALUE"""),7.775)</f>
        <v>7.775</v>
      </c>
      <c r="L1618" s="4">
        <v>31.3977</v>
      </c>
      <c r="M1618" s="4" t="s">
        <v>13</v>
      </c>
      <c r="N1618" s="1">
        <v>5.36890724271339</v>
      </c>
      <c r="O1618" s="4">
        <v>2.26215275728661</v>
      </c>
      <c r="V1618" s="5">
        <v>9.27615</v>
      </c>
      <c r="W1618" s="1">
        <v>8.085</v>
      </c>
      <c r="Z1618" s="4">
        <f>IFERROR(__xludf.DUMMYFUNCTION("""COMPUTED_VALUE"""),7.775)</f>
        <v>7.775</v>
      </c>
      <c r="AA1618" s="4">
        <v>44.2651</v>
      </c>
      <c r="AB1618" s="4" t="s">
        <v>13</v>
      </c>
      <c r="AC1618" s="1">
        <v>5.3474458881369</v>
      </c>
      <c r="AD1618" s="4">
        <v>3.9287041118631</v>
      </c>
    </row>
    <row r="1619">
      <c r="G1619" s="5">
        <v>7.43282</v>
      </c>
      <c r="H1619" s="1">
        <v>8.09</v>
      </c>
      <c r="K1619" s="4">
        <f>IFERROR(__xludf.DUMMYFUNCTION("""COMPUTED_VALUE"""),7.78)</f>
        <v>7.78</v>
      </c>
      <c r="L1619" s="4">
        <v>30.7859</v>
      </c>
      <c r="M1619" s="4" t="s">
        <v>13</v>
      </c>
      <c r="N1619" s="1">
        <v>5.35642715261001</v>
      </c>
      <c r="O1619" s="4">
        <v>2.0763928473899904</v>
      </c>
      <c r="V1619" s="5">
        <v>8.92938</v>
      </c>
      <c r="W1619" s="1">
        <v>8.09</v>
      </c>
      <c r="Z1619" s="4">
        <f>IFERROR(__xludf.DUMMYFUNCTION("""COMPUTED_VALUE"""),7.78)</f>
        <v>7.78</v>
      </c>
      <c r="AA1619" s="4">
        <v>43.4159</v>
      </c>
      <c r="AB1619" s="4" t="s">
        <v>13</v>
      </c>
      <c r="AC1619" s="1">
        <v>5.33322340053209</v>
      </c>
      <c r="AD1619" s="4">
        <v>3.5961565994679097</v>
      </c>
    </row>
    <row r="1620">
      <c r="G1620" s="5">
        <v>7.24184</v>
      </c>
      <c r="H1620" s="1">
        <v>8.095</v>
      </c>
      <c r="K1620" s="4">
        <f>IFERROR(__xludf.DUMMYFUNCTION("""COMPUTED_VALUE"""),7.785)</f>
        <v>7.785</v>
      </c>
      <c r="L1620" s="4">
        <v>30.1855</v>
      </c>
      <c r="M1620" s="4" t="s">
        <v>13</v>
      </c>
      <c r="N1620" s="1">
        <v>5.3450163424797</v>
      </c>
      <c r="O1620" s="4">
        <v>1.8968236575203</v>
      </c>
      <c r="V1620" s="5">
        <v>8.59641</v>
      </c>
      <c r="W1620" s="1">
        <v>8.095</v>
      </c>
      <c r="Z1620" s="4">
        <f>IFERROR(__xludf.DUMMYFUNCTION("""COMPUTED_VALUE"""),7.785)</f>
        <v>7.785</v>
      </c>
      <c r="AA1620" s="4">
        <v>42.5906</v>
      </c>
      <c r="AB1620" s="4" t="s">
        <v>13</v>
      </c>
      <c r="AC1620" s="1">
        <v>5.31985022867503</v>
      </c>
      <c r="AD1620" s="4">
        <v>3.276559771324971</v>
      </c>
    </row>
    <row r="1621">
      <c r="G1621" s="5">
        <v>7.05797</v>
      </c>
      <c r="H1621" s="1">
        <v>8.1</v>
      </c>
      <c r="K1621" s="4">
        <f>IFERROR(__xludf.DUMMYFUNCTION("""COMPUTED_VALUE"""),7.7873229982)</f>
        <v>7.787322998</v>
      </c>
      <c r="L1621" s="4" t="s">
        <v>13</v>
      </c>
      <c r="M1621" s="4">
        <v>6.92135875080529</v>
      </c>
      <c r="N1621" s="1">
        <v>5.33471429215229</v>
      </c>
      <c r="O1621" s="4">
        <v>1.7232557078477102</v>
      </c>
      <c r="V1621" s="5">
        <v>8.27694</v>
      </c>
      <c r="W1621" s="1">
        <v>8.1</v>
      </c>
      <c r="Z1621" s="4">
        <f>IFERROR(__xludf.DUMMYFUNCTION("""COMPUTED_VALUE"""),7.7873229982)</f>
        <v>7.787322998</v>
      </c>
      <c r="AA1621" s="4" t="s">
        <v>13</v>
      </c>
      <c r="AB1621" s="4">
        <v>5.71266122042675</v>
      </c>
      <c r="AC1621" s="1">
        <v>5.30739201263798</v>
      </c>
      <c r="AD1621" s="4">
        <v>2.96954798736202</v>
      </c>
    </row>
    <row r="1622">
      <c r="G1622" s="5">
        <v>6.881</v>
      </c>
      <c r="H1622" s="1">
        <v>8.105</v>
      </c>
      <c r="K1622" s="4">
        <f>IFERROR(__xludf.DUMMYFUNCTION("""COMPUTED_VALUE"""),7.79)</f>
        <v>7.79</v>
      </c>
      <c r="L1622" s="4">
        <v>29.5967</v>
      </c>
      <c r="M1622" s="4" t="s">
        <v>13</v>
      </c>
      <c r="N1622" s="1">
        <v>5.3255604814576</v>
      </c>
      <c r="O1622" s="4">
        <v>1.5554395185424</v>
      </c>
      <c r="V1622" s="5">
        <v>7.97054</v>
      </c>
      <c r="W1622" s="1">
        <v>8.105</v>
      </c>
      <c r="Z1622" s="4">
        <f>IFERROR(__xludf.DUMMYFUNCTION("""COMPUTED_VALUE"""),7.79)</f>
        <v>7.79</v>
      </c>
      <c r="AA1622" s="4">
        <v>41.7896</v>
      </c>
      <c r="AB1622" s="4" t="s">
        <v>13</v>
      </c>
      <c r="AC1622" s="1">
        <v>5.29591439249316</v>
      </c>
      <c r="AD1622" s="4">
        <v>2.6746256075068393</v>
      </c>
    </row>
    <row r="1623">
      <c r="G1623" s="5">
        <v>6.71077</v>
      </c>
      <c r="H1623" s="1">
        <v>8.11</v>
      </c>
      <c r="K1623" s="4">
        <f>IFERROR(__xludf.DUMMYFUNCTION("""COMPUTED_VALUE"""),7.795)</f>
        <v>7.795</v>
      </c>
      <c r="L1623" s="4">
        <v>29.0196</v>
      </c>
      <c r="M1623" s="4" t="s">
        <v>13</v>
      </c>
      <c r="N1623" s="1">
        <v>5.31759439022544</v>
      </c>
      <c r="O1623" s="4">
        <v>1.39317560977456</v>
      </c>
      <c r="V1623" s="5">
        <v>7.67687</v>
      </c>
      <c r="W1623" s="1">
        <v>8.11</v>
      </c>
      <c r="Z1623" s="4">
        <f>IFERROR(__xludf.DUMMYFUNCTION("""COMPUTED_VALUE"""),7.795)</f>
        <v>7.795</v>
      </c>
      <c r="AA1623" s="4">
        <v>41.0129</v>
      </c>
      <c r="AB1623" s="4" t="s">
        <v>13</v>
      </c>
      <c r="AC1623" s="1">
        <v>5.28548300831284</v>
      </c>
      <c r="AD1623" s="4">
        <v>2.3913869916871597</v>
      </c>
    </row>
    <row r="1624">
      <c r="G1624" s="5">
        <v>6.54708</v>
      </c>
      <c r="H1624" s="1">
        <v>8.115</v>
      </c>
      <c r="K1624" s="4">
        <f>IFERROR(__xludf.DUMMYFUNCTION("""COMPUTED_VALUE"""),7.8)</f>
        <v>7.8</v>
      </c>
      <c r="L1624" s="4">
        <v>28.4543</v>
      </c>
      <c r="M1624" s="4" t="s">
        <v>13</v>
      </c>
      <c r="N1624" s="1">
        <v>5.31085549828563</v>
      </c>
      <c r="O1624" s="4">
        <v>1.2362245017143705</v>
      </c>
      <c r="V1624" s="5">
        <v>7.39544</v>
      </c>
      <c r="W1624" s="1">
        <v>8.115</v>
      </c>
      <c r="Z1624" s="4">
        <f>IFERROR(__xludf.DUMMYFUNCTION("""COMPUTED_VALUE"""),7.8)</f>
        <v>7.8</v>
      </c>
      <c r="AA1624" s="4">
        <v>40.2605</v>
      </c>
      <c r="AB1624" s="4" t="s">
        <v>13</v>
      </c>
      <c r="AC1624" s="1">
        <v>5.27616350016924</v>
      </c>
      <c r="AD1624" s="4">
        <v>2.11927649983076</v>
      </c>
    </row>
    <row r="1625">
      <c r="G1625" s="5">
        <v>6.38968</v>
      </c>
      <c r="H1625" s="1">
        <v>8.12</v>
      </c>
      <c r="K1625" s="4">
        <f>IFERROR(__xludf.DUMMYFUNCTION("""COMPUTED_VALUE"""),7.805)</f>
        <v>7.805</v>
      </c>
      <c r="L1625" s="4">
        <v>27.9009</v>
      </c>
      <c r="M1625" s="4" t="s">
        <v>13</v>
      </c>
      <c r="N1625" s="1">
        <v>5.30538328546799</v>
      </c>
      <c r="O1625" s="4">
        <v>1.0842967145320106</v>
      </c>
      <c r="V1625" s="5">
        <v>7.12582</v>
      </c>
      <c r="W1625" s="1">
        <v>8.12</v>
      </c>
      <c r="Z1625" s="4">
        <f>IFERROR(__xludf.DUMMYFUNCTION("""COMPUTED_VALUE"""),7.805)</f>
        <v>7.805</v>
      </c>
      <c r="AA1625" s="4">
        <v>39.5321</v>
      </c>
      <c r="AB1625" s="4" t="s">
        <v>13</v>
      </c>
      <c r="AC1625" s="1">
        <v>5.26802150813461</v>
      </c>
      <c r="AD1625" s="4">
        <v>1.85779849186539</v>
      </c>
    </row>
    <row r="1626">
      <c r="G1626" s="5">
        <v>6.23841</v>
      </c>
      <c r="H1626" s="1">
        <v>8.125</v>
      </c>
      <c r="K1626" s="4">
        <f>IFERROR(__xludf.DUMMYFUNCTION("""COMPUTED_VALUE"""),7.81)</f>
        <v>7.81</v>
      </c>
      <c r="L1626" s="4">
        <v>27.3593</v>
      </c>
      <c r="M1626" s="4" t="s">
        <v>13</v>
      </c>
      <c r="N1626" s="1">
        <v>5.30121723160235</v>
      </c>
      <c r="O1626" s="4">
        <v>0.93719276839765</v>
      </c>
      <c r="V1626" s="5">
        <v>6.86756</v>
      </c>
      <c r="W1626" s="1">
        <v>8.125</v>
      </c>
      <c r="Z1626" s="4">
        <f>IFERROR(__xludf.DUMMYFUNCTION("""COMPUTED_VALUE"""),7.81)</f>
        <v>7.81</v>
      </c>
      <c r="AA1626" s="4">
        <v>38.8271</v>
      </c>
      <c r="AB1626" s="4" t="s">
        <v>13</v>
      </c>
      <c r="AC1626" s="1">
        <v>5.26112267228119</v>
      </c>
      <c r="AD1626" s="4">
        <v>1.60643732771881</v>
      </c>
    </row>
    <row r="1627">
      <c r="G1627" s="5">
        <v>6.09305</v>
      </c>
      <c r="H1627" s="1">
        <v>8.13</v>
      </c>
      <c r="K1627" s="4">
        <f>IFERROR(__xludf.DUMMYFUNCTION("""COMPUTED_VALUE"""),7.815)</f>
        <v>7.815</v>
      </c>
      <c r="L1627" s="4">
        <v>26.8296</v>
      </c>
      <c r="M1627" s="4" t="s">
        <v>13</v>
      </c>
      <c r="N1627" s="1">
        <v>5.29839681651851</v>
      </c>
      <c r="O1627" s="4">
        <v>0.7946531834814898</v>
      </c>
      <c r="V1627" s="5">
        <v>6.62022</v>
      </c>
      <c r="W1627" s="1">
        <v>8.13</v>
      </c>
      <c r="Z1627" s="4">
        <f>IFERROR(__xludf.DUMMYFUNCTION("""COMPUTED_VALUE"""),7.815)</f>
        <v>7.815</v>
      </c>
      <c r="AA1627" s="4">
        <v>38.1449</v>
      </c>
      <c r="AB1627" s="4" t="s">
        <v>13</v>
      </c>
      <c r="AC1627" s="1">
        <v>5.25553263268123</v>
      </c>
      <c r="AD1627" s="4">
        <v>1.36468736731877</v>
      </c>
    </row>
    <row r="1628">
      <c r="G1628" s="5">
        <v>5.95339</v>
      </c>
      <c r="H1628" s="1">
        <v>8.135</v>
      </c>
      <c r="K1628" s="4">
        <f>IFERROR(__xludf.DUMMYFUNCTION("""COMPUTED_VALUE"""),7.82)</f>
        <v>7.82</v>
      </c>
      <c r="L1628" s="4">
        <v>26.3114</v>
      </c>
      <c r="M1628" s="4" t="s">
        <v>13</v>
      </c>
      <c r="N1628" s="1">
        <v>5.29696152004631</v>
      </c>
      <c r="O1628" s="4">
        <v>0.6564284799536901</v>
      </c>
      <c r="V1628" s="5">
        <v>6.38326</v>
      </c>
      <c r="W1628" s="1">
        <v>8.135</v>
      </c>
      <c r="Z1628" s="4">
        <f>IFERROR(__xludf.DUMMYFUNCTION("""COMPUTED_VALUE"""),7.82)</f>
        <v>7.82</v>
      </c>
      <c r="AA1628" s="4">
        <v>37.4846</v>
      </c>
      <c r="AB1628" s="4" t="s">
        <v>13</v>
      </c>
      <c r="AC1628" s="1">
        <v>5.25131702940696</v>
      </c>
      <c r="AD1628" s="4">
        <v>1.1319429705930402</v>
      </c>
    </row>
    <row r="1629">
      <c r="G1629" s="5">
        <v>5.81923</v>
      </c>
      <c r="H1629" s="1">
        <v>8.14</v>
      </c>
      <c r="K1629" s="4">
        <f>IFERROR(__xludf.DUMMYFUNCTION("""COMPUTED_VALUE"""),7.825)</f>
        <v>7.825</v>
      </c>
      <c r="L1629" s="4">
        <v>25.8047</v>
      </c>
      <c r="M1629" s="4" t="s">
        <v>13</v>
      </c>
      <c r="N1629" s="1">
        <v>5.29691477748576</v>
      </c>
      <c r="O1629" s="4">
        <v>0.5223152225142398</v>
      </c>
      <c r="V1629" s="5">
        <v>6.15626</v>
      </c>
      <c r="W1629" s="1">
        <v>8.14</v>
      </c>
      <c r="Z1629" s="4">
        <f>IFERROR(__xludf.DUMMYFUNCTION("""COMPUTED_VALUE"""),7.825)</f>
        <v>7.825</v>
      </c>
      <c r="AA1629" s="4">
        <v>36.8451</v>
      </c>
      <c r="AB1629" s="4" t="s">
        <v>13</v>
      </c>
      <c r="AC1629" s="1">
        <v>5.2483664116002</v>
      </c>
      <c r="AD1629" s="4">
        <v>0.9078935883997996</v>
      </c>
    </row>
    <row r="1630">
      <c r="G1630" s="5">
        <v>5.69039</v>
      </c>
      <c r="H1630" s="1">
        <v>8.145</v>
      </c>
      <c r="K1630" s="4">
        <f>IFERROR(__xludf.DUMMYFUNCTION("""COMPUTED_VALUE"""),7.83)</f>
        <v>7.83</v>
      </c>
      <c r="L1630" s="4">
        <v>25.3093</v>
      </c>
      <c r="M1630" s="4" t="s">
        <v>13</v>
      </c>
      <c r="N1630" s="1">
        <v>5.29805088335688</v>
      </c>
      <c r="O1630" s="4">
        <v>0.3923391166431198</v>
      </c>
      <c r="V1630" s="5">
        <v>5.93876</v>
      </c>
      <c r="W1630" s="1">
        <v>8.145</v>
      </c>
      <c r="Z1630" s="4">
        <f>IFERROR(__xludf.DUMMYFUNCTION("""COMPUTED_VALUE"""),7.83)</f>
        <v>7.83</v>
      </c>
      <c r="AA1630" s="4">
        <v>36.2249</v>
      </c>
      <c r="AB1630" s="4" t="s">
        <v>13</v>
      </c>
      <c r="AC1630" s="1">
        <v>5.24563487526781</v>
      </c>
      <c r="AD1630" s="4">
        <v>0.6931251247321901</v>
      </c>
    </row>
    <row r="1631">
      <c r="G1631" s="5">
        <v>5.56664</v>
      </c>
      <c r="H1631" s="1">
        <v>8.15</v>
      </c>
      <c r="K1631" s="4">
        <f>IFERROR(__xludf.DUMMYFUNCTION("""COMPUTED_VALUE"""),7.835)</f>
        <v>7.835</v>
      </c>
      <c r="L1631" s="4">
        <v>24.8247</v>
      </c>
      <c r="M1631" s="4" t="s">
        <v>13</v>
      </c>
      <c r="N1631" s="1">
        <v>5.3003156064125</v>
      </c>
      <c r="O1631" s="4">
        <v>0.2663243935874995</v>
      </c>
      <c r="V1631" s="5">
        <v>5.73027</v>
      </c>
      <c r="W1631" s="1">
        <v>8.15</v>
      </c>
      <c r="Z1631" s="4">
        <f>IFERROR(__xludf.DUMMYFUNCTION("""COMPUTED_VALUE"""),7.835)</f>
        <v>7.835</v>
      </c>
      <c r="AA1631" s="4">
        <v>35.6229</v>
      </c>
      <c r="AB1631" s="4" t="s">
        <v>13</v>
      </c>
      <c r="AC1631" s="1">
        <v>5.2429379757951</v>
      </c>
      <c r="AD1631" s="4">
        <v>0.48733202420489974</v>
      </c>
    </row>
    <row r="1632">
      <c r="G1632" s="5">
        <v>5.4478</v>
      </c>
      <c r="H1632" s="1">
        <v>8.155</v>
      </c>
      <c r="K1632" s="4">
        <f>IFERROR(__xludf.DUMMYFUNCTION("""COMPUTED_VALUE"""),7.84)</f>
        <v>7.84</v>
      </c>
      <c r="L1632" s="4">
        <v>24.3506</v>
      </c>
      <c r="M1632" s="4" t="s">
        <v>13</v>
      </c>
      <c r="N1632" s="1">
        <v>5.30369082762467</v>
      </c>
      <c r="O1632" s="4">
        <v>0.14410917237533027</v>
      </c>
      <c r="V1632" s="5">
        <v>5.53038</v>
      </c>
      <c r="W1632" s="1">
        <v>8.155</v>
      </c>
      <c r="Z1632" s="4">
        <f>IFERROR(__xludf.DUMMYFUNCTION("""COMPUTED_VALUE"""),7.84)</f>
        <v>7.84</v>
      </c>
      <c r="AA1632" s="4">
        <v>35.0373</v>
      </c>
      <c r="AB1632" s="4" t="s">
        <v>13</v>
      </c>
      <c r="AC1632" s="1">
        <v>5.2402759282409</v>
      </c>
      <c r="AD1632" s="4">
        <v>0.29010407175910036</v>
      </c>
    </row>
    <row r="1633">
      <c r="G1633" s="5">
        <v>5.3337</v>
      </c>
      <c r="H1633" s="1">
        <v>8.16</v>
      </c>
      <c r="K1633" s="4">
        <f>IFERROR(__xludf.DUMMYFUNCTION("""COMPUTED_VALUE"""),7.845)</f>
        <v>7.845</v>
      </c>
      <c r="L1633" s="4">
        <v>23.8867</v>
      </c>
      <c r="M1633" s="4" t="s">
        <v>13</v>
      </c>
      <c r="N1633" s="1">
        <v>5.30815842796542</v>
      </c>
      <c r="O1633" s="4">
        <v>0.025541572034580184</v>
      </c>
      <c r="V1633" s="5">
        <v>5.33863</v>
      </c>
      <c r="W1633" s="1">
        <v>8.16</v>
      </c>
      <c r="Z1633" s="4">
        <f>IFERROR(__xludf.DUMMYFUNCTION("""COMPUTED_VALUE"""),7.845)</f>
        <v>7.845</v>
      </c>
      <c r="AA1633" s="4">
        <v>34.4664</v>
      </c>
      <c r="AB1633" s="4" t="s">
        <v>13</v>
      </c>
      <c r="AC1633" s="1">
        <v>5.23764894766405</v>
      </c>
      <c r="AD1633" s="4">
        <v>0.10098105233594978</v>
      </c>
    </row>
    <row r="1634">
      <c r="G1634" s="5">
        <v>5.22412</v>
      </c>
      <c r="H1634" s="1">
        <v>8.165</v>
      </c>
      <c r="K1634" s="4">
        <f>IFERROR(__xludf.DUMMYFUNCTION("""COMPUTED_VALUE"""),7.85)</f>
        <v>7.85</v>
      </c>
      <c r="L1634" s="4">
        <v>23.4324</v>
      </c>
      <c r="M1634" s="4" t="s">
        <v>13</v>
      </c>
      <c r="N1634" s="1">
        <v>5.31370028840681</v>
      </c>
      <c r="O1634" s="4">
        <v>-0.0895802884068102</v>
      </c>
      <c r="V1634" s="5">
        <v>5.15459</v>
      </c>
      <c r="W1634" s="1">
        <v>8.165</v>
      </c>
      <c r="Z1634" s="4">
        <f>IFERROR(__xludf.DUMMYFUNCTION("""COMPUTED_VALUE"""),7.85)</f>
        <v>7.85</v>
      </c>
      <c r="AA1634" s="4">
        <v>33.9084</v>
      </c>
      <c r="AB1634" s="4" t="s">
        <v>13</v>
      </c>
      <c r="AC1634" s="1">
        <v>5.23505724912339</v>
      </c>
      <c r="AD1634" s="4">
        <v>-0.08046724912338998</v>
      </c>
    </row>
    <row r="1635">
      <c r="G1635" s="5">
        <v>5.11889</v>
      </c>
      <c r="H1635" s="1">
        <v>8.17</v>
      </c>
      <c r="K1635" s="4">
        <f>IFERROR(__xludf.DUMMYFUNCTION("""COMPUTED_VALUE"""),7.855)</f>
        <v>7.855</v>
      </c>
      <c r="L1635" s="4">
        <v>22.9872</v>
      </c>
      <c r="M1635" s="4" t="s">
        <v>13</v>
      </c>
      <c r="N1635" s="1">
        <v>5.32029828992087</v>
      </c>
      <c r="O1635" s="4">
        <v>-0.20140828992086934</v>
      </c>
      <c r="V1635" s="5">
        <v>4.97786</v>
      </c>
      <c r="W1635" s="1">
        <v>8.17</v>
      </c>
      <c r="Z1635" s="4">
        <f>IFERROR(__xludf.DUMMYFUNCTION("""COMPUTED_VALUE"""),7.855)</f>
        <v>7.855</v>
      </c>
      <c r="AA1635" s="4">
        <v>33.3616</v>
      </c>
      <c r="AB1635" s="4" t="s">
        <v>13</v>
      </c>
      <c r="AC1635" s="1">
        <v>5.23250104767774</v>
      </c>
      <c r="AD1635" s="4">
        <v>-0.2546410476777403</v>
      </c>
    </row>
    <row r="1636">
      <c r="G1636" s="5">
        <v>5.01783</v>
      </c>
      <c r="H1636" s="1">
        <v>8.175</v>
      </c>
      <c r="K1636" s="4">
        <f>IFERROR(__xludf.DUMMYFUNCTION("""COMPUTED_VALUE"""),7.86)</f>
        <v>7.86</v>
      </c>
      <c r="L1636" s="4">
        <v>22.5506</v>
      </c>
      <c r="M1636" s="4" t="s">
        <v>13</v>
      </c>
      <c r="N1636" s="1">
        <v>5.32793431347964</v>
      </c>
      <c r="O1636" s="4">
        <v>-0.3101043134796404</v>
      </c>
      <c r="V1636" s="5">
        <v>4.808</v>
      </c>
      <c r="W1636" s="1">
        <v>8.175</v>
      </c>
      <c r="Z1636" s="4">
        <f>IFERROR(__xludf.DUMMYFUNCTION("""COMPUTED_VALUE"""),7.86)</f>
        <v>7.86</v>
      </c>
      <c r="AA1636" s="4">
        <v>32.8239</v>
      </c>
      <c r="AB1636" s="4" t="s">
        <v>13</v>
      </c>
      <c r="AC1636" s="1">
        <v>5.22998055838595</v>
      </c>
      <c r="AD1636" s="4">
        <v>-0.4219805583859504</v>
      </c>
    </row>
    <row r="1637">
      <c r="G1637" s="5">
        <v>4.92073</v>
      </c>
      <c r="H1637" s="1">
        <v>8.18</v>
      </c>
      <c r="K1637" s="4">
        <f>IFERROR(__xludf.DUMMYFUNCTION("""COMPUTED_VALUE"""),7.865)</f>
        <v>7.865</v>
      </c>
      <c r="L1637" s="4">
        <v>22.1222</v>
      </c>
      <c r="M1637" s="4" t="s">
        <v>13</v>
      </c>
      <c r="N1637" s="1">
        <v>5.33659024005516</v>
      </c>
      <c r="O1637" s="4">
        <v>-0.4158602400551601</v>
      </c>
      <c r="V1637" s="5">
        <v>4.64462</v>
      </c>
      <c r="W1637" s="1">
        <v>8.18</v>
      </c>
      <c r="Z1637" s="4">
        <f>IFERROR(__xludf.DUMMYFUNCTION("""COMPUTED_VALUE"""),7.865)</f>
        <v>7.865</v>
      </c>
      <c r="AA1637" s="4">
        <v>32.2935</v>
      </c>
      <c r="AB1637" s="4" t="s">
        <v>13</v>
      </c>
      <c r="AC1637" s="1">
        <v>5.22749599630684</v>
      </c>
      <c r="AD1637" s="4">
        <v>-0.5828759963068402</v>
      </c>
    </row>
    <row r="1638">
      <c r="G1638" s="5">
        <v>4.82743</v>
      </c>
      <c r="H1638" s="1">
        <v>8.185</v>
      </c>
      <c r="K1638" s="4">
        <f>IFERROR(__xludf.DUMMYFUNCTION("""COMPUTED_VALUE"""),7.87)</f>
        <v>7.87</v>
      </c>
      <c r="L1638" s="4">
        <v>21.7012</v>
      </c>
      <c r="M1638" s="4" t="s">
        <v>13</v>
      </c>
      <c r="N1638" s="1">
        <v>5.34624795061948</v>
      </c>
      <c r="O1638" s="4">
        <v>-0.5188179506194803</v>
      </c>
      <c r="V1638" s="5">
        <v>4.48737</v>
      </c>
      <c r="W1638" s="1">
        <v>8.185</v>
      </c>
      <c r="Z1638" s="4">
        <f>IFERROR(__xludf.DUMMYFUNCTION("""COMPUTED_VALUE"""),7.87)</f>
        <v>7.87</v>
      </c>
      <c r="AA1638" s="4">
        <v>31.7686</v>
      </c>
      <c r="AB1638" s="4" t="s">
        <v>13</v>
      </c>
      <c r="AC1638" s="1">
        <v>5.22504757649926</v>
      </c>
      <c r="AD1638" s="4">
        <v>-0.7376775764992596</v>
      </c>
    </row>
    <row r="1639">
      <c r="G1639" s="5">
        <v>4.73776</v>
      </c>
      <c r="H1639" s="1">
        <v>8.19</v>
      </c>
      <c r="K1639" s="4">
        <f>IFERROR(__xludf.DUMMYFUNCTION("""COMPUTED_VALUE"""),7.875)</f>
        <v>7.875</v>
      </c>
      <c r="L1639" s="4">
        <v>21.2872</v>
      </c>
      <c r="M1639" s="4" t="s">
        <v>13</v>
      </c>
      <c r="N1639" s="1">
        <v>5.35688932614462</v>
      </c>
      <c r="O1639" s="4">
        <v>-0.6191293261446207</v>
      </c>
      <c r="V1639" s="5">
        <v>4.33589</v>
      </c>
      <c r="W1639" s="1">
        <v>8.19</v>
      </c>
      <c r="Z1639" s="4">
        <f>IFERROR(__xludf.DUMMYFUNCTION("""COMPUTED_VALUE"""),7.875)</f>
        <v>7.875</v>
      </c>
      <c r="AA1639" s="4">
        <v>31.2472</v>
      </c>
      <c r="AB1639" s="4" t="s">
        <v>13</v>
      </c>
      <c r="AC1639" s="1">
        <v>5.22263551402204</v>
      </c>
      <c r="AD1639" s="4">
        <v>-0.8867455140220404</v>
      </c>
    </row>
    <row r="1640">
      <c r="G1640" s="5">
        <v>4.65151</v>
      </c>
      <c r="H1640" s="1">
        <v>8.195</v>
      </c>
      <c r="K1640" s="4">
        <f>IFERROR(__xludf.DUMMYFUNCTION("""COMPUTED_VALUE"""),7.88)</f>
        <v>7.88</v>
      </c>
      <c r="L1640" s="4">
        <v>20.8795</v>
      </c>
      <c r="M1640" s="4" t="s">
        <v>13</v>
      </c>
      <c r="N1640" s="1">
        <v>5.36849624760265</v>
      </c>
      <c r="O1640" s="4">
        <v>-0.7169862476026498</v>
      </c>
      <c r="V1640" s="5">
        <v>4.18976</v>
      </c>
      <c r="W1640" s="1">
        <v>8.195</v>
      </c>
      <c r="Z1640" s="4">
        <f>IFERROR(__xludf.DUMMYFUNCTION("""COMPUTED_VALUE"""),7.88)</f>
        <v>7.88</v>
      </c>
      <c r="AA1640" s="4">
        <v>30.7277</v>
      </c>
      <c r="AB1640" s="4" t="s">
        <v>13</v>
      </c>
      <c r="AC1640" s="1">
        <v>5.22026002393401</v>
      </c>
      <c r="AD1640" s="4">
        <v>-1.0305000239340103</v>
      </c>
    </row>
    <row r="1641">
      <c r="G1641" s="5">
        <v>4.56855</v>
      </c>
      <c r="H1641" s="1">
        <v>8.2</v>
      </c>
      <c r="K1641" s="4">
        <f>IFERROR(__xludf.DUMMYFUNCTION("""COMPUTED_VALUE"""),7.885)</f>
        <v>7.885</v>
      </c>
      <c r="L1641" s="4">
        <v>20.4776</v>
      </c>
      <c r="M1641" s="4" t="s">
        <v>13</v>
      </c>
      <c r="N1641" s="1">
        <v>5.38105059596558</v>
      </c>
      <c r="O1641" s="4">
        <v>-0.81250059596558</v>
      </c>
      <c r="V1641" s="5">
        <v>4.0487</v>
      </c>
      <c r="W1641" s="1">
        <v>8.2</v>
      </c>
      <c r="Z1641" s="4">
        <f>IFERROR(__xludf.DUMMYFUNCTION("""COMPUTED_VALUE"""),7.885)</f>
        <v>7.885</v>
      </c>
      <c r="AA1641" s="4">
        <v>30.2086</v>
      </c>
      <c r="AB1641" s="4" t="s">
        <v>13</v>
      </c>
      <c r="AC1641" s="1">
        <v>5.21792132129401</v>
      </c>
      <c r="AD1641" s="4">
        <v>-1.1692213212940095</v>
      </c>
    </row>
    <row r="1642">
      <c r="G1642" s="5">
        <v>4.48868</v>
      </c>
      <c r="H1642" s="1">
        <v>8.205</v>
      </c>
      <c r="K1642" s="4">
        <f>IFERROR(__xludf.DUMMYFUNCTION("""COMPUTED_VALUE"""),7.89)</f>
        <v>7.89</v>
      </c>
      <c r="L1642" s="4">
        <v>20.0809</v>
      </c>
      <c r="M1642" s="4" t="s">
        <v>13</v>
      </c>
      <c r="N1642" s="1">
        <v>5.39453425220548</v>
      </c>
      <c r="O1642" s="4">
        <v>-0.9058542522054802</v>
      </c>
      <c r="V1642" s="5">
        <v>3.91238</v>
      </c>
      <c r="W1642" s="1">
        <v>8.205</v>
      </c>
      <c r="Z1642" s="4">
        <f>IFERROR(__xludf.DUMMYFUNCTION("""COMPUTED_VALUE"""),7.89)</f>
        <v>7.89</v>
      </c>
      <c r="AA1642" s="4">
        <v>29.6882</v>
      </c>
      <c r="AB1642" s="4" t="s">
        <v>13</v>
      </c>
      <c r="AC1642" s="1">
        <v>5.21561962116087</v>
      </c>
      <c r="AD1642" s="4">
        <v>-1.3032396211608694</v>
      </c>
    </row>
    <row r="1643">
      <c r="G1643" s="5">
        <v>4.41173</v>
      </c>
      <c r="H1643" s="1">
        <v>8.21</v>
      </c>
      <c r="K1643" s="4">
        <f>IFERROR(__xludf.DUMMYFUNCTION("""COMPUTED_VALUE"""),7.895)</f>
        <v>7.895</v>
      </c>
      <c r="L1643" s="4">
        <v>19.689</v>
      </c>
      <c r="M1643" s="4" t="s">
        <v>13</v>
      </c>
      <c r="N1643" s="1">
        <v>5.40892909729437</v>
      </c>
      <c r="O1643" s="4">
        <v>-0.9971990972943701</v>
      </c>
      <c r="V1643" s="5">
        <v>3.78047</v>
      </c>
      <c r="W1643" s="1">
        <v>8.21</v>
      </c>
      <c r="Z1643" s="4">
        <f>IFERROR(__xludf.DUMMYFUNCTION("""COMPUTED_VALUE"""),7.895)</f>
        <v>7.895</v>
      </c>
      <c r="AA1643" s="4">
        <v>29.1654</v>
      </c>
      <c r="AB1643" s="4" t="s">
        <v>13</v>
      </c>
      <c r="AC1643" s="1">
        <v>5.21335513859343</v>
      </c>
      <c r="AD1643" s="4">
        <v>-1.4328851385934298</v>
      </c>
    </row>
    <row r="1644">
      <c r="G1644" s="5">
        <v>4.33757</v>
      </c>
      <c r="H1644" s="1">
        <v>8.215</v>
      </c>
      <c r="K1644" s="4">
        <f>IFERROR(__xludf.DUMMYFUNCTION("""COMPUTED_VALUE"""),7.9)</f>
        <v>7.9</v>
      </c>
      <c r="L1644" s="4">
        <v>19.3013</v>
      </c>
      <c r="M1644" s="4" t="s">
        <v>13</v>
      </c>
      <c r="N1644" s="1">
        <v>5.42421701220429</v>
      </c>
      <c r="O1644" s="4">
        <v>-1.0866470122042893</v>
      </c>
      <c r="V1644" s="5">
        <v>3.65273</v>
      </c>
      <c r="W1644" s="1">
        <v>8.215</v>
      </c>
      <c r="Z1644" s="4">
        <f>IFERROR(__xludf.DUMMYFUNCTION("""COMPUTED_VALUE"""),7.9)</f>
        <v>7.9</v>
      </c>
      <c r="AA1644" s="4">
        <v>28.6391</v>
      </c>
      <c r="AB1644" s="4" t="s">
        <v>13</v>
      </c>
      <c r="AC1644" s="1">
        <v>5.21112808865052</v>
      </c>
      <c r="AD1644" s="4">
        <v>-1.5583980886505202</v>
      </c>
    </row>
    <row r="1645">
      <c r="G1645" s="5">
        <v>4.26604</v>
      </c>
      <c r="H1645" s="1">
        <v>8.22</v>
      </c>
      <c r="K1645" s="4">
        <f>IFERROR(__xludf.DUMMYFUNCTION("""COMPUTED_VALUE"""),7.90404510519999)</f>
        <v>7.904045105</v>
      </c>
      <c r="L1645" s="4" t="s">
        <v>13</v>
      </c>
      <c r="M1645" s="4">
        <v>6.20194927101911</v>
      </c>
      <c r="N1645" s="1">
        <v>5.4403798779073</v>
      </c>
      <c r="O1645" s="4">
        <v>-1.1743398779072995</v>
      </c>
      <c r="V1645" s="5">
        <v>3.52887</v>
      </c>
      <c r="W1645" s="1">
        <v>8.22</v>
      </c>
      <c r="Z1645" s="4">
        <f>IFERROR(__xludf.DUMMYFUNCTION("""COMPUTED_VALUE"""),7.90404510519999)</f>
        <v>7.904045105</v>
      </c>
      <c r="AA1645" s="4" t="s">
        <v>13</v>
      </c>
      <c r="AB1645" s="4">
        <v>5.87138903482753</v>
      </c>
      <c r="AC1645" s="1">
        <v>5.20893868639097</v>
      </c>
      <c r="AD1645" s="4">
        <v>-1.6800686863909697</v>
      </c>
    </row>
    <row r="1646">
      <c r="G1646" s="5">
        <v>4.19701</v>
      </c>
      <c r="H1646" s="1">
        <v>8.225</v>
      </c>
      <c r="K1646" s="4">
        <f>IFERROR(__xludf.DUMMYFUNCTION("""COMPUTED_VALUE"""),7.905)</f>
        <v>7.905</v>
      </c>
      <c r="L1646" s="4">
        <v>18.9174</v>
      </c>
      <c r="M1646" s="4" t="s">
        <v>13</v>
      </c>
      <c r="N1646" s="1">
        <v>5.45739957537542</v>
      </c>
      <c r="O1646" s="4">
        <v>-1.2603895753754202</v>
      </c>
      <c r="V1646" s="5">
        <v>3.40866</v>
      </c>
      <c r="W1646" s="1">
        <v>8.225</v>
      </c>
      <c r="Z1646" s="4">
        <f>IFERROR(__xludf.DUMMYFUNCTION("""COMPUTED_VALUE"""),7.905)</f>
        <v>7.905</v>
      </c>
      <c r="AA1646" s="4">
        <v>28.1083</v>
      </c>
      <c r="AB1646" s="4" t="s">
        <v>13</v>
      </c>
      <c r="AC1646" s="1">
        <v>5.20678714687363</v>
      </c>
      <c r="AD1646" s="4">
        <v>-1.7981271468736302</v>
      </c>
    </row>
    <row r="1647">
      <c r="G1647" s="5">
        <v>4.13031</v>
      </c>
      <c r="H1647" s="1">
        <v>8.23</v>
      </c>
      <c r="K1647" s="4">
        <f>IFERROR(__xludf.DUMMYFUNCTION("""COMPUTED_VALUE"""),7.91)</f>
        <v>7.91</v>
      </c>
      <c r="L1647" s="4">
        <v>18.5369</v>
      </c>
      <c r="M1647" s="4" t="s">
        <v>13</v>
      </c>
      <c r="N1647" s="1">
        <v>5.4752579855807</v>
      </c>
      <c r="O1647" s="4">
        <v>-1.3449479855807</v>
      </c>
      <c r="V1647" s="5">
        <v>3.29186</v>
      </c>
      <c r="W1647" s="1">
        <v>8.23</v>
      </c>
      <c r="Z1647" s="4">
        <f>IFERROR(__xludf.DUMMYFUNCTION("""COMPUTED_VALUE"""),7.91)</f>
        <v>7.91</v>
      </c>
      <c r="AA1647" s="4">
        <v>27.5723</v>
      </c>
      <c r="AB1647" s="4" t="s">
        <v>13</v>
      </c>
      <c r="AC1647" s="1">
        <v>5.20467368515733</v>
      </c>
      <c r="AD1647" s="4">
        <v>-1.9128136851573299</v>
      </c>
    </row>
    <row r="1648">
      <c r="G1648" s="5">
        <v>4.06585</v>
      </c>
      <c r="H1648" s="1">
        <v>8.235</v>
      </c>
      <c r="K1648" s="4">
        <f>IFERROR(__xludf.DUMMYFUNCTION("""COMPUTED_VALUE"""),7.915)</f>
        <v>7.915</v>
      </c>
      <c r="L1648" s="4">
        <v>18.1594</v>
      </c>
      <c r="M1648" s="4" t="s">
        <v>13</v>
      </c>
      <c r="N1648" s="1">
        <v>5.49393698949518</v>
      </c>
      <c r="O1648" s="4">
        <v>-1.4280869894951795</v>
      </c>
      <c r="V1648" s="5">
        <v>3.1783</v>
      </c>
      <c r="W1648" s="1">
        <v>8.235</v>
      </c>
      <c r="Z1648" s="4">
        <f>IFERROR(__xludf.DUMMYFUNCTION("""COMPUTED_VALUE"""),7.915)</f>
        <v>7.915</v>
      </c>
      <c r="AA1648" s="4">
        <v>27.0308</v>
      </c>
      <c r="AB1648" s="4" t="s">
        <v>13</v>
      </c>
      <c r="AC1648" s="1">
        <v>5.2025985163009</v>
      </c>
      <c r="AD1648" s="4">
        <v>-2.0242985163008997</v>
      </c>
    </row>
    <row r="1649">
      <c r="G1649" s="5">
        <v>4.00348</v>
      </c>
      <c r="H1649" s="1">
        <v>8.24</v>
      </c>
      <c r="K1649" s="4">
        <f>IFERROR(__xludf.DUMMYFUNCTION("""COMPUTED_VALUE"""),7.92)</f>
        <v>7.92</v>
      </c>
      <c r="L1649" s="4">
        <v>17.7847</v>
      </c>
      <c r="M1649" s="4" t="s">
        <v>13</v>
      </c>
      <c r="N1649" s="1">
        <v>5.51341846809091</v>
      </c>
      <c r="O1649" s="4">
        <v>-1.50993846809091</v>
      </c>
      <c r="V1649" s="5">
        <v>3.06776</v>
      </c>
      <c r="W1649" s="1">
        <v>8.24</v>
      </c>
      <c r="Z1649" s="4">
        <f>IFERROR(__xludf.DUMMYFUNCTION("""COMPUTED_VALUE"""),7.92)</f>
        <v>7.92</v>
      </c>
      <c r="AA1649" s="4">
        <v>26.4832</v>
      </c>
      <c r="AB1649" s="4" t="s">
        <v>13</v>
      </c>
      <c r="AC1649" s="1">
        <v>5.20056185536317</v>
      </c>
      <c r="AD1649" s="4">
        <v>-2.1328018553631702</v>
      </c>
    </row>
    <row r="1650">
      <c r="G1650" s="5">
        <v>3.94313</v>
      </c>
      <c r="H1650" s="1">
        <v>8.245</v>
      </c>
      <c r="K1650" s="4">
        <f>IFERROR(__xludf.DUMMYFUNCTION("""COMPUTED_VALUE"""),7.925)</f>
        <v>7.925</v>
      </c>
      <c r="L1650" s="4">
        <v>17.4126</v>
      </c>
      <c r="M1650" s="4" t="s">
        <v>13</v>
      </c>
      <c r="N1650" s="1">
        <v>5.53368430233991</v>
      </c>
      <c r="O1650" s="4">
        <v>-1.5905543023399096</v>
      </c>
      <c r="V1650" s="5">
        <v>2.96014</v>
      </c>
      <c r="W1650" s="1">
        <v>8.245</v>
      </c>
      <c r="Z1650" s="4">
        <f>IFERROR(__xludf.DUMMYFUNCTION("""COMPUTED_VALUE"""),7.925)</f>
        <v>7.925</v>
      </c>
      <c r="AA1650" s="4">
        <v>25.9297</v>
      </c>
      <c r="AB1650" s="4" t="s">
        <v>13</v>
      </c>
      <c r="AC1650" s="1">
        <v>5.19856391740299</v>
      </c>
      <c r="AD1650" s="4">
        <v>-2.23842391740299</v>
      </c>
    </row>
    <row r="1651">
      <c r="G1651" s="5">
        <v>3.88468</v>
      </c>
      <c r="H1651" s="1">
        <v>8.25</v>
      </c>
      <c r="K1651" s="4">
        <f>IFERROR(__xludf.DUMMYFUNCTION("""COMPUTED_VALUE"""),7.93)</f>
        <v>7.93</v>
      </c>
      <c r="L1651" s="4">
        <v>17.0429</v>
      </c>
      <c r="M1651" s="4" t="s">
        <v>13</v>
      </c>
      <c r="N1651" s="1">
        <v>5.55471637321424</v>
      </c>
      <c r="O1651" s="4">
        <v>-1.67003637321424</v>
      </c>
      <c r="V1651" s="5">
        <v>2.85525</v>
      </c>
      <c r="W1651" s="1">
        <v>8.25</v>
      </c>
      <c r="Z1651" s="4">
        <f>IFERROR(__xludf.DUMMYFUNCTION("""COMPUTED_VALUE"""),7.93)</f>
        <v>7.93</v>
      </c>
      <c r="AA1651" s="4">
        <v>25.3702</v>
      </c>
      <c r="AB1651" s="4" t="s">
        <v>13</v>
      </c>
      <c r="AC1651" s="1">
        <v>5.19660491747918</v>
      </c>
      <c r="AD1651" s="4">
        <v>-2.3413549174791806</v>
      </c>
    </row>
    <row r="1652">
      <c r="G1652" s="5">
        <v>3.82805</v>
      </c>
      <c r="H1652" s="1">
        <v>8.255</v>
      </c>
      <c r="K1652" s="4">
        <f>IFERROR(__xludf.DUMMYFUNCTION("""COMPUTED_VALUE"""),7.935)</f>
        <v>7.935</v>
      </c>
      <c r="L1652" s="4">
        <v>16.6755</v>
      </c>
      <c r="M1652" s="4" t="s">
        <v>13</v>
      </c>
      <c r="N1652" s="1">
        <v>5.57649656168593</v>
      </c>
      <c r="O1652" s="4">
        <v>-1.7484465616859302</v>
      </c>
      <c r="V1652" s="5">
        <v>2.75299</v>
      </c>
      <c r="W1652" s="1">
        <v>8.255</v>
      </c>
      <c r="Z1652" s="4">
        <f>IFERROR(__xludf.DUMMYFUNCTION("""COMPUTED_VALUE"""),7.935)</f>
        <v>7.935</v>
      </c>
      <c r="AA1652" s="4">
        <v>24.805</v>
      </c>
      <c r="AB1652" s="4" t="s">
        <v>13</v>
      </c>
      <c r="AC1652" s="1">
        <v>5.19468507065058</v>
      </c>
      <c r="AD1652" s="4">
        <v>-2.4416950706505802</v>
      </c>
    </row>
    <row r="1653">
      <c r="G1653" s="5">
        <v>3.77317</v>
      </c>
      <c r="H1653" s="1">
        <v>8.26</v>
      </c>
      <c r="K1653" s="4">
        <f>IFERROR(__xludf.DUMMYFUNCTION("""COMPUTED_VALUE"""),7.94)</f>
        <v>7.94</v>
      </c>
      <c r="L1653" s="4">
        <v>16.3102</v>
      </c>
      <c r="M1653" s="4" t="s">
        <v>13</v>
      </c>
      <c r="N1653" s="1">
        <v>5.59900674872702</v>
      </c>
      <c r="O1653" s="4">
        <v>-1.8258367487270202</v>
      </c>
      <c r="V1653" s="5">
        <v>2.65325</v>
      </c>
      <c r="W1653" s="1">
        <v>8.26</v>
      </c>
      <c r="Z1653" s="4">
        <f>IFERROR(__xludf.DUMMYFUNCTION("""COMPUTED_VALUE"""),7.94)</f>
        <v>7.94</v>
      </c>
      <c r="AA1653" s="4">
        <v>24.2346</v>
      </c>
      <c r="AB1653" s="4" t="s">
        <v>13</v>
      </c>
      <c r="AC1653" s="1">
        <v>5.19280459197603</v>
      </c>
      <c r="AD1653" s="4">
        <v>-2.53955459197603</v>
      </c>
    </row>
    <row r="1654">
      <c r="G1654" s="5">
        <v>3.71995</v>
      </c>
      <c r="H1654" s="1">
        <v>8.265</v>
      </c>
      <c r="K1654" s="4">
        <f>IFERROR(__xludf.DUMMYFUNCTION("""COMPUTED_VALUE"""),7.945)</f>
        <v>7.945</v>
      </c>
      <c r="L1654" s="4">
        <v>15.9473</v>
      </c>
      <c r="M1654" s="4" t="s">
        <v>13</v>
      </c>
      <c r="N1654" s="1">
        <v>5.62222881530957</v>
      </c>
      <c r="O1654" s="4">
        <v>-1.90227881530957</v>
      </c>
      <c r="V1654" s="5">
        <v>2.55595</v>
      </c>
      <c r="W1654" s="1">
        <v>8.265</v>
      </c>
      <c r="Z1654" s="4">
        <f>IFERROR(__xludf.DUMMYFUNCTION("""COMPUTED_VALUE"""),7.945)</f>
        <v>7.945</v>
      </c>
      <c r="AA1654" s="4">
        <v>23.6594</v>
      </c>
      <c r="AB1654" s="4" t="s">
        <v>13</v>
      </c>
      <c r="AC1654" s="1">
        <v>5.19096369651436</v>
      </c>
      <c r="AD1654" s="4">
        <v>-2.63501369651436</v>
      </c>
    </row>
    <row r="1655">
      <c r="G1655" s="5">
        <v>3.66833</v>
      </c>
      <c r="H1655" s="1">
        <v>8.27</v>
      </c>
      <c r="K1655" s="4">
        <f>IFERROR(__xludf.DUMMYFUNCTION("""COMPUTED_VALUE"""),7.95)</f>
        <v>7.95</v>
      </c>
      <c r="L1655" s="4">
        <v>15.5866</v>
      </c>
      <c r="M1655" s="4" t="s">
        <v>13</v>
      </c>
      <c r="N1655" s="1">
        <v>5.64614464240559</v>
      </c>
      <c r="O1655" s="4">
        <v>-1.9778146424055896</v>
      </c>
      <c r="V1655" s="5">
        <v>2.46097</v>
      </c>
      <c r="W1655" s="1">
        <v>8.27</v>
      </c>
      <c r="Z1655" s="4">
        <f>IFERROR(__xludf.DUMMYFUNCTION("""COMPUTED_VALUE"""),7.95)</f>
        <v>7.95</v>
      </c>
      <c r="AA1655" s="4">
        <v>23.0802</v>
      </c>
      <c r="AB1655" s="4" t="s">
        <v>13</v>
      </c>
      <c r="AC1655" s="1">
        <v>5.1891625993244</v>
      </c>
      <c r="AD1655" s="4">
        <v>-2.7281925993244003</v>
      </c>
    </row>
    <row r="1656">
      <c r="G1656" s="5">
        <v>3.61823</v>
      </c>
      <c r="H1656" s="1">
        <v>8.275</v>
      </c>
      <c r="K1656" s="4">
        <f>IFERROR(__xludf.DUMMYFUNCTION("""COMPUTED_VALUE"""),7.955)</f>
        <v>7.955</v>
      </c>
      <c r="L1656" s="4">
        <v>15.2283</v>
      </c>
      <c r="M1656" s="4" t="s">
        <v>13</v>
      </c>
      <c r="N1656" s="1">
        <v>5.67073611098714</v>
      </c>
      <c r="O1656" s="4">
        <v>-2.05250611098714</v>
      </c>
      <c r="V1656" s="5">
        <v>2.36829</v>
      </c>
      <c r="W1656" s="1">
        <v>8.275</v>
      </c>
      <c r="Z1656" s="4">
        <f>IFERROR(__xludf.DUMMYFUNCTION("""COMPUTED_VALUE"""),7.955)</f>
        <v>7.955</v>
      </c>
      <c r="AA1656" s="4">
        <v>22.4977</v>
      </c>
      <c r="AB1656" s="4" t="s">
        <v>13</v>
      </c>
      <c r="AC1656" s="1">
        <v>5.18740151546499</v>
      </c>
      <c r="AD1656" s="4">
        <v>-2.81911151546499</v>
      </c>
    </row>
    <row r="1657">
      <c r="G1657" s="5">
        <v>3.56962</v>
      </c>
      <c r="H1657" s="1">
        <v>8.28</v>
      </c>
      <c r="K1657" s="4">
        <f>IFERROR(__xludf.DUMMYFUNCTION("""COMPUTED_VALUE"""),7.96)</f>
        <v>7.96</v>
      </c>
      <c r="L1657" s="4">
        <v>14.8726</v>
      </c>
      <c r="M1657" s="4" t="s">
        <v>13</v>
      </c>
      <c r="N1657" s="1">
        <v>5.69598510202625</v>
      </c>
      <c r="O1657" s="4">
        <v>-2.12636510202625</v>
      </c>
      <c r="V1657" s="5">
        <v>2.27779</v>
      </c>
      <c r="W1657" s="1">
        <v>8.28</v>
      </c>
      <c r="Z1657" s="4">
        <f>IFERROR(__xludf.DUMMYFUNCTION("""COMPUTED_VALUE"""),7.96)</f>
        <v>7.96</v>
      </c>
      <c r="AA1657" s="4">
        <v>21.9128</v>
      </c>
      <c r="AB1657" s="4" t="s">
        <v>13</v>
      </c>
      <c r="AC1657" s="1">
        <v>5.18568065999497</v>
      </c>
      <c r="AD1657" s="4">
        <v>-2.9078906599949703</v>
      </c>
    </row>
    <row r="1658">
      <c r="G1658" s="5">
        <v>3.52243</v>
      </c>
      <c r="H1658" s="1">
        <v>8.285</v>
      </c>
      <c r="K1658" s="4">
        <f>IFERROR(__xludf.DUMMYFUNCTION("""COMPUTED_VALUE"""),7.965)</f>
        <v>7.965</v>
      </c>
      <c r="L1658" s="4">
        <v>14.5197</v>
      </c>
      <c r="M1658" s="4" t="s">
        <v>13</v>
      </c>
      <c r="N1658" s="1">
        <v>5.72187349649498</v>
      </c>
      <c r="O1658" s="4">
        <v>-2.19944349649498</v>
      </c>
      <c r="V1658" s="5">
        <v>2.18943</v>
      </c>
      <c r="W1658" s="1">
        <v>8.285</v>
      </c>
      <c r="Z1658" s="4">
        <f>IFERROR(__xludf.DUMMYFUNCTION("""COMPUTED_VALUE"""),7.965)</f>
        <v>7.965</v>
      </c>
      <c r="AA1658" s="4">
        <v>21.3264</v>
      </c>
      <c r="AB1658" s="4" t="s">
        <v>13</v>
      </c>
      <c r="AC1658" s="1">
        <v>5.18400024797317</v>
      </c>
      <c r="AD1658" s="4">
        <v>-2.99457024797317</v>
      </c>
    </row>
    <row r="1659">
      <c r="G1659" s="5">
        <v>3.47662</v>
      </c>
      <c r="H1659" s="1">
        <v>8.29</v>
      </c>
      <c r="K1659" s="4">
        <f>IFERROR(__xludf.DUMMYFUNCTION("""COMPUTED_VALUE"""),7.97)</f>
        <v>7.97</v>
      </c>
      <c r="L1659" s="4">
        <v>14.1697</v>
      </c>
      <c r="M1659" s="4" t="s">
        <v>13</v>
      </c>
      <c r="N1659" s="1">
        <v>5.74838317536535</v>
      </c>
      <c r="O1659" s="4">
        <v>-2.27176317536535</v>
      </c>
      <c r="V1659" s="5">
        <v>2.10316</v>
      </c>
      <c r="W1659" s="1">
        <v>8.29</v>
      </c>
      <c r="Z1659" s="4">
        <f>IFERROR(__xludf.DUMMYFUNCTION("""COMPUTED_VALUE"""),7.97)</f>
        <v>7.97</v>
      </c>
      <c r="AA1659" s="4">
        <v>20.7394</v>
      </c>
      <c r="AB1659" s="4" t="s">
        <v>13</v>
      </c>
      <c r="AC1659" s="1">
        <v>5.18236049445842</v>
      </c>
      <c r="AD1659" s="4">
        <v>-3.07920049445842</v>
      </c>
    </row>
    <row r="1660">
      <c r="G1660" s="5">
        <v>3.43212</v>
      </c>
      <c r="H1660" s="1">
        <v>8.295</v>
      </c>
      <c r="K1660" s="4">
        <f>IFERROR(__xludf.DUMMYFUNCTION("""COMPUTED_VALUE"""),7.975)</f>
        <v>7.975</v>
      </c>
      <c r="L1660" s="4">
        <v>13.823</v>
      </c>
      <c r="M1660" s="4" t="s">
        <v>13</v>
      </c>
      <c r="N1660" s="1">
        <v>5.77549601960942</v>
      </c>
      <c r="O1660" s="4">
        <v>-2.3433760196094204</v>
      </c>
      <c r="V1660" s="5">
        <v>2.01892</v>
      </c>
      <c r="W1660" s="1">
        <v>8.295</v>
      </c>
      <c r="Z1660" s="4">
        <f>IFERROR(__xludf.DUMMYFUNCTION("""COMPUTED_VALUE"""),7.975)</f>
        <v>7.975</v>
      </c>
      <c r="AA1660" s="4">
        <v>20.1529</v>
      </c>
      <c r="AB1660" s="4" t="s">
        <v>13</v>
      </c>
      <c r="AC1660" s="1">
        <v>5.18076161450957</v>
      </c>
      <c r="AD1660" s="4">
        <v>-3.16184161450957</v>
      </c>
    </row>
    <row r="1661">
      <c r="G1661" s="5">
        <v>3.38889</v>
      </c>
      <c r="H1661" s="1">
        <v>8.3</v>
      </c>
      <c r="K1661" s="4">
        <f>IFERROR(__xludf.DUMMYFUNCTION("""COMPUTED_VALUE"""),7.98)</f>
        <v>7.98</v>
      </c>
      <c r="L1661" s="4">
        <v>13.4798</v>
      </c>
      <c r="M1661" s="4" t="s">
        <v>13</v>
      </c>
      <c r="N1661" s="1">
        <v>5.80319391019921</v>
      </c>
      <c r="O1661" s="4">
        <v>-2.4143039101992096</v>
      </c>
      <c r="V1661" s="5">
        <v>1.9366</v>
      </c>
      <c r="W1661" s="1">
        <v>8.3</v>
      </c>
      <c r="Z1661" s="4">
        <f>IFERROR(__xludf.DUMMYFUNCTION("""COMPUTED_VALUE"""),7.98)</f>
        <v>7.98</v>
      </c>
      <c r="AA1661" s="4">
        <v>19.568</v>
      </c>
      <c r="AB1661" s="4" t="s">
        <v>13</v>
      </c>
      <c r="AC1661" s="1">
        <v>5.17920382318543</v>
      </c>
      <c r="AD1661" s="4">
        <v>-3.24260382318543</v>
      </c>
    </row>
    <row r="1662">
      <c r="G1662" s="5">
        <v>3.34683</v>
      </c>
      <c r="H1662" s="1">
        <v>8.305</v>
      </c>
      <c r="K1662" s="4">
        <f>IFERROR(__xludf.DUMMYFUNCTION("""COMPUTED_VALUE"""),7.985)</f>
        <v>7.985</v>
      </c>
      <c r="L1662" s="4">
        <v>13.1405</v>
      </c>
      <c r="M1662" s="4" t="s">
        <v>13</v>
      </c>
      <c r="N1662" s="1">
        <v>5.83145872810677</v>
      </c>
      <c r="O1662" s="4">
        <v>-2.48462872810677</v>
      </c>
      <c r="V1662" s="5">
        <v>1.85615</v>
      </c>
      <c r="W1662" s="1">
        <v>8.305</v>
      </c>
      <c r="Z1662" s="4">
        <f>IFERROR(__xludf.DUMMYFUNCTION("""COMPUTED_VALUE"""),7.985)</f>
        <v>7.985</v>
      </c>
      <c r="AA1662" s="4">
        <v>18.9856</v>
      </c>
      <c r="AB1662" s="4" t="s">
        <v>13</v>
      </c>
      <c r="AC1662" s="1">
        <v>5.17768733554486</v>
      </c>
      <c r="AD1662" s="4">
        <v>-3.32153733554486</v>
      </c>
    </row>
    <row r="1663">
      <c r="G1663" s="5">
        <v>3.30594</v>
      </c>
      <c r="H1663" s="1">
        <v>8.31</v>
      </c>
      <c r="K1663" s="4">
        <f>IFERROR(__xludf.DUMMYFUNCTION("""COMPUTED_VALUE"""),7.99)</f>
        <v>7.99</v>
      </c>
      <c r="L1663" s="4">
        <v>12.8054</v>
      </c>
      <c r="M1663" s="4" t="s">
        <v>13</v>
      </c>
      <c r="N1663" s="1">
        <v>5.86027235430415</v>
      </c>
      <c r="O1663" s="4">
        <v>-2.5543323543041496</v>
      </c>
      <c r="V1663" s="5">
        <v>1.77753</v>
      </c>
      <c r="W1663" s="1">
        <v>8.31</v>
      </c>
      <c r="Z1663" s="4">
        <f>IFERROR(__xludf.DUMMYFUNCTION("""COMPUTED_VALUE"""),7.99)</f>
        <v>7.99</v>
      </c>
      <c r="AA1663" s="4">
        <v>18.4069</v>
      </c>
      <c r="AB1663" s="4" t="s">
        <v>13</v>
      </c>
      <c r="AC1663" s="1">
        <v>5.17621236664668</v>
      </c>
      <c r="AD1663" s="4">
        <v>-3.3986823666466797</v>
      </c>
    </row>
    <row r="1664">
      <c r="G1664" s="5">
        <v>3.26614</v>
      </c>
      <c r="H1664" s="1">
        <v>8.315</v>
      </c>
      <c r="K1664" s="4">
        <f>IFERROR(__xludf.DUMMYFUNCTION("""COMPUTED_VALUE"""),7.995)</f>
        <v>7.995</v>
      </c>
      <c r="L1664" s="4">
        <v>12.4748</v>
      </c>
      <c r="M1664" s="4" t="s">
        <v>13</v>
      </c>
      <c r="N1664" s="1">
        <v>5.88961666976337</v>
      </c>
      <c r="O1664" s="4">
        <v>-2.6234766697633702</v>
      </c>
      <c r="V1664" s="5">
        <v>1.70063</v>
      </c>
      <c r="W1664" s="1">
        <v>8.315</v>
      </c>
      <c r="Z1664" s="4">
        <f>IFERROR(__xludf.DUMMYFUNCTION("""COMPUTED_VALUE"""),7.995)</f>
        <v>7.995</v>
      </c>
      <c r="AA1664" s="4">
        <v>17.8329</v>
      </c>
      <c r="AB1664" s="4" t="s">
        <v>13</v>
      </c>
      <c r="AC1664" s="1">
        <v>5.17477913154973</v>
      </c>
      <c r="AD1664" s="4">
        <v>-3.47414913154973</v>
      </c>
    </row>
    <row r="1665">
      <c r="G1665" s="5">
        <v>3.22736</v>
      </c>
      <c r="H1665" s="1">
        <v>8.32</v>
      </c>
      <c r="K1665" s="4">
        <f>IFERROR(__xludf.DUMMYFUNCTION("""COMPUTED_VALUE"""),8.0)</f>
        <v>8</v>
      </c>
      <c r="L1665" s="4">
        <v>12.1491</v>
      </c>
      <c r="M1665" s="4" t="s">
        <v>13</v>
      </c>
      <c r="N1665" s="1">
        <v>5.9194735554565</v>
      </c>
      <c r="O1665" s="4">
        <v>-2.6921135554565003</v>
      </c>
      <c r="V1665" s="5">
        <v>1.62539</v>
      </c>
      <c r="W1665" s="1">
        <v>8.32</v>
      </c>
      <c r="Z1665" s="4">
        <f>IFERROR(__xludf.DUMMYFUNCTION("""COMPUTED_VALUE"""),8.0)</f>
        <v>8</v>
      </c>
      <c r="AA1665" s="4">
        <v>17.2647</v>
      </c>
      <c r="AB1665" s="4" t="s">
        <v>13</v>
      </c>
      <c r="AC1665" s="1">
        <v>5.17338784531284</v>
      </c>
      <c r="AD1665" s="4">
        <v>-3.5479978453128402</v>
      </c>
    </row>
    <row r="1666">
      <c r="G1666" s="5">
        <v>3.18955</v>
      </c>
      <c r="H1666" s="1">
        <v>8.325</v>
      </c>
      <c r="K1666" s="4">
        <f>IFERROR(__xludf.DUMMYFUNCTION("""COMPUTED_VALUE"""),8.005)</f>
        <v>8.005</v>
      </c>
      <c r="L1666" s="4">
        <v>11.8286</v>
      </c>
      <c r="M1666" s="4" t="s">
        <v>13</v>
      </c>
      <c r="N1666" s="1">
        <v>5.94982489235554</v>
      </c>
      <c r="O1666" s="4">
        <v>-2.76027489235554</v>
      </c>
      <c r="V1666" s="5">
        <v>1.5517</v>
      </c>
      <c r="W1666" s="1">
        <v>8.325</v>
      </c>
      <c r="Z1666" s="4">
        <f>IFERROR(__xludf.DUMMYFUNCTION("""COMPUTED_VALUE"""),8.005)</f>
        <v>8.005</v>
      </c>
      <c r="AA1666" s="4">
        <v>16.7033</v>
      </c>
      <c r="AB1666" s="4" t="s">
        <v>13</v>
      </c>
      <c r="AC1666" s="1">
        <v>5.17203872299485</v>
      </c>
      <c r="AD1666" s="4">
        <v>-3.62033872299485</v>
      </c>
    </row>
    <row r="1667">
      <c r="G1667" s="5">
        <v>3.15263</v>
      </c>
      <c r="H1667" s="1">
        <v>8.33</v>
      </c>
      <c r="K1667" s="4">
        <f>IFERROR(__xludf.DUMMYFUNCTION("""COMPUTED_VALUE"""),8.01)</f>
        <v>8.01</v>
      </c>
      <c r="L1667" s="4">
        <v>11.5137</v>
      </c>
      <c r="M1667" s="4" t="s">
        <v>13</v>
      </c>
      <c r="N1667" s="1">
        <v>5.98065256143258</v>
      </c>
      <c r="O1667" s="4">
        <v>-2.82802256143258</v>
      </c>
      <c r="V1667" s="5">
        <v>1.47952</v>
      </c>
      <c r="W1667" s="1">
        <v>8.33</v>
      </c>
      <c r="Z1667" s="4">
        <f>IFERROR(__xludf.DUMMYFUNCTION("""COMPUTED_VALUE"""),8.01)</f>
        <v>8.01</v>
      </c>
      <c r="AA1667" s="4">
        <v>16.1497</v>
      </c>
      <c r="AB1667" s="4" t="s">
        <v>13</v>
      </c>
      <c r="AC1667" s="1">
        <v>5.17073197965459</v>
      </c>
      <c r="AD1667" s="4">
        <v>-3.6912119796545904</v>
      </c>
    </row>
    <row r="1668">
      <c r="G1668" s="5">
        <v>3.11654</v>
      </c>
      <c r="H1668" s="1">
        <v>8.335</v>
      </c>
      <c r="K1668" s="4">
        <f>IFERROR(__xludf.DUMMYFUNCTION("""COMPUTED_VALUE"""),8.015)</f>
        <v>8.015</v>
      </c>
      <c r="L1668" s="4">
        <v>11.2047</v>
      </c>
      <c r="M1668" s="4" t="s">
        <v>13</v>
      </c>
      <c r="N1668" s="1">
        <v>6.01193844365962</v>
      </c>
      <c r="O1668" s="4">
        <v>-2.89539844365962</v>
      </c>
      <c r="V1668" s="5">
        <v>1.40873</v>
      </c>
      <c r="W1668" s="1">
        <v>8.335</v>
      </c>
      <c r="Z1668" s="4">
        <f>IFERROR(__xludf.DUMMYFUNCTION("""COMPUTED_VALUE"""),8.015)</f>
        <v>8.015</v>
      </c>
      <c r="AA1668" s="4">
        <v>15.6049</v>
      </c>
      <c r="AB1668" s="4" t="s">
        <v>13</v>
      </c>
      <c r="AC1668" s="1">
        <v>5.16946783035091</v>
      </c>
      <c r="AD1668" s="4">
        <v>-3.7607378303509096</v>
      </c>
    </row>
    <row r="1669">
      <c r="G1669" s="5">
        <v>3.08124</v>
      </c>
      <c r="H1669" s="1">
        <v>8.34</v>
      </c>
      <c r="K1669" s="4">
        <f>IFERROR(__xludf.DUMMYFUNCTION("""COMPUTED_VALUE"""),8.02)</f>
        <v>8.02</v>
      </c>
      <c r="L1669" s="4">
        <v>10.9021</v>
      </c>
      <c r="M1669" s="4" t="s">
        <v>13</v>
      </c>
      <c r="N1669" s="1">
        <v>6.04366442000871</v>
      </c>
      <c r="O1669" s="4">
        <v>-2.96242442000871</v>
      </c>
      <c r="V1669" s="5">
        <v>1.33926</v>
      </c>
      <c r="W1669" s="1">
        <v>8.34</v>
      </c>
      <c r="Z1669" s="4">
        <f>IFERROR(__xludf.DUMMYFUNCTION("""COMPUTED_VALUE"""),8.02)</f>
        <v>8.02</v>
      </c>
      <c r="AA1669" s="4">
        <v>15.0698</v>
      </c>
      <c r="AB1669" s="4" t="s">
        <v>13</v>
      </c>
      <c r="AC1669" s="1">
        <v>5.16824649014262</v>
      </c>
      <c r="AD1669" s="4">
        <v>-3.82898649014262</v>
      </c>
    </row>
    <row r="1670">
      <c r="G1670" s="5">
        <v>3.04666</v>
      </c>
      <c r="H1670" s="1">
        <v>8.345</v>
      </c>
      <c r="K1670" s="4">
        <f>IFERROR(__xludf.DUMMYFUNCTION("""COMPUTED_VALUE"""),8.025)</f>
        <v>8.025</v>
      </c>
      <c r="L1670" s="4">
        <v>10.6059</v>
      </c>
      <c r="M1670" s="4" t="s">
        <v>13</v>
      </c>
      <c r="N1670" s="1">
        <v>6.07581237145191</v>
      </c>
      <c r="O1670" s="4">
        <v>-3.02915237145191</v>
      </c>
      <c r="V1670" s="5">
        <v>1.27101</v>
      </c>
      <c r="W1670" s="1">
        <v>8.345</v>
      </c>
      <c r="Z1670" s="4">
        <f>IFERROR(__xludf.DUMMYFUNCTION("""COMPUTED_VALUE"""),8.025)</f>
        <v>8.025</v>
      </c>
      <c r="AA1670" s="4">
        <v>14.5453</v>
      </c>
      <c r="AB1670" s="4" t="s">
        <v>13</v>
      </c>
      <c r="AC1670" s="1">
        <v>5.16706817408857</v>
      </c>
      <c r="AD1670" s="4">
        <v>-3.89605817408857</v>
      </c>
    </row>
    <row r="1671">
      <c r="G1671" s="5">
        <v>3.01275</v>
      </c>
      <c r="H1671" s="1">
        <v>8.35</v>
      </c>
      <c r="K1671" s="4">
        <f>IFERROR(__xludf.DUMMYFUNCTION("""COMPUTED_VALUE"""),8.03)</f>
        <v>8.03</v>
      </c>
      <c r="L1671" s="4">
        <v>10.3166</v>
      </c>
      <c r="M1671" s="4" t="s">
        <v>13</v>
      </c>
      <c r="N1671" s="1">
        <v>6.10836417896124</v>
      </c>
      <c r="O1671" s="4">
        <v>-3.0956141789612404</v>
      </c>
      <c r="V1671" s="5">
        <v>1.20394</v>
      </c>
      <c r="W1671" s="1">
        <v>8.35</v>
      </c>
      <c r="Z1671" s="4">
        <f>IFERROR(__xludf.DUMMYFUNCTION("""COMPUTED_VALUE"""),8.03)</f>
        <v>8.03</v>
      </c>
      <c r="AA1671" s="4">
        <v>14.0321</v>
      </c>
      <c r="AB1671" s="4" t="s">
        <v>13</v>
      </c>
      <c r="AC1671" s="1">
        <v>5.1659330972476</v>
      </c>
      <c r="AD1671" s="4">
        <v>-3.9619930972476</v>
      </c>
    </row>
    <row r="1672">
      <c r="G1672" s="5">
        <v>2.97945</v>
      </c>
      <c r="H1672" s="1">
        <v>8.355</v>
      </c>
      <c r="K1672" s="4">
        <f>IFERROR(__xludf.DUMMYFUNCTION("""COMPUTED_VALUE"""),8.035)</f>
        <v>8.035</v>
      </c>
      <c r="L1672" s="4">
        <v>10.0344</v>
      </c>
      <c r="M1672" s="4" t="s">
        <v>13</v>
      </c>
      <c r="N1672" s="1">
        <v>6.14130172350875</v>
      </c>
      <c r="O1672" s="4">
        <v>-3.16185172350875</v>
      </c>
      <c r="V1672" s="5">
        <v>1.13797</v>
      </c>
      <c r="W1672" s="1">
        <v>8.355</v>
      </c>
      <c r="Z1672" s="4">
        <f>IFERROR(__xludf.DUMMYFUNCTION("""COMPUTED_VALUE"""),8.035)</f>
        <v>8.035</v>
      </c>
      <c r="AA1672" s="4">
        <v>13.5309</v>
      </c>
      <c r="AB1672" s="4" t="s">
        <v>13</v>
      </c>
      <c r="AC1672" s="1">
        <v>5.16484147467853</v>
      </c>
      <c r="AD1672" s="4">
        <v>-4.02687147467853</v>
      </c>
    </row>
    <row r="1673">
      <c r="G1673" s="5">
        <v>2.94674</v>
      </c>
      <c r="H1673" s="1">
        <v>8.36</v>
      </c>
      <c r="K1673" s="4">
        <f>IFERROR(__xludf.DUMMYFUNCTION("""COMPUTED_VALUE"""),8.04)</f>
        <v>8.04</v>
      </c>
      <c r="L1673" s="4">
        <v>9.75951</v>
      </c>
      <c r="M1673" s="4" t="s">
        <v>13</v>
      </c>
      <c r="N1673" s="1">
        <v>6.17460688606648</v>
      </c>
      <c r="O1673" s="4">
        <v>-3.2278668860664794</v>
      </c>
      <c r="V1673" s="5">
        <v>1.07304</v>
      </c>
      <c r="W1673" s="1">
        <v>8.36</v>
      </c>
      <c r="Z1673" s="4">
        <f>IFERROR(__xludf.DUMMYFUNCTION("""COMPUTED_VALUE"""),8.04)</f>
        <v>8.04</v>
      </c>
      <c r="AA1673" s="4">
        <v>13.0424</v>
      </c>
      <c r="AB1673" s="4" t="s">
        <v>13</v>
      </c>
      <c r="AC1673" s="1">
        <v>5.16379352144021</v>
      </c>
      <c r="AD1673" s="4">
        <v>-4.09075352144021</v>
      </c>
    </row>
    <row r="1674">
      <c r="G1674" s="5">
        <v>2.91456</v>
      </c>
      <c r="H1674" s="1">
        <v>8.365</v>
      </c>
      <c r="K1674" s="4">
        <f>IFERROR(__xludf.DUMMYFUNCTION("""COMPUTED_VALUE"""),8.045)</f>
        <v>8.045</v>
      </c>
      <c r="L1674" s="4">
        <v>9.4921</v>
      </c>
      <c r="M1674" s="4" t="s">
        <v>13</v>
      </c>
      <c r="N1674" s="1">
        <v>6.20826154760647</v>
      </c>
      <c r="O1674" s="4">
        <v>-3.29370154760647</v>
      </c>
      <c r="V1674" s="5">
        <v>1.00909</v>
      </c>
      <c r="W1674" s="1">
        <v>8.365</v>
      </c>
      <c r="Z1674" s="4">
        <f>IFERROR(__xludf.DUMMYFUNCTION("""COMPUTED_VALUE"""),8.045)</f>
        <v>8.045</v>
      </c>
      <c r="AA1674" s="4">
        <v>12.5672</v>
      </c>
      <c r="AB1674" s="4" t="s">
        <v>13</v>
      </c>
      <c r="AC1674" s="1">
        <v>5.16278945259146</v>
      </c>
      <c r="AD1674" s="4">
        <v>-4.153699452591461</v>
      </c>
    </row>
    <row r="1675">
      <c r="G1675" s="5">
        <v>2.8829</v>
      </c>
      <c r="H1675" s="1">
        <v>8.37</v>
      </c>
      <c r="K1675" s="4">
        <f>IFERROR(__xludf.DUMMYFUNCTION("""COMPUTED_VALUE"""),8.05)</f>
        <v>8.05</v>
      </c>
      <c r="L1675" s="4">
        <v>9.23231</v>
      </c>
      <c r="M1675" s="4" t="s">
        <v>13</v>
      </c>
      <c r="N1675" s="1">
        <v>6.24224758910075</v>
      </c>
      <c r="O1675" s="4">
        <v>-3.3593475891007505</v>
      </c>
      <c r="V1675" s="5">
        <v>0.946112</v>
      </c>
      <c r="W1675" s="1">
        <v>8.37</v>
      </c>
      <c r="Z1675" s="4">
        <f>IFERROR(__xludf.DUMMYFUNCTION("""COMPUTED_VALUE"""),8.05)</f>
        <v>8.05</v>
      </c>
      <c r="AA1675" s="4">
        <v>12.1056</v>
      </c>
      <c r="AB1675" s="4" t="s">
        <v>13</v>
      </c>
      <c r="AC1675" s="1">
        <v>5.16182948319112</v>
      </c>
      <c r="AD1675" s="4">
        <v>-4.21571748319112</v>
      </c>
    </row>
    <row r="1676">
      <c r="G1676" s="5">
        <v>2.85176</v>
      </c>
      <c r="H1676" s="1">
        <v>8.375</v>
      </c>
      <c r="K1676" s="4">
        <f>IFERROR(__xludf.DUMMYFUNCTION("""COMPUTED_VALUE"""),8.055)</f>
        <v>8.055</v>
      </c>
      <c r="L1676" s="4">
        <v>8.98025</v>
      </c>
      <c r="M1676" s="4" t="s">
        <v>13</v>
      </c>
      <c r="N1676" s="1">
        <v>6.27654689152139</v>
      </c>
      <c r="O1676" s="4">
        <v>-3.4247868915213897</v>
      </c>
      <c r="V1676" s="5">
        <v>0.884076</v>
      </c>
      <c r="W1676" s="1">
        <v>8.375</v>
      </c>
      <c r="Z1676" s="4">
        <f>IFERROR(__xludf.DUMMYFUNCTION("""COMPUTED_VALUE"""),8.055)</f>
        <v>8.055</v>
      </c>
      <c r="AA1676" s="4">
        <v>11.658</v>
      </c>
      <c r="AB1676" s="4" t="s">
        <v>13</v>
      </c>
      <c r="AC1676" s="1">
        <v>5.16091382829803</v>
      </c>
      <c r="AD1676" s="4">
        <v>-4.27683782829803</v>
      </c>
    </row>
    <row r="1677">
      <c r="G1677" s="5">
        <v>2.82109</v>
      </c>
      <c r="H1677" s="1">
        <v>8.38</v>
      </c>
      <c r="K1677" s="4">
        <f>IFERROR(__xludf.DUMMYFUNCTION("""COMPUTED_VALUE"""),8.06)</f>
        <v>8.06</v>
      </c>
      <c r="L1677" s="4">
        <v>8.73598</v>
      </c>
      <c r="M1677" s="4" t="s">
        <v>13</v>
      </c>
      <c r="N1677" s="1">
        <v>6.3111413358404</v>
      </c>
      <c r="O1677" s="4">
        <v>-3.4900513358404</v>
      </c>
      <c r="V1677" s="5">
        <v>0.822961</v>
      </c>
      <c r="W1677" s="1">
        <v>8.38</v>
      </c>
      <c r="Z1677" s="4">
        <f>IFERROR(__xludf.DUMMYFUNCTION("""COMPUTED_VALUE"""),8.06)</f>
        <v>8.06</v>
      </c>
      <c r="AA1677" s="4">
        <v>11.2248</v>
      </c>
      <c r="AB1677" s="4" t="s">
        <v>13</v>
      </c>
      <c r="AC1677" s="1">
        <v>5.16004270297102</v>
      </c>
      <c r="AD1677" s="4">
        <v>-4.33708170297102</v>
      </c>
    </row>
    <row r="1678">
      <c r="G1678" s="5">
        <v>2.79091</v>
      </c>
      <c r="H1678" s="1">
        <v>8.385</v>
      </c>
      <c r="K1678" s="4">
        <f>IFERROR(__xludf.DUMMYFUNCTION("""COMPUTED_VALUE"""),8.065)</f>
        <v>8.065</v>
      </c>
      <c r="L1678" s="4">
        <v>8.49952</v>
      </c>
      <c r="M1678" s="4" t="s">
        <v>13</v>
      </c>
      <c r="N1678" s="1">
        <v>6.34601280302983</v>
      </c>
      <c r="O1678" s="4">
        <v>-3.5551028030298304</v>
      </c>
      <c r="V1678" s="5">
        <v>0.76279</v>
      </c>
      <c r="W1678" s="1">
        <v>8.385</v>
      </c>
      <c r="Z1678" s="4">
        <f>IFERROR(__xludf.DUMMYFUNCTION("""COMPUTED_VALUE"""),8.065)</f>
        <v>8.065</v>
      </c>
      <c r="AA1678" s="4">
        <v>10.806</v>
      </c>
      <c r="AB1678" s="4" t="s">
        <v>13</v>
      </c>
      <c r="AC1678" s="1">
        <v>5.15921632226893</v>
      </c>
      <c r="AD1678" s="4">
        <v>-4.39642632226893</v>
      </c>
    </row>
    <row r="1679">
      <c r="G1679" s="5">
        <v>2.76124</v>
      </c>
      <c r="H1679" s="1">
        <v>8.39</v>
      </c>
      <c r="K1679" s="4">
        <f>IFERROR(__xludf.DUMMYFUNCTION("""COMPUTED_VALUE"""),8.07)</f>
        <v>8.07</v>
      </c>
      <c r="L1679" s="4">
        <v>8.27089</v>
      </c>
      <c r="M1679" s="4" t="s">
        <v>13</v>
      </c>
      <c r="N1679" s="1">
        <v>6.38114317406173</v>
      </c>
      <c r="O1679" s="4">
        <v>-3.6199031740617302</v>
      </c>
      <c r="V1679" s="5">
        <v>0.7036</v>
      </c>
      <c r="W1679" s="1">
        <v>8.39</v>
      </c>
      <c r="Z1679" s="4">
        <f>IFERROR(__xludf.DUMMYFUNCTION("""COMPUTED_VALUE"""),8.07)</f>
        <v>8.07</v>
      </c>
      <c r="AA1679" s="4">
        <v>10.4018</v>
      </c>
      <c r="AB1679" s="4" t="s">
        <v>13</v>
      </c>
      <c r="AC1679" s="1">
        <v>5.15843490125059</v>
      </c>
      <c r="AD1679" s="4">
        <v>-4.454834901250591</v>
      </c>
    </row>
    <row r="1680">
      <c r="G1680" s="5">
        <v>2.73206</v>
      </c>
      <c r="H1680" s="1">
        <v>8.395</v>
      </c>
      <c r="K1680" s="4">
        <f>IFERROR(__xludf.DUMMYFUNCTION("""COMPUTED_VALUE"""),8.075)</f>
        <v>8.075</v>
      </c>
      <c r="L1680" s="4">
        <v>8.04997</v>
      </c>
      <c r="M1680" s="4" t="s">
        <v>13</v>
      </c>
      <c r="N1680" s="1">
        <v>6.41651432990813</v>
      </c>
      <c r="O1680" s="4">
        <v>-3.6844543299081303</v>
      </c>
      <c r="V1680" s="5">
        <v>0.645366</v>
      </c>
      <c r="W1680" s="1">
        <v>8.395</v>
      </c>
      <c r="Z1680" s="4">
        <f>IFERROR(__xludf.DUMMYFUNCTION("""COMPUTED_VALUE"""),8.075)</f>
        <v>8.075</v>
      </c>
      <c r="AA1680" s="4">
        <v>10.0122</v>
      </c>
      <c r="AB1680" s="4" t="s">
        <v>13</v>
      </c>
      <c r="AC1680" s="1">
        <v>5.15769865497483</v>
      </c>
      <c r="AD1680" s="4">
        <v>-4.51233265497483</v>
      </c>
    </row>
    <row r="1681">
      <c r="G1681" s="5">
        <v>2.70345</v>
      </c>
      <c r="H1681" s="1">
        <v>8.4</v>
      </c>
      <c r="K1681" s="4">
        <f>IFERROR(__xludf.DUMMYFUNCTION("""COMPUTED_VALUE"""),8.08)</f>
        <v>8.08</v>
      </c>
      <c r="L1681" s="4">
        <v>7.83673</v>
      </c>
      <c r="M1681" s="4" t="s">
        <v>13</v>
      </c>
      <c r="N1681" s="1">
        <v>6.45210815154108</v>
      </c>
      <c r="O1681" s="4">
        <v>-3.74865815154108</v>
      </c>
      <c r="V1681" s="5">
        <v>0.588186</v>
      </c>
      <c r="W1681" s="1">
        <v>8.4</v>
      </c>
      <c r="Z1681" s="4">
        <f>IFERROR(__xludf.DUMMYFUNCTION("""COMPUTED_VALUE"""),8.08)</f>
        <v>8.08</v>
      </c>
      <c r="AA1681" s="4">
        <v>9.637</v>
      </c>
      <c r="AB1681" s="4" t="s">
        <v>13</v>
      </c>
      <c r="AC1681" s="1">
        <v>5.1570077985005</v>
      </c>
      <c r="AD1681" s="4">
        <v>-4.568821798500499</v>
      </c>
    </row>
    <row r="1682">
      <c r="G1682" s="5">
        <v>2.67539</v>
      </c>
      <c r="H1682" s="1">
        <v>8.405</v>
      </c>
      <c r="K1682" s="4">
        <f>IFERROR(__xludf.DUMMYFUNCTION("""COMPUTED_VALUE"""),8.085)</f>
        <v>8.085</v>
      </c>
      <c r="L1682" s="4">
        <v>7.63106</v>
      </c>
      <c r="M1682" s="4" t="s">
        <v>13</v>
      </c>
      <c r="N1682" s="1">
        <v>6.4879065199326</v>
      </c>
      <c r="O1682" s="4">
        <v>-3.8125165199325997</v>
      </c>
      <c r="V1682" s="5">
        <v>0.532081</v>
      </c>
      <c r="W1682" s="1">
        <v>8.405</v>
      </c>
      <c r="Z1682" s="4">
        <f>IFERROR(__xludf.DUMMYFUNCTION("""COMPUTED_VALUE"""),8.085)</f>
        <v>8.085</v>
      </c>
      <c r="AA1682" s="4">
        <v>9.27615</v>
      </c>
      <c r="AB1682" s="4" t="s">
        <v>13</v>
      </c>
      <c r="AC1682" s="1">
        <v>5.15636254688642</v>
      </c>
      <c r="AD1682" s="4">
        <v>-4.6242815468864205</v>
      </c>
    </row>
    <row r="1683">
      <c r="G1683" s="5">
        <v>2.64795</v>
      </c>
      <c r="H1683" s="1">
        <v>8.41</v>
      </c>
      <c r="K1683" s="4">
        <f>IFERROR(__xludf.DUMMYFUNCTION("""COMPUTED_VALUE"""),8.09)</f>
        <v>8.09</v>
      </c>
      <c r="L1683" s="4">
        <v>7.43282</v>
      </c>
      <c r="M1683" s="4" t="s">
        <v>13</v>
      </c>
      <c r="N1683" s="1">
        <v>6.52389131605477</v>
      </c>
      <c r="O1683" s="4">
        <v>-3.87594131605477</v>
      </c>
      <c r="V1683" s="5">
        <v>0.477141</v>
      </c>
      <c r="W1683" s="1">
        <v>8.41</v>
      </c>
      <c r="Z1683" s="4">
        <f>IFERROR(__xludf.DUMMYFUNCTION("""COMPUTED_VALUE"""),8.09)</f>
        <v>8.09</v>
      </c>
      <c r="AA1683" s="4">
        <v>8.92938</v>
      </c>
      <c r="AB1683" s="4" t="s">
        <v>13</v>
      </c>
      <c r="AC1683" s="1">
        <v>5.15576311519143</v>
      </c>
      <c r="AD1683" s="4">
        <v>-4.6786221151914305</v>
      </c>
    </row>
    <row r="1684">
      <c r="G1684" s="5">
        <v>2.62116</v>
      </c>
      <c r="H1684" s="1">
        <v>8.415</v>
      </c>
      <c r="K1684" s="4">
        <f>IFERROR(__xludf.DUMMYFUNCTION("""COMPUTED_VALUE"""),8.095)</f>
        <v>8.095</v>
      </c>
      <c r="L1684" s="4">
        <v>7.24184</v>
      </c>
      <c r="M1684" s="4" t="s">
        <v>13</v>
      </c>
      <c r="N1684" s="1">
        <v>6.56004442087958</v>
      </c>
      <c r="O1684" s="4">
        <v>-3.9388844208795795</v>
      </c>
      <c r="V1684" s="5">
        <v>0.423428</v>
      </c>
      <c r="W1684" s="1">
        <v>8.415</v>
      </c>
      <c r="Z1684" s="4">
        <f>IFERROR(__xludf.DUMMYFUNCTION("""COMPUTED_VALUE"""),8.095)</f>
        <v>8.095</v>
      </c>
      <c r="AA1684" s="4">
        <v>8.59641</v>
      </c>
      <c r="AB1684" s="4" t="s">
        <v>13</v>
      </c>
      <c r="AC1684" s="1">
        <v>5.15520971847437</v>
      </c>
      <c r="AD1684" s="4">
        <v>-4.73178171847437</v>
      </c>
    </row>
    <row r="1685">
      <c r="G1685" s="5">
        <v>2.59505</v>
      </c>
      <c r="H1685" s="1">
        <v>8.42</v>
      </c>
      <c r="K1685" s="4">
        <f>IFERROR(__xludf.DUMMYFUNCTION("""COMPUTED_VALUE"""),8.1)</f>
        <v>8.1</v>
      </c>
      <c r="L1685" s="4">
        <v>7.05797</v>
      </c>
      <c r="M1685" s="4" t="s">
        <v>13</v>
      </c>
      <c r="N1685" s="1">
        <v>6.59634771537912</v>
      </c>
      <c r="O1685" s="4">
        <v>-4.0012977153791205</v>
      </c>
      <c r="V1685" s="5">
        <v>0.371006</v>
      </c>
      <c r="W1685" s="1">
        <v>8.42</v>
      </c>
      <c r="Z1685" s="4">
        <f>IFERROR(__xludf.DUMMYFUNCTION("""COMPUTED_VALUE"""),8.1)</f>
        <v>8.1</v>
      </c>
      <c r="AA1685" s="4">
        <v>8.27694</v>
      </c>
      <c r="AB1685" s="4" t="s">
        <v>13</v>
      </c>
      <c r="AC1685" s="1">
        <v>5.15470257179406</v>
      </c>
      <c r="AD1685" s="4">
        <v>-4.78369657179406</v>
      </c>
    </row>
    <row r="1686">
      <c r="G1686" s="5">
        <v>2.56971</v>
      </c>
      <c r="H1686" s="1">
        <v>8.425</v>
      </c>
      <c r="K1686" s="4">
        <f>IFERROR(__xludf.DUMMYFUNCTION("""COMPUTED_VALUE"""),8.105)</f>
        <v>8.105</v>
      </c>
      <c r="L1686" s="4">
        <v>6.881</v>
      </c>
      <c r="M1686" s="4" t="s">
        <v>13</v>
      </c>
      <c r="N1686" s="1">
        <v>6.63278308052541</v>
      </c>
      <c r="O1686" s="4">
        <v>-4.06307308052541</v>
      </c>
      <c r="V1686" s="5">
        <v>0.319964</v>
      </c>
      <c r="W1686" s="1">
        <v>8.425</v>
      </c>
      <c r="Z1686" s="4">
        <f>IFERROR(__xludf.DUMMYFUNCTION("""COMPUTED_VALUE"""),8.105)</f>
        <v>8.105</v>
      </c>
      <c r="AA1686" s="4">
        <v>7.97054</v>
      </c>
      <c r="AB1686" s="4" t="s">
        <v>13</v>
      </c>
      <c r="AC1686" s="1">
        <v>5.15424189020936</v>
      </c>
      <c r="AD1686" s="4">
        <v>-4.834277890209361</v>
      </c>
    </row>
    <row r="1687">
      <c r="G1687" s="5">
        <v>2.54515</v>
      </c>
      <c r="H1687" s="1">
        <v>8.43</v>
      </c>
      <c r="K1687" s="4">
        <f>IFERROR(__xludf.DUMMYFUNCTION("""COMPUTED_VALUE"""),8.11)</f>
        <v>8.11</v>
      </c>
      <c r="L1687" s="4">
        <v>6.71077</v>
      </c>
      <c r="M1687" s="4" t="s">
        <v>13</v>
      </c>
      <c r="N1687" s="1">
        <v>6.66933239729047</v>
      </c>
      <c r="O1687" s="4">
        <v>-4.12418239729047</v>
      </c>
      <c r="V1687" s="5">
        <v>0.270384</v>
      </c>
      <c r="W1687" s="1">
        <v>8.43</v>
      </c>
      <c r="Z1687" s="4">
        <f>IFERROR(__xludf.DUMMYFUNCTION("""COMPUTED_VALUE"""),8.11)</f>
        <v>8.11</v>
      </c>
      <c r="AA1687" s="4">
        <v>7.67687</v>
      </c>
      <c r="AB1687" s="4" t="s">
        <v>13</v>
      </c>
      <c r="AC1687" s="1">
        <v>5.15382788877908</v>
      </c>
      <c r="AD1687" s="4">
        <v>-4.88344388877908</v>
      </c>
    </row>
    <row r="1688">
      <c r="G1688" s="5">
        <v>2.52145</v>
      </c>
      <c r="H1688" s="1">
        <v>8.435</v>
      </c>
      <c r="K1688" s="4">
        <f>IFERROR(__xludf.DUMMYFUNCTION("""COMPUTED_VALUE"""),8.115)</f>
        <v>8.115</v>
      </c>
      <c r="L1688" s="4">
        <v>6.54708</v>
      </c>
      <c r="M1688" s="4" t="s">
        <v>13</v>
      </c>
      <c r="N1688" s="1">
        <v>6.70597754664638</v>
      </c>
      <c r="O1688" s="4">
        <v>-4.184527546646379</v>
      </c>
      <c r="V1688" s="5">
        <v>0.222359</v>
      </c>
      <c r="W1688" s="1">
        <v>8.435</v>
      </c>
      <c r="Z1688" s="4">
        <f>IFERROR(__xludf.DUMMYFUNCTION("""COMPUTED_VALUE"""),8.115)</f>
        <v>8.115</v>
      </c>
      <c r="AA1688" s="4">
        <v>7.39544</v>
      </c>
      <c r="AB1688" s="4" t="s">
        <v>13</v>
      </c>
      <c r="AC1688" s="1">
        <v>5.15346078256206</v>
      </c>
      <c r="AD1688" s="4">
        <v>-4.93110178256206</v>
      </c>
    </row>
    <row r="1689">
      <c r="G1689" s="5">
        <v>2.49866</v>
      </c>
      <c r="H1689" s="1">
        <v>8.44</v>
      </c>
      <c r="K1689" s="4">
        <f>IFERROR(__xludf.DUMMYFUNCTION("""COMPUTED_VALUE"""),8.12)</f>
        <v>8.12</v>
      </c>
      <c r="L1689" s="4">
        <v>6.38968</v>
      </c>
      <c r="M1689" s="4" t="s">
        <v>13</v>
      </c>
      <c r="N1689" s="1">
        <v>6.74270040956514</v>
      </c>
      <c r="O1689" s="4">
        <v>-4.24404040956514</v>
      </c>
      <c r="V1689" s="5">
        <v>0.175963</v>
      </c>
      <c r="W1689" s="1">
        <v>8.44</v>
      </c>
      <c r="Z1689" s="4">
        <f>IFERROR(__xludf.DUMMYFUNCTION("""COMPUTED_VALUE"""),8.12)</f>
        <v>8.12</v>
      </c>
      <c r="AA1689" s="4">
        <v>7.12582</v>
      </c>
      <c r="AB1689" s="4" t="s">
        <v>13</v>
      </c>
      <c r="AC1689" s="1">
        <v>5.15314078661715</v>
      </c>
      <c r="AD1689" s="4">
        <v>-4.977177786617149</v>
      </c>
    </row>
    <row r="1690">
      <c r="G1690" s="5">
        <v>2.47682</v>
      </c>
      <c r="H1690" s="1">
        <v>8.445</v>
      </c>
      <c r="K1690" s="4">
        <f>IFERROR(__xludf.DUMMYFUNCTION("""COMPUTED_VALUE"""),8.125)</f>
        <v>8.125</v>
      </c>
      <c r="L1690" s="4">
        <v>6.23841</v>
      </c>
      <c r="M1690" s="4" t="s">
        <v>13</v>
      </c>
      <c r="N1690" s="1">
        <v>6.77948286701883</v>
      </c>
      <c r="O1690" s="4">
        <v>-4.30266286701883</v>
      </c>
      <c r="V1690" s="5">
        <v>0.131261</v>
      </c>
      <c r="W1690" s="1">
        <v>8.445</v>
      </c>
      <c r="Z1690" s="4">
        <f>IFERROR(__xludf.DUMMYFUNCTION("""COMPUTED_VALUE"""),8.125)</f>
        <v>8.125</v>
      </c>
      <c r="AA1690" s="4">
        <v>6.86756</v>
      </c>
      <c r="AB1690" s="4" t="s">
        <v>13</v>
      </c>
      <c r="AC1690" s="1">
        <v>5.15286811600317</v>
      </c>
      <c r="AD1690" s="4">
        <v>-5.02160711600317</v>
      </c>
    </row>
    <row r="1691">
      <c r="G1691" s="5">
        <v>2.456</v>
      </c>
      <c r="H1691" s="1">
        <v>8.45</v>
      </c>
      <c r="K1691" s="4">
        <f>IFERROR(__xludf.DUMMYFUNCTION("""COMPUTED_VALUE"""),8.13)</f>
        <v>8.13</v>
      </c>
      <c r="L1691" s="4">
        <v>6.09305</v>
      </c>
      <c r="M1691" s="4" t="s">
        <v>13</v>
      </c>
      <c r="N1691" s="1">
        <v>6.81630679997946</v>
      </c>
      <c r="O1691" s="4">
        <v>-4.36030679997946</v>
      </c>
      <c r="V1691" s="5">
        <v>0.0883472</v>
      </c>
      <c r="W1691" s="1">
        <v>8.45</v>
      </c>
      <c r="Z1691" s="4">
        <f>IFERROR(__xludf.DUMMYFUNCTION("""COMPUTED_VALUE"""),8.13)</f>
        <v>8.13</v>
      </c>
      <c r="AA1691" s="4">
        <v>6.62022</v>
      </c>
      <c r="AB1691" s="4" t="s">
        <v>13</v>
      </c>
      <c r="AC1691" s="1">
        <v>5.15264298577896</v>
      </c>
      <c r="AD1691" s="4">
        <v>-5.06429578577896</v>
      </c>
    </row>
    <row r="1692">
      <c r="G1692" s="5">
        <v>2.43623</v>
      </c>
      <c r="H1692" s="1">
        <v>8.455</v>
      </c>
      <c r="K1692" s="4">
        <f>IFERROR(__xludf.DUMMYFUNCTION("""COMPUTED_VALUE"""),8.135)</f>
        <v>8.135</v>
      </c>
      <c r="L1692" s="4">
        <v>5.95339</v>
      </c>
      <c r="M1692" s="4" t="s">
        <v>13</v>
      </c>
      <c r="N1692" s="1">
        <v>6.85315408941909</v>
      </c>
      <c r="O1692" s="4">
        <v>-4.41692408941909</v>
      </c>
      <c r="V1692" s="5">
        <v>0.0472795</v>
      </c>
      <c r="W1692" s="1">
        <v>8.455</v>
      </c>
      <c r="Z1692" s="4">
        <f>IFERROR(__xludf.DUMMYFUNCTION("""COMPUTED_VALUE"""),8.135)</f>
        <v>8.135</v>
      </c>
      <c r="AA1692" s="4">
        <v>6.38326</v>
      </c>
      <c r="AB1692" s="4" t="s">
        <v>13</v>
      </c>
      <c r="AC1692" s="1">
        <v>5.15246561100335</v>
      </c>
      <c r="AD1692" s="4">
        <v>-5.10518611100335</v>
      </c>
    </row>
    <row r="1693">
      <c r="G1693" s="5">
        <v>2.41754</v>
      </c>
      <c r="H1693" s="1">
        <v>8.46</v>
      </c>
      <c r="K1693" s="4">
        <f>IFERROR(__xludf.DUMMYFUNCTION("""COMPUTED_VALUE"""),8.1375427242)</f>
        <v>8.137542724</v>
      </c>
      <c r="L1693" s="4" t="s">
        <v>13</v>
      </c>
      <c r="M1693" s="4">
        <v>5.29677557630432</v>
      </c>
      <c r="N1693" s="1">
        <v>6.89000661630975</v>
      </c>
      <c r="O1693" s="4">
        <v>-4.472466616309751</v>
      </c>
      <c r="V1693" s="5">
        <v>0.00811238</v>
      </c>
      <c r="W1693" s="1">
        <v>8.46</v>
      </c>
      <c r="Z1693" s="4">
        <f>IFERROR(__xludf.DUMMYFUNCTION("""COMPUTED_VALUE"""),8.1375427242)</f>
        <v>8.137542724</v>
      </c>
      <c r="AA1693" s="4" t="s">
        <v>13</v>
      </c>
      <c r="AB1693" s="4">
        <v>5.24972146849407</v>
      </c>
      <c r="AC1693" s="1">
        <v>5.15233620673518</v>
      </c>
      <c r="AD1693" s="4">
        <v>-5.14422382673518</v>
      </c>
    </row>
    <row r="1694">
      <c r="G1694" s="5">
        <v>2.4</v>
      </c>
      <c r="H1694" s="1">
        <v>8.465</v>
      </c>
      <c r="K1694" s="4">
        <f>IFERROR(__xludf.DUMMYFUNCTION("""COMPUTED_VALUE"""),8.14)</f>
        <v>8.14</v>
      </c>
      <c r="L1694" s="4">
        <v>5.81923</v>
      </c>
      <c r="M1694" s="4" t="s">
        <v>13</v>
      </c>
      <c r="N1694" s="1">
        <v>6.92684626162348</v>
      </c>
      <c r="O1694" s="4">
        <v>-4.526846261623479</v>
      </c>
      <c r="V1694" s="5">
        <v>-0.0290988</v>
      </c>
      <c r="W1694" s="1">
        <v>8.465</v>
      </c>
      <c r="Z1694" s="4">
        <f>IFERROR(__xludf.DUMMYFUNCTION("""COMPUTED_VALUE"""),8.14)</f>
        <v>8.14</v>
      </c>
      <c r="AA1694" s="4">
        <v>6.15626</v>
      </c>
      <c r="AB1694" s="4" t="s">
        <v>13</v>
      </c>
      <c r="AC1694" s="1">
        <v>5.15225498803329</v>
      </c>
      <c r="AD1694" s="4">
        <v>-5.18135378803329</v>
      </c>
    </row>
    <row r="1695">
      <c r="G1695" s="5">
        <v>2.38359</v>
      </c>
      <c r="H1695" s="1">
        <v>8.47</v>
      </c>
      <c r="K1695" s="4">
        <f>IFERROR(__xludf.DUMMYFUNCTION("""COMPUTED_VALUE"""),8.145)</f>
        <v>8.145</v>
      </c>
      <c r="L1695" s="4">
        <v>5.69039</v>
      </c>
      <c r="M1695" s="4" t="s">
        <v>13</v>
      </c>
      <c r="N1695" s="1">
        <v>6.96365490633234</v>
      </c>
      <c r="O1695" s="4">
        <v>-4.58006490633234</v>
      </c>
      <c r="V1695" s="5">
        <v>-0.0643282</v>
      </c>
      <c r="W1695" s="1">
        <v>8.47</v>
      </c>
      <c r="Z1695" s="4">
        <f>IFERROR(__xludf.DUMMYFUNCTION("""COMPUTED_VALUE"""),8.145)</f>
        <v>8.145</v>
      </c>
      <c r="AA1695" s="4">
        <v>5.93876</v>
      </c>
      <c r="AB1695" s="4" t="s">
        <v>13</v>
      </c>
      <c r="AC1695" s="1">
        <v>5.1522221699565</v>
      </c>
      <c r="AD1695" s="4">
        <v>-5.2165503699565</v>
      </c>
    </row>
    <row r="1696">
      <c r="G1696" s="5">
        <v>2.36838</v>
      </c>
      <c r="H1696" s="1">
        <v>8.475</v>
      </c>
      <c r="K1696" s="4">
        <f>IFERROR(__xludf.DUMMYFUNCTION("""COMPUTED_VALUE"""),8.15)</f>
        <v>8.15</v>
      </c>
      <c r="L1696" s="4">
        <v>5.56664</v>
      </c>
      <c r="M1696" s="4" t="s">
        <v>13</v>
      </c>
      <c r="N1696" s="1">
        <v>7.0044581671698</v>
      </c>
      <c r="O1696" s="4">
        <v>-4.6360781671698</v>
      </c>
      <c r="V1696" s="5">
        <v>-0.0975188</v>
      </c>
      <c r="W1696" s="1">
        <v>8.475</v>
      </c>
      <c r="Z1696" s="4">
        <f>IFERROR(__xludf.DUMMYFUNCTION("""COMPUTED_VALUE"""),8.15)</f>
        <v>8.15</v>
      </c>
      <c r="AA1696" s="4">
        <v>5.73027</v>
      </c>
      <c r="AB1696" s="4" t="s">
        <v>13</v>
      </c>
      <c r="AC1696" s="1">
        <v>5.15653263882348</v>
      </c>
      <c r="AD1696" s="4">
        <v>-5.254051438823479</v>
      </c>
    </row>
    <row r="1697">
      <c r="G1697" s="5">
        <v>2.35436</v>
      </c>
      <c r="H1697" s="1">
        <v>8.48</v>
      </c>
      <c r="K1697" s="4">
        <f>IFERROR(__xludf.DUMMYFUNCTION("""COMPUTED_VALUE"""),8.155)</f>
        <v>8.155</v>
      </c>
      <c r="L1697" s="4">
        <v>5.4478</v>
      </c>
      <c r="M1697" s="4" t="s">
        <v>13</v>
      </c>
      <c r="N1697" s="1">
        <v>7.0556570459748</v>
      </c>
      <c r="O1697" s="4">
        <v>-4.7012970459748</v>
      </c>
      <c r="V1697" s="5">
        <v>-0.128667</v>
      </c>
      <c r="W1697" s="1">
        <v>8.48</v>
      </c>
      <c r="Z1697" s="4">
        <f>IFERROR(__xludf.DUMMYFUNCTION("""COMPUTED_VALUE"""),8.155)</f>
        <v>8.155</v>
      </c>
      <c r="AA1697" s="4">
        <v>5.53038</v>
      </c>
      <c r="AB1697" s="4" t="s">
        <v>13</v>
      </c>
      <c r="AC1697" s="1">
        <v>5.17223776128294</v>
      </c>
      <c r="AD1697" s="4">
        <v>-5.30090476128294</v>
      </c>
    </row>
    <row r="1698">
      <c r="G1698" s="5">
        <v>2.34156</v>
      </c>
      <c r="H1698" s="1">
        <v>8.485</v>
      </c>
      <c r="K1698" s="4">
        <f>IFERROR(__xludf.DUMMYFUNCTION("""COMPUTED_VALUE"""),8.16)</f>
        <v>8.16</v>
      </c>
      <c r="L1698" s="4">
        <v>5.3337</v>
      </c>
      <c r="M1698" s="4" t="s">
        <v>13</v>
      </c>
      <c r="N1698" s="1">
        <v>7.11516340978999</v>
      </c>
      <c r="O1698" s="4">
        <v>-4.77360340978999</v>
      </c>
      <c r="V1698" s="5">
        <v>-0.157744</v>
      </c>
      <c r="W1698" s="1">
        <v>8.485</v>
      </c>
      <c r="Z1698" s="4">
        <f>IFERROR(__xludf.DUMMYFUNCTION("""COMPUTED_VALUE"""),8.16)</f>
        <v>8.16</v>
      </c>
      <c r="AA1698" s="4">
        <v>5.33863</v>
      </c>
      <c r="AB1698" s="4" t="s">
        <v>13</v>
      </c>
      <c r="AC1698" s="1">
        <v>5.1975584310048</v>
      </c>
      <c r="AD1698" s="4">
        <v>-5.3553024310048</v>
      </c>
    </row>
    <row r="1699">
      <c r="G1699" s="5">
        <v>2.32996</v>
      </c>
      <c r="H1699" s="1">
        <v>8.49</v>
      </c>
      <c r="K1699" s="4">
        <f>IFERROR(__xludf.DUMMYFUNCTION("""COMPUTED_VALUE"""),8.165)</f>
        <v>8.165</v>
      </c>
      <c r="L1699" s="4">
        <v>5.22412</v>
      </c>
      <c r="M1699" s="4" t="s">
        <v>13</v>
      </c>
      <c r="N1699" s="1">
        <v>7.18069369614813</v>
      </c>
      <c r="O1699" s="4">
        <v>-4.85073369614813</v>
      </c>
      <c r="V1699" s="5">
        <v>-0.184771</v>
      </c>
      <c r="W1699" s="1">
        <v>8.49</v>
      </c>
      <c r="Z1699" s="4">
        <f>IFERROR(__xludf.DUMMYFUNCTION("""COMPUTED_VALUE"""),8.165)</f>
        <v>8.165</v>
      </c>
      <c r="AA1699" s="4">
        <v>5.15459</v>
      </c>
      <c r="AB1699" s="4" t="s">
        <v>13</v>
      </c>
      <c r="AC1699" s="1">
        <v>5.23051015290423</v>
      </c>
      <c r="AD1699" s="4">
        <v>-5.41528115290423</v>
      </c>
    </row>
    <row r="1700">
      <c r="G1700" s="5">
        <v>2.31958</v>
      </c>
      <c r="H1700" s="1">
        <v>8.495</v>
      </c>
      <c r="K1700" s="4">
        <f>IFERROR(__xludf.DUMMYFUNCTION("""COMPUTED_VALUE"""),8.17)</f>
        <v>8.17</v>
      </c>
      <c r="L1700" s="4">
        <v>5.11889</v>
      </c>
      <c r="M1700" s="4" t="s">
        <v>13</v>
      </c>
      <c r="N1700" s="1">
        <v>7.24996434258188</v>
      </c>
      <c r="O1700" s="4">
        <v>-4.930384342581879</v>
      </c>
      <c r="V1700" s="5">
        <v>-0.209728</v>
      </c>
      <c r="W1700" s="1">
        <v>8.495</v>
      </c>
      <c r="Z1700" s="4">
        <f>IFERROR(__xludf.DUMMYFUNCTION("""COMPUTED_VALUE"""),8.17)</f>
        <v>8.17</v>
      </c>
      <c r="AA1700" s="4">
        <v>4.97786</v>
      </c>
      <c r="AB1700" s="4" t="s">
        <v>13</v>
      </c>
      <c r="AC1700" s="1">
        <v>5.26910843189638</v>
      </c>
      <c r="AD1700" s="4">
        <v>-5.47883643189638</v>
      </c>
    </row>
    <row r="1701">
      <c r="G1701" s="5">
        <v>2.31039</v>
      </c>
      <c r="H1701" s="1">
        <v>8.5</v>
      </c>
      <c r="K1701" s="4">
        <f>IFERROR(__xludf.DUMMYFUNCTION("""COMPUTED_VALUE"""),8.175)</f>
        <v>8.175</v>
      </c>
      <c r="L1701" s="4">
        <v>5.01783</v>
      </c>
      <c r="M1701" s="4" t="s">
        <v>13</v>
      </c>
      <c r="N1701" s="1">
        <v>7.320691786624</v>
      </c>
      <c r="O1701" s="4">
        <v>-5.010301786624</v>
      </c>
      <c r="V1701" s="5">
        <v>-0.232661</v>
      </c>
      <c r="W1701" s="1">
        <v>8.5</v>
      </c>
      <c r="Z1701" s="4">
        <f>IFERROR(__xludf.DUMMYFUNCTION("""COMPUTED_VALUE"""),8.175)</f>
        <v>8.175</v>
      </c>
      <c r="AA1701" s="4">
        <v>4.808</v>
      </c>
      <c r="AB1701" s="4" t="s">
        <v>13</v>
      </c>
      <c r="AC1701" s="1">
        <v>5.31136877289645</v>
      </c>
      <c r="AD1701" s="4">
        <v>-5.54402977289645</v>
      </c>
    </row>
    <row r="1702">
      <c r="G1702" s="5">
        <v>2.30238</v>
      </c>
      <c r="H1702" s="1">
        <v>8.505</v>
      </c>
      <c r="K1702" s="4">
        <f>IFERROR(__xludf.DUMMYFUNCTION("""COMPUTED_VALUE"""),8.18)</f>
        <v>8.18</v>
      </c>
      <c r="L1702" s="4">
        <v>4.92073</v>
      </c>
      <c r="M1702" s="4" t="s">
        <v>13</v>
      </c>
      <c r="N1702" s="1">
        <v>7.39059246580719</v>
      </c>
      <c r="O1702" s="4">
        <v>-5.0882124658071906</v>
      </c>
      <c r="V1702" s="5">
        <v>-0.253599</v>
      </c>
      <c r="W1702" s="1">
        <v>8.505</v>
      </c>
      <c r="Z1702" s="4">
        <f>IFERROR(__xludf.DUMMYFUNCTION("""COMPUTED_VALUE"""),8.18)</f>
        <v>8.18</v>
      </c>
      <c r="AA1702" s="4">
        <v>4.64462</v>
      </c>
      <c r="AB1702" s="4" t="s">
        <v>13</v>
      </c>
      <c r="AC1702" s="1">
        <v>5.35530668081959</v>
      </c>
      <c r="AD1702" s="4">
        <v>-5.60890568081959</v>
      </c>
    </row>
    <row r="1703">
      <c r="G1703" s="5">
        <v>2.29551</v>
      </c>
      <c r="H1703" s="1">
        <v>8.51</v>
      </c>
      <c r="K1703" s="4">
        <f>IFERROR(__xludf.DUMMYFUNCTION("""COMPUTED_VALUE"""),8.185)</f>
        <v>8.185</v>
      </c>
      <c r="L1703" s="4">
        <v>4.82743</v>
      </c>
      <c r="M1703" s="4" t="s">
        <v>13</v>
      </c>
      <c r="N1703" s="1">
        <v>7.45738281766412</v>
      </c>
      <c r="O1703" s="4">
        <v>-5.16187281766412</v>
      </c>
      <c r="V1703" s="5">
        <v>-0.272578</v>
      </c>
      <c r="W1703" s="1">
        <v>8.51</v>
      </c>
      <c r="Z1703" s="4">
        <f>IFERROR(__xludf.DUMMYFUNCTION("""COMPUTED_VALUE"""),8.185)</f>
        <v>8.185</v>
      </c>
      <c r="AA1703" s="4">
        <v>4.48737</v>
      </c>
      <c r="AB1703" s="4" t="s">
        <v>13</v>
      </c>
      <c r="AC1703" s="1">
        <v>5.39893766058097</v>
      </c>
      <c r="AD1703" s="4">
        <v>-5.67151566058097</v>
      </c>
    </row>
    <row r="1704">
      <c r="G1704" s="5">
        <v>2.28975</v>
      </c>
      <c r="H1704" s="1">
        <v>8.515</v>
      </c>
      <c r="K1704" s="4">
        <f>IFERROR(__xludf.DUMMYFUNCTION("""COMPUTED_VALUE"""),8.19)</f>
        <v>8.19</v>
      </c>
      <c r="L1704" s="4">
        <v>4.73776</v>
      </c>
      <c r="M1704" s="4" t="s">
        <v>13</v>
      </c>
      <c r="N1704" s="1">
        <v>7.51877927972757</v>
      </c>
      <c r="O1704" s="4">
        <v>-5.22902927972757</v>
      </c>
      <c r="V1704" s="5">
        <v>-0.289651</v>
      </c>
      <c r="W1704" s="1">
        <v>8.515</v>
      </c>
      <c r="Z1704" s="4">
        <f>IFERROR(__xludf.DUMMYFUNCTION("""COMPUTED_VALUE"""),8.19)</f>
        <v>8.19</v>
      </c>
      <c r="AA1704" s="4">
        <v>4.33589</v>
      </c>
      <c r="AB1704" s="4" t="s">
        <v>13</v>
      </c>
      <c r="AC1704" s="1">
        <v>5.44027721709577</v>
      </c>
      <c r="AD1704" s="4">
        <v>-5.72992821709577</v>
      </c>
    </row>
    <row r="1705">
      <c r="G1705" s="5">
        <v>2.28507</v>
      </c>
      <c r="H1705" s="1">
        <v>8.52</v>
      </c>
      <c r="K1705" s="4">
        <f>IFERROR(__xludf.DUMMYFUNCTION("""COMPUTED_VALUE"""),8.195)</f>
        <v>8.195</v>
      </c>
      <c r="L1705" s="4">
        <v>4.65151</v>
      </c>
      <c r="M1705" s="4" t="s">
        <v>13</v>
      </c>
      <c r="N1705" s="1">
        <v>7.57249828953019</v>
      </c>
      <c r="O1705" s="4">
        <v>-5.28742828953019</v>
      </c>
      <c r="V1705" s="5">
        <v>-0.304858</v>
      </c>
      <c r="W1705" s="1">
        <v>8.52</v>
      </c>
      <c r="Z1705" s="4">
        <f>IFERROR(__xludf.DUMMYFUNCTION("""COMPUTED_VALUE"""),8.195)</f>
        <v>8.195</v>
      </c>
      <c r="AA1705" s="4">
        <v>4.18976</v>
      </c>
      <c r="AB1705" s="4" t="s">
        <v>13</v>
      </c>
      <c r="AC1705" s="1">
        <v>5.47734085527915</v>
      </c>
      <c r="AD1705" s="4">
        <v>-5.78219885527915</v>
      </c>
    </row>
    <row r="1706">
      <c r="G1706" s="5">
        <v>2.28142</v>
      </c>
      <c r="H1706" s="1">
        <v>8.525</v>
      </c>
      <c r="K1706" s="4">
        <f>IFERROR(__xludf.DUMMYFUNCTION("""COMPUTED_VALUE"""),8.2)</f>
        <v>8.2</v>
      </c>
      <c r="L1706" s="4">
        <v>4.56855</v>
      </c>
      <c r="M1706" s="4" t="s">
        <v>13</v>
      </c>
      <c r="N1706" s="1">
        <v>7.61625628460475</v>
      </c>
      <c r="O1706" s="4">
        <v>-5.334836284604751</v>
      </c>
      <c r="V1706" s="5">
        <v>-0.318292</v>
      </c>
      <c r="W1706" s="1">
        <v>8.525</v>
      </c>
      <c r="Z1706" s="4">
        <f>IFERROR(__xludf.DUMMYFUNCTION("""COMPUTED_VALUE"""),8.2)</f>
        <v>8.2</v>
      </c>
      <c r="AA1706" s="4">
        <v>4.0487</v>
      </c>
      <c r="AB1706" s="4" t="s">
        <v>13</v>
      </c>
      <c r="AC1706" s="1">
        <v>5.5081440800463</v>
      </c>
      <c r="AD1706" s="4">
        <v>-5.8264360800462995</v>
      </c>
    </row>
    <row r="1707">
      <c r="G1707" s="5">
        <v>2.27873</v>
      </c>
      <c r="H1707" s="1">
        <v>8.53</v>
      </c>
      <c r="K1707" s="4">
        <f>IFERROR(__xludf.DUMMYFUNCTION("""COMPUTED_VALUE"""),8.205)</f>
        <v>8.205</v>
      </c>
      <c r="L1707" s="4">
        <v>4.48868</v>
      </c>
      <c r="M1707" s="4" t="s">
        <v>13</v>
      </c>
      <c r="N1707" s="1">
        <v>7.64776970248392</v>
      </c>
      <c r="O1707" s="4">
        <v>-5.369039702483921</v>
      </c>
      <c r="V1707" s="5">
        <v>-0.330023</v>
      </c>
      <c r="W1707" s="1">
        <v>8.53</v>
      </c>
      <c r="Z1707" s="4">
        <f>IFERROR(__xludf.DUMMYFUNCTION("""COMPUTED_VALUE"""),8.205)</f>
        <v>8.205</v>
      </c>
      <c r="AA1707" s="4">
        <v>3.91238</v>
      </c>
      <c r="AB1707" s="4" t="s">
        <v>13</v>
      </c>
      <c r="AC1707" s="1">
        <v>5.53070239631237</v>
      </c>
      <c r="AD1707" s="4">
        <v>-5.86072539631237</v>
      </c>
    </row>
    <row r="1708">
      <c r="G1708" s="5">
        <v>2.27696</v>
      </c>
      <c r="H1708" s="1">
        <v>8.535</v>
      </c>
      <c r="K1708" s="4">
        <f>IFERROR(__xludf.DUMMYFUNCTION("""COMPUTED_VALUE"""),8.21)</f>
        <v>8.21</v>
      </c>
      <c r="L1708" s="4">
        <v>4.41173</v>
      </c>
      <c r="M1708" s="4" t="s">
        <v>13</v>
      </c>
      <c r="N1708" s="1">
        <v>7.66475498070044</v>
      </c>
      <c r="O1708" s="4">
        <v>-5.38779498070044</v>
      </c>
      <c r="V1708" s="5">
        <v>-0.340125</v>
      </c>
      <c r="W1708" s="1">
        <v>8.535</v>
      </c>
      <c r="Z1708" s="4">
        <f>IFERROR(__xludf.DUMMYFUNCTION("""COMPUTED_VALUE"""),8.21)</f>
        <v>8.21</v>
      </c>
      <c r="AA1708" s="4">
        <v>3.78047</v>
      </c>
      <c r="AB1708" s="4" t="s">
        <v>13</v>
      </c>
      <c r="AC1708" s="1">
        <v>5.54303130899254</v>
      </c>
      <c r="AD1708" s="4">
        <v>-5.88315630899254</v>
      </c>
    </row>
    <row r="1709">
      <c r="G1709" s="5">
        <v>2.27606</v>
      </c>
      <c r="H1709" s="1">
        <v>8.54</v>
      </c>
      <c r="K1709" s="4">
        <f>IFERROR(__xludf.DUMMYFUNCTION("""COMPUTED_VALUE"""),8.215)</f>
        <v>8.215</v>
      </c>
      <c r="L1709" s="4">
        <v>4.33757</v>
      </c>
      <c r="M1709" s="4" t="s">
        <v>13</v>
      </c>
      <c r="N1709" s="1">
        <v>7.667087964</v>
      </c>
      <c r="O1709" s="4">
        <v>-5.391027964</v>
      </c>
      <c r="V1709" s="5">
        <v>-0.348683</v>
      </c>
      <c r="W1709" s="1">
        <v>8.54</v>
      </c>
      <c r="Z1709" s="4">
        <f>IFERROR(__xludf.DUMMYFUNCTION("""COMPUTED_VALUE"""),8.215)</f>
        <v>8.215</v>
      </c>
      <c r="AA1709" s="4">
        <v>3.65273</v>
      </c>
      <c r="AB1709" s="4" t="s">
        <v>13</v>
      </c>
      <c r="AC1709" s="1">
        <v>5.544741063</v>
      </c>
      <c r="AD1709" s="4">
        <v>-5.893424063</v>
      </c>
    </row>
    <row r="1710">
      <c r="G1710" s="5">
        <v>2.27595</v>
      </c>
      <c r="H1710" s="1">
        <v>8.545</v>
      </c>
      <c r="K1710" s="4">
        <f>IFERROR(__xludf.DUMMYFUNCTION("""COMPUTED_VALUE"""),8.22)</f>
        <v>8.22</v>
      </c>
      <c r="L1710" s="4">
        <v>4.26604</v>
      </c>
      <c r="M1710" s="4" t="s">
        <v>13</v>
      </c>
      <c r="N1710" s="1">
        <v>7.667087964</v>
      </c>
      <c r="O1710" s="4">
        <v>-5.391137964</v>
      </c>
      <c r="V1710" s="5">
        <v>-0.355792</v>
      </c>
      <c r="W1710" s="1">
        <v>8.545</v>
      </c>
      <c r="Z1710" s="4">
        <f>IFERROR(__xludf.DUMMYFUNCTION("""COMPUTED_VALUE"""),8.22)</f>
        <v>8.22</v>
      </c>
      <c r="AA1710" s="4">
        <v>3.52887</v>
      </c>
      <c r="AB1710" s="4" t="s">
        <v>13</v>
      </c>
      <c r="AC1710" s="1">
        <v>5.544741063</v>
      </c>
      <c r="AD1710" s="4">
        <v>-5.900533063</v>
      </c>
    </row>
    <row r="1711">
      <c r="G1711" s="5">
        <v>2.27654</v>
      </c>
      <c r="H1711" s="1">
        <v>8.55</v>
      </c>
      <c r="K1711" s="4">
        <f>IFERROR(__xludf.DUMMYFUNCTION("""COMPUTED_VALUE"""),8.225)</f>
        <v>8.225</v>
      </c>
      <c r="L1711" s="4">
        <v>4.19701</v>
      </c>
      <c r="M1711" s="4" t="s">
        <v>13</v>
      </c>
      <c r="N1711" s="1">
        <v>7.667087964</v>
      </c>
      <c r="O1711" s="4">
        <v>-5.3905479640000005</v>
      </c>
      <c r="V1711" s="5">
        <v>-0.361569</v>
      </c>
      <c r="W1711" s="1">
        <v>8.55</v>
      </c>
      <c r="Z1711" s="4">
        <f>IFERROR(__xludf.DUMMYFUNCTION("""COMPUTED_VALUE"""),8.225)</f>
        <v>8.225</v>
      </c>
      <c r="AA1711" s="4">
        <v>3.40866</v>
      </c>
      <c r="AB1711" s="4" t="s">
        <v>13</v>
      </c>
      <c r="AC1711" s="1">
        <v>5.544741063</v>
      </c>
      <c r="AD1711" s="4">
        <v>-5.906310063</v>
      </c>
    </row>
    <row r="1712">
      <c r="G1712" s="5">
        <v>2.27778</v>
      </c>
      <c r="H1712" s="1">
        <v>8.555</v>
      </c>
      <c r="K1712" s="4">
        <f>IFERROR(__xludf.DUMMYFUNCTION("""COMPUTED_VALUE"""),8.23)</f>
        <v>8.23</v>
      </c>
      <c r="L1712" s="4">
        <v>4.13031</v>
      </c>
      <c r="M1712" s="4" t="s">
        <v>13</v>
      </c>
      <c r="N1712" s="1">
        <v>7.667087964</v>
      </c>
      <c r="O1712" s="4">
        <v>-5.389307964</v>
      </c>
      <c r="V1712" s="5">
        <v>-0.366105</v>
      </c>
      <c r="W1712" s="1">
        <v>8.555</v>
      </c>
      <c r="Z1712" s="4">
        <f>IFERROR(__xludf.DUMMYFUNCTION("""COMPUTED_VALUE"""),8.23)</f>
        <v>8.23</v>
      </c>
      <c r="AA1712" s="4">
        <v>3.29186</v>
      </c>
      <c r="AB1712" s="4" t="s">
        <v>13</v>
      </c>
      <c r="AC1712" s="1">
        <v>5.544741063</v>
      </c>
      <c r="AD1712" s="4">
        <v>-5.910846063</v>
      </c>
    </row>
    <row r="1713">
      <c r="G1713" s="5">
        <v>2.2796</v>
      </c>
      <c r="H1713" s="1">
        <v>8.56</v>
      </c>
      <c r="K1713" s="4">
        <f>IFERROR(__xludf.DUMMYFUNCTION("""COMPUTED_VALUE"""),8.235)</f>
        <v>8.235</v>
      </c>
      <c r="L1713" s="4">
        <v>4.06585</v>
      </c>
      <c r="M1713" s="4" t="s">
        <v>13</v>
      </c>
      <c r="N1713" s="1">
        <v>7.667087964</v>
      </c>
      <c r="O1713" s="4">
        <v>-5.387487964</v>
      </c>
      <c r="V1713" s="5">
        <v>-0.369514</v>
      </c>
      <c r="W1713" s="1">
        <v>8.56</v>
      </c>
      <c r="Z1713" s="4">
        <f>IFERROR(__xludf.DUMMYFUNCTION("""COMPUTED_VALUE"""),8.235)</f>
        <v>8.235</v>
      </c>
      <c r="AA1713" s="4">
        <v>3.1783</v>
      </c>
      <c r="AB1713" s="4" t="s">
        <v>13</v>
      </c>
      <c r="AC1713" s="1">
        <v>5.544741063</v>
      </c>
      <c r="AD1713" s="4">
        <v>-5.914255063</v>
      </c>
    </row>
    <row r="1714">
      <c r="G1714" s="5">
        <v>2.28191</v>
      </c>
      <c r="H1714" s="1">
        <v>8.565</v>
      </c>
      <c r="K1714" s="4">
        <f>IFERROR(__xludf.DUMMYFUNCTION("""COMPUTED_VALUE"""),8.24)</f>
        <v>8.24</v>
      </c>
      <c r="L1714" s="4">
        <v>4.00348</v>
      </c>
      <c r="M1714" s="4" t="s">
        <v>13</v>
      </c>
      <c r="N1714" s="1">
        <v>7.667087964</v>
      </c>
      <c r="O1714" s="4">
        <v>-5.385177964</v>
      </c>
      <c r="V1714" s="5">
        <v>-0.371886</v>
      </c>
      <c r="W1714" s="1">
        <v>8.565</v>
      </c>
      <c r="Z1714" s="4">
        <f>IFERROR(__xludf.DUMMYFUNCTION("""COMPUTED_VALUE"""),8.24)</f>
        <v>8.24</v>
      </c>
      <c r="AA1714" s="4">
        <v>3.06776</v>
      </c>
      <c r="AB1714" s="4" t="s">
        <v>13</v>
      </c>
      <c r="AC1714" s="1">
        <v>5.544741063</v>
      </c>
      <c r="AD1714" s="4">
        <v>-5.916627063</v>
      </c>
    </row>
    <row r="1715">
      <c r="G1715" s="5">
        <v>2.28465</v>
      </c>
      <c r="H1715" s="1">
        <v>8.57</v>
      </c>
      <c r="K1715" s="4">
        <f>IFERROR(__xludf.DUMMYFUNCTION("""COMPUTED_VALUE"""),8.245)</f>
        <v>8.245</v>
      </c>
      <c r="L1715" s="4">
        <v>3.94313</v>
      </c>
      <c r="M1715" s="4" t="s">
        <v>13</v>
      </c>
      <c r="N1715" s="1">
        <v>7.667087964</v>
      </c>
      <c r="O1715" s="4">
        <v>-5.382437964</v>
      </c>
      <c r="V1715" s="5">
        <v>-0.373342</v>
      </c>
      <c r="W1715" s="1">
        <v>8.57</v>
      </c>
      <c r="Z1715" s="4">
        <f>IFERROR(__xludf.DUMMYFUNCTION("""COMPUTED_VALUE"""),8.245)</f>
        <v>8.245</v>
      </c>
      <c r="AA1715" s="4">
        <v>2.96014</v>
      </c>
      <c r="AB1715" s="4" t="s">
        <v>13</v>
      </c>
      <c r="AC1715" s="1">
        <v>5.544741063</v>
      </c>
      <c r="AD1715" s="4">
        <v>-5.918083063</v>
      </c>
    </row>
    <row r="1716">
      <c r="G1716" s="5">
        <v>2.28773</v>
      </c>
      <c r="H1716" s="1">
        <v>8.575</v>
      </c>
      <c r="K1716" s="4">
        <f>IFERROR(__xludf.DUMMYFUNCTION("""COMPUTED_VALUE"""),8.25)</f>
        <v>8.25</v>
      </c>
      <c r="L1716" s="4">
        <v>3.88468</v>
      </c>
      <c r="M1716" s="4" t="s">
        <v>13</v>
      </c>
      <c r="N1716" s="1">
        <v>7.667087964</v>
      </c>
      <c r="O1716" s="4">
        <v>-5.379357964</v>
      </c>
      <c r="V1716" s="5">
        <v>-0.373985</v>
      </c>
      <c r="W1716" s="1">
        <v>8.575</v>
      </c>
      <c r="Z1716" s="4">
        <f>IFERROR(__xludf.DUMMYFUNCTION("""COMPUTED_VALUE"""),8.25)</f>
        <v>8.25</v>
      </c>
      <c r="AA1716" s="4">
        <v>2.85525</v>
      </c>
      <c r="AB1716" s="4" t="s">
        <v>13</v>
      </c>
      <c r="AC1716" s="1">
        <v>5.544741063</v>
      </c>
      <c r="AD1716" s="4">
        <v>-5.918726063</v>
      </c>
    </row>
    <row r="1717">
      <c r="G1717" s="5">
        <v>2.29109</v>
      </c>
      <c r="H1717" s="1">
        <v>8.58</v>
      </c>
      <c r="K1717" s="4">
        <f>IFERROR(__xludf.DUMMYFUNCTION("""COMPUTED_VALUE"""),8.255)</f>
        <v>8.255</v>
      </c>
      <c r="L1717" s="4">
        <v>3.82805</v>
      </c>
      <c r="M1717" s="4" t="s">
        <v>13</v>
      </c>
      <c r="N1717" s="1">
        <v>7.667087964</v>
      </c>
      <c r="O1717" s="4">
        <v>-5.375997964</v>
      </c>
      <c r="V1717" s="5">
        <v>-0.373911</v>
      </c>
      <c r="W1717" s="1">
        <v>8.58</v>
      </c>
      <c r="Z1717" s="4">
        <f>IFERROR(__xludf.DUMMYFUNCTION("""COMPUTED_VALUE"""),8.255)</f>
        <v>8.255</v>
      </c>
      <c r="AA1717" s="4">
        <v>2.75299</v>
      </c>
      <c r="AB1717" s="4" t="s">
        <v>13</v>
      </c>
      <c r="AC1717" s="1">
        <v>5.544741063</v>
      </c>
      <c r="AD1717" s="4">
        <v>-5.918652063</v>
      </c>
    </row>
    <row r="1718">
      <c r="G1718" s="5">
        <v>2.29464</v>
      </c>
      <c r="H1718" s="1">
        <v>8.585</v>
      </c>
      <c r="K1718" s="4">
        <f>IFERROR(__xludf.DUMMYFUNCTION("""COMPUTED_VALUE"""),8.26)</f>
        <v>8.26</v>
      </c>
      <c r="L1718" s="4">
        <v>3.77317</v>
      </c>
      <c r="M1718" s="4" t="s">
        <v>13</v>
      </c>
      <c r="N1718" s="1">
        <v>7.667087964</v>
      </c>
      <c r="O1718" s="4">
        <v>-5.372447964000001</v>
      </c>
      <c r="V1718" s="5">
        <v>-0.373242</v>
      </c>
      <c r="W1718" s="1">
        <v>8.585</v>
      </c>
      <c r="Z1718" s="4">
        <f>IFERROR(__xludf.DUMMYFUNCTION("""COMPUTED_VALUE"""),8.26)</f>
        <v>8.26</v>
      </c>
      <c r="AA1718" s="4">
        <v>2.65325</v>
      </c>
      <c r="AB1718" s="4" t="s">
        <v>13</v>
      </c>
      <c r="AC1718" s="1">
        <v>5.544741063</v>
      </c>
      <c r="AD1718" s="4">
        <v>-5.917983063</v>
      </c>
    </row>
    <row r="1719">
      <c r="G1719" s="5">
        <v>2.29832</v>
      </c>
      <c r="H1719" s="1">
        <v>8.59</v>
      </c>
      <c r="K1719" s="4">
        <f>IFERROR(__xludf.DUMMYFUNCTION("""COMPUTED_VALUE"""),8.265)</f>
        <v>8.265</v>
      </c>
      <c r="L1719" s="4">
        <v>3.71995</v>
      </c>
      <c r="M1719" s="4" t="s">
        <v>13</v>
      </c>
      <c r="N1719" s="1">
        <v>7.667087964</v>
      </c>
      <c r="O1719" s="4">
        <v>-5.368767964</v>
      </c>
      <c r="V1719" s="5">
        <v>-0.372079</v>
      </c>
      <c r="W1719" s="1">
        <v>8.59</v>
      </c>
      <c r="Z1719" s="4">
        <f>IFERROR(__xludf.DUMMYFUNCTION("""COMPUTED_VALUE"""),8.265)</f>
        <v>8.265</v>
      </c>
      <c r="AA1719" s="4">
        <v>2.55595</v>
      </c>
      <c r="AB1719" s="4" t="s">
        <v>13</v>
      </c>
      <c r="AC1719" s="1">
        <v>5.544741063</v>
      </c>
      <c r="AD1719" s="4">
        <v>-5.916820063</v>
      </c>
    </row>
    <row r="1720">
      <c r="G1720" s="5">
        <v>2.30208</v>
      </c>
      <c r="H1720" s="1">
        <v>8.595</v>
      </c>
      <c r="K1720" s="4">
        <f>IFERROR(__xludf.DUMMYFUNCTION("""COMPUTED_VALUE"""),8.27)</f>
        <v>8.27</v>
      </c>
      <c r="L1720" s="4">
        <v>3.66833</v>
      </c>
      <c r="M1720" s="4" t="s">
        <v>13</v>
      </c>
      <c r="N1720" s="1">
        <v>7.667087964</v>
      </c>
      <c r="O1720" s="4">
        <v>-5.365007964</v>
      </c>
      <c r="V1720" s="5">
        <v>-0.370472</v>
      </c>
      <c r="W1720" s="1">
        <v>8.595</v>
      </c>
      <c r="Z1720" s="4">
        <f>IFERROR(__xludf.DUMMYFUNCTION("""COMPUTED_VALUE"""),8.27)</f>
        <v>8.27</v>
      </c>
      <c r="AA1720" s="4">
        <v>2.46097</v>
      </c>
      <c r="AB1720" s="4" t="s">
        <v>13</v>
      </c>
      <c r="AC1720" s="1">
        <v>5.544741063</v>
      </c>
      <c r="AD1720" s="4">
        <v>-5.915213063</v>
      </c>
    </row>
    <row r="1721">
      <c r="G1721" s="5">
        <v>2.30584</v>
      </c>
      <c r="H1721" s="1">
        <v>8.6</v>
      </c>
      <c r="K1721" s="4">
        <f>IFERROR(__xludf.DUMMYFUNCTION("""COMPUTED_VALUE"""),8.275)</f>
        <v>8.275</v>
      </c>
      <c r="L1721" s="4">
        <v>3.61823</v>
      </c>
      <c r="M1721" s="4" t="s">
        <v>13</v>
      </c>
      <c r="N1721" s="1">
        <v>7.667087964</v>
      </c>
      <c r="O1721" s="4">
        <v>-5.361247964</v>
      </c>
      <c r="V1721" s="5">
        <v>-0.36857</v>
      </c>
      <c r="W1721" s="1">
        <v>8.6</v>
      </c>
      <c r="Z1721" s="4">
        <f>IFERROR(__xludf.DUMMYFUNCTION("""COMPUTED_VALUE"""),8.275)</f>
        <v>8.275</v>
      </c>
      <c r="AA1721" s="4">
        <v>2.36829</v>
      </c>
      <c r="AB1721" s="4" t="s">
        <v>13</v>
      </c>
      <c r="AC1721" s="1">
        <v>5.544741063</v>
      </c>
      <c r="AD1721" s="4">
        <v>-5.913311063</v>
      </c>
    </row>
    <row r="1722">
      <c r="G1722" s="5">
        <v>2.30954</v>
      </c>
      <c r="H1722" s="1">
        <v>8.605</v>
      </c>
      <c r="K1722" s="4">
        <f>IFERROR(__xludf.DUMMYFUNCTION("""COMPUTED_VALUE"""),8.28)</f>
        <v>8.28</v>
      </c>
      <c r="L1722" s="4">
        <v>3.56962</v>
      </c>
      <c r="M1722" s="4" t="s">
        <v>13</v>
      </c>
      <c r="N1722" s="1">
        <v>7.667087964</v>
      </c>
      <c r="O1722" s="4">
        <v>-5.357547964</v>
      </c>
      <c r="V1722" s="5">
        <v>-0.366439</v>
      </c>
      <c r="W1722" s="1">
        <v>8.605</v>
      </c>
      <c r="Z1722" s="4">
        <f>IFERROR(__xludf.DUMMYFUNCTION("""COMPUTED_VALUE"""),8.28)</f>
        <v>8.28</v>
      </c>
      <c r="AA1722" s="4">
        <v>2.27779</v>
      </c>
      <c r="AB1722" s="4" t="s">
        <v>13</v>
      </c>
      <c r="AC1722" s="1">
        <v>5.544741063</v>
      </c>
      <c r="AD1722" s="4">
        <v>-5.911180063</v>
      </c>
    </row>
    <row r="1723">
      <c r="G1723" s="5">
        <v>2.31314</v>
      </c>
      <c r="H1723" s="1">
        <v>8.61</v>
      </c>
      <c r="K1723" s="4">
        <f>IFERROR(__xludf.DUMMYFUNCTION("""COMPUTED_VALUE"""),8.285)</f>
        <v>8.285</v>
      </c>
      <c r="L1723" s="4">
        <v>3.52243</v>
      </c>
      <c r="M1723" s="4" t="s">
        <v>13</v>
      </c>
      <c r="N1723" s="1">
        <v>7.667087964</v>
      </c>
      <c r="O1723" s="4">
        <v>-5.353947964</v>
      </c>
      <c r="V1723" s="5">
        <v>-0.364125</v>
      </c>
      <c r="W1723" s="1">
        <v>8.61</v>
      </c>
      <c r="Z1723" s="4">
        <f>IFERROR(__xludf.DUMMYFUNCTION("""COMPUTED_VALUE"""),8.285)</f>
        <v>8.285</v>
      </c>
      <c r="AA1723" s="4">
        <v>2.18943</v>
      </c>
      <c r="AB1723" s="4" t="s">
        <v>13</v>
      </c>
      <c r="AC1723" s="1">
        <v>5.544741063</v>
      </c>
      <c r="AD1723" s="4">
        <v>-5.908866063</v>
      </c>
    </row>
    <row r="1724">
      <c r="G1724" s="5">
        <v>2.31657</v>
      </c>
      <c r="H1724" s="1">
        <v>8.615</v>
      </c>
      <c r="K1724" s="4">
        <f>IFERROR(__xludf.DUMMYFUNCTION("""COMPUTED_VALUE"""),8.29)</f>
        <v>8.29</v>
      </c>
      <c r="L1724" s="4">
        <v>3.47662</v>
      </c>
      <c r="M1724" s="4" t="s">
        <v>13</v>
      </c>
      <c r="N1724" s="1">
        <v>7.667087964</v>
      </c>
      <c r="O1724" s="4">
        <v>-5.350517964</v>
      </c>
      <c r="V1724" s="5">
        <v>-0.361752</v>
      </c>
      <c r="W1724" s="1">
        <v>8.615</v>
      </c>
      <c r="Z1724" s="4">
        <f>IFERROR(__xludf.DUMMYFUNCTION("""COMPUTED_VALUE"""),8.29)</f>
        <v>8.29</v>
      </c>
      <c r="AA1724" s="4">
        <v>2.10316</v>
      </c>
      <c r="AB1724" s="4" t="s">
        <v>13</v>
      </c>
      <c r="AC1724" s="1">
        <v>5.544741063</v>
      </c>
      <c r="AD1724" s="4">
        <v>-5.906493063</v>
      </c>
    </row>
    <row r="1725">
      <c r="G1725" s="5">
        <v>2.31985</v>
      </c>
      <c r="H1725" s="1">
        <v>8.62</v>
      </c>
      <c r="K1725" s="4">
        <f>IFERROR(__xludf.DUMMYFUNCTION("""COMPUTED_VALUE"""),8.295)</f>
        <v>8.295</v>
      </c>
      <c r="L1725" s="4">
        <v>3.43212</v>
      </c>
      <c r="M1725" s="4" t="s">
        <v>13</v>
      </c>
      <c r="N1725" s="1">
        <v>7.667087964</v>
      </c>
      <c r="O1725" s="4">
        <v>-5.347237964</v>
      </c>
      <c r="V1725" s="5">
        <v>-0.359327</v>
      </c>
      <c r="W1725" s="1">
        <v>8.62</v>
      </c>
      <c r="Z1725" s="4">
        <f>IFERROR(__xludf.DUMMYFUNCTION("""COMPUTED_VALUE"""),8.295)</f>
        <v>8.295</v>
      </c>
      <c r="AA1725" s="4">
        <v>2.01892</v>
      </c>
      <c r="AB1725" s="4" t="s">
        <v>13</v>
      </c>
      <c r="AC1725" s="1">
        <v>5.544741063</v>
      </c>
      <c r="AD1725" s="4">
        <v>-5.904068063</v>
      </c>
    </row>
    <row r="1726">
      <c r="G1726" s="5">
        <v>2.32288</v>
      </c>
      <c r="H1726" s="1">
        <v>8.625</v>
      </c>
      <c r="K1726" s="4">
        <f>IFERROR(__xludf.DUMMYFUNCTION("""COMPUTED_VALUE"""),8.3)</f>
        <v>8.3</v>
      </c>
      <c r="L1726" s="4">
        <v>3.38889</v>
      </c>
      <c r="M1726" s="4" t="s">
        <v>13</v>
      </c>
      <c r="N1726" s="1">
        <v>7.667087964</v>
      </c>
      <c r="O1726" s="4">
        <v>-5.344207964000001</v>
      </c>
      <c r="V1726" s="5">
        <v>-0.356932</v>
      </c>
      <c r="W1726" s="1">
        <v>8.625</v>
      </c>
      <c r="Z1726" s="4">
        <f>IFERROR(__xludf.DUMMYFUNCTION("""COMPUTED_VALUE"""),8.3)</f>
        <v>8.3</v>
      </c>
      <c r="AA1726" s="4">
        <v>1.9366</v>
      </c>
      <c r="AB1726" s="4" t="s">
        <v>13</v>
      </c>
      <c r="AC1726" s="1">
        <v>5.544741063</v>
      </c>
      <c r="AD1726" s="4">
        <v>-5.9016730630000005</v>
      </c>
    </row>
    <row r="1727">
      <c r="G1727" s="5">
        <v>2.32563</v>
      </c>
      <c r="H1727" s="1">
        <v>8.63</v>
      </c>
      <c r="K1727" s="4">
        <f>IFERROR(__xludf.DUMMYFUNCTION("""COMPUTED_VALUE"""),8.305)</f>
        <v>8.305</v>
      </c>
      <c r="L1727" s="4">
        <v>3.34683</v>
      </c>
      <c r="M1727" s="4" t="s">
        <v>13</v>
      </c>
      <c r="N1727" s="1">
        <v>7.667087964</v>
      </c>
      <c r="O1727" s="4">
        <v>-5.341457964</v>
      </c>
      <c r="V1727" s="5">
        <v>-0.354641</v>
      </c>
      <c r="W1727" s="1">
        <v>8.63</v>
      </c>
      <c r="Z1727" s="4">
        <f>IFERROR(__xludf.DUMMYFUNCTION("""COMPUTED_VALUE"""),8.305)</f>
        <v>8.305</v>
      </c>
      <c r="AA1727" s="4">
        <v>1.85615</v>
      </c>
      <c r="AB1727" s="4" t="s">
        <v>13</v>
      </c>
      <c r="AC1727" s="1">
        <v>5.544741063</v>
      </c>
      <c r="AD1727" s="4">
        <v>-5.899382063</v>
      </c>
    </row>
    <row r="1728">
      <c r="G1728" s="5">
        <v>2.32813</v>
      </c>
      <c r="H1728" s="1">
        <v>8.635</v>
      </c>
      <c r="K1728" s="4">
        <f>IFERROR(__xludf.DUMMYFUNCTION("""COMPUTED_VALUE"""),8.31)</f>
        <v>8.31</v>
      </c>
      <c r="L1728" s="4">
        <v>3.30594</v>
      </c>
      <c r="M1728" s="4" t="s">
        <v>13</v>
      </c>
      <c r="N1728" s="1">
        <v>7.667087964</v>
      </c>
      <c r="O1728" s="4">
        <v>-5.3389579640000004</v>
      </c>
      <c r="V1728" s="5">
        <v>-0.352452</v>
      </c>
      <c r="W1728" s="1">
        <v>8.635</v>
      </c>
      <c r="Z1728" s="4">
        <f>IFERROR(__xludf.DUMMYFUNCTION("""COMPUTED_VALUE"""),8.31)</f>
        <v>8.31</v>
      </c>
      <c r="AA1728" s="4">
        <v>1.77753</v>
      </c>
      <c r="AB1728" s="4" t="s">
        <v>13</v>
      </c>
      <c r="AC1728" s="1">
        <v>5.544741063</v>
      </c>
      <c r="AD1728" s="4">
        <v>-5.897193063</v>
      </c>
    </row>
    <row r="1729">
      <c r="G1729" s="5">
        <v>2.33032</v>
      </c>
      <c r="H1729" s="1">
        <v>8.64</v>
      </c>
      <c r="K1729" s="4">
        <f>IFERROR(__xludf.DUMMYFUNCTION("""COMPUTED_VALUE"""),8.315)</f>
        <v>8.315</v>
      </c>
      <c r="L1729" s="4">
        <v>3.26614</v>
      </c>
      <c r="M1729" s="4" t="s">
        <v>13</v>
      </c>
      <c r="N1729" s="1">
        <v>7.667087964</v>
      </c>
      <c r="O1729" s="4">
        <v>-5.336767964</v>
      </c>
      <c r="V1729" s="5">
        <v>-0.350423</v>
      </c>
      <c r="W1729" s="1">
        <v>8.64</v>
      </c>
      <c r="Z1729" s="4">
        <f>IFERROR(__xludf.DUMMYFUNCTION("""COMPUTED_VALUE"""),8.315)</f>
        <v>8.315</v>
      </c>
      <c r="AA1729" s="4">
        <v>1.70063</v>
      </c>
      <c r="AB1729" s="4" t="s">
        <v>13</v>
      </c>
      <c r="AC1729" s="1">
        <v>5.544741063</v>
      </c>
      <c r="AD1729" s="4">
        <v>-5.895164063</v>
      </c>
    </row>
    <row r="1730">
      <c r="G1730" s="5">
        <v>2.33221</v>
      </c>
      <c r="H1730" s="1">
        <v>8.645</v>
      </c>
      <c r="K1730" s="4">
        <f>IFERROR(__xludf.DUMMYFUNCTION("""COMPUTED_VALUE"""),8.32)</f>
        <v>8.32</v>
      </c>
      <c r="L1730" s="4">
        <v>3.22736</v>
      </c>
      <c r="M1730" s="4" t="s">
        <v>13</v>
      </c>
      <c r="N1730" s="1">
        <v>7.667087964</v>
      </c>
      <c r="O1730" s="4">
        <v>-5.334877964</v>
      </c>
      <c r="V1730" s="5">
        <v>-0.348599</v>
      </c>
      <c r="W1730" s="1">
        <v>8.645</v>
      </c>
      <c r="Z1730" s="4">
        <f>IFERROR(__xludf.DUMMYFUNCTION("""COMPUTED_VALUE"""),8.32)</f>
        <v>8.32</v>
      </c>
      <c r="AA1730" s="4">
        <v>1.62539</v>
      </c>
      <c r="AB1730" s="4" t="s">
        <v>13</v>
      </c>
      <c r="AC1730" s="1">
        <v>5.544741063</v>
      </c>
      <c r="AD1730" s="4">
        <v>-5.893340063</v>
      </c>
    </row>
    <row r="1731">
      <c r="G1731" s="5">
        <v>2.33378</v>
      </c>
      <c r="H1731" s="1">
        <v>8.65</v>
      </c>
      <c r="K1731" s="4">
        <f>IFERROR(__xludf.DUMMYFUNCTION("""COMPUTED_VALUE"""),8.325)</f>
        <v>8.325</v>
      </c>
      <c r="L1731" s="4">
        <v>3.18955</v>
      </c>
      <c r="M1731" s="4" t="s">
        <v>13</v>
      </c>
      <c r="N1731" s="1">
        <v>7.667087964</v>
      </c>
      <c r="O1731" s="4">
        <v>-5.333307964</v>
      </c>
      <c r="V1731" s="5">
        <v>-0.346962</v>
      </c>
      <c r="W1731" s="1">
        <v>8.65</v>
      </c>
      <c r="Z1731" s="4">
        <f>IFERROR(__xludf.DUMMYFUNCTION("""COMPUTED_VALUE"""),8.325)</f>
        <v>8.325</v>
      </c>
      <c r="AA1731" s="4">
        <v>1.5517</v>
      </c>
      <c r="AB1731" s="4" t="s">
        <v>13</v>
      </c>
      <c r="AC1731" s="1">
        <v>5.544741063</v>
      </c>
      <c r="AD1731" s="4">
        <v>-5.891703063</v>
      </c>
    </row>
    <row r="1732">
      <c r="G1732" s="5">
        <v>2.33502</v>
      </c>
      <c r="H1732" s="1">
        <v>8.655</v>
      </c>
      <c r="K1732" s="4">
        <f>IFERROR(__xludf.DUMMYFUNCTION("""COMPUTED_VALUE"""),8.33)</f>
        <v>8.33</v>
      </c>
      <c r="L1732" s="4">
        <v>3.15263</v>
      </c>
      <c r="M1732" s="4" t="s">
        <v>13</v>
      </c>
      <c r="N1732" s="1">
        <v>7.66696631686716</v>
      </c>
      <c r="O1732" s="4">
        <v>-5.3319463168671595</v>
      </c>
      <c r="V1732" s="5">
        <v>-0.345569</v>
      </c>
      <c r="W1732" s="1">
        <v>8.655</v>
      </c>
      <c r="Z1732" s="4">
        <f>IFERROR(__xludf.DUMMYFUNCTION("""COMPUTED_VALUE"""),8.33)</f>
        <v>8.33</v>
      </c>
      <c r="AA1732" s="4">
        <v>1.47952</v>
      </c>
      <c r="AB1732" s="4" t="s">
        <v>13</v>
      </c>
      <c r="AC1732" s="1">
        <v>5.5448781007505</v>
      </c>
      <c r="AD1732" s="4">
        <v>-5.8904471007505</v>
      </c>
    </row>
    <row r="1733">
      <c r="G1733" s="5">
        <v>2.33595</v>
      </c>
      <c r="H1733" s="1">
        <v>8.66</v>
      </c>
      <c r="K1733" s="4">
        <f>IFERROR(__xludf.DUMMYFUNCTION("""COMPUTED_VALUE"""),8.335)</f>
        <v>8.335</v>
      </c>
      <c r="L1733" s="4">
        <v>3.11654</v>
      </c>
      <c r="M1733" s="4" t="s">
        <v>13</v>
      </c>
      <c r="N1733" s="1">
        <v>7.65969016737664</v>
      </c>
      <c r="O1733" s="4">
        <v>-5.32374016737664</v>
      </c>
      <c r="V1733" s="5">
        <v>-0.344409</v>
      </c>
      <c r="W1733" s="1">
        <v>8.66</v>
      </c>
      <c r="Z1733" s="4">
        <f>IFERROR(__xludf.DUMMYFUNCTION("""COMPUTED_VALUE"""),8.335)</f>
        <v>8.335</v>
      </c>
      <c r="AA1733" s="4">
        <v>1.40873</v>
      </c>
      <c r="AB1733" s="4" t="s">
        <v>13</v>
      </c>
      <c r="AC1733" s="1">
        <v>5.55307481805265</v>
      </c>
      <c r="AD1733" s="4">
        <v>-5.89748381805265</v>
      </c>
    </row>
    <row r="1734">
      <c r="G1734" s="5">
        <v>2.33657</v>
      </c>
      <c r="H1734" s="1">
        <v>8.665</v>
      </c>
      <c r="K1734" s="4">
        <f>IFERROR(__xludf.DUMMYFUNCTION("""COMPUTED_VALUE"""),8.34)</f>
        <v>8.34</v>
      </c>
      <c r="L1734" s="4">
        <v>3.08124</v>
      </c>
      <c r="M1734" s="4" t="s">
        <v>13</v>
      </c>
      <c r="N1734" s="1">
        <v>7.64218690330251</v>
      </c>
      <c r="O1734" s="4">
        <v>-5.30561690330251</v>
      </c>
      <c r="V1734" s="5">
        <v>-0.343476</v>
      </c>
      <c r="W1734" s="1">
        <v>8.665</v>
      </c>
      <c r="Z1734" s="4">
        <f>IFERROR(__xludf.DUMMYFUNCTION("""COMPUTED_VALUE"""),8.34)</f>
        <v>8.34</v>
      </c>
      <c r="AA1734" s="4">
        <v>1.33926</v>
      </c>
      <c r="AB1734" s="4" t="s">
        <v>13</v>
      </c>
      <c r="AC1734" s="1">
        <v>5.57279256954573</v>
      </c>
      <c r="AD1734" s="4">
        <v>-5.91626856954573</v>
      </c>
    </row>
    <row r="1735">
      <c r="G1735" s="5">
        <v>2.33691</v>
      </c>
      <c r="H1735" s="1">
        <v>8.67</v>
      </c>
      <c r="K1735" s="4">
        <f>IFERROR(__xludf.DUMMYFUNCTION("""COMPUTED_VALUE"""),8.345)</f>
        <v>8.345</v>
      </c>
      <c r="L1735" s="4">
        <v>3.04666</v>
      </c>
      <c r="M1735" s="4" t="s">
        <v>13</v>
      </c>
      <c r="N1735" s="1">
        <v>7.61587895043946</v>
      </c>
      <c r="O1735" s="4">
        <v>-5.2789689504394595</v>
      </c>
      <c r="V1735" s="5">
        <v>-0.342791</v>
      </c>
      <c r="W1735" s="1">
        <v>8.67</v>
      </c>
      <c r="Z1735" s="4">
        <f>IFERROR(__xludf.DUMMYFUNCTION("""COMPUTED_VALUE"""),8.345)</f>
        <v>8.345</v>
      </c>
      <c r="AA1735" s="4">
        <v>1.27101</v>
      </c>
      <c r="AB1735" s="4" t="s">
        <v>13</v>
      </c>
      <c r="AC1735" s="1">
        <v>5.60242896620001</v>
      </c>
      <c r="AD1735" s="4">
        <v>-5.9452199662000105</v>
      </c>
    </row>
    <row r="1736">
      <c r="G1736" s="5">
        <v>2.33696</v>
      </c>
      <c r="H1736" s="1">
        <v>8.675</v>
      </c>
      <c r="K1736" s="4">
        <f>IFERROR(__xludf.DUMMYFUNCTION("""COMPUTED_VALUE"""),8.35)</f>
        <v>8.35</v>
      </c>
      <c r="L1736" s="4">
        <v>3.01275</v>
      </c>
      <c r="M1736" s="4" t="s">
        <v>13</v>
      </c>
      <c r="N1736" s="1">
        <v>7.58218873458222</v>
      </c>
      <c r="O1736" s="4">
        <v>-5.24522873458222</v>
      </c>
      <c r="V1736" s="5">
        <v>-0.342325</v>
      </c>
      <c r="W1736" s="1">
        <v>8.675</v>
      </c>
      <c r="Z1736" s="4">
        <f>IFERROR(__xludf.DUMMYFUNCTION("""COMPUTED_VALUE"""),8.35)</f>
        <v>8.35</v>
      </c>
      <c r="AA1736" s="4">
        <v>1.20394</v>
      </c>
      <c r="AB1736" s="4" t="s">
        <v>13</v>
      </c>
      <c r="AC1736" s="1">
        <v>5.64038161898569</v>
      </c>
      <c r="AD1736" s="4">
        <v>-5.98270661898569</v>
      </c>
    </row>
    <row r="1737">
      <c r="G1737" s="5">
        <v>2.33674</v>
      </c>
      <c r="H1737" s="1">
        <v>8.68</v>
      </c>
      <c r="K1737" s="4">
        <f>IFERROR(__xludf.DUMMYFUNCTION("""COMPUTED_VALUE"""),8.355)</f>
        <v>8.355</v>
      </c>
      <c r="L1737" s="4">
        <v>2.97945</v>
      </c>
      <c r="M1737" s="4" t="s">
        <v>13</v>
      </c>
      <c r="N1737" s="1">
        <v>7.54253868152551</v>
      </c>
      <c r="O1737" s="4">
        <v>-5.20579868152551</v>
      </c>
      <c r="V1737" s="5">
        <v>-0.342089</v>
      </c>
      <c r="W1737" s="1">
        <v>8.68</v>
      </c>
      <c r="Z1737" s="4">
        <f>IFERROR(__xludf.DUMMYFUNCTION("""COMPUTED_VALUE"""),8.355)</f>
        <v>8.355</v>
      </c>
      <c r="AA1737" s="4">
        <v>1.13797</v>
      </c>
      <c r="AB1737" s="4" t="s">
        <v>13</v>
      </c>
      <c r="AC1737" s="1">
        <v>5.685048138873</v>
      </c>
      <c r="AD1737" s="4">
        <v>-6.027137138873</v>
      </c>
    </row>
    <row r="1738">
      <c r="G1738" s="5">
        <v>2.33629</v>
      </c>
      <c r="H1738" s="1">
        <v>8.685</v>
      </c>
      <c r="K1738" s="4">
        <f>IFERROR(__xludf.DUMMYFUNCTION("""COMPUTED_VALUE"""),8.36)</f>
        <v>8.36</v>
      </c>
      <c r="L1738" s="4">
        <v>2.94674</v>
      </c>
      <c r="M1738" s="4" t="s">
        <v>13</v>
      </c>
      <c r="N1738" s="1">
        <v>7.49835121706402</v>
      </c>
      <c r="O1738" s="4">
        <v>-5.16206121706402</v>
      </c>
      <c r="V1738" s="5">
        <v>-0.342049</v>
      </c>
      <c r="W1738" s="1">
        <v>8.685</v>
      </c>
      <c r="Z1738" s="4">
        <f>IFERROR(__xludf.DUMMYFUNCTION("""COMPUTED_VALUE"""),8.36)</f>
        <v>8.36</v>
      </c>
      <c r="AA1738" s="4">
        <v>1.07304</v>
      </c>
      <c r="AB1738" s="4" t="s">
        <v>13</v>
      </c>
      <c r="AC1738" s="1">
        <v>5.73482613683219</v>
      </c>
      <c r="AD1738" s="4">
        <v>-6.07687513683219</v>
      </c>
    </row>
    <row r="1739">
      <c r="G1739" s="5">
        <v>2.33562</v>
      </c>
      <c r="H1739" s="1">
        <v>8.69</v>
      </c>
      <c r="K1739" s="4">
        <f>IFERROR(__xludf.DUMMYFUNCTION("""COMPUTED_VALUE"""),8.365)</f>
        <v>8.365</v>
      </c>
      <c r="L1739" s="4">
        <v>2.91456</v>
      </c>
      <c r="M1739" s="4" t="s">
        <v>13</v>
      </c>
      <c r="N1739" s="1">
        <v>7.45104876699251</v>
      </c>
      <c r="O1739" s="4">
        <v>-5.11542876699251</v>
      </c>
      <c r="V1739" s="5">
        <v>-0.342231</v>
      </c>
      <c r="W1739" s="1">
        <v>8.69</v>
      </c>
      <c r="Z1739" s="4">
        <f>IFERROR(__xludf.DUMMYFUNCTION("""COMPUTED_VALUE"""),8.365)</f>
        <v>8.365</v>
      </c>
      <c r="AA1739" s="4">
        <v>1.00909</v>
      </c>
      <c r="AB1739" s="4" t="s">
        <v>13</v>
      </c>
      <c r="AC1739" s="1">
        <v>5.78811322383345</v>
      </c>
      <c r="AD1739" s="4">
        <v>-6.13034422383345</v>
      </c>
    </row>
    <row r="1740">
      <c r="G1740" s="5">
        <v>2.33476</v>
      </c>
      <c r="H1740" s="1">
        <v>8.695</v>
      </c>
      <c r="K1740" s="4">
        <f>IFERROR(__xludf.DUMMYFUNCTION("""COMPUTED_VALUE"""),8.37)</f>
        <v>8.37</v>
      </c>
      <c r="L1740" s="4">
        <v>2.8829</v>
      </c>
      <c r="M1740" s="4" t="s">
        <v>13</v>
      </c>
      <c r="N1740" s="1">
        <v>7.40205375710564</v>
      </c>
      <c r="O1740" s="4">
        <v>-5.06729375710564</v>
      </c>
      <c r="V1740" s="5">
        <v>-0.342572</v>
      </c>
      <c r="W1740" s="1">
        <v>8.695</v>
      </c>
      <c r="Z1740" s="4">
        <f>IFERROR(__xludf.DUMMYFUNCTION("""COMPUTED_VALUE"""),8.37)</f>
        <v>8.37</v>
      </c>
      <c r="AA1740" s="4">
        <v>0.946112</v>
      </c>
      <c r="AB1740" s="4" t="s">
        <v>13</v>
      </c>
      <c r="AC1740" s="1">
        <v>5.84330701084706</v>
      </c>
      <c r="AD1740" s="4">
        <v>-6.18587901084706</v>
      </c>
    </row>
    <row r="1741">
      <c r="G1741" s="5">
        <v>2.33374</v>
      </c>
      <c r="H1741" s="1">
        <v>8.7</v>
      </c>
      <c r="K1741" s="4">
        <f>IFERROR(__xludf.DUMMYFUNCTION("""COMPUTED_VALUE"""),8.375)</f>
        <v>8.375</v>
      </c>
      <c r="L1741" s="4">
        <v>2.85176</v>
      </c>
      <c r="M1741" s="4" t="s">
        <v>13</v>
      </c>
      <c r="N1741" s="1">
        <v>7.35278861319818</v>
      </c>
      <c r="O1741" s="4">
        <v>-5.01904861319818</v>
      </c>
      <c r="V1741" s="5">
        <v>-0.343061</v>
      </c>
      <c r="W1741" s="1">
        <v>8.7</v>
      </c>
      <c r="Z1741" s="4">
        <f>IFERROR(__xludf.DUMMYFUNCTION("""COMPUTED_VALUE"""),8.375)</f>
        <v>8.375</v>
      </c>
      <c r="AA1741" s="4">
        <v>0.884076</v>
      </c>
      <c r="AB1741" s="4" t="s">
        <v>13</v>
      </c>
      <c r="AC1741" s="1">
        <v>5.8988051088432</v>
      </c>
      <c r="AD1741" s="4">
        <v>-6.241866108843199</v>
      </c>
    </row>
    <row r="1742">
      <c r="G1742" s="5">
        <v>2.33259</v>
      </c>
      <c r="H1742" s="1">
        <v>8.705</v>
      </c>
      <c r="K1742" s="4">
        <f>IFERROR(__xludf.DUMMYFUNCTION("""COMPUTED_VALUE"""),8.38)</f>
        <v>8.38</v>
      </c>
      <c r="L1742" s="4">
        <v>2.82109</v>
      </c>
      <c r="M1742" s="4" t="s">
        <v>13</v>
      </c>
      <c r="N1742" s="1">
        <v>7.3046757610648</v>
      </c>
      <c r="O1742" s="4">
        <v>-4.9720857610648</v>
      </c>
      <c r="V1742" s="5">
        <v>-0.343692</v>
      </c>
      <c r="W1742" s="1">
        <v>8.705</v>
      </c>
      <c r="Z1742" s="4">
        <f>IFERROR(__xludf.DUMMYFUNCTION("""COMPUTED_VALUE"""),8.38)</f>
        <v>8.38</v>
      </c>
      <c r="AA1742" s="4">
        <v>0.822961</v>
      </c>
      <c r="AB1742" s="4" t="s">
        <v>13</v>
      </c>
      <c r="AC1742" s="1">
        <v>5.95300512879215</v>
      </c>
      <c r="AD1742" s="4">
        <v>-6.29669712879215</v>
      </c>
    </row>
    <row r="1743">
      <c r="G1743" s="5">
        <v>2.33132</v>
      </c>
      <c r="H1743" s="1">
        <v>8.71</v>
      </c>
      <c r="K1743" s="4">
        <f>IFERROR(__xludf.DUMMYFUNCTION("""COMPUTED_VALUE"""),8.385)</f>
        <v>8.385</v>
      </c>
      <c r="L1743" s="4">
        <v>2.79091</v>
      </c>
      <c r="M1743" s="4" t="s">
        <v>13</v>
      </c>
      <c r="N1743" s="1">
        <v>7.25913762650024</v>
      </c>
      <c r="O1743" s="4">
        <v>-4.92781762650024</v>
      </c>
      <c r="V1743" s="5">
        <v>-0.344447</v>
      </c>
      <c r="W1743" s="1">
        <v>8.71</v>
      </c>
      <c r="Z1743" s="4">
        <f>IFERROR(__xludf.DUMMYFUNCTION("""COMPUTED_VALUE"""),8.385)</f>
        <v>8.385</v>
      </c>
      <c r="AA1743" s="4">
        <v>0.76279</v>
      </c>
      <c r="AB1743" s="4" t="s">
        <v>13</v>
      </c>
      <c r="AC1743" s="1">
        <v>6.00430468166412</v>
      </c>
      <c r="AD1743" s="4">
        <v>-6.34875168166412</v>
      </c>
    </row>
    <row r="1744">
      <c r="G1744" s="5">
        <v>2.32995</v>
      </c>
      <c r="H1744" s="1">
        <v>8.715</v>
      </c>
      <c r="K1744" s="4">
        <f>IFERROR(__xludf.DUMMYFUNCTION("""COMPUTED_VALUE"""),8.39)</f>
        <v>8.39</v>
      </c>
      <c r="L1744" s="4">
        <v>2.76124</v>
      </c>
      <c r="M1744" s="4" t="s">
        <v>13</v>
      </c>
      <c r="N1744" s="1">
        <v>7.21759663529923</v>
      </c>
      <c r="O1744" s="4">
        <v>-4.887646635299229</v>
      </c>
      <c r="V1744" s="5">
        <v>-0.345288</v>
      </c>
      <c r="W1744" s="1">
        <v>8.715</v>
      </c>
      <c r="Z1744" s="4">
        <f>IFERROR(__xludf.DUMMYFUNCTION("""COMPUTED_VALUE"""),8.39)</f>
        <v>8.39</v>
      </c>
      <c r="AA1744" s="4">
        <v>0.7036</v>
      </c>
      <c r="AB1744" s="4" t="s">
        <v>13</v>
      </c>
      <c r="AC1744" s="1">
        <v>6.0511013784293</v>
      </c>
      <c r="AD1744" s="4">
        <v>-6.3963893784293</v>
      </c>
    </row>
    <row r="1745">
      <c r="G1745" s="5">
        <v>2.32856</v>
      </c>
      <c r="H1745" s="1">
        <v>8.72</v>
      </c>
      <c r="K1745" s="4">
        <f>IFERROR(__xludf.DUMMYFUNCTION("""COMPUTED_VALUE"""),8.395)</f>
        <v>8.395</v>
      </c>
      <c r="L1745" s="4">
        <v>2.73206</v>
      </c>
      <c r="M1745" s="4" t="s">
        <v>13</v>
      </c>
      <c r="N1745" s="1">
        <v>7.18147521325645</v>
      </c>
      <c r="O1745" s="4">
        <v>-4.85291521325645</v>
      </c>
      <c r="V1745" s="5">
        <v>-0.346178</v>
      </c>
      <c r="W1745" s="1">
        <v>8.72</v>
      </c>
      <c r="Z1745" s="4">
        <f>IFERROR(__xludf.DUMMYFUNCTION("""COMPUTED_VALUE"""),8.395)</f>
        <v>8.395</v>
      </c>
      <c r="AA1745" s="4">
        <v>0.645366</v>
      </c>
      <c r="AB1745" s="4" t="s">
        <v>13</v>
      </c>
      <c r="AC1745" s="1">
        <v>6.09179283005798</v>
      </c>
      <c r="AD1745" s="4">
        <v>-6.43797083005798</v>
      </c>
    </row>
    <row r="1746">
      <c r="G1746" s="5">
        <v>2.32712</v>
      </c>
      <c r="H1746" s="1">
        <v>8.725</v>
      </c>
      <c r="K1746" s="4">
        <f>IFERROR(__xludf.DUMMYFUNCTION("""COMPUTED_VALUE"""),8.4)</f>
        <v>8.4</v>
      </c>
      <c r="L1746" s="4">
        <v>2.70345</v>
      </c>
      <c r="M1746" s="4" t="s">
        <v>13</v>
      </c>
      <c r="N1746" s="1">
        <v>7.15219578616664</v>
      </c>
      <c r="O1746" s="4">
        <v>-4.82507578616664</v>
      </c>
      <c r="V1746" s="5">
        <v>-0.347124</v>
      </c>
      <c r="W1746" s="1">
        <v>8.725</v>
      </c>
      <c r="Z1746" s="4">
        <f>IFERROR(__xludf.DUMMYFUNCTION("""COMPUTED_VALUE"""),8.4)</f>
        <v>8.4</v>
      </c>
      <c r="AA1746" s="4">
        <v>0.588186</v>
      </c>
      <c r="AB1746" s="4" t="s">
        <v>13</v>
      </c>
      <c r="AC1746" s="1">
        <v>6.12477664752035</v>
      </c>
      <c r="AD1746" s="4">
        <v>-6.47190064752035</v>
      </c>
    </row>
    <row r="1747">
      <c r="G1747" s="5">
        <v>2.32569</v>
      </c>
      <c r="H1747" s="1">
        <v>8.73</v>
      </c>
      <c r="K1747" s="4">
        <f>IFERROR(__xludf.DUMMYFUNCTION("""COMPUTED_VALUE"""),8.405)</f>
        <v>8.405</v>
      </c>
      <c r="L1747" s="4">
        <v>2.67539</v>
      </c>
      <c r="M1747" s="4" t="s">
        <v>13</v>
      </c>
      <c r="N1747" s="1">
        <v>7.1311807798245</v>
      </c>
      <c r="O1747" s="4">
        <v>-4.8054907798245</v>
      </c>
      <c r="V1747" s="5">
        <v>-0.348085</v>
      </c>
      <c r="W1747" s="1">
        <v>8.73</v>
      </c>
      <c r="Z1747" s="4">
        <f>IFERROR(__xludf.DUMMYFUNCTION("""COMPUTED_VALUE"""),8.405)</f>
        <v>8.405</v>
      </c>
      <c r="AA1747" s="4">
        <v>0.532081</v>
      </c>
      <c r="AB1747" s="4" t="s">
        <v>13</v>
      </c>
      <c r="AC1747" s="1">
        <v>6.14845044178666</v>
      </c>
      <c r="AD1747" s="4">
        <v>-6.49653544178666</v>
      </c>
    </row>
    <row r="1748">
      <c r="G1748" s="5">
        <v>2.32427</v>
      </c>
      <c r="H1748" s="1">
        <v>8.735</v>
      </c>
      <c r="K1748" s="4">
        <f>IFERROR(__xludf.DUMMYFUNCTION("""COMPUTED_VALUE"""),8.41)</f>
        <v>8.41</v>
      </c>
      <c r="L1748" s="4">
        <v>2.64795</v>
      </c>
      <c r="M1748" s="4" t="s">
        <v>13</v>
      </c>
      <c r="N1748" s="1">
        <v>7.11985262002477</v>
      </c>
      <c r="O1748" s="4">
        <v>-4.795582620024771</v>
      </c>
      <c r="V1748" s="5">
        <v>-0.349052</v>
      </c>
      <c r="W1748" s="1">
        <v>8.735</v>
      </c>
      <c r="Z1748" s="4">
        <f>IFERROR(__xludf.DUMMYFUNCTION("""COMPUTED_VALUE"""),8.41)</f>
        <v>8.41</v>
      </c>
      <c r="AA1748" s="4">
        <v>0.477141</v>
      </c>
      <c r="AB1748" s="4" t="s">
        <v>13</v>
      </c>
      <c r="AC1748" s="1">
        <v>6.16121182382713</v>
      </c>
      <c r="AD1748" s="4">
        <v>-6.51026382382713</v>
      </c>
    </row>
    <row r="1749">
      <c r="G1749" s="5">
        <v>2.3229</v>
      </c>
      <c r="H1749" s="1">
        <v>8.74</v>
      </c>
      <c r="K1749" s="4">
        <f>IFERROR(__xludf.DUMMYFUNCTION("""COMPUTED_VALUE"""),8.415)</f>
        <v>8.415</v>
      </c>
      <c r="L1749" s="4">
        <v>2.62116</v>
      </c>
      <c r="M1749" s="4" t="s">
        <v>13</v>
      </c>
      <c r="N1749" s="1">
        <v>7.11841035886877</v>
      </c>
      <c r="O1749" s="4">
        <v>-4.7955103588687695</v>
      </c>
      <c r="V1749" s="5">
        <v>-0.350002</v>
      </c>
      <c r="W1749" s="1">
        <v>8.74</v>
      </c>
      <c r="Z1749" s="4">
        <f>IFERROR(__xludf.DUMMYFUNCTION("""COMPUTED_VALUE"""),8.415)</f>
        <v>8.415</v>
      </c>
      <c r="AA1749" s="4">
        <v>0.423428</v>
      </c>
      <c r="AB1749" s="4" t="s">
        <v>13</v>
      </c>
      <c r="AC1749" s="1">
        <v>6.16300024944637</v>
      </c>
      <c r="AD1749" s="4">
        <v>-6.5130022494463695</v>
      </c>
    </row>
    <row r="1750">
      <c r="G1750" s="5">
        <v>2.3216</v>
      </c>
      <c r="H1750" s="1">
        <v>8.745</v>
      </c>
      <c r="K1750" s="4">
        <f>IFERROR(__xludf.DUMMYFUNCTION("""COMPUTED_VALUE"""),8.42)</f>
        <v>8.42</v>
      </c>
      <c r="L1750" s="4">
        <v>2.59505</v>
      </c>
      <c r="M1750" s="4" t="s">
        <v>13</v>
      </c>
      <c r="N1750" s="1">
        <v>7.11965480145841</v>
      </c>
      <c r="O1750" s="4">
        <v>-4.7980548014584095</v>
      </c>
      <c r="V1750" s="5">
        <v>-0.350932</v>
      </c>
      <c r="W1750" s="1">
        <v>8.745</v>
      </c>
      <c r="Z1750" s="4">
        <f>IFERROR(__xludf.DUMMYFUNCTION("""COMPUTED_VALUE"""),8.42)</f>
        <v>8.42</v>
      </c>
      <c r="AA1750" s="4">
        <v>0.371006</v>
      </c>
      <c r="AB1750" s="4" t="s">
        <v>13</v>
      </c>
      <c r="AC1750" s="1">
        <v>6.16297385942727</v>
      </c>
      <c r="AD1750" s="4">
        <v>-6.51390585942727</v>
      </c>
    </row>
    <row r="1751">
      <c r="G1751" s="5">
        <v>2.32036</v>
      </c>
      <c r="H1751" s="1">
        <v>8.75</v>
      </c>
      <c r="K1751" s="4">
        <f>IFERROR(__xludf.DUMMYFUNCTION("""COMPUTED_VALUE"""),8.425)</f>
        <v>8.425</v>
      </c>
      <c r="L1751" s="4">
        <v>2.56971</v>
      </c>
      <c r="M1751" s="4" t="s">
        <v>13</v>
      </c>
      <c r="N1751" s="1">
        <v>7.12209896792028</v>
      </c>
      <c r="O1751" s="4">
        <v>-4.80173896792028</v>
      </c>
      <c r="V1751" s="5">
        <v>-0.351824</v>
      </c>
      <c r="W1751" s="1">
        <v>8.75</v>
      </c>
      <c r="Z1751" s="4">
        <f>IFERROR(__xludf.DUMMYFUNCTION("""COMPUTED_VALUE"""),8.425)</f>
        <v>8.425</v>
      </c>
      <c r="AA1751" s="4">
        <v>0.319964</v>
      </c>
      <c r="AB1751" s="4" t="s">
        <v>13</v>
      </c>
      <c r="AC1751" s="1">
        <v>6.16291998505125</v>
      </c>
      <c r="AD1751" s="4">
        <v>-6.51474398505125</v>
      </c>
    </row>
    <row r="1752">
      <c r="G1752" s="5">
        <v>2.31924</v>
      </c>
      <c r="H1752" s="1">
        <v>8.755</v>
      </c>
      <c r="K1752" s="4">
        <f>IFERROR(__xludf.DUMMYFUNCTION("""COMPUTED_VALUE"""),8.43)</f>
        <v>8.43</v>
      </c>
      <c r="L1752" s="4">
        <v>2.54515</v>
      </c>
      <c r="M1752" s="4" t="s">
        <v>13</v>
      </c>
      <c r="N1752" s="1">
        <v>7.12566389645714</v>
      </c>
      <c r="O1752" s="4">
        <v>-4.80642389645714</v>
      </c>
      <c r="V1752" s="5">
        <v>-0.352663</v>
      </c>
      <c r="W1752" s="1">
        <v>8.755</v>
      </c>
      <c r="Z1752" s="4">
        <f>IFERROR(__xludf.DUMMYFUNCTION("""COMPUTED_VALUE"""),8.43)</f>
        <v>8.43</v>
      </c>
      <c r="AA1752" s="4">
        <v>0.270384</v>
      </c>
      <c r="AB1752" s="4" t="s">
        <v>13</v>
      </c>
      <c r="AC1752" s="1">
        <v>6.16283814059385</v>
      </c>
      <c r="AD1752" s="4">
        <v>-6.51550114059385</v>
      </c>
    </row>
    <row r="1753">
      <c r="G1753" s="5">
        <v>2.31821</v>
      </c>
      <c r="H1753" s="1">
        <v>8.76</v>
      </c>
      <c r="K1753" s="4">
        <f>IFERROR(__xludf.DUMMYFUNCTION("""COMPUTED_VALUE"""),8.435)</f>
        <v>8.435</v>
      </c>
      <c r="L1753" s="4">
        <v>2.52145</v>
      </c>
      <c r="M1753" s="4" t="s">
        <v>13</v>
      </c>
      <c r="N1753" s="1">
        <v>7.13027062527173</v>
      </c>
      <c r="O1753" s="4">
        <v>-4.81206062527173</v>
      </c>
      <c r="V1753" s="5">
        <v>-0.353421</v>
      </c>
      <c r="W1753" s="1">
        <v>8.76</v>
      </c>
      <c r="Z1753" s="4">
        <f>IFERROR(__xludf.DUMMYFUNCTION("""COMPUTED_VALUE"""),8.435)</f>
        <v>8.435</v>
      </c>
      <c r="AA1753" s="4">
        <v>0.222359</v>
      </c>
      <c r="AB1753" s="4" t="s">
        <v>13</v>
      </c>
      <c r="AC1753" s="1">
        <v>6.16272784033063</v>
      </c>
      <c r="AD1753" s="4">
        <v>-6.51614884033063</v>
      </c>
    </row>
    <row r="1754">
      <c r="G1754" s="5">
        <v>2.31732</v>
      </c>
      <c r="H1754" s="1">
        <v>8.765</v>
      </c>
      <c r="K1754" s="4">
        <f>IFERROR(__xludf.DUMMYFUNCTION("""COMPUTED_VALUE"""),8.44)</f>
        <v>8.44</v>
      </c>
      <c r="L1754" s="4">
        <v>2.49866</v>
      </c>
      <c r="M1754" s="4" t="s">
        <v>13</v>
      </c>
      <c r="N1754" s="1">
        <v>7.13584019256684</v>
      </c>
      <c r="O1754" s="4">
        <v>-4.81852019256684</v>
      </c>
      <c r="V1754" s="5">
        <v>-0.354131</v>
      </c>
      <c r="W1754" s="1">
        <v>8.765</v>
      </c>
      <c r="Z1754" s="4">
        <f>IFERROR(__xludf.DUMMYFUNCTION("""COMPUTED_VALUE"""),8.44)</f>
        <v>8.44</v>
      </c>
      <c r="AA1754" s="4">
        <v>0.175963</v>
      </c>
      <c r="AB1754" s="4" t="s">
        <v>13</v>
      </c>
      <c r="AC1754" s="1">
        <v>6.16258859853713</v>
      </c>
      <c r="AD1754" s="4">
        <v>-6.516719598537129</v>
      </c>
    </row>
    <row r="1755">
      <c r="G1755" s="5">
        <v>2.31655</v>
      </c>
      <c r="H1755" s="1">
        <v>8.77</v>
      </c>
      <c r="K1755" s="4">
        <f>IFERROR(__xludf.DUMMYFUNCTION("""COMPUTED_VALUE"""),8.445)</f>
        <v>8.445</v>
      </c>
      <c r="L1755" s="4">
        <v>2.47682</v>
      </c>
      <c r="M1755" s="4" t="s">
        <v>13</v>
      </c>
      <c r="N1755" s="1">
        <v>7.14229363654521</v>
      </c>
      <c r="O1755" s="4">
        <v>-4.82574363654521</v>
      </c>
      <c r="V1755" s="5">
        <v>-0.354769</v>
      </c>
      <c r="W1755" s="1">
        <v>8.77</v>
      </c>
      <c r="Z1755" s="4">
        <f>IFERROR(__xludf.DUMMYFUNCTION("""COMPUTED_VALUE"""),8.445)</f>
        <v>8.445</v>
      </c>
      <c r="AA1755" s="4">
        <v>0.131261</v>
      </c>
      <c r="AB1755" s="4" t="s">
        <v>13</v>
      </c>
      <c r="AC1755" s="1">
        <v>6.16241992948892</v>
      </c>
      <c r="AD1755" s="4">
        <v>-6.5171889294889205</v>
      </c>
    </row>
    <row r="1756">
      <c r="G1756" s="5">
        <v>2.31594</v>
      </c>
      <c r="H1756" s="1">
        <v>8.775</v>
      </c>
      <c r="K1756" s="4">
        <f>IFERROR(__xludf.DUMMYFUNCTION("""COMPUTED_VALUE"""),8.45)</f>
        <v>8.45</v>
      </c>
      <c r="L1756" s="4">
        <v>2.456</v>
      </c>
      <c r="M1756" s="4" t="s">
        <v>13</v>
      </c>
      <c r="N1756" s="1">
        <v>7.14955199540962</v>
      </c>
      <c r="O1756" s="4">
        <v>-4.833611995409621</v>
      </c>
      <c r="V1756" s="5">
        <v>-0.355315</v>
      </c>
      <c r="W1756" s="1">
        <v>8.775</v>
      </c>
      <c r="Z1756" s="4">
        <f>IFERROR(__xludf.DUMMYFUNCTION("""COMPUTED_VALUE"""),8.45)</f>
        <v>8.45</v>
      </c>
      <c r="AA1756" s="4">
        <v>0.0883472</v>
      </c>
      <c r="AB1756" s="4" t="s">
        <v>13</v>
      </c>
      <c r="AC1756" s="1">
        <v>6.16222134746153</v>
      </c>
      <c r="AD1756" s="4">
        <v>-6.51753634746153</v>
      </c>
    </row>
    <row r="1757">
      <c r="G1757" s="5">
        <v>2.31546</v>
      </c>
      <c r="H1757" s="1">
        <v>8.78</v>
      </c>
      <c r="K1757" s="4">
        <f>IFERROR(__xludf.DUMMYFUNCTION("""COMPUTED_VALUE"""),8.455)</f>
        <v>8.455</v>
      </c>
      <c r="L1757" s="4">
        <v>2.43623</v>
      </c>
      <c r="M1757" s="4" t="s">
        <v>13</v>
      </c>
      <c r="N1757" s="1">
        <v>7.15753630736282</v>
      </c>
      <c r="O1757" s="4">
        <v>-4.84207630736282</v>
      </c>
      <c r="V1757" s="5">
        <v>-0.355821</v>
      </c>
      <c r="W1757" s="1">
        <v>8.78</v>
      </c>
      <c r="Z1757" s="4">
        <f>IFERROR(__xludf.DUMMYFUNCTION("""COMPUTED_VALUE"""),8.455)</f>
        <v>8.455</v>
      </c>
      <c r="AA1757" s="4">
        <v>0.0472795</v>
      </c>
      <c r="AB1757" s="4" t="s">
        <v>13</v>
      </c>
      <c r="AC1757" s="1">
        <v>6.16199236673051</v>
      </c>
      <c r="AD1757" s="4">
        <v>-6.517813366730509</v>
      </c>
    </row>
    <row r="1758">
      <c r="G1758" s="5">
        <v>2.31511</v>
      </c>
      <c r="H1758" s="1">
        <v>8.785</v>
      </c>
      <c r="K1758" s="4">
        <f>IFERROR(__xludf.DUMMYFUNCTION("""COMPUTED_VALUE"""),8.46)</f>
        <v>8.46</v>
      </c>
      <c r="L1758" s="4">
        <v>2.41754</v>
      </c>
      <c r="M1758" s="4" t="s">
        <v>13</v>
      </c>
      <c r="N1758" s="1">
        <v>7.16616761060757</v>
      </c>
      <c r="O1758" s="4">
        <v>-4.85105761060757</v>
      </c>
      <c r="V1758" s="5">
        <v>-0.356255</v>
      </c>
      <c r="W1758" s="1">
        <v>8.785</v>
      </c>
      <c r="Z1758" s="4">
        <f>IFERROR(__xludf.DUMMYFUNCTION("""COMPUTED_VALUE"""),8.46)</f>
        <v>8.46</v>
      </c>
      <c r="AA1758" s="4">
        <v>0.00811238</v>
      </c>
      <c r="AB1758" s="4" t="s">
        <v>13</v>
      </c>
      <c r="AC1758" s="1">
        <v>6.16173250157143</v>
      </c>
      <c r="AD1758" s="4">
        <v>-6.51798750157143</v>
      </c>
    </row>
    <row r="1759">
      <c r="G1759" s="5">
        <v>2.31493</v>
      </c>
      <c r="H1759" s="1">
        <v>8.79</v>
      </c>
      <c r="K1759" s="4">
        <f>IFERROR(__xludf.DUMMYFUNCTION("""COMPUTED_VALUE"""),8.465)</f>
        <v>8.465</v>
      </c>
      <c r="L1759" s="4">
        <v>2.4</v>
      </c>
      <c r="M1759" s="4" t="s">
        <v>13</v>
      </c>
      <c r="N1759" s="1">
        <v>7.17536694334664</v>
      </c>
      <c r="O1759" s="4">
        <v>-4.86043694334664</v>
      </c>
      <c r="V1759" s="5">
        <v>-0.356621</v>
      </c>
      <c r="W1759" s="1">
        <v>8.79</v>
      </c>
      <c r="Z1759" s="4">
        <f>IFERROR(__xludf.DUMMYFUNCTION("""COMPUTED_VALUE"""),8.465)</f>
        <v>8.465</v>
      </c>
      <c r="AA1759" s="4">
        <v>-0.0290988</v>
      </c>
      <c r="AB1759" s="4" t="s">
        <v>13</v>
      </c>
      <c r="AC1759" s="1">
        <v>6.16144126625982</v>
      </c>
      <c r="AD1759" s="4">
        <v>-6.51806226625982</v>
      </c>
    </row>
    <row r="1760">
      <c r="G1760" s="5">
        <v>2.3149</v>
      </c>
      <c r="H1760" s="1">
        <v>8.795</v>
      </c>
      <c r="K1760" s="4">
        <f>IFERROR(__xludf.DUMMYFUNCTION("""COMPUTED_VALUE"""),8.47)</f>
        <v>8.47</v>
      </c>
      <c r="L1760" s="4">
        <v>2.38359</v>
      </c>
      <c r="M1760" s="4" t="s">
        <v>13</v>
      </c>
      <c r="N1760" s="1">
        <v>7.18505534378279</v>
      </c>
      <c r="O1760" s="4">
        <v>-4.870155343782789</v>
      </c>
      <c r="V1760" s="5">
        <v>-0.356937</v>
      </c>
      <c r="W1760" s="1">
        <v>8.795</v>
      </c>
      <c r="Z1760" s="4">
        <f>IFERROR(__xludf.DUMMYFUNCTION("""COMPUTED_VALUE"""),8.47)</f>
        <v>8.47</v>
      </c>
      <c r="AA1760" s="4">
        <v>-0.0643282</v>
      </c>
      <c r="AB1760" s="4" t="s">
        <v>13</v>
      </c>
      <c r="AC1760" s="1">
        <v>6.16111817507124</v>
      </c>
      <c r="AD1760" s="4">
        <v>-6.5180551750712405</v>
      </c>
    </row>
    <row r="1761">
      <c r="G1761" s="5">
        <v>2.31502</v>
      </c>
      <c r="H1761" s="1">
        <v>8.8</v>
      </c>
      <c r="K1761" s="4">
        <f>IFERROR(__xludf.DUMMYFUNCTION("""COMPUTED_VALUE"""),8.4708786012)</f>
        <v>8.470878601</v>
      </c>
      <c r="L1761" s="4" t="s">
        <v>13</v>
      </c>
      <c r="M1761" s="4">
        <v>6.97011836917826</v>
      </c>
      <c r="N1761" s="1">
        <v>7.19515385011878</v>
      </c>
      <c r="O1761" s="4">
        <v>-4.88013385011878</v>
      </c>
      <c r="V1761" s="5">
        <v>-0.357184</v>
      </c>
      <c r="W1761" s="1">
        <v>8.8</v>
      </c>
      <c r="Z1761" s="4">
        <f>IFERROR(__xludf.DUMMYFUNCTION("""COMPUTED_VALUE"""),8.4708786012)</f>
        <v>8.470878601</v>
      </c>
      <c r="AA1761" s="4" t="s">
        <v>13</v>
      </c>
      <c r="AB1761" s="4">
        <v>5.15222141870722</v>
      </c>
      <c r="AC1761" s="1">
        <v>6.16076274228124</v>
      </c>
      <c r="AD1761" s="4">
        <v>-6.51794674228124</v>
      </c>
    </row>
    <row r="1762">
      <c r="G1762" s="5">
        <v>2.31528</v>
      </c>
      <c r="H1762" s="1">
        <v>8.805</v>
      </c>
      <c r="K1762" s="4">
        <f>IFERROR(__xludf.DUMMYFUNCTION("""COMPUTED_VALUE"""),8.475)</f>
        <v>8.475</v>
      </c>
      <c r="L1762" s="4">
        <v>2.36838</v>
      </c>
      <c r="M1762" s="4" t="s">
        <v>13</v>
      </c>
      <c r="N1762" s="1">
        <v>7.20558350055737</v>
      </c>
      <c r="O1762" s="4">
        <v>-4.890303500557369</v>
      </c>
      <c r="V1762" s="5">
        <v>-0.357423</v>
      </c>
      <c r="W1762" s="1">
        <v>8.805</v>
      </c>
      <c r="Z1762" s="4">
        <f>IFERROR(__xludf.DUMMYFUNCTION("""COMPUTED_VALUE"""),8.475)</f>
        <v>8.475</v>
      </c>
      <c r="AA1762" s="4">
        <v>-0.0975188</v>
      </c>
      <c r="AB1762" s="4" t="s">
        <v>13</v>
      </c>
      <c r="AC1762" s="1">
        <v>6.16037448216536</v>
      </c>
      <c r="AD1762" s="4">
        <v>-6.51779748216536</v>
      </c>
    </row>
    <row r="1763">
      <c r="G1763" s="5">
        <v>2.31568</v>
      </c>
      <c r="H1763" s="1">
        <v>8.81</v>
      </c>
      <c r="K1763" s="4">
        <f>IFERROR(__xludf.DUMMYFUNCTION("""COMPUTED_VALUE"""),8.48)</f>
        <v>8.48</v>
      </c>
      <c r="L1763" s="4">
        <v>2.35436</v>
      </c>
      <c r="M1763" s="4" t="s">
        <v>13</v>
      </c>
      <c r="N1763" s="1">
        <v>7.21626533330133</v>
      </c>
      <c r="O1763" s="4">
        <v>-4.900585333301329</v>
      </c>
      <c r="V1763" s="5">
        <v>-0.357635</v>
      </c>
      <c r="W1763" s="1">
        <v>8.81</v>
      </c>
      <c r="Z1763" s="4">
        <f>IFERROR(__xludf.DUMMYFUNCTION("""COMPUTED_VALUE"""),8.48)</f>
        <v>8.48</v>
      </c>
      <c r="AA1763" s="4">
        <v>-0.128667</v>
      </c>
      <c r="AB1763" s="4" t="s">
        <v>13</v>
      </c>
      <c r="AC1763" s="1">
        <v>6.15995290899917</v>
      </c>
      <c r="AD1763" s="4">
        <v>-6.51758790899917</v>
      </c>
    </row>
    <row r="1764">
      <c r="G1764" s="5">
        <v>2.31624</v>
      </c>
      <c r="H1764" s="1">
        <v>8.815</v>
      </c>
      <c r="K1764" s="4">
        <f>IFERROR(__xludf.DUMMYFUNCTION("""COMPUTED_VALUE"""),8.485)</f>
        <v>8.485</v>
      </c>
      <c r="L1764" s="4">
        <v>2.34156</v>
      </c>
      <c r="M1764" s="4" t="s">
        <v>13</v>
      </c>
      <c r="N1764" s="1">
        <v>7.22712038655341</v>
      </c>
      <c r="O1764" s="4">
        <v>-4.91088038655341</v>
      </c>
      <c r="V1764" s="5">
        <v>-0.357808</v>
      </c>
      <c r="W1764" s="1">
        <v>8.815</v>
      </c>
      <c r="Z1764" s="4">
        <f>IFERROR(__xludf.DUMMYFUNCTION("""COMPUTED_VALUE"""),8.485)</f>
        <v>8.485</v>
      </c>
      <c r="AA1764" s="4">
        <v>-0.157744</v>
      </c>
      <c r="AB1764" s="4" t="s">
        <v>13</v>
      </c>
      <c r="AC1764" s="1">
        <v>6.1594975370582</v>
      </c>
      <c r="AD1764" s="4">
        <v>-6.5173055370582</v>
      </c>
    </row>
    <row r="1765">
      <c r="G1765" s="5">
        <v>2.3169</v>
      </c>
      <c r="H1765" s="1">
        <v>8.82</v>
      </c>
      <c r="K1765" s="4">
        <f>IFERROR(__xludf.DUMMYFUNCTION("""COMPUTED_VALUE"""),8.49)</f>
        <v>8.49</v>
      </c>
      <c r="L1765" s="4">
        <v>2.32996</v>
      </c>
      <c r="M1765" s="4" t="s">
        <v>13</v>
      </c>
      <c r="N1765" s="1">
        <v>7.23806969851639</v>
      </c>
      <c r="O1765" s="4">
        <v>-4.92116969851639</v>
      </c>
      <c r="V1765" s="5">
        <v>-0.357976</v>
      </c>
      <c r="W1765" s="1">
        <v>8.82</v>
      </c>
      <c r="Z1765" s="4">
        <f>IFERROR(__xludf.DUMMYFUNCTION("""COMPUTED_VALUE"""),8.49)</f>
        <v>8.49</v>
      </c>
      <c r="AA1765" s="4">
        <v>-0.184771</v>
      </c>
      <c r="AB1765" s="4" t="s">
        <v>13</v>
      </c>
      <c r="AC1765" s="1">
        <v>6.15900788061802</v>
      </c>
      <c r="AD1765" s="4">
        <v>-6.51698388061802</v>
      </c>
    </row>
    <row r="1766">
      <c r="G1766" s="5">
        <v>2.31769</v>
      </c>
      <c r="H1766" s="1">
        <v>8.825</v>
      </c>
      <c r="K1766" s="4">
        <f>IFERROR(__xludf.DUMMYFUNCTION("""COMPUTED_VALUE"""),8.495)</f>
        <v>8.495</v>
      </c>
      <c r="L1766" s="4">
        <v>2.31958</v>
      </c>
      <c r="M1766" s="4" t="s">
        <v>13</v>
      </c>
      <c r="N1766" s="1">
        <v>7.24903430739301</v>
      </c>
      <c r="O1766" s="4">
        <v>-4.93134430739301</v>
      </c>
      <c r="V1766" s="5">
        <v>-0.358172</v>
      </c>
      <c r="W1766" s="1">
        <v>8.825</v>
      </c>
      <c r="Z1766" s="4">
        <f>IFERROR(__xludf.DUMMYFUNCTION("""COMPUTED_VALUE"""),8.495)</f>
        <v>8.495</v>
      </c>
      <c r="AA1766" s="4">
        <v>-0.209728</v>
      </c>
      <c r="AB1766" s="4" t="s">
        <v>13</v>
      </c>
      <c r="AC1766" s="1">
        <v>6.15848345395416</v>
      </c>
      <c r="AD1766" s="4">
        <v>-6.51665545395416</v>
      </c>
    </row>
    <row r="1767">
      <c r="G1767" s="5">
        <v>2.31861</v>
      </c>
      <c r="H1767" s="1">
        <v>8.83</v>
      </c>
      <c r="K1767" s="4">
        <f>IFERROR(__xludf.DUMMYFUNCTION("""COMPUTED_VALUE"""),8.5)</f>
        <v>8.5</v>
      </c>
      <c r="L1767" s="4">
        <v>2.31039</v>
      </c>
      <c r="M1767" s="4" t="s">
        <v>13</v>
      </c>
      <c r="N1767" s="1">
        <v>7.25993525138605</v>
      </c>
      <c r="O1767" s="4">
        <v>-4.941325251386051</v>
      </c>
      <c r="V1767" s="5">
        <v>-0.358354</v>
      </c>
      <c r="W1767" s="1">
        <v>8.83</v>
      </c>
      <c r="Z1767" s="4">
        <f>IFERROR(__xludf.DUMMYFUNCTION("""COMPUTED_VALUE"""),8.5)</f>
        <v>8.5</v>
      </c>
      <c r="AA1767" s="4">
        <v>-0.232661</v>
      </c>
      <c r="AB1767" s="4" t="s">
        <v>13</v>
      </c>
      <c r="AC1767" s="1">
        <v>6.15792377134218</v>
      </c>
      <c r="AD1767" s="4">
        <v>-6.51627777134218</v>
      </c>
    </row>
    <row r="1768">
      <c r="G1768" s="5">
        <v>2.31967</v>
      </c>
      <c r="H1768" s="1">
        <v>8.835</v>
      </c>
      <c r="K1768" s="4">
        <f>IFERROR(__xludf.DUMMYFUNCTION("""COMPUTED_VALUE"""),8.505)</f>
        <v>8.505</v>
      </c>
      <c r="L1768" s="4">
        <v>2.30238</v>
      </c>
      <c r="M1768" s="4" t="s">
        <v>13</v>
      </c>
      <c r="N1768" s="1">
        <v>7.27069356869826</v>
      </c>
      <c r="O1768" s="4">
        <v>-4.951023568698259</v>
      </c>
      <c r="V1768" s="5">
        <v>-0.358548</v>
      </c>
      <c r="W1768" s="1">
        <v>8.835</v>
      </c>
      <c r="Z1768" s="4">
        <f>IFERROR(__xludf.DUMMYFUNCTION("""COMPUTED_VALUE"""),8.505)</f>
        <v>8.505</v>
      </c>
      <c r="AA1768" s="4">
        <v>-0.253599</v>
      </c>
      <c r="AB1768" s="4" t="s">
        <v>13</v>
      </c>
      <c r="AC1768" s="1">
        <v>6.15732834705764</v>
      </c>
      <c r="AD1768" s="4">
        <v>-6.51587634705764</v>
      </c>
    </row>
    <row r="1769">
      <c r="G1769" s="5">
        <v>2.32081</v>
      </c>
      <c r="H1769" s="1">
        <v>8.84</v>
      </c>
      <c r="K1769" s="4">
        <f>IFERROR(__xludf.DUMMYFUNCTION("""COMPUTED_VALUE"""),8.51)</f>
        <v>8.51</v>
      </c>
      <c r="L1769" s="4">
        <v>2.29551</v>
      </c>
      <c r="M1769" s="4" t="s">
        <v>13</v>
      </c>
      <c r="N1769" s="1">
        <v>7.28123029753241</v>
      </c>
      <c r="O1769" s="4">
        <v>-4.96042029753241</v>
      </c>
      <c r="V1769" s="5">
        <v>-0.358753</v>
      </c>
      <c r="W1769" s="1">
        <v>8.84</v>
      </c>
      <c r="Z1769" s="4">
        <f>IFERROR(__xludf.DUMMYFUNCTION("""COMPUTED_VALUE"""),8.51)</f>
        <v>8.51</v>
      </c>
      <c r="AA1769" s="4">
        <v>-0.272578</v>
      </c>
      <c r="AB1769" s="4" t="s">
        <v>13</v>
      </c>
      <c r="AC1769" s="1">
        <v>6.15669669537607</v>
      </c>
      <c r="AD1769" s="4">
        <v>-6.51544969537607</v>
      </c>
    </row>
    <row r="1770">
      <c r="G1770" s="5">
        <v>2.32206</v>
      </c>
      <c r="H1770" s="1">
        <v>8.845</v>
      </c>
      <c r="K1770" s="4">
        <f>IFERROR(__xludf.DUMMYFUNCTION("""COMPUTED_VALUE"""),8.515)</f>
        <v>8.515</v>
      </c>
      <c r="L1770" s="4">
        <v>2.28975</v>
      </c>
      <c r="M1770" s="4" t="s">
        <v>13</v>
      </c>
      <c r="N1770" s="1">
        <v>7.29146647609126</v>
      </c>
      <c r="O1770" s="4">
        <v>-4.96940647609126</v>
      </c>
      <c r="V1770" s="5">
        <v>-0.359002</v>
      </c>
      <c r="W1770" s="1">
        <v>8.845</v>
      </c>
      <c r="Z1770" s="4">
        <f>IFERROR(__xludf.DUMMYFUNCTION("""COMPUTED_VALUE"""),8.515)</f>
        <v>8.515</v>
      </c>
      <c r="AA1770" s="4">
        <v>-0.289651</v>
      </c>
      <c r="AB1770" s="4" t="s">
        <v>13</v>
      </c>
      <c r="AC1770" s="1">
        <v>6.15602833057303</v>
      </c>
      <c r="AD1770" s="4">
        <v>-6.515030330573031</v>
      </c>
    </row>
    <row r="1771">
      <c r="G1771" s="5">
        <v>2.32344</v>
      </c>
      <c r="H1771" s="1">
        <v>8.85</v>
      </c>
      <c r="K1771" s="4">
        <f>IFERROR(__xludf.DUMMYFUNCTION("""COMPUTED_VALUE"""),8.52)</f>
        <v>8.52</v>
      </c>
      <c r="L1771" s="4">
        <v>2.28507</v>
      </c>
      <c r="M1771" s="4" t="s">
        <v>13</v>
      </c>
      <c r="N1771" s="1">
        <v>7.30132314257756</v>
      </c>
      <c r="O1771" s="4">
        <v>-4.977883142577561</v>
      </c>
      <c r="V1771" s="5">
        <v>-0.359265</v>
      </c>
      <c r="W1771" s="1">
        <v>8.85</v>
      </c>
      <c r="Z1771" s="4">
        <f>IFERROR(__xludf.DUMMYFUNCTION("""COMPUTED_VALUE"""),8.52)</f>
        <v>8.52</v>
      </c>
      <c r="AA1771" s="4">
        <v>-0.304858</v>
      </c>
      <c r="AB1771" s="4" t="s">
        <v>13</v>
      </c>
      <c r="AC1771" s="1">
        <v>6.15532276692408</v>
      </c>
      <c r="AD1771" s="4">
        <v>-6.5145877669240795</v>
      </c>
    </row>
    <row r="1772">
      <c r="G1772" s="5">
        <v>2.32491</v>
      </c>
      <c r="H1772" s="1">
        <v>8.855</v>
      </c>
      <c r="K1772" s="4">
        <f>IFERROR(__xludf.DUMMYFUNCTION("""COMPUTED_VALUE"""),8.525)</f>
        <v>8.525</v>
      </c>
      <c r="L1772" s="4">
        <v>2.28142</v>
      </c>
      <c r="M1772" s="4" t="s">
        <v>13</v>
      </c>
      <c r="N1772" s="1">
        <v>7.3107213351941</v>
      </c>
      <c r="O1772" s="4">
        <v>-4.9858113351941</v>
      </c>
      <c r="V1772" s="5">
        <v>-0.359538</v>
      </c>
      <c r="W1772" s="1">
        <v>8.855</v>
      </c>
      <c r="Z1772" s="4">
        <f>IFERROR(__xludf.DUMMYFUNCTION("""COMPUTED_VALUE"""),8.525)</f>
        <v>8.525</v>
      </c>
      <c r="AA1772" s="4">
        <v>-0.318292</v>
      </c>
      <c r="AB1772" s="4" t="s">
        <v>13</v>
      </c>
      <c r="AC1772" s="1">
        <v>6.15457951870475</v>
      </c>
      <c r="AD1772" s="4">
        <v>-6.51411751870475</v>
      </c>
    </row>
    <row r="1773">
      <c r="G1773" s="5">
        <v>2.32647</v>
      </c>
      <c r="H1773" s="1">
        <v>8.86</v>
      </c>
      <c r="K1773" s="4">
        <f>IFERROR(__xludf.DUMMYFUNCTION("""COMPUTED_VALUE"""),8.53)</f>
        <v>8.53</v>
      </c>
      <c r="L1773" s="4">
        <v>2.27873</v>
      </c>
      <c r="M1773" s="4" t="s">
        <v>13</v>
      </c>
      <c r="N1773" s="1">
        <v>7.31958209214361</v>
      </c>
      <c r="O1773" s="4">
        <v>-4.99311209214361</v>
      </c>
      <c r="V1773" s="5">
        <v>-0.35985</v>
      </c>
      <c r="W1773" s="1">
        <v>8.86</v>
      </c>
      <c r="Z1773" s="4">
        <f>IFERROR(__xludf.DUMMYFUNCTION("""COMPUTED_VALUE"""),8.53)</f>
        <v>8.53</v>
      </c>
      <c r="AA1773" s="4">
        <v>-0.330023</v>
      </c>
      <c r="AB1773" s="4" t="s">
        <v>13</v>
      </c>
      <c r="AC1773" s="1">
        <v>6.15379810019061</v>
      </c>
      <c r="AD1773" s="4">
        <v>-6.5136481001906095</v>
      </c>
    </row>
    <row r="1774">
      <c r="G1774" s="5">
        <v>2.32816</v>
      </c>
      <c r="H1774" s="1">
        <v>8.865</v>
      </c>
      <c r="K1774" s="4">
        <f>IFERROR(__xludf.DUMMYFUNCTION("""COMPUTED_VALUE"""),8.535)</f>
        <v>8.535</v>
      </c>
      <c r="L1774" s="4">
        <v>2.27696</v>
      </c>
      <c r="M1774" s="4" t="s">
        <v>13</v>
      </c>
      <c r="N1774" s="1">
        <v>7.32782645162887</v>
      </c>
      <c r="O1774" s="4">
        <v>-4.999666451628871</v>
      </c>
      <c r="V1774" s="5">
        <v>-0.360167</v>
      </c>
      <c r="W1774" s="1">
        <v>8.865</v>
      </c>
      <c r="Z1774" s="4">
        <f>IFERROR(__xludf.DUMMYFUNCTION("""COMPUTED_VALUE"""),8.535)</f>
        <v>8.535</v>
      </c>
      <c r="AA1774" s="4">
        <v>-0.340125</v>
      </c>
      <c r="AB1774" s="4" t="s">
        <v>13</v>
      </c>
      <c r="AC1774" s="1">
        <v>6.1529780256572</v>
      </c>
      <c r="AD1774" s="4">
        <v>-6.5131450256572</v>
      </c>
    </row>
    <row r="1775">
      <c r="G1775" s="5">
        <v>2.32992</v>
      </c>
      <c r="H1775" s="1">
        <v>8.87</v>
      </c>
      <c r="K1775" s="4">
        <f>IFERROR(__xludf.DUMMYFUNCTION("""COMPUTED_VALUE"""),8.5375747682)</f>
        <v>8.537574768</v>
      </c>
      <c r="L1775" s="4" t="s">
        <v>13</v>
      </c>
      <c r="M1775" s="4">
        <v>7.66708796370755</v>
      </c>
      <c r="N1775" s="1">
        <v>7.33537545185264</v>
      </c>
      <c r="O1775" s="4">
        <v>-5.00545545185264</v>
      </c>
      <c r="V1775" s="5">
        <v>-0.360507</v>
      </c>
      <c r="W1775" s="1">
        <v>8.87</v>
      </c>
      <c r="Z1775" s="4">
        <f>IFERROR(__xludf.DUMMYFUNCTION("""COMPUTED_VALUE"""),8.5375747682)</f>
        <v>8.537574768</v>
      </c>
      <c r="AA1775" s="4" t="s">
        <v>13</v>
      </c>
      <c r="AB1775" s="4">
        <v>5.54474106270299</v>
      </c>
      <c r="AC1775" s="1">
        <v>6.15211880938007</v>
      </c>
      <c r="AD1775" s="4">
        <v>-6.51262580938007</v>
      </c>
    </row>
    <row r="1776">
      <c r="G1776" s="5">
        <v>2.33177</v>
      </c>
      <c r="H1776" s="1">
        <v>8.875</v>
      </c>
      <c r="K1776" s="4">
        <f>IFERROR(__xludf.DUMMYFUNCTION("""COMPUTED_VALUE"""),8.54)</f>
        <v>8.54</v>
      </c>
      <c r="L1776" s="4">
        <v>2.27606</v>
      </c>
      <c r="M1776" s="4" t="s">
        <v>13</v>
      </c>
      <c r="N1776" s="1">
        <v>7.34215013101769</v>
      </c>
      <c r="O1776" s="4">
        <v>-5.0103801310176905</v>
      </c>
      <c r="V1776" s="5">
        <v>-0.360878</v>
      </c>
      <c r="W1776" s="1">
        <v>8.875</v>
      </c>
      <c r="Z1776" s="4">
        <f>IFERROR(__xludf.DUMMYFUNCTION("""COMPUTED_VALUE"""),8.54)</f>
        <v>8.54</v>
      </c>
      <c r="AA1776" s="4">
        <v>-0.348683</v>
      </c>
      <c r="AB1776" s="4" t="s">
        <v>13</v>
      </c>
      <c r="AC1776" s="1">
        <v>6.15121996563477</v>
      </c>
      <c r="AD1776" s="4">
        <v>-6.512097965634769</v>
      </c>
    </row>
    <row r="1777">
      <c r="G1777" s="5">
        <v>2.33373</v>
      </c>
      <c r="H1777" s="1">
        <v>8.88</v>
      </c>
      <c r="K1777" s="4">
        <f>IFERROR(__xludf.DUMMYFUNCTION("""COMPUTED_VALUE"""),8.545)</f>
        <v>8.545</v>
      </c>
      <c r="L1777" s="4">
        <v>2.27595</v>
      </c>
      <c r="M1777" s="4" t="s">
        <v>13</v>
      </c>
      <c r="N1777" s="1">
        <v>7.34807152732676</v>
      </c>
      <c r="O1777" s="4">
        <v>-5.01434152732676</v>
      </c>
      <c r="V1777" s="5">
        <v>-0.361242</v>
      </c>
      <c r="W1777" s="1">
        <v>8.88</v>
      </c>
      <c r="Z1777" s="4">
        <f>IFERROR(__xludf.DUMMYFUNCTION("""COMPUTED_VALUE"""),8.545)</f>
        <v>8.545</v>
      </c>
      <c r="AA1777" s="4">
        <v>-0.355792</v>
      </c>
      <c r="AB1777" s="4" t="s">
        <v>13</v>
      </c>
      <c r="AC1777" s="1">
        <v>6.15028100869685</v>
      </c>
      <c r="AD1777" s="4">
        <v>-6.51152300869685</v>
      </c>
    </row>
    <row r="1778">
      <c r="G1778" s="5">
        <v>2.33578</v>
      </c>
      <c r="H1778" s="1">
        <v>8.885</v>
      </c>
      <c r="K1778" s="4">
        <f>IFERROR(__xludf.DUMMYFUNCTION("""COMPUTED_VALUE"""),8.55)</f>
        <v>8.55</v>
      </c>
      <c r="L1778" s="4">
        <v>2.27654</v>
      </c>
      <c r="M1778" s="4" t="s">
        <v>13</v>
      </c>
      <c r="N1778" s="1">
        <v>7.35306067898263</v>
      </c>
      <c r="O1778" s="4">
        <v>-5.01728067898263</v>
      </c>
      <c r="V1778" s="5">
        <v>-0.361612</v>
      </c>
      <c r="W1778" s="1">
        <v>8.885</v>
      </c>
      <c r="Z1778" s="4">
        <f>IFERROR(__xludf.DUMMYFUNCTION("""COMPUTED_VALUE"""),8.55)</f>
        <v>8.55</v>
      </c>
      <c r="AA1778" s="4">
        <v>-0.361569</v>
      </c>
      <c r="AB1778" s="4" t="s">
        <v>13</v>
      </c>
      <c r="AC1778" s="1">
        <v>6.14930145284187</v>
      </c>
      <c r="AD1778" s="4">
        <v>-6.51091345284187</v>
      </c>
    </row>
    <row r="1779">
      <c r="G1779" s="5">
        <v>2.33793</v>
      </c>
      <c r="H1779" s="1">
        <v>8.89</v>
      </c>
      <c r="K1779" s="4">
        <f>IFERROR(__xludf.DUMMYFUNCTION("""COMPUTED_VALUE"""),8.555)</f>
        <v>8.555</v>
      </c>
      <c r="L1779" s="4">
        <v>2.27778</v>
      </c>
      <c r="M1779" s="4" t="s">
        <v>13</v>
      </c>
      <c r="N1779" s="1">
        <v>7.35703862418805</v>
      </c>
      <c r="O1779" s="4">
        <v>-5.01910862418805</v>
      </c>
      <c r="V1779" s="5">
        <v>-0.361987</v>
      </c>
      <c r="W1779" s="1">
        <v>8.89</v>
      </c>
      <c r="Z1779" s="4">
        <f>IFERROR(__xludf.DUMMYFUNCTION("""COMPUTED_VALUE"""),8.555)</f>
        <v>8.555</v>
      </c>
      <c r="AA1779" s="4">
        <v>-0.366105</v>
      </c>
      <c r="AB1779" s="4" t="s">
        <v>13</v>
      </c>
      <c r="AC1779" s="1">
        <v>6.14828081234537</v>
      </c>
      <c r="AD1779" s="4">
        <v>-6.51026781234537</v>
      </c>
    </row>
    <row r="1780">
      <c r="G1780" s="5">
        <v>2.34017</v>
      </c>
      <c r="H1780" s="1">
        <v>8.895</v>
      </c>
      <c r="K1780" s="4">
        <f>IFERROR(__xludf.DUMMYFUNCTION("""COMPUTED_VALUE"""),8.56)</f>
        <v>8.56</v>
      </c>
      <c r="L1780" s="4">
        <v>2.2796</v>
      </c>
      <c r="M1780" s="4" t="s">
        <v>13</v>
      </c>
      <c r="N1780" s="1">
        <v>7.3599264011458</v>
      </c>
      <c r="O1780" s="4">
        <v>-5.0197564011458</v>
      </c>
      <c r="V1780" s="5">
        <v>-0.362336</v>
      </c>
      <c r="W1780" s="1">
        <v>8.895</v>
      </c>
      <c r="Z1780" s="4">
        <f>IFERROR(__xludf.DUMMYFUNCTION("""COMPUTED_VALUE"""),8.56)</f>
        <v>8.56</v>
      </c>
      <c r="AA1780" s="4">
        <v>-0.369514</v>
      </c>
      <c r="AB1780" s="4" t="s">
        <v>13</v>
      </c>
      <c r="AC1780" s="1">
        <v>6.1472186014829</v>
      </c>
      <c r="AD1780" s="4">
        <v>-6.5095546014828995</v>
      </c>
    </row>
    <row r="1781">
      <c r="G1781" s="5">
        <v>2.3425</v>
      </c>
      <c r="H1781" s="1">
        <v>8.9</v>
      </c>
      <c r="K1781" s="4">
        <f>IFERROR(__xludf.DUMMYFUNCTION("""COMPUTED_VALUE"""),8.565)</f>
        <v>8.565</v>
      </c>
      <c r="L1781" s="4">
        <v>2.28191</v>
      </c>
      <c r="M1781" s="4" t="s">
        <v>13</v>
      </c>
      <c r="N1781" s="1">
        <v>7.36164504805862</v>
      </c>
      <c r="O1781" s="4">
        <v>-5.01914504805862</v>
      </c>
      <c r="V1781" s="5">
        <v>-0.362693</v>
      </c>
      <c r="W1781" s="1">
        <v>8.9</v>
      </c>
      <c r="Z1781" s="4">
        <f>IFERROR(__xludf.DUMMYFUNCTION("""COMPUTED_VALUE"""),8.565)</f>
        <v>8.565</v>
      </c>
      <c r="AA1781" s="4">
        <v>-0.371886</v>
      </c>
      <c r="AB1781" s="4" t="s">
        <v>13</v>
      </c>
      <c r="AC1781" s="1">
        <v>6.14611433453002</v>
      </c>
      <c r="AD1781" s="4">
        <v>-6.508807334530021</v>
      </c>
    </row>
    <row r="1782">
      <c r="G1782" s="5">
        <v>2.34492</v>
      </c>
      <c r="H1782" s="1">
        <v>8.905</v>
      </c>
      <c r="K1782" s="4">
        <f>IFERROR(__xludf.DUMMYFUNCTION("""COMPUTED_VALUE"""),8.57)</f>
        <v>8.57</v>
      </c>
      <c r="L1782" s="4">
        <v>2.28465</v>
      </c>
      <c r="M1782" s="4" t="s">
        <v>13</v>
      </c>
      <c r="N1782" s="1">
        <v>7.36210406505077</v>
      </c>
      <c r="O1782" s="4">
        <v>-5.0171840650507695</v>
      </c>
      <c r="V1782" s="5">
        <v>-0.363013</v>
      </c>
      <c r="W1782" s="1">
        <v>8.905</v>
      </c>
      <c r="Z1782" s="4">
        <f>IFERROR(__xludf.DUMMYFUNCTION("""COMPUTED_VALUE"""),8.57)</f>
        <v>8.57</v>
      </c>
      <c r="AA1782" s="4">
        <v>-0.373342</v>
      </c>
      <c r="AB1782" s="4" t="s">
        <v>13</v>
      </c>
      <c r="AC1782" s="1">
        <v>6.1449323961547</v>
      </c>
      <c r="AD1782" s="4">
        <v>-6.5079453961547</v>
      </c>
    </row>
    <row r="1783">
      <c r="G1783" s="5">
        <v>2.34744</v>
      </c>
      <c r="H1783" s="1">
        <v>8.91</v>
      </c>
      <c r="K1783" s="4">
        <f>IFERROR(__xludf.DUMMYFUNCTION("""COMPUTED_VALUE"""),8.575)</f>
        <v>8.575</v>
      </c>
      <c r="L1783" s="4">
        <v>2.28773</v>
      </c>
      <c r="M1783" s="4" t="s">
        <v>13</v>
      </c>
      <c r="N1783" s="1">
        <v>7.36055488624379</v>
      </c>
      <c r="O1783" s="4">
        <v>-5.013114886243789</v>
      </c>
      <c r="V1783" s="5">
        <v>-0.363307</v>
      </c>
      <c r="W1783" s="1">
        <v>8.91</v>
      </c>
      <c r="Z1783" s="4">
        <f>IFERROR(__xludf.DUMMYFUNCTION("""COMPUTED_VALUE"""),8.575)</f>
        <v>8.575</v>
      </c>
      <c r="AA1783" s="4">
        <v>-0.373985</v>
      </c>
      <c r="AB1783" s="4" t="s">
        <v>13</v>
      </c>
      <c r="AC1783" s="1">
        <v>6.14145571891165</v>
      </c>
      <c r="AD1783" s="4">
        <v>-6.50476271891165</v>
      </c>
    </row>
    <row r="1784">
      <c r="G1784" s="5">
        <v>2.35007</v>
      </c>
      <c r="H1784" s="1">
        <v>8.915</v>
      </c>
      <c r="K1784" s="4">
        <f>IFERROR(__xludf.DUMMYFUNCTION("""COMPUTED_VALUE"""),8.58)</f>
        <v>8.58</v>
      </c>
      <c r="L1784" s="4">
        <v>2.29109</v>
      </c>
      <c r="M1784" s="4" t="s">
        <v>13</v>
      </c>
      <c r="N1784" s="1">
        <v>7.35686161064144</v>
      </c>
      <c r="O1784" s="4">
        <v>-5.006791610641439</v>
      </c>
      <c r="V1784" s="5">
        <v>-0.36357</v>
      </c>
      <c r="W1784" s="1">
        <v>8.915</v>
      </c>
      <c r="Z1784" s="4">
        <f>IFERROR(__xludf.DUMMYFUNCTION("""COMPUTED_VALUE"""),8.58)</f>
        <v>8.58</v>
      </c>
      <c r="AA1784" s="4">
        <v>-0.373911</v>
      </c>
      <c r="AB1784" s="4" t="s">
        <v>13</v>
      </c>
      <c r="AC1784" s="1">
        <v>6.1347864507948</v>
      </c>
      <c r="AD1784" s="4">
        <v>-6.4983564507948</v>
      </c>
    </row>
    <row r="1785">
      <c r="G1785" s="5">
        <v>2.35279</v>
      </c>
      <c r="H1785" s="1">
        <v>8.92</v>
      </c>
      <c r="K1785" s="4">
        <f>IFERROR(__xludf.DUMMYFUNCTION("""COMPUTED_VALUE"""),8.585)</f>
        <v>8.585</v>
      </c>
      <c r="L1785" s="4">
        <v>2.29464</v>
      </c>
      <c r="M1785" s="4" t="s">
        <v>13</v>
      </c>
      <c r="N1785" s="1">
        <v>7.35141165568052</v>
      </c>
      <c r="O1785" s="4">
        <v>-4.99862165568052</v>
      </c>
      <c r="V1785" s="5">
        <v>-0.363797</v>
      </c>
      <c r="W1785" s="1">
        <v>8.92</v>
      </c>
      <c r="Z1785" s="4">
        <f>IFERROR(__xludf.DUMMYFUNCTION("""COMPUTED_VALUE"""),8.585)</f>
        <v>8.585</v>
      </c>
      <c r="AA1785" s="4">
        <v>-0.373242</v>
      </c>
      <c r="AB1785" s="4" t="s">
        <v>13</v>
      </c>
      <c r="AC1785" s="1">
        <v>6.12551720562827</v>
      </c>
      <c r="AD1785" s="4">
        <v>-6.48931420562827</v>
      </c>
    </row>
    <row r="1786">
      <c r="G1786" s="5">
        <v>2.3556</v>
      </c>
      <c r="H1786" s="1">
        <v>8.925</v>
      </c>
      <c r="K1786" s="4">
        <f>IFERROR(__xludf.DUMMYFUNCTION("""COMPUTED_VALUE"""),8.59)</f>
        <v>8.59</v>
      </c>
      <c r="L1786" s="4">
        <v>2.29832</v>
      </c>
      <c r="M1786" s="4" t="s">
        <v>13</v>
      </c>
      <c r="N1786" s="1">
        <v>7.34459243879785</v>
      </c>
      <c r="O1786" s="4">
        <v>-4.98899243879785</v>
      </c>
      <c r="V1786" s="5">
        <v>-0.363981</v>
      </c>
      <c r="W1786" s="1">
        <v>8.925</v>
      </c>
      <c r="Z1786" s="4">
        <f>IFERROR(__xludf.DUMMYFUNCTION("""COMPUTED_VALUE"""),8.59)</f>
        <v>8.59</v>
      </c>
      <c r="AA1786" s="4">
        <v>-0.372079</v>
      </c>
      <c r="AB1786" s="4" t="s">
        <v>13</v>
      </c>
      <c r="AC1786" s="1">
        <v>6.11424059723624</v>
      </c>
      <c r="AD1786" s="4">
        <v>-6.47822159723624</v>
      </c>
    </row>
    <row r="1787">
      <c r="G1787" s="5">
        <v>2.35851</v>
      </c>
      <c r="H1787" s="1">
        <v>8.93</v>
      </c>
      <c r="K1787" s="4">
        <f>IFERROR(__xludf.DUMMYFUNCTION("""COMPUTED_VALUE"""),8.595)</f>
        <v>8.595</v>
      </c>
      <c r="L1787" s="4">
        <v>2.30208</v>
      </c>
      <c r="M1787" s="4" t="s">
        <v>13</v>
      </c>
      <c r="N1787" s="1">
        <v>7.33679137743024</v>
      </c>
      <c r="O1787" s="4">
        <v>-4.97828137743024</v>
      </c>
      <c r="V1787" s="5">
        <v>-0.364126</v>
      </c>
      <c r="W1787" s="1">
        <v>8.93</v>
      </c>
      <c r="Z1787" s="4">
        <f>IFERROR(__xludf.DUMMYFUNCTION("""COMPUTED_VALUE"""),8.595)</f>
        <v>8.595</v>
      </c>
      <c r="AA1787" s="4">
        <v>-0.370472</v>
      </c>
      <c r="AB1787" s="4" t="s">
        <v>13</v>
      </c>
      <c r="AC1787" s="1">
        <v>6.10154923944284</v>
      </c>
      <c r="AD1787" s="4">
        <v>-6.46567523944284</v>
      </c>
    </row>
    <row r="1788">
      <c r="G1788" s="5">
        <v>2.3615</v>
      </c>
      <c r="H1788" s="1">
        <v>8.935</v>
      </c>
      <c r="K1788" s="4">
        <f>IFERROR(__xludf.DUMMYFUNCTION("""COMPUTED_VALUE"""),8.6)</f>
        <v>8.6</v>
      </c>
      <c r="L1788" s="4">
        <v>2.30584</v>
      </c>
      <c r="M1788" s="4" t="s">
        <v>13</v>
      </c>
      <c r="N1788" s="1">
        <v>7.32839588901448</v>
      </c>
      <c r="O1788" s="4">
        <v>-4.966895889014481</v>
      </c>
      <c r="V1788" s="5">
        <v>-0.364211</v>
      </c>
      <c r="W1788" s="1">
        <v>8.935</v>
      </c>
      <c r="Z1788" s="4">
        <f>IFERROR(__xludf.DUMMYFUNCTION("""COMPUTED_VALUE"""),8.6)</f>
        <v>8.6</v>
      </c>
      <c r="AA1788" s="4">
        <v>-0.36857</v>
      </c>
      <c r="AB1788" s="4" t="s">
        <v>13</v>
      </c>
      <c r="AC1788" s="1">
        <v>6.08803574607221</v>
      </c>
      <c r="AD1788" s="4">
        <v>-6.45224674607221</v>
      </c>
    </row>
    <row r="1789">
      <c r="G1789" s="5">
        <v>2.3646</v>
      </c>
      <c r="H1789" s="1">
        <v>8.94</v>
      </c>
      <c r="K1789" s="4">
        <f>IFERROR(__xludf.DUMMYFUNCTION("""COMPUTED_VALUE"""),8.605)</f>
        <v>8.605</v>
      </c>
      <c r="L1789" s="4">
        <v>2.30954</v>
      </c>
      <c r="M1789" s="4" t="s">
        <v>13</v>
      </c>
      <c r="N1789" s="1">
        <v>7.3197933909874</v>
      </c>
      <c r="O1789" s="4">
        <v>-4.9551933909874</v>
      </c>
      <c r="V1789" s="5">
        <v>-0.364239</v>
      </c>
      <c r="W1789" s="1">
        <v>8.94</v>
      </c>
      <c r="Z1789" s="4">
        <f>IFERROR(__xludf.DUMMYFUNCTION("""COMPUTED_VALUE"""),8.605)</f>
        <v>8.605</v>
      </c>
      <c r="AA1789" s="4">
        <v>-0.366439</v>
      </c>
      <c r="AB1789" s="4" t="s">
        <v>13</v>
      </c>
      <c r="AC1789" s="1">
        <v>6.07429273094853</v>
      </c>
      <c r="AD1789" s="4">
        <v>-6.4385317309485295</v>
      </c>
    </row>
    <row r="1790">
      <c r="G1790" s="5">
        <v>2.36779</v>
      </c>
      <c r="H1790" s="1">
        <v>8.945</v>
      </c>
      <c r="K1790" s="4">
        <f>IFERROR(__xludf.DUMMYFUNCTION("""COMPUTED_VALUE"""),8.61)</f>
        <v>8.61</v>
      </c>
      <c r="L1790" s="4">
        <v>2.31314</v>
      </c>
      <c r="M1790" s="4" t="s">
        <v>13</v>
      </c>
      <c r="N1790" s="1">
        <v>7.31137130078579</v>
      </c>
      <c r="O1790" s="4">
        <v>-4.943581300785791</v>
      </c>
      <c r="V1790" s="5">
        <v>-0.364233</v>
      </c>
      <c r="W1790" s="1">
        <v>8.945</v>
      </c>
      <c r="Z1790" s="4">
        <f>IFERROR(__xludf.DUMMYFUNCTION("""COMPUTED_VALUE"""),8.61)</f>
        <v>8.61</v>
      </c>
      <c r="AA1790" s="4">
        <v>-0.364125</v>
      </c>
      <c r="AB1790" s="4" t="s">
        <v>13</v>
      </c>
      <c r="AC1790" s="1">
        <v>6.06091280789591</v>
      </c>
      <c r="AD1790" s="4">
        <v>-6.42514580789591</v>
      </c>
    </row>
    <row r="1791">
      <c r="G1791" s="5">
        <v>2.37107</v>
      </c>
      <c r="H1791" s="1">
        <v>8.95</v>
      </c>
      <c r="K1791" s="4">
        <f>IFERROR(__xludf.DUMMYFUNCTION("""COMPUTED_VALUE"""),8.615)</f>
        <v>8.615</v>
      </c>
      <c r="L1791" s="4">
        <v>2.31657</v>
      </c>
      <c r="M1791" s="4" t="s">
        <v>13</v>
      </c>
      <c r="N1791" s="1">
        <v>7.30351703584648</v>
      </c>
      <c r="O1791" s="4">
        <v>-4.932447035846479</v>
      </c>
      <c r="V1791" s="5">
        <v>-0.364156</v>
      </c>
      <c r="W1791" s="1">
        <v>8.95</v>
      </c>
      <c r="Z1791" s="4">
        <f>IFERROR(__xludf.DUMMYFUNCTION("""COMPUTED_VALUE"""),8.615)</f>
        <v>8.615</v>
      </c>
      <c r="AA1791" s="4">
        <v>-0.361752</v>
      </c>
      <c r="AB1791" s="4" t="s">
        <v>13</v>
      </c>
      <c r="AC1791" s="1">
        <v>6.04848859073853</v>
      </c>
      <c r="AD1791" s="4">
        <v>-6.41264459073853</v>
      </c>
    </row>
    <row r="1792">
      <c r="G1792" s="5">
        <v>2.37444</v>
      </c>
      <c r="H1792" s="1">
        <v>8.955</v>
      </c>
      <c r="K1792" s="4">
        <f>IFERROR(__xludf.DUMMYFUNCTION("""COMPUTED_VALUE"""),8.62)</f>
        <v>8.62</v>
      </c>
      <c r="L1792" s="4">
        <v>2.31985</v>
      </c>
      <c r="M1792" s="4" t="s">
        <v>13</v>
      </c>
      <c r="N1792" s="1">
        <v>7.29661801360627</v>
      </c>
      <c r="O1792" s="4">
        <v>-4.9221780136062705</v>
      </c>
      <c r="V1792" s="5">
        <v>-0.364028</v>
      </c>
      <c r="W1792" s="1">
        <v>8.955</v>
      </c>
      <c r="Z1792" s="4">
        <f>IFERROR(__xludf.DUMMYFUNCTION("""COMPUTED_VALUE"""),8.62)</f>
        <v>8.62</v>
      </c>
      <c r="AA1792" s="4">
        <v>-0.359327</v>
      </c>
      <c r="AB1792" s="4" t="s">
        <v>13</v>
      </c>
      <c r="AC1792" s="1">
        <v>6.03761269330052</v>
      </c>
      <c r="AD1792" s="4">
        <v>-6.4016406933005205</v>
      </c>
    </row>
    <row r="1793">
      <c r="G1793" s="5">
        <v>2.37789</v>
      </c>
      <c r="H1793" s="1">
        <v>8.96</v>
      </c>
      <c r="K1793" s="4">
        <f>IFERROR(__xludf.DUMMYFUNCTION("""COMPUTED_VALUE"""),8.625)</f>
        <v>8.625</v>
      </c>
      <c r="L1793" s="4">
        <v>2.32288</v>
      </c>
      <c r="M1793" s="4" t="s">
        <v>13</v>
      </c>
      <c r="N1793" s="1">
        <v>7.29106165150196</v>
      </c>
      <c r="O1793" s="4">
        <v>-4.91317165150196</v>
      </c>
      <c r="V1793" s="5">
        <v>-0.363871</v>
      </c>
      <c r="W1793" s="1">
        <v>8.96</v>
      </c>
      <c r="Z1793" s="4">
        <f>IFERROR(__xludf.DUMMYFUNCTION("""COMPUTED_VALUE"""),8.625)</f>
        <v>8.625</v>
      </c>
      <c r="AA1793" s="4">
        <v>-0.356932</v>
      </c>
      <c r="AB1793" s="4" t="s">
        <v>13</v>
      </c>
      <c r="AC1793" s="1">
        <v>6.02887772940604</v>
      </c>
      <c r="AD1793" s="4">
        <v>-6.39274872940604</v>
      </c>
    </row>
    <row r="1794">
      <c r="G1794" s="5">
        <v>2.3814</v>
      </c>
      <c r="H1794" s="1">
        <v>8.965</v>
      </c>
      <c r="K1794" s="4">
        <f>IFERROR(__xludf.DUMMYFUNCTION("""COMPUTED_VALUE"""),8.63)</f>
        <v>8.63</v>
      </c>
      <c r="L1794" s="4">
        <v>2.32563</v>
      </c>
      <c r="M1794" s="4" t="s">
        <v>13</v>
      </c>
      <c r="N1794" s="1">
        <v>7.28723536697037</v>
      </c>
      <c r="O1794" s="4">
        <v>-4.90583536697037</v>
      </c>
      <c r="V1794" s="5">
        <v>-0.363651</v>
      </c>
      <c r="W1794" s="1">
        <v>8.965</v>
      </c>
      <c r="Z1794" s="4">
        <f>IFERROR(__xludf.DUMMYFUNCTION("""COMPUTED_VALUE"""),8.63)</f>
        <v>8.63</v>
      </c>
      <c r="AA1794" s="4">
        <v>-0.354641</v>
      </c>
      <c r="AB1794" s="4" t="s">
        <v>13</v>
      </c>
      <c r="AC1794" s="1">
        <v>6.02287631287924</v>
      </c>
      <c r="AD1794" s="4">
        <v>-6.38652731287924</v>
      </c>
    </row>
    <row r="1795">
      <c r="G1795" s="5">
        <v>2.38502</v>
      </c>
      <c r="H1795" s="1">
        <v>8.97</v>
      </c>
      <c r="K1795" s="4">
        <f>IFERROR(__xludf.DUMMYFUNCTION("""COMPUTED_VALUE"""),8.635)</f>
        <v>8.635</v>
      </c>
      <c r="L1795" s="4">
        <v>2.32813</v>
      </c>
      <c r="M1795" s="4" t="s">
        <v>13</v>
      </c>
      <c r="N1795" s="1">
        <v>7.2855265774483</v>
      </c>
      <c r="O1795" s="4">
        <v>-4.9005065774483</v>
      </c>
      <c r="V1795" s="5">
        <v>-0.363385</v>
      </c>
      <c r="W1795" s="1">
        <v>8.97</v>
      </c>
      <c r="Z1795" s="4">
        <f>IFERROR(__xludf.DUMMYFUNCTION("""COMPUTED_VALUE"""),8.635)</f>
        <v>8.635</v>
      </c>
      <c r="AA1795" s="4">
        <v>-0.352452</v>
      </c>
      <c r="AB1795" s="4" t="s">
        <v>13</v>
      </c>
      <c r="AC1795" s="1">
        <v>6.02020105754425</v>
      </c>
      <c r="AD1795" s="4">
        <v>-6.3835860575442505</v>
      </c>
    </row>
    <row r="1796">
      <c r="G1796" s="5">
        <v>2.38869</v>
      </c>
      <c r="H1796" s="1">
        <v>8.975</v>
      </c>
      <c r="K1796" s="4">
        <f>IFERROR(__xludf.DUMMYFUNCTION("""COMPUTED_VALUE"""),8.64)</f>
        <v>8.64</v>
      </c>
      <c r="L1796" s="4">
        <v>2.33032</v>
      </c>
      <c r="M1796" s="4" t="s">
        <v>13</v>
      </c>
      <c r="N1796" s="1">
        <v>7.285472983</v>
      </c>
      <c r="O1796" s="4">
        <v>-4.896782983</v>
      </c>
      <c r="V1796" s="5">
        <v>-0.363093</v>
      </c>
      <c r="W1796" s="1">
        <v>8.975</v>
      </c>
      <c r="Z1796" s="4">
        <f>IFERROR(__xludf.DUMMYFUNCTION("""COMPUTED_VALUE"""),8.64)</f>
        <v>8.64</v>
      </c>
      <c r="AA1796" s="4">
        <v>-0.350423</v>
      </c>
      <c r="AB1796" s="4" t="s">
        <v>13</v>
      </c>
      <c r="AC1796" s="1">
        <v>6.020117251</v>
      </c>
      <c r="AD1796" s="4">
        <v>-6.383210251</v>
      </c>
    </row>
    <row r="1797">
      <c r="G1797" s="5">
        <v>2.39242</v>
      </c>
      <c r="H1797" s="1">
        <v>8.98</v>
      </c>
      <c r="K1797" s="4">
        <f>IFERROR(__xludf.DUMMYFUNCTION("""COMPUTED_VALUE"""),8.645)</f>
        <v>8.645</v>
      </c>
      <c r="L1797" s="4">
        <v>2.33221</v>
      </c>
      <c r="M1797" s="4" t="s">
        <v>13</v>
      </c>
      <c r="N1797" s="1">
        <v>7.285472983</v>
      </c>
      <c r="O1797" s="4">
        <v>-4.8930529830000005</v>
      </c>
      <c r="V1797" s="5">
        <v>-0.362757</v>
      </c>
      <c r="W1797" s="1">
        <v>8.98</v>
      </c>
      <c r="Z1797" s="4">
        <f>IFERROR(__xludf.DUMMYFUNCTION("""COMPUTED_VALUE"""),8.645)</f>
        <v>8.645</v>
      </c>
      <c r="AA1797" s="4">
        <v>-0.348599</v>
      </c>
      <c r="AB1797" s="4" t="s">
        <v>13</v>
      </c>
      <c r="AC1797" s="1">
        <v>6.020117251</v>
      </c>
      <c r="AD1797" s="4">
        <v>-6.3828742510000005</v>
      </c>
    </row>
    <row r="1798">
      <c r="G1798" s="5">
        <v>2.39622</v>
      </c>
      <c r="H1798" s="1">
        <v>8.985</v>
      </c>
      <c r="K1798" s="4">
        <f>IFERROR(__xludf.DUMMYFUNCTION("""COMPUTED_VALUE"""),8.65)</f>
        <v>8.65</v>
      </c>
      <c r="L1798" s="4">
        <v>2.33378</v>
      </c>
      <c r="M1798" s="4" t="s">
        <v>13</v>
      </c>
      <c r="N1798" s="1">
        <v>7.285472983</v>
      </c>
      <c r="O1798" s="4">
        <v>-4.889252983</v>
      </c>
      <c r="V1798" s="5">
        <v>-0.362385</v>
      </c>
      <c r="W1798" s="1">
        <v>8.985</v>
      </c>
      <c r="Z1798" s="4">
        <f>IFERROR(__xludf.DUMMYFUNCTION("""COMPUTED_VALUE"""),8.65)</f>
        <v>8.65</v>
      </c>
      <c r="AA1798" s="4">
        <v>-0.346962</v>
      </c>
      <c r="AB1798" s="4" t="s">
        <v>13</v>
      </c>
      <c r="AC1798" s="1">
        <v>6.020117251</v>
      </c>
      <c r="AD1798" s="4">
        <v>-6.382502251</v>
      </c>
    </row>
    <row r="1799">
      <c r="G1799" s="5">
        <v>2.40007</v>
      </c>
      <c r="H1799" s="1">
        <v>8.99</v>
      </c>
      <c r="K1799" s="4">
        <f>IFERROR(__xludf.DUMMYFUNCTION("""COMPUTED_VALUE"""),8.6542816162)</f>
        <v>8.654281616</v>
      </c>
      <c r="L1799" s="4" t="s">
        <v>13</v>
      </c>
      <c r="M1799" s="4">
        <v>7.66708796370755</v>
      </c>
      <c r="N1799" s="1">
        <v>7.285472983</v>
      </c>
      <c r="O1799" s="4">
        <v>-4.8854029830000005</v>
      </c>
      <c r="V1799" s="5">
        <v>-0.361996</v>
      </c>
      <c r="W1799" s="1">
        <v>8.99</v>
      </c>
      <c r="Z1799" s="4">
        <f>IFERROR(__xludf.DUMMYFUNCTION("""COMPUTED_VALUE"""),8.6542816162)</f>
        <v>8.654281616</v>
      </c>
      <c r="AA1799" s="4" t="s">
        <v>13</v>
      </c>
      <c r="AB1799" s="4">
        <v>5.54474106270299</v>
      </c>
      <c r="AC1799" s="1">
        <v>6.020117251</v>
      </c>
      <c r="AD1799" s="4">
        <v>-6.382113251</v>
      </c>
    </row>
    <row r="1800">
      <c r="G1800" s="5">
        <v>2.40396</v>
      </c>
      <c r="H1800" s="1">
        <v>8.995</v>
      </c>
      <c r="K1800" s="4">
        <f>IFERROR(__xludf.DUMMYFUNCTION("""COMPUTED_VALUE"""),8.655)</f>
        <v>8.655</v>
      </c>
      <c r="L1800" s="4">
        <v>2.33502</v>
      </c>
      <c r="M1800" s="4" t="s">
        <v>13</v>
      </c>
      <c r="N1800" s="1">
        <v>7.285472983</v>
      </c>
      <c r="O1800" s="4">
        <v>-4.881512983</v>
      </c>
      <c r="V1800" s="5">
        <v>-0.361583</v>
      </c>
      <c r="W1800" s="1">
        <v>8.995</v>
      </c>
      <c r="Z1800" s="4">
        <f>IFERROR(__xludf.DUMMYFUNCTION("""COMPUTED_VALUE"""),8.655)</f>
        <v>8.655</v>
      </c>
      <c r="AA1800" s="4">
        <v>-0.345569</v>
      </c>
      <c r="AB1800" s="4" t="s">
        <v>13</v>
      </c>
      <c r="AC1800" s="1">
        <v>6.020117251</v>
      </c>
      <c r="AD1800" s="4">
        <v>-6.381700251</v>
      </c>
    </row>
    <row r="1801">
      <c r="G1801" s="5">
        <v>2.40789</v>
      </c>
      <c r="H1801" s="1">
        <v>9.0</v>
      </c>
      <c r="K1801" s="4">
        <f>IFERROR(__xludf.DUMMYFUNCTION("""COMPUTED_VALUE"""),8.66)</f>
        <v>8.66</v>
      </c>
      <c r="L1801" s="4">
        <v>2.33595</v>
      </c>
      <c r="M1801" s="4" t="s">
        <v>13</v>
      </c>
      <c r="N1801" s="1">
        <v>7.285472983</v>
      </c>
      <c r="O1801" s="4">
        <v>-4.877582983</v>
      </c>
      <c r="V1801" s="5">
        <v>-0.361153</v>
      </c>
      <c r="W1801" s="1">
        <v>9.0</v>
      </c>
      <c r="Z1801" s="4">
        <f>IFERROR(__xludf.DUMMYFUNCTION("""COMPUTED_VALUE"""),8.66)</f>
        <v>8.66</v>
      </c>
      <c r="AA1801" s="4">
        <v>-0.344409</v>
      </c>
      <c r="AB1801" s="4" t="s">
        <v>13</v>
      </c>
      <c r="AC1801" s="1">
        <v>6.020117251</v>
      </c>
      <c r="AD1801" s="4">
        <v>-6.381270251</v>
      </c>
    </row>
    <row r="1802">
      <c r="G1802" s="5">
        <v>2.41184</v>
      </c>
      <c r="H1802" s="1">
        <v>9.005</v>
      </c>
      <c r="K1802" s="4">
        <f>IFERROR(__xludf.DUMMYFUNCTION("""COMPUTED_VALUE"""),8.665)</f>
        <v>8.665</v>
      </c>
      <c r="L1802" s="4">
        <v>2.33657</v>
      </c>
      <c r="M1802" s="4" t="s">
        <v>13</v>
      </c>
      <c r="N1802" s="1">
        <v>7.285472983</v>
      </c>
      <c r="O1802" s="4">
        <v>-4.873632983</v>
      </c>
      <c r="V1802" s="5">
        <v>-0.360727</v>
      </c>
      <c r="W1802" s="1">
        <v>9.005</v>
      </c>
      <c r="Z1802" s="4">
        <f>IFERROR(__xludf.DUMMYFUNCTION("""COMPUTED_VALUE"""),8.665)</f>
        <v>8.665</v>
      </c>
      <c r="AA1802" s="4">
        <v>-0.343476</v>
      </c>
      <c r="AB1802" s="4" t="s">
        <v>13</v>
      </c>
      <c r="AC1802" s="1">
        <v>6.020117251</v>
      </c>
      <c r="AD1802" s="4">
        <v>-6.380844251</v>
      </c>
    </row>
    <row r="1803">
      <c r="G1803" s="5">
        <v>2.41582</v>
      </c>
      <c r="H1803" s="1">
        <v>9.01</v>
      </c>
      <c r="K1803" s="4">
        <f>IFERROR(__xludf.DUMMYFUNCTION("""COMPUTED_VALUE"""),8.67)</f>
        <v>8.67</v>
      </c>
      <c r="L1803" s="4">
        <v>2.33691</v>
      </c>
      <c r="M1803" s="4" t="s">
        <v>13</v>
      </c>
      <c r="N1803" s="1">
        <v>7.285472983</v>
      </c>
      <c r="O1803" s="4">
        <v>-4.869652983</v>
      </c>
      <c r="V1803" s="5">
        <v>-0.360318</v>
      </c>
      <c r="W1803" s="1">
        <v>9.01</v>
      </c>
      <c r="Z1803" s="4">
        <f>IFERROR(__xludf.DUMMYFUNCTION("""COMPUTED_VALUE"""),8.67)</f>
        <v>8.67</v>
      </c>
      <c r="AA1803" s="4">
        <v>-0.342791</v>
      </c>
      <c r="AB1803" s="4" t="s">
        <v>13</v>
      </c>
      <c r="AC1803" s="1">
        <v>6.020117251</v>
      </c>
      <c r="AD1803" s="4">
        <v>-6.380435251000001</v>
      </c>
    </row>
    <row r="1804">
      <c r="G1804" s="5">
        <v>2.41979</v>
      </c>
      <c r="H1804" s="1">
        <v>9.015</v>
      </c>
      <c r="K1804" s="4">
        <f>IFERROR(__xludf.DUMMYFUNCTION("""COMPUTED_VALUE"""),8.675)</f>
        <v>8.675</v>
      </c>
      <c r="L1804" s="4">
        <v>2.33696</v>
      </c>
      <c r="M1804" s="4" t="s">
        <v>13</v>
      </c>
      <c r="N1804" s="1">
        <v>7.285472983</v>
      </c>
      <c r="O1804" s="4">
        <v>-4.865682983</v>
      </c>
      <c r="V1804" s="5">
        <v>-0.359913</v>
      </c>
      <c r="W1804" s="1">
        <v>9.015</v>
      </c>
      <c r="Z1804" s="4">
        <f>IFERROR(__xludf.DUMMYFUNCTION("""COMPUTED_VALUE"""),8.675)</f>
        <v>8.675</v>
      </c>
      <c r="AA1804" s="4">
        <v>-0.342325</v>
      </c>
      <c r="AB1804" s="4" t="s">
        <v>13</v>
      </c>
      <c r="AC1804" s="1">
        <v>6.020117251</v>
      </c>
      <c r="AD1804" s="4">
        <v>-6.380030251</v>
      </c>
    </row>
    <row r="1805">
      <c r="G1805" s="5">
        <v>2.42377</v>
      </c>
      <c r="H1805" s="1">
        <v>9.02</v>
      </c>
      <c r="K1805" s="4">
        <f>IFERROR(__xludf.DUMMYFUNCTION("""COMPUTED_VALUE"""),8.68)</f>
        <v>8.68</v>
      </c>
      <c r="L1805" s="4">
        <v>2.33674</v>
      </c>
      <c r="M1805" s="4" t="s">
        <v>13</v>
      </c>
      <c r="N1805" s="1">
        <v>7.285472983</v>
      </c>
      <c r="O1805" s="4">
        <v>-4.861702983</v>
      </c>
      <c r="V1805" s="5">
        <v>-0.359513</v>
      </c>
      <c r="W1805" s="1">
        <v>9.02</v>
      </c>
      <c r="Z1805" s="4">
        <f>IFERROR(__xludf.DUMMYFUNCTION("""COMPUTED_VALUE"""),8.68)</f>
        <v>8.68</v>
      </c>
      <c r="AA1805" s="4">
        <v>-0.342089</v>
      </c>
      <c r="AB1805" s="4" t="s">
        <v>13</v>
      </c>
      <c r="AC1805" s="1">
        <v>6.020117251</v>
      </c>
      <c r="AD1805" s="4">
        <v>-6.379630251</v>
      </c>
    </row>
    <row r="1806">
      <c r="G1806" s="5">
        <v>2.42776</v>
      </c>
      <c r="H1806" s="1">
        <v>9.025</v>
      </c>
      <c r="K1806" s="4">
        <f>IFERROR(__xludf.DUMMYFUNCTION("""COMPUTED_VALUE"""),8.685)</f>
        <v>8.685</v>
      </c>
      <c r="L1806" s="4">
        <v>2.33629</v>
      </c>
      <c r="M1806" s="4" t="s">
        <v>13</v>
      </c>
      <c r="N1806" s="1">
        <v>7.285472983</v>
      </c>
      <c r="O1806" s="4">
        <v>-4.857712983</v>
      </c>
      <c r="V1806" s="5">
        <v>-0.359162</v>
      </c>
      <c r="W1806" s="1">
        <v>9.025</v>
      </c>
      <c r="Z1806" s="4">
        <f>IFERROR(__xludf.DUMMYFUNCTION("""COMPUTED_VALUE"""),8.685)</f>
        <v>8.685</v>
      </c>
      <c r="AA1806" s="4">
        <v>-0.342049</v>
      </c>
      <c r="AB1806" s="4" t="s">
        <v>13</v>
      </c>
      <c r="AC1806" s="1">
        <v>6.020117251</v>
      </c>
      <c r="AD1806" s="4">
        <v>-6.379279251</v>
      </c>
    </row>
    <row r="1807">
      <c r="G1807" s="5">
        <v>2.43173</v>
      </c>
      <c r="H1807" s="1">
        <v>9.03</v>
      </c>
      <c r="K1807" s="4">
        <f>IFERROR(__xludf.DUMMYFUNCTION("""COMPUTED_VALUE"""),8.69)</f>
        <v>8.69</v>
      </c>
      <c r="L1807" s="4">
        <v>2.33562</v>
      </c>
      <c r="M1807" s="4" t="s">
        <v>13</v>
      </c>
      <c r="N1807" s="1">
        <v>7.285472983</v>
      </c>
      <c r="O1807" s="4">
        <v>-4.853742983</v>
      </c>
      <c r="V1807" s="5">
        <v>-0.35882</v>
      </c>
      <c r="W1807" s="1">
        <v>9.03</v>
      </c>
      <c r="Z1807" s="4">
        <f>IFERROR(__xludf.DUMMYFUNCTION("""COMPUTED_VALUE"""),8.69)</f>
        <v>8.69</v>
      </c>
      <c r="AA1807" s="4">
        <v>-0.342231</v>
      </c>
      <c r="AB1807" s="4" t="s">
        <v>13</v>
      </c>
      <c r="AC1807" s="1">
        <v>6.020117251</v>
      </c>
      <c r="AD1807" s="4">
        <v>-6.378937251</v>
      </c>
    </row>
    <row r="1808">
      <c r="G1808" s="5">
        <v>2.43566</v>
      </c>
      <c r="H1808" s="1">
        <v>9.035</v>
      </c>
      <c r="K1808" s="4">
        <f>IFERROR(__xludf.DUMMYFUNCTION("""COMPUTED_VALUE"""),8.695)</f>
        <v>8.695</v>
      </c>
      <c r="L1808" s="4">
        <v>2.33476</v>
      </c>
      <c r="M1808" s="4" t="s">
        <v>13</v>
      </c>
      <c r="N1808" s="1">
        <v>7.285472983</v>
      </c>
      <c r="O1808" s="4">
        <v>-4.849812983</v>
      </c>
      <c r="V1808" s="5">
        <v>-0.358536</v>
      </c>
      <c r="W1808" s="1">
        <v>9.035</v>
      </c>
      <c r="Z1808" s="4">
        <f>IFERROR(__xludf.DUMMYFUNCTION("""COMPUTED_VALUE"""),8.695)</f>
        <v>8.695</v>
      </c>
      <c r="AA1808" s="4">
        <v>-0.342572</v>
      </c>
      <c r="AB1808" s="4" t="s">
        <v>13</v>
      </c>
      <c r="AC1808" s="1">
        <v>6.020117251</v>
      </c>
      <c r="AD1808" s="4">
        <v>-6.378653251</v>
      </c>
    </row>
    <row r="1809">
      <c r="G1809" s="5">
        <v>2.43956</v>
      </c>
      <c r="H1809" s="1">
        <v>9.04</v>
      </c>
      <c r="K1809" s="4">
        <f>IFERROR(__xludf.DUMMYFUNCTION("""COMPUTED_VALUE"""),8.7)</f>
        <v>8.7</v>
      </c>
      <c r="L1809" s="4">
        <v>2.33374</v>
      </c>
      <c r="M1809" s="4" t="s">
        <v>13</v>
      </c>
      <c r="N1809" s="1">
        <v>7.285472983</v>
      </c>
      <c r="O1809" s="4">
        <v>-4.845912983</v>
      </c>
      <c r="V1809" s="5">
        <v>-0.358294</v>
      </c>
      <c r="W1809" s="1">
        <v>9.04</v>
      </c>
      <c r="Z1809" s="4">
        <f>IFERROR(__xludf.DUMMYFUNCTION("""COMPUTED_VALUE"""),8.7)</f>
        <v>8.7</v>
      </c>
      <c r="AA1809" s="4">
        <v>-0.343061</v>
      </c>
      <c r="AB1809" s="4" t="s">
        <v>13</v>
      </c>
      <c r="AC1809" s="1">
        <v>6.020117251</v>
      </c>
      <c r="AD1809" s="4">
        <v>-6.378411251</v>
      </c>
    </row>
    <row r="1810">
      <c r="G1810" s="5">
        <v>2.44344</v>
      </c>
      <c r="H1810" s="1">
        <v>9.045</v>
      </c>
      <c r="K1810" s="4">
        <f>IFERROR(__xludf.DUMMYFUNCTION("""COMPUTED_VALUE"""),8.705)</f>
        <v>8.705</v>
      </c>
      <c r="L1810" s="4">
        <v>2.33259</v>
      </c>
      <c r="M1810" s="4" t="s">
        <v>13</v>
      </c>
      <c r="N1810" s="1">
        <v>7.285472983</v>
      </c>
      <c r="O1810" s="4">
        <v>-4.842032983</v>
      </c>
      <c r="V1810" s="5">
        <v>-0.358089</v>
      </c>
      <c r="W1810" s="1">
        <v>9.045</v>
      </c>
      <c r="Z1810" s="4">
        <f>IFERROR(__xludf.DUMMYFUNCTION("""COMPUTED_VALUE"""),8.705)</f>
        <v>8.705</v>
      </c>
      <c r="AA1810" s="4">
        <v>-0.343692</v>
      </c>
      <c r="AB1810" s="4" t="s">
        <v>13</v>
      </c>
      <c r="AC1810" s="1">
        <v>6.020117251</v>
      </c>
      <c r="AD1810" s="4">
        <v>-6.378206251</v>
      </c>
    </row>
    <row r="1811">
      <c r="G1811" s="5">
        <v>2.44726</v>
      </c>
      <c r="H1811" s="1">
        <v>9.05</v>
      </c>
      <c r="K1811" s="4">
        <f>IFERROR(__xludf.DUMMYFUNCTION("""COMPUTED_VALUE"""),8.71)</f>
        <v>8.71</v>
      </c>
      <c r="L1811" s="4">
        <v>2.33132</v>
      </c>
      <c r="M1811" s="4" t="s">
        <v>13</v>
      </c>
      <c r="N1811" s="1">
        <v>7.285472983</v>
      </c>
      <c r="O1811" s="4">
        <v>-4.838212983</v>
      </c>
      <c r="V1811" s="5">
        <v>-0.357934</v>
      </c>
      <c r="W1811" s="1">
        <v>9.05</v>
      </c>
      <c r="Z1811" s="4">
        <f>IFERROR(__xludf.DUMMYFUNCTION("""COMPUTED_VALUE"""),8.71)</f>
        <v>8.71</v>
      </c>
      <c r="AA1811" s="4">
        <v>-0.344447</v>
      </c>
      <c r="AB1811" s="4" t="s">
        <v>13</v>
      </c>
      <c r="AC1811" s="1">
        <v>6.020117251</v>
      </c>
      <c r="AD1811" s="4">
        <v>-6.3780512510000005</v>
      </c>
    </row>
    <row r="1812">
      <c r="G1812" s="5">
        <v>2.45102</v>
      </c>
      <c r="H1812" s="1">
        <v>9.055</v>
      </c>
      <c r="K1812" s="4">
        <f>IFERROR(__xludf.DUMMYFUNCTION("""COMPUTED_VALUE"""),8.715)</f>
        <v>8.715</v>
      </c>
      <c r="L1812" s="4">
        <v>2.32995</v>
      </c>
      <c r="M1812" s="4" t="s">
        <v>13</v>
      </c>
      <c r="N1812" s="1">
        <v>7.285472983</v>
      </c>
      <c r="O1812" s="4">
        <v>-4.834452983</v>
      </c>
      <c r="V1812" s="5">
        <v>-0.35785</v>
      </c>
      <c r="W1812" s="1">
        <v>9.055</v>
      </c>
      <c r="Z1812" s="4">
        <f>IFERROR(__xludf.DUMMYFUNCTION("""COMPUTED_VALUE"""),8.715)</f>
        <v>8.715</v>
      </c>
      <c r="AA1812" s="4">
        <v>-0.345288</v>
      </c>
      <c r="AB1812" s="4" t="s">
        <v>13</v>
      </c>
      <c r="AC1812" s="1">
        <v>6.020117251</v>
      </c>
      <c r="AD1812" s="4">
        <v>-6.377967251</v>
      </c>
    </row>
    <row r="1813">
      <c r="G1813" s="5">
        <v>2.45474</v>
      </c>
      <c r="H1813" s="1">
        <v>9.06</v>
      </c>
      <c r="K1813" s="4">
        <f>IFERROR(__xludf.DUMMYFUNCTION("""COMPUTED_VALUE"""),8.72)</f>
        <v>8.72</v>
      </c>
      <c r="L1813" s="4">
        <v>2.32856</v>
      </c>
      <c r="M1813" s="4" t="s">
        <v>13</v>
      </c>
      <c r="N1813" s="1">
        <v>7.285472983</v>
      </c>
      <c r="O1813" s="4">
        <v>-4.830732983</v>
      </c>
      <c r="V1813" s="5">
        <v>-0.357796</v>
      </c>
      <c r="W1813" s="1">
        <v>9.06</v>
      </c>
      <c r="Z1813" s="4">
        <f>IFERROR(__xludf.DUMMYFUNCTION("""COMPUTED_VALUE"""),8.72)</f>
        <v>8.72</v>
      </c>
      <c r="AA1813" s="4">
        <v>-0.346178</v>
      </c>
      <c r="AB1813" s="4" t="s">
        <v>13</v>
      </c>
      <c r="AC1813" s="1">
        <v>6.020117251</v>
      </c>
      <c r="AD1813" s="4">
        <v>-6.377913251000001</v>
      </c>
    </row>
    <row r="1814">
      <c r="G1814" s="5">
        <v>2.45838</v>
      </c>
      <c r="H1814" s="1">
        <v>9.065</v>
      </c>
      <c r="K1814" s="4">
        <f>IFERROR(__xludf.DUMMYFUNCTION("""COMPUTED_VALUE"""),8.725)</f>
        <v>8.725</v>
      </c>
      <c r="L1814" s="4">
        <v>2.32712</v>
      </c>
      <c r="M1814" s="4" t="s">
        <v>13</v>
      </c>
      <c r="N1814" s="1">
        <v>7.285472983</v>
      </c>
      <c r="O1814" s="4">
        <v>-4.827092983</v>
      </c>
      <c r="V1814" s="5">
        <v>-0.357834</v>
      </c>
      <c r="W1814" s="1">
        <v>9.065</v>
      </c>
      <c r="Z1814" s="4">
        <f>IFERROR(__xludf.DUMMYFUNCTION("""COMPUTED_VALUE"""),8.725)</f>
        <v>8.725</v>
      </c>
      <c r="AA1814" s="4">
        <v>-0.347124</v>
      </c>
      <c r="AB1814" s="4" t="s">
        <v>13</v>
      </c>
      <c r="AC1814" s="1">
        <v>6.020117251</v>
      </c>
      <c r="AD1814" s="4">
        <v>-6.377951251000001</v>
      </c>
    </row>
    <row r="1815">
      <c r="G1815" s="5">
        <v>2.46196</v>
      </c>
      <c r="H1815" s="1">
        <v>9.07</v>
      </c>
      <c r="K1815" s="4">
        <f>IFERROR(__xludf.DUMMYFUNCTION("""COMPUTED_VALUE"""),8.73)</f>
        <v>8.73</v>
      </c>
      <c r="L1815" s="4">
        <v>2.32569</v>
      </c>
      <c r="M1815" s="4" t="s">
        <v>13</v>
      </c>
      <c r="N1815" s="1">
        <v>7.285472983</v>
      </c>
      <c r="O1815" s="4">
        <v>-4.8235129830000005</v>
      </c>
      <c r="V1815" s="5">
        <v>-0.357908</v>
      </c>
      <c r="W1815" s="1">
        <v>9.07</v>
      </c>
      <c r="Z1815" s="4">
        <f>IFERROR(__xludf.DUMMYFUNCTION("""COMPUTED_VALUE"""),8.73)</f>
        <v>8.73</v>
      </c>
      <c r="AA1815" s="4">
        <v>-0.348085</v>
      </c>
      <c r="AB1815" s="4" t="s">
        <v>13</v>
      </c>
      <c r="AC1815" s="1">
        <v>6.020117251</v>
      </c>
      <c r="AD1815" s="4">
        <v>-6.378025251</v>
      </c>
    </row>
    <row r="1816">
      <c r="G1816" s="5">
        <v>2.46547</v>
      </c>
      <c r="H1816" s="1">
        <v>9.075</v>
      </c>
      <c r="K1816" s="4">
        <f>IFERROR(__xludf.DUMMYFUNCTION("""COMPUTED_VALUE"""),8.735)</f>
        <v>8.735</v>
      </c>
      <c r="L1816" s="4">
        <v>2.32427</v>
      </c>
      <c r="M1816" s="4" t="s">
        <v>13</v>
      </c>
      <c r="N1816" s="1">
        <v>7.285472983</v>
      </c>
      <c r="O1816" s="4">
        <v>-4.820002983</v>
      </c>
      <c r="V1816" s="5">
        <v>-0.358037</v>
      </c>
      <c r="W1816" s="1">
        <v>9.075</v>
      </c>
      <c r="Z1816" s="4">
        <f>IFERROR(__xludf.DUMMYFUNCTION("""COMPUTED_VALUE"""),8.735)</f>
        <v>8.735</v>
      </c>
      <c r="AA1816" s="4">
        <v>-0.349052</v>
      </c>
      <c r="AB1816" s="4" t="s">
        <v>13</v>
      </c>
      <c r="AC1816" s="1">
        <v>6.020117251</v>
      </c>
      <c r="AD1816" s="4">
        <v>-6.378154251000001</v>
      </c>
    </row>
    <row r="1817">
      <c r="G1817" s="5">
        <v>2.46891</v>
      </c>
      <c r="H1817" s="1">
        <v>9.08</v>
      </c>
      <c r="K1817" s="4">
        <f>IFERROR(__xludf.DUMMYFUNCTION("""COMPUTED_VALUE"""),8.7376174922)</f>
        <v>8.737617492</v>
      </c>
      <c r="L1817" s="4" t="s">
        <v>13</v>
      </c>
      <c r="M1817" s="4">
        <v>7.11826234556983</v>
      </c>
      <c r="N1817" s="1">
        <v>7.285472983</v>
      </c>
      <c r="O1817" s="4">
        <v>-4.816562983</v>
      </c>
      <c r="V1817" s="5">
        <v>-0.35821</v>
      </c>
      <c r="W1817" s="1">
        <v>9.08</v>
      </c>
      <c r="Z1817" s="4">
        <f>IFERROR(__xludf.DUMMYFUNCTION("""COMPUTED_VALUE"""),8.7376174922)</f>
        <v>8.737617492</v>
      </c>
      <c r="AA1817" s="4" t="s">
        <v>13</v>
      </c>
      <c r="AB1817" s="4">
        <v>6.16300329691361</v>
      </c>
      <c r="AC1817" s="1">
        <v>6.020117251</v>
      </c>
      <c r="AD1817" s="4">
        <v>-6.378327251</v>
      </c>
    </row>
    <row r="1818">
      <c r="G1818" s="5">
        <v>2.47227</v>
      </c>
      <c r="H1818" s="1">
        <v>9.085</v>
      </c>
      <c r="K1818" s="4">
        <f>IFERROR(__xludf.DUMMYFUNCTION("""COMPUTED_VALUE"""),8.74)</f>
        <v>8.74</v>
      </c>
      <c r="L1818" s="4">
        <v>2.3229</v>
      </c>
      <c r="M1818" s="4" t="s">
        <v>13</v>
      </c>
      <c r="N1818" s="1">
        <v>7.285472983</v>
      </c>
      <c r="O1818" s="4">
        <v>-4.813202983</v>
      </c>
      <c r="V1818" s="5">
        <v>-0.358426</v>
      </c>
      <c r="W1818" s="1">
        <v>9.085</v>
      </c>
      <c r="Z1818" s="4">
        <f>IFERROR(__xludf.DUMMYFUNCTION("""COMPUTED_VALUE"""),8.74)</f>
        <v>8.74</v>
      </c>
      <c r="AA1818" s="4">
        <v>-0.350002</v>
      </c>
      <c r="AB1818" s="4" t="s">
        <v>13</v>
      </c>
      <c r="AC1818" s="1">
        <v>6.020117251</v>
      </c>
      <c r="AD1818" s="4">
        <v>-6.378543251</v>
      </c>
    </row>
    <row r="1819">
      <c r="G1819" s="5">
        <v>2.47554</v>
      </c>
      <c r="H1819" s="1">
        <v>9.09</v>
      </c>
      <c r="K1819" s="4">
        <f>IFERROR(__xludf.DUMMYFUNCTION("""COMPUTED_VALUE"""),8.745)</f>
        <v>8.745</v>
      </c>
      <c r="L1819" s="4">
        <v>2.3216</v>
      </c>
      <c r="M1819" s="4" t="s">
        <v>13</v>
      </c>
      <c r="N1819" s="1">
        <v>7.285472983</v>
      </c>
      <c r="O1819" s="4">
        <v>-4.8099329829999995</v>
      </c>
      <c r="V1819" s="5">
        <v>-0.358707</v>
      </c>
      <c r="W1819" s="1">
        <v>9.09</v>
      </c>
      <c r="Z1819" s="4">
        <f>IFERROR(__xludf.DUMMYFUNCTION("""COMPUTED_VALUE"""),8.745)</f>
        <v>8.745</v>
      </c>
      <c r="AA1819" s="4">
        <v>-0.350932</v>
      </c>
      <c r="AB1819" s="4" t="s">
        <v>13</v>
      </c>
      <c r="AC1819" s="1">
        <v>6.020117251</v>
      </c>
      <c r="AD1819" s="4">
        <v>-6.378824251</v>
      </c>
    </row>
    <row r="1820">
      <c r="G1820" s="5">
        <v>2.47874</v>
      </c>
      <c r="H1820" s="1">
        <v>9.095</v>
      </c>
      <c r="K1820" s="4">
        <f>IFERROR(__xludf.DUMMYFUNCTION("""COMPUTED_VALUE"""),8.75)</f>
        <v>8.75</v>
      </c>
      <c r="L1820" s="4">
        <v>2.32036</v>
      </c>
      <c r="M1820" s="4" t="s">
        <v>13</v>
      </c>
      <c r="N1820" s="1">
        <v>7.285472983</v>
      </c>
      <c r="O1820" s="4">
        <v>-4.806732983</v>
      </c>
      <c r="V1820" s="5">
        <v>-0.359005</v>
      </c>
      <c r="W1820" s="1">
        <v>9.095</v>
      </c>
      <c r="Z1820" s="4">
        <f>IFERROR(__xludf.DUMMYFUNCTION("""COMPUTED_VALUE"""),8.75)</f>
        <v>8.75</v>
      </c>
      <c r="AA1820" s="4">
        <v>-0.351824</v>
      </c>
      <c r="AB1820" s="4" t="s">
        <v>13</v>
      </c>
      <c r="AC1820" s="1">
        <v>6.020117251</v>
      </c>
      <c r="AD1820" s="4">
        <v>-6.379122251</v>
      </c>
    </row>
    <row r="1821">
      <c r="G1821" s="5">
        <v>2.48187</v>
      </c>
      <c r="H1821" s="1">
        <v>9.1</v>
      </c>
      <c r="K1821" s="4">
        <f>IFERROR(__xludf.DUMMYFUNCTION("""COMPUTED_VALUE"""),8.755)</f>
        <v>8.755</v>
      </c>
      <c r="L1821" s="4">
        <v>2.31924</v>
      </c>
      <c r="M1821" s="4" t="s">
        <v>13</v>
      </c>
      <c r="N1821" s="1">
        <v>7.285472983</v>
      </c>
      <c r="O1821" s="4">
        <v>-4.803602983</v>
      </c>
      <c r="V1821" s="5">
        <v>-0.359348</v>
      </c>
      <c r="W1821" s="1">
        <v>9.1</v>
      </c>
      <c r="Z1821" s="4">
        <f>IFERROR(__xludf.DUMMYFUNCTION("""COMPUTED_VALUE"""),8.755)</f>
        <v>8.755</v>
      </c>
      <c r="AA1821" s="4">
        <v>-0.352663</v>
      </c>
      <c r="AB1821" s="4" t="s">
        <v>13</v>
      </c>
      <c r="AC1821" s="1">
        <v>6.020117251</v>
      </c>
      <c r="AD1821" s="4">
        <v>-6.379465251</v>
      </c>
    </row>
    <row r="1822">
      <c r="G1822" s="5">
        <v>2.48489</v>
      </c>
      <c r="H1822" s="1">
        <v>9.105</v>
      </c>
      <c r="K1822" s="4">
        <f>IFERROR(__xludf.DUMMYFUNCTION("""COMPUTED_VALUE"""),8.76)</f>
        <v>8.76</v>
      </c>
      <c r="L1822" s="4">
        <v>2.31821</v>
      </c>
      <c r="M1822" s="4" t="s">
        <v>13</v>
      </c>
      <c r="N1822" s="1">
        <v>7.285472983</v>
      </c>
      <c r="O1822" s="4">
        <v>-4.800582983</v>
      </c>
      <c r="V1822" s="5">
        <v>-0.359693</v>
      </c>
      <c r="W1822" s="1">
        <v>9.105</v>
      </c>
      <c r="Z1822" s="4">
        <f>IFERROR(__xludf.DUMMYFUNCTION("""COMPUTED_VALUE"""),8.76)</f>
        <v>8.76</v>
      </c>
      <c r="AA1822" s="4">
        <v>-0.353421</v>
      </c>
      <c r="AB1822" s="4" t="s">
        <v>13</v>
      </c>
      <c r="AC1822" s="1">
        <v>6.020117251</v>
      </c>
      <c r="AD1822" s="4">
        <v>-6.379810251</v>
      </c>
    </row>
    <row r="1823">
      <c r="G1823" s="5">
        <v>2.48786</v>
      </c>
      <c r="H1823" s="1">
        <v>9.11</v>
      </c>
      <c r="K1823" s="4">
        <f>IFERROR(__xludf.DUMMYFUNCTION("""COMPUTED_VALUE"""),8.765)</f>
        <v>8.765</v>
      </c>
      <c r="L1823" s="4">
        <v>2.31732</v>
      </c>
      <c r="M1823" s="4" t="s">
        <v>13</v>
      </c>
      <c r="N1823" s="1">
        <v>7.285472983</v>
      </c>
      <c r="O1823" s="4">
        <v>-4.7976129830000005</v>
      </c>
      <c r="V1823" s="5">
        <v>-0.360061</v>
      </c>
      <c r="W1823" s="1">
        <v>9.11</v>
      </c>
      <c r="Z1823" s="4">
        <f>IFERROR(__xludf.DUMMYFUNCTION("""COMPUTED_VALUE"""),8.765)</f>
        <v>8.765</v>
      </c>
      <c r="AA1823" s="4">
        <v>-0.354131</v>
      </c>
      <c r="AB1823" s="4" t="s">
        <v>13</v>
      </c>
      <c r="AC1823" s="1">
        <v>6.020117251</v>
      </c>
      <c r="AD1823" s="4">
        <v>-6.380178251</v>
      </c>
    </row>
    <row r="1824">
      <c r="G1824" s="5">
        <v>2.49073</v>
      </c>
      <c r="H1824" s="1">
        <v>9.115</v>
      </c>
      <c r="K1824" s="4">
        <f>IFERROR(__xludf.DUMMYFUNCTION("""COMPUTED_VALUE"""),8.77)</f>
        <v>8.77</v>
      </c>
      <c r="L1824" s="4">
        <v>2.31655</v>
      </c>
      <c r="M1824" s="4" t="s">
        <v>13</v>
      </c>
      <c r="N1824" s="1">
        <v>7.285472983</v>
      </c>
      <c r="O1824" s="4">
        <v>-4.794742983</v>
      </c>
      <c r="V1824" s="5">
        <v>-0.360442</v>
      </c>
      <c r="W1824" s="1">
        <v>9.115</v>
      </c>
      <c r="Z1824" s="4">
        <f>IFERROR(__xludf.DUMMYFUNCTION("""COMPUTED_VALUE"""),8.77)</f>
        <v>8.77</v>
      </c>
      <c r="AA1824" s="4">
        <v>-0.354769</v>
      </c>
      <c r="AB1824" s="4" t="s">
        <v>13</v>
      </c>
      <c r="AC1824" s="1">
        <v>6.020117251</v>
      </c>
      <c r="AD1824" s="4">
        <v>-6.380559251</v>
      </c>
    </row>
    <row r="1825">
      <c r="G1825" s="5">
        <v>2.49352</v>
      </c>
      <c r="H1825" s="1">
        <v>9.12</v>
      </c>
      <c r="K1825" s="4">
        <f>IFERROR(__xludf.DUMMYFUNCTION("""COMPUTED_VALUE"""),8.775)</f>
        <v>8.775</v>
      </c>
      <c r="L1825" s="4">
        <v>2.31594</v>
      </c>
      <c r="M1825" s="4" t="s">
        <v>13</v>
      </c>
      <c r="N1825" s="1">
        <v>7.285472983</v>
      </c>
      <c r="O1825" s="4">
        <v>-4.791952983</v>
      </c>
      <c r="V1825" s="5">
        <v>-0.360832</v>
      </c>
      <c r="W1825" s="1">
        <v>9.12</v>
      </c>
      <c r="Z1825" s="4">
        <f>IFERROR(__xludf.DUMMYFUNCTION("""COMPUTED_VALUE"""),8.775)</f>
        <v>8.775</v>
      </c>
      <c r="AA1825" s="4">
        <v>-0.355315</v>
      </c>
      <c r="AB1825" s="4" t="s">
        <v>13</v>
      </c>
      <c r="AC1825" s="1">
        <v>6.020117251</v>
      </c>
      <c r="AD1825" s="4">
        <v>-6.3809492510000005</v>
      </c>
    </row>
    <row r="1826">
      <c r="G1826" s="5">
        <v>2.49625</v>
      </c>
      <c r="H1826" s="1">
        <v>9.125</v>
      </c>
      <c r="K1826" s="4">
        <f>IFERROR(__xludf.DUMMYFUNCTION("""COMPUTED_VALUE"""),8.78)</f>
        <v>8.78</v>
      </c>
      <c r="L1826" s="4">
        <v>2.31546</v>
      </c>
      <c r="M1826" s="4" t="s">
        <v>13</v>
      </c>
      <c r="N1826" s="1">
        <v>7.285472983</v>
      </c>
      <c r="O1826" s="4">
        <v>-4.789222983</v>
      </c>
      <c r="V1826" s="5">
        <v>-0.361219</v>
      </c>
      <c r="W1826" s="1">
        <v>9.125</v>
      </c>
      <c r="Z1826" s="4">
        <f>IFERROR(__xludf.DUMMYFUNCTION("""COMPUTED_VALUE"""),8.78)</f>
        <v>8.78</v>
      </c>
      <c r="AA1826" s="4">
        <v>-0.355821</v>
      </c>
      <c r="AB1826" s="4" t="s">
        <v>13</v>
      </c>
      <c r="AC1826" s="1">
        <v>6.020117251</v>
      </c>
      <c r="AD1826" s="4">
        <v>-6.3813362510000005</v>
      </c>
    </row>
    <row r="1827">
      <c r="G1827" s="5">
        <v>2.4989</v>
      </c>
      <c r="H1827" s="1">
        <v>9.13</v>
      </c>
      <c r="K1827" s="4">
        <f>IFERROR(__xludf.DUMMYFUNCTION("""COMPUTED_VALUE"""),8.785)</f>
        <v>8.785</v>
      </c>
      <c r="L1827" s="4">
        <v>2.31511</v>
      </c>
      <c r="M1827" s="4" t="s">
        <v>13</v>
      </c>
      <c r="N1827" s="1">
        <v>7.285472983</v>
      </c>
      <c r="O1827" s="4">
        <v>-4.786572983</v>
      </c>
      <c r="V1827" s="5">
        <v>-0.361589</v>
      </c>
      <c r="W1827" s="1">
        <v>9.13</v>
      </c>
      <c r="Z1827" s="4">
        <f>IFERROR(__xludf.DUMMYFUNCTION("""COMPUTED_VALUE"""),8.785)</f>
        <v>8.785</v>
      </c>
      <c r="AA1827" s="4">
        <v>-0.356255</v>
      </c>
      <c r="AB1827" s="4" t="s">
        <v>13</v>
      </c>
      <c r="AC1827" s="1">
        <v>6.020117251</v>
      </c>
      <c r="AD1827" s="4">
        <v>-6.381706251000001</v>
      </c>
    </row>
    <row r="1828">
      <c r="G1828" s="5">
        <v>2.50146</v>
      </c>
      <c r="H1828" s="1">
        <v>9.135</v>
      </c>
      <c r="K1828" s="4">
        <f>IFERROR(__xludf.DUMMYFUNCTION("""COMPUTED_VALUE"""),8.79)</f>
        <v>8.79</v>
      </c>
      <c r="L1828" s="4">
        <v>2.31493</v>
      </c>
      <c r="M1828" s="4" t="s">
        <v>13</v>
      </c>
      <c r="N1828" s="1">
        <v>7.285472983</v>
      </c>
      <c r="O1828" s="4">
        <v>-4.784012983</v>
      </c>
      <c r="V1828" s="5">
        <v>-0.361955</v>
      </c>
      <c r="W1828" s="1">
        <v>9.135</v>
      </c>
      <c r="Z1828" s="4">
        <f>IFERROR(__xludf.DUMMYFUNCTION("""COMPUTED_VALUE"""),8.79)</f>
        <v>8.79</v>
      </c>
      <c r="AA1828" s="4">
        <v>-0.356621</v>
      </c>
      <c r="AB1828" s="4" t="s">
        <v>13</v>
      </c>
      <c r="AC1828" s="1">
        <v>6.020117251</v>
      </c>
      <c r="AD1828" s="4">
        <v>-6.382072251</v>
      </c>
    </row>
    <row r="1829">
      <c r="G1829" s="5">
        <v>2.50393</v>
      </c>
      <c r="H1829" s="1">
        <v>9.14</v>
      </c>
      <c r="K1829" s="4">
        <f>IFERROR(__xludf.DUMMYFUNCTION("""COMPUTED_VALUE"""),8.795)</f>
        <v>8.795</v>
      </c>
      <c r="L1829" s="4">
        <v>2.3149</v>
      </c>
      <c r="M1829" s="4" t="s">
        <v>13</v>
      </c>
      <c r="N1829" s="1">
        <v>7.2853185185373</v>
      </c>
      <c r="O1829" s="4">
        <v>-4.7813885185373</v>
      </c>
      <c r="V1829" s="5">
        <v>-0.362311</v>
      </c>
      <c r="W1829" s="1">
        <v>9.14</v>
      </c>
      <c r="Z1829" s="4">
        <f>IFERROR(__xludf.DUMMYFUNCTION("""COMPUTED_VALUE"""),8.795)</f>
        <v>8.795</v>
      </c>
      <c r="AA1829" s="4">
        <v>-0.356937</v>
      </c>
      <c r="AB1829" s="4" t="s">
        <v>13</v>
      </c>
      <c r="AC1829" s="1">
        <v>6.02169566910937</v>
      </c>
      <c r="AD1829" s="4">
        <v>-6.38400666910937</v>
      </c>
    </row>
    <row r="1830">
      <c r="G1830" s="5">
        <v>2.50635</v>
      </c>
      <c r="H1830" s="1">
        <v>9.145</v>
      </c>
      <c r="K1830" s="4">
        <f>IFERROR(__xludf.DUMMYFUNCTION("""COMPUTED_VALUE"""),8.8)</f>
        <v>8.8</v>
      </c>
      <c r="L1830" s="4">
        <v>2.31502</v>
      </c>
      <c r="M1830" s="4" t="s">
        <v>13</v>
      </c>
      <c r="N1830" s="1">
        <v>7.28389739863122</v>
      </c>
      <c r="O1830" s="4">
        <v>-4.777547398631221</v>
      </c>
      <c r="V1830" s="5">
        <v>-0.362653</v>
      </c>
      <c r="W1830" s="1">
        <v>9.145</v>
      </c>
      <c r="Z1830" s="4">
        <f>IFERROR(__xludf.DUMMYFUNCTION("""COMPUTED_VALUE"""),8.8)</f>
        <v>8.8</v>
      </c>
      <c r="AA1830" s="4">
        <v>-0.357184</v>
      </c>
      <c r="AB1830" s="4" t="s">
        <v>13</v>
      </c>
      <c r="AC1830" s="1">
        <v>6.03608341440451</v>
      </c>
      <c r="AD1830" s="4">
        <v>-6.39873641440451</v>
      </c>
    </row>
    <row r="1831">
      <c r="G1831" s="5">
        <v>2.50867</v>
      </c>
      <c r="H1831" s="1">
        <v>9.15</v>
      </c>
      <c r="K1831" s="4">
        <f>IFERROR(__xludf.DUMMYFUNCTION("""COMPUTED_VALUE"""),8.805)</f>
        <v>8.805</v>
      </c>
      <c r="L1831" s="4">
        <v>2.31528</v>
      </c>
      <c r="M1831" s="4" t="s">
        <v>13</v>
      </c>
      <c r="N1831" s="1">
        <v>7.28105227661268</v>
      </c>
      <c r="O1831" s="4">
        <v>-4.77238227661268</v>
      </c>
      <c r="V1831" s="5">
        <v>-0.362976</v>
      </c>
      <c r="W1831" s="1">
        <v>9.15</v>
      </c>
      <c r="Z1831" s="4">
        <f>IFERROR(__xludf.DUMMYFUNCTION("""COMPUTED_VALUE"""),8.805)</f>
        <v>8.805</v>
      </c>
      <c r="AA1831" s="4">
        <v>-0.357423</v>
      </c>
      <c r="AB1831" s="4" t="s">
        <v>13</v>
      </c>
      <c r="AC1831" s="1">
        <v>6.06452485744235</v>
      </c>
      <c r="AD1831" s="4">
        <v>-6.427500857442349</v>
      </c>
    </row>
    <row r="1832">
      <c r="G1832" s="5">
        <v>2.5109</v>
      </c>
      <c r="H1832" s="1">
        <v>9.155</v>
      </c>
      <c r="K1832" s="4">
        <f>IFERROR(__xludf.DUMMYFUNCTION("""COMPUTED_VALUE"""),8.81)</f>
        <v>8.81</v>
      </c>
      <c r="L1832" s="4">
        <v>2.31568</v>
      </c>
      <c r="M1832" s="4" t="s">
        <v>13</v>
      </c>
      <c r="N1832" s="1">
        <v>7.27685993918141</v>
      </c>
      <c r="O1832" s="4">
        <v>-4.7659599391814105</v>
      </c>
      <c r="V1832" s="5">
        <v>-0.36329</v>
      </c>
      <c r="W1832" s="1">
        <v>9.155</v>
      </c>
      <c r="Z1832" s="4">
        <f>IFERROR(__xludf.DUMMYFUNCTION("""COMPUTED_VALUE"""),8.81)</f>
        <v>8.81</v>
      </c>
      <c r="AA1832" s="4">
        <v>-0.357635</v>
      </c>
      <c r="AB1832" s="4" t="s">
        <v>13</v>
      </c>
      <c r="AC1832" s="1">
        <v>6.10585256157262</v>
      </c>
      <c r="AD1832" s="4">
        <v>-6.46914256157262</v>
      </c>
    </row>
    <row r="1833">
      <c r="G1833" s="5">
        <v>2.51306</v>
      </c>
      <c r="H1833" s="1">
        <v>9.16</v>
      </c>
      <c r="K1833" s="4">
        <f>IFERROR(__xludf.DUMMYFUNCTION("""COMPUTED_VALUE"""),8.815)</f>
        <v>8.815</v>
      </c>
      <c r="L1833" s="4">
        <v>2.31624</v>
      </c>
      <c r="M1833" s="4" t="s">
        <v>13</v>
      </c>
      <c r="N1833" s="1">
        <v>7.27139717303715</v>
      </c>
      <c r="O1833" s="4">
        <v>-4.75833717303715</v>
      </c>
      <c r="V1833" s="5">
        <v>-0.363598</v>
      </c>
      <c r="W1833" s="1">
        <v>9.16</v>
      </c>
      <c r="Z1833" s="4">
        <f>IFERROR(__xludf.DUMMYFUNCTION("""COMPUTED_VALUE"""),8.815)</f>
        <v>8.815</v>
      </c>
      <c r="AA1833" s="4">
        <v>-0.357808</v>
      </c>
      <c r="AB1833" s="4" t="s">
        <v>13</v>
      </c>
      <c r="AC1833" s="1">
        <v>6.1588990901451</v>
      </c>
      <c r="AD1833" s="4">
        <v>-6.5224970901451</v>
      </c>
    </row>
    <row r="1834">
      <c r="G1834" s="5">
        <v>2.51515</v>
      </c>
      <c r="H1834" s="1">
        <v>9.165</v>
      </c>
      <c r="K1834" s="4">
        <f>IFERROR(__xludf.DUMMYFUNCTION("""COMPUTED_VALUE"""),8.82)</f>
        <v>8.82</v>
      </c>
      <c r="L1834" s="4">
        <v>2.3169</v>
      </c>
      <c r="M1834" s="4" t="s">
        <v>13</v>
      </c>
      <c r="N1834" s="1">
        <v>7.26474076487964</v>
      </c>
      <c r="O1834" s="4">
        <v>-4.74959076487964</v>
      </c>
      <c r="V1834" s="5">
        <v>-0.363883</v>
      </c>
      <c r="W1834" s="1">
        <v>9.165</v>
      </c>
      <c r="Z1834" s="4">
        <f>IFERROR(__xludf.DUMMYFUNCTION("""COMPUTED_VALUE"""),8.82)</f>
        <v>8.82</v>
      </c>
      <c r="AA1834" s="4">
        <v>-0.357976</v>
      </c>
      <c r="AB1834" s="4" t="s">
        <v>13</v>
      </c>
      <c r="AC1834" s="1">
        <v>6.22249700650952</v>
      </c>
      <c r="AD1834" s="4">
        <v>-6.58638000650952</v>
      </c>
    </row>
    <row r="1835">
      <c r="G1835" s="5">
        <v>2.51713</v>
      </c>
      <c r="H1835" s="1">
        <v>9.17</v>
      </c>
      <c r="K1835" s="4">
        <f>IFERROR(__xludf.DUMMYFUNCTION("""COMPUTED_VALUE"""),8.825)</f>
        <v>8.825</v>
      </c>
      <c r="L1835" s="4">
        <v>2.31769</v>
      </c>
      <c r="M1835" s="4" t="s">
        <v>13</v>
      </c>
      <c r="N1835" s="1">
        <v>7.25696750140861</v>
      </c>
      <c r="O1835" s="4">
        <v>-4.73983750140861</v>
      </c>
      <c r="V1835" s="5">
        <v>-0.364186</v>
      </c>
      <c r="W1835" s="1">
        <v>9.17</v>
      </c>
      <c r="Z1835" s="4">
        <f>IFERROR(__xludf.DUMMYFUNCTION("""COMPUTED_VALUE"""),8.825)</f>
        <v>8.825</v>
      </c>
      <c r="AA1835" s="4">
        <v>-0.358172</v>
      </c>
      <c r="AB1835" s="4" t="s">
        <v>13</v>
      </c>
      <c r="AC1835" s="1">
        <v>6.29547887401568</v>
      </c>
      <c r="AD1835" s="4">
        <v>-6.6596648740156805</v>
      </c>
    </row>
    <row r="1836">
      <c r="G1836" s="5">
        <v>2.51904</v>
      </c>
      <c r="H1836" s="1">
        <v>9.175</v>
      </c>
      <c r="K1836" s="4">
        <f>IFERROR(__xludf.DUMMYFUNCTION("""COMPUTED_VALUE"""),8.83)</f>
        <v>8.83</v>
      </c>
      <c r="L1836" s="4">
        <v>2.31861</v>
      </c>
      <c r="M1836" s="4" t="s">
        <v>13</v>
      </c>
      <c r="N1836" s="1">
        <v>7.2481541693238</v>
      </c>
      <c r="O1836" s="4">
        <v>-4.7291141693238</v>
      </c>
      <c r="V1836" s="5">
        <v>-0.364498</v>
      </c>
      <c r="W1836" s="1">
        <v>9.175</v>
      </c>
      <c r="Z1836" s="4">
        <f>IFERROR(__xludf.DUMMYFUNCTION("""COMPUTED_VALUE"""),8.83)</f>
        <v>8.83</v>
      </c>
      <c r="AA1836" s="4">
        <v>-0.358354</v>
      </c>
      <c r="AB1836" s="4" t="s">
        <v>13</v>
      </c>
      <c r="AC1836" s="1">
        <v>6.37667725601332</v>
      </c>
      <c r="AD1836" s="4">
        <v>-6.74117525601332</v>
      </c>
    </row>
    <row r="1837">
      <c r="G1837" s="5">
        <v>2.52082</v>
      </c>
      <c r="H1837" s="1">
        <v>9.18</v>
      </c>
      <c r="K1837" s="4">
        <f>IFERROR(__xludf.DUMMYFUNCTION("""COMPUTED_VALUE"""),8.835)</f>
        <v>8.835</v>
      </c>
      <c r="L1837" s="4">
        <v>2.31967</v>
      </c>
      <c r="M1837" s="4" t="s">
        <v>13</v>
      </c>
      <c r="N1837" s="1">
        <v>7.23837755532495</v>
      </c>
      <c r="O1837" s="4">
        <v>-4.71755755532495</v>
      </c>
      <c r="V1837" s="5">
        <v>-0.364834</v>
      </c>
      <c r="W1837" s="1">
        <v>9.18</v>
      </c>
      <c r="Z1837" s="4">
        <f>IFERROR(__xludf.DUMMYFUNCTION("""COMPUTED_VALUE"""),8.835)</f>
        <v>8.835</v>
      </c>
      <c r="AA1837" s="4">
        <v>-0.358548</v>
      </c>
      <c r="AB1837" s="4" t="s">
        <v>13</v>
      </c>
      <c r="AC1837" s="1">
        <v>6.46492471585216</v>
      </c>
      <c r="AD1837" s="4">
        <v>-6.82975871585216</v>
      </c>
    </row>
    <row r="1838">
      <c r="G1838" s="5">
        <v>2.52253</v>
      </c>
      <c r="H1838" s="1">
        <v>9.185</v>
      </c>
      <c r="K1838" s="4">
        <f>IFERROR(__xludf.DUMMYFUNCTION("""COMPUTED_VALUE"""),8.84)</f>
        <v>8.84</v>
      </c>
      <c r="L1838" s="4">
        <v>2.32081</v>
      </c>
      <c r="M1838" s="4" t="s">
        <v>13</v>
      </c>
      <c r="N1838" s="1">
        <v>7.2277144461118</v>
      </c>
      <c r="O1838" s="4">
        <v>-4.705184446111799</v>
      </c>
      <c r="V1838" s="5">
        <v>-0.365181</v>
      </c>
      <c r="W1838" s="1">
        <v>9.185</v>
      </c>
      <c r="Z1838" s="4">
        <f>IFERROR(__xludf.DUMMYFUNCTION("""COMPUTED_VALUE"""),8.84)</f>
        <v>8.84</v>
      </c>
      <c r="AA1838" s="4">
        <v>-0.358753</v>
      </c>
      <c r="AB1838" s="4" t="s">
        <v>13</v>
      </c>
      <c r="AC1838" s="1">
        <v>6.55905381688201</v>
      </c>
      <c r="AD1838" s="4">
        <v>-6.924234816882009</v>
      </c>
    </row>
    <row r="1839">
      <c r="G1839" s="5">
        <v>2.52413</v>
      </c>
      <c r="H1839" s="1">
        <v>9.19</v>
      </c>
      <c r="K1839" s="4">
        <f>IFERROR(__xludf.DUMMYFUNCTION("""COMPUTED_VALUE"""),8.845)</f>
        <v>8.845</v>
      </c>
      <c r="L1839" s="4">
        <v>2.32206</v>
      </c>
      <c r="M1839" s="4" t="s">
        <v>13</v>
      </c>
      <c r="N1839" s="1">
        <v>7.21624162838407</v>
      </c>
      <c r="O1839" s="4">
        <v>-4.692111628384071</v>
      </c>
      <c r="V1839" s="5">
        <v>-0.365575</v>
      </c>
      <c r="W1839" s="1">
        <v>9.19</v>
      </c>
      <c r="Z1839" s="4">
        <f>IFERROR(__xludf.DUMMYFUNCTION("""COMPUTED_VALUE"""),8.845)</f>
        <v>8.845</v>
      </c>
      <c r="AA1839" s="4">
        <v>-0.359002</v>
      </c>
      <c r="AB1839" s="4" t="s">
        <v>13</v>
      </c>
      <c r="AC1839" s="1">
        <v>6.65789712245259</v>
      </c>
      <c r="AD1839" s="4">
        <v>-7.023472122452589</v>
      </c>
    </row>
    <row r="1840">
      <c r="G1840" s="5">
        <v>2.52561</v>
      </c>
      <c r="H1840" s="1">
        <v>9.195</v>
      </c>
      <c r="K1840" s="4">
        <f>IFERROR(__xludf.DUMMYFUNCTION("""COMPUTED_VALUE"""),8.85)</f>
        <v>8.85</v>
      </c>
      <c r="L1840" s="4">
        <v>2.32344</v>
      </c>
      <c r="M1840" s="4" t="s">
        <v>13</v>
      </c>
      <c r="N1840" s="1">
        <v>7.20403588884152</v>
      </c>
      <c r="O1840" s="4">
        <v>-4.67842588884152</v>
      </c>
      <c r="V1840" s="5">
        <v>-0.366009</v>
      </c>
      <c r="W1840" s="1">
        <v>9.195</v>
      </c>
      <c r="Z1840" s="4">
        <f>IFERROR(__xludf.DUMMYFUNCTION("""COMPUTED_VALUE"""),8.85)</f>
        <v>8.85</v>
      </c>
      <c r="AA1840" s="4">
        <v>-0.359265</v>
      </c>
      <c r="AB1840" s="4" t="s">
        <v>13</v>
      </c>
      <c r="AC1840" s="1">
        <v>6.7602871959137</v>
      </c>
      <c r="AD1840" s="4">
        <v>-7.1262961959137</v>
      </c>
    </row>
    <row r="1841">
      <c r="G1841" s="5">
        <v>2.52701</v>
      </c>
      <c r="H1841" s="1">
        <v>9.2</v>
      </c>
      <c r="K1841" s="4">
        <f>IFERROR(__xludf.DUMMYFUNCTION("""COMPUTED_VALUE"""),8.855)</f>
        <v>8.855</v>
      </c>
      <c r="L1841" s="4">
        <v>2.32491</v>
      </c>
      <c r="M1841" s="4" t="s">
        <v>13</v>
      </c>
      <c r="N1841" s="1">
        <v>7.19117401418387</v>
      </c>
      <c r="O1841" s="4">
        <v>-4.66416401418387</v>
      </c>
      <c r="V1841" s="5">
        <v>-0.366496</v>
      </c>
      <c r="W1841" s="1">
        <v>9.2</v>
      </c>
      <c r="Z1841" s="4">
        <f>IFERROR(__xludf.DUMMYFUNCTION("""COMPUTED_VALUE"""),8.855)</f>
        <v>8.855</v>
      </c>
      <c r="AA1841" s="4">
        <v>-0.359538</v>
      </c>
      <c r="AB1841" s="4" t="s">
        <v>13</v>
      </c>
      <c r="AC1841" s="1">
        <v>6.86505660061505</v>
      </c>
      <c r="AD1841" s="4">
        <v>-7.23155260061505</v>
      </c>
    </row>
    <row r="1842">
      <c r="G1842" s="5">
        <v>2.52828</v>
      </c>
      <c r="H1842" s="1">
        <v>9.205</v>
      </c>
      <c r="K1842" s="4">
        <f>IFERROR(__xludf.DUMMYFUNCTION("""COMPUTED_VALUE"""),8.86)</f>
        <v>8.86</v>
      </c>
      <c r="L1842" s="4">
        <v>2.32647</v>
      </c>
      <c r="M1842" s="4" t="s">
        <v>13</v>
      </c>
      <c r="N1842" s="1">
        <v>7.17773279111086</v>
      </c>
      <c r="O1842" s="4">
        <v>-4.6494527911108605</v>
      </c>
      <c r="V1842" s="5">
        <v>-0.367045</v>
      </c>
      <c r="W1842" s="1">
        <v>9.205</v>
      </c>
      <c r="Z1842" s="4">
        <f>IFERROR(__xludf.DUMMYFUNCTION("""COMPUTED_VALUE"""),8.86)</f>
        <v>8.86</v>
      </c>
      <c r="AA1842" s="4">
        <v>-0.35985</v>
      </c>
      <c r="AB1842" s="4" t="s">
        <v>13</v>
      </c>
      <c r="AC1842" s="1">
        <v>6.97103789990645</v>
      </c>
      <c r="AD1842" s="4">
        <v>-7.33808289990645</v>
      </c>
    </row>
    <row r="1843">
      <c r="G1843" s="5">
        <v>2.52944</v>
      </c>
      <c r="H1843" s="1">
        <v>9.21</v>
      </c>
      <c r="K1843" s="4">
        <f>IFERROR(__xludf.DUMMYFUNCTION("""COMPUTED_VALUE"""),8.865)</f>
        <v>8.865</v>
      </c>
      <c r="L1843" s="4">
        <v>2.32816</v>
      </c>
      <c r="M1843" s="4" t="s">
        <v>13</v>
      </c>
      <c r="N1843" s="1">
        <v>7.16378900632224</v>
      </c>
      <c r="O1843" s="4">
        <v>-4.63434900632224</v>
      </c>
      <c r="V1843" s="5">
        <v>-0.36767</v>
      </c>
      <c r="W1843" s="1">
        <v>9.21</v>
      </c>
      <c r="Z1843" s="4">
        <f>IFERROR(__xludf.DUMMYFUNCTION("""COMPUTED_VALUE"""),8.865)</f>
        <v>8.865</v>
      </c>
      <c r="AA1843" s="4">
        <v>-0.360167</v>
      </c>
      <c r="AB1843" s="4" t="s">
        <v>13</v>
      </c>
      <c r="AC1843" s="1">
        <v>7.07706365713763</v>
      </c>
      <c r="AD1843" s="4">
        <v>-7.444733657137631</v>
      </c>
    </row>
    <row r="1844">
      <c r="G1844" s="5">
        <v>2.53048</v>
      </c>
      <c r="H1844" s="1">
        <v>9.215</v>
      </c>
      <c r="K1844" s="4">
        <f>IFERROR(__xludf.DUMMYFUNCTION("""COMPUTED_VALUE"""),8.87)</f>
        <v>8.87</v>
      </c>
      <c r="L1844" s="4">
        <v>2.32992</v>
      </c>
      <c r="M1844" s="4" t="s">
        <v>13</v>
      </c>
      <c r="N1844" s="1">
        <v>7.14941944651773</v>
      </c>
      <c r="O1844" s="4">
        <v>-4.6189394465177305</v>
      </c>
      <c r="V1844" s="5">
        <v>-0.368366</v>
      </c>
      <c r="W1844" s="1">
        <v>9.215</v>
      </c>
      <c r="Z1844" s="4">
        <f>IFERROR(__xludf.DUMMYFUNCTION("""COMPUTED_VALUE"""),8.87)</f>
        <v>8.87</v>
      </c>
      <c r="AA1844" s="4">
        <v>-0.360507</v>
      </c>
      <c r="AB1844" s="4" t="s">
        <v>13</v>
      </c>
      <c r="AC1844" s="1">
        <v>7.18196643565832</v>
      </c>
      <c r="AD1844" s="4">
        <v>-7.55033243565832</v>
      </c>
    </row>
    <row r="1845">
      <c r="G1845" s="5">
        <v>2.53141</v>
      </c>
      <c r="H1845" s="1">
        <v>9.22</v>
      </c>
      <c r="K1845" s="4">
        <f>IFERROR(__xludf.DUMMYFUNCTION("""COMPUTED_VALUE"""),8.875)</f>
        <v>8.875</v>
      </c>
      <c r="L1845" s="4">
        <v>2.33177</v>
      </c>
      <c r="M1845" s="4" t="s">
        <v>13</v>
      </c>
      <c r="N1845" s="1">
        <v>7.13470089839708</v>
      </c>
      <c r="O1845" s="4">
        <v>-4.60329089839708</v>
      </c>
      <c r="V1845" s="5">
        <v>-0.369154</v>
      </c>
      <c r="W1845" s="1">
        <v>9.22</v>
      </c>
      <c r="Z1845" s="4">
        <f>IFERROR(__xludf.DUMMYFUNCTION("""COMPUTED_VALUE"""),8.875)</f>
        <v>8.875</v>
      </c>
      <c r="AA1845" s="4">
        <v>-0.360878</v>
      </c>
      <c r="AB1845" s="4" t="s">
        <v>13</v>
      </c>
      <c r="AC1845" s="1">
        <v>7.28457879881834</v>
      </c>
      <c r="AD1845" s="4">
        <v>-7.65373279881834</v>
      </c>
    </row>
    <row r="1846">
      <c r="G1846" s="5">
        <v>2.53221</v>
      </c>
      <c r="H1846" s="1">
        <v>9.225</v>
      </c>
      <c r="K1846" s="4">
        <f>IFERROR(__xludf.DUMMYFUNCTION("""COMPUTED_VALUE"""),8.88)</f>
        <v>8.88</v>
      </c>
      <c r="L1846" s="4">
        <v>2.33373</v>
      </c>
      <c r="M1846" s="4" t="s">
        <v>13</v>
      </c>
      <c r="N1846" s="1">
        <v>7.11971014866002</v>
      </c>
      <c r="O1846" s="4">
        <v>-4.58750014866002</v>
      </c>
      <c r="V1846" s="5">
        <v>-0.370044</v>
      </c>
      <c r="W1846" s="1">
        <v>9.225</v>
      </c>
      <c r="Z1846" s="4">
        <f>IFERROR(__xludf.DUMMYFUNCTION("""COMPUTED_VALUE"""),8.88)</f>
        <v>8.88</v>
      </c>
      <c r="AA1846" s="4">
        <v>-0.361242</v>
      </c>
      <c r="AB1846" s="4" t="s">
        <v>13</v>
      </c>
      <c r="AC1846" s="1">
        <v>7.38373330996737</v>
      </c>
      <c r="AD1846" s="4">
        <v>-7.75377730996737</v>
      </c>
    </row>
    <row r="1847">
      <c r="G1847" s="5">
        <v>2.53291</v>
      </c>
      <c r="H1847" s="1">
        <v>9.23</v>
      </c>
      <c r="K1847" s="4">
        <f>IFERROR(__xludf.DUMMYFUNCTION("""COMPUTED_VALUE"""),8.885)</f>
        <v>8.885</v>
      </c>
      <c r="L1847" s="4">
        <v>2.33578</v>
      </c>
      <c r="M1847" s="4" t="s">
        <v>13</v>
      </c>
      <c r="N1847" s="1">
        <v>7.10452398400628</v>
      </c>
      <c r="O1847" s="4">
        <v>-4.57161398400628</v>
      </c>
      <c r="V1847" s="5">
        <v>-0.371032</v>
      </c>
      <c r="W1847" s="1">
        <v>9.23</v>
      </c>
      <c r="Z1847" s="4">
        <f>IFERROR(__xludf.DUMMYFUNCTION("""COMPUTED_VALUE"""),8.885)</f>
        <v>8.885</v>
      </c>
      <c r="AA1847" s="4">
        <v>-0.361612</v>
      </c>
      <c r="AB1847" s="4" t="s">
        <v>13</v>
      </c>
      <c r="AC1847" s="1">
        <v>7.47826253245526</v>
      </c>
      <c r="AD1847" s="4">
        <v>-7.84929453245526</v>
      </c>
    </row>
    <row r="1848">
      <c r="G1848" s="5">
        <v>2.53346</v>
      </c>
      <c r="H1848" s="1">
        <v>9.235</v>
      </c>
      <c r="K1848" s="4">
        <f>IFERROR(__xludf.DUMMYFUNCTION("""COMPUTED_VALUE"""),8.89)</f>
        <v>8.89</v>
      </c>
      <c r="L1848" s="4">
        <v>2.33793</v>
      </c>
      <c r="M1848" s="4" t="s">
        <v>13</v>
      </c>
      <c r="N1848" s="1">
        <v>7.08921919113562</v>
      </c>
      <c r="O1848" s="4">
        <v>-4.55575919113562</v>
      </c>
      <c r="V1848" s="5">
        <v>-0.372135</v>
      </c>
      <c r="W1848" s="1">
        <v>9.235</v>
      </c>
      <c r="Z1848" s="4">
        <f>IFERROR(__xludf.DUMMYFUNCTION("""COMPUTED_VALUE"""),8.89)</f>
        <v>8.89</v>
      </c>
      <c r="AA1848" s="4">
        <v>-0.361987</v>
      </c>
      <c r="AB1848" s="4" t="s">
        <v>13</v>
      </c>
      <c r="AC1848" s="1">
        <v>7.56699902963169</v>
      </c>
      <c r="AD1848" s="4">
        <v>-7.93913402963169</v>
      </c>
    </row>
    <row r="1849">
      <c r="G1849" s="5">
        <v>2.53391</v>
      </c>
      <c r="H1849" s="1">
        <v>9.24</v>
      </c>
      <c r="K1849" s="4">
        <f>IFERROR(__xludf.DUMMYFUNCTION("""COMPUTED_VALUE"""),8.895)</f>
        <v>8.895</v>
      </c>
      <c r="L1849" s="4">
        <v>2.34017</v>
      </c>
      <c r="M1849" s="4" t="s">
        <v>13</v>
      </c>
      <c r="N1849" s="1">
        <v>7.07387255674775</v>
      </c>
      <c r="O1849" s="4">
        <v>-4.539962556747749</v>
      </c>
      <c r="V1849" s="5">
        <v>-0.373336</v>
      </c>
      <c r="W1849" s="1">
        <v>9.24</v>
      </c>
      <c r="Z1849" s="4">
        <f>IFERROR(__xludf.DUMMYFUNCTION("""COMPUTED_VALUE"""),8.895)</f>
        <v>8.895</v>
      </c>
      <c r="AA1849" s="4">
        <v>-0.362336</v>
      </c>
      <c r="AB1849" s="4" t="s">
        <v>13</v>
      </c>
      <c r="AC1849" s="1">
        <v>7.64877536484647</v>
      </c>
      <c r="AD1849" s="4">
        <v>-8.02211136484647</v>
      </c>
    </row>
    <row r="1850">
      <c r="G1850" s="5">
        <v>2.53423</v>
      </c>
      <c r="H1850" s="1">
        <v>9.245</v>
      </c>
      <c r="K1850" s="4">
        <f>IFERROR(__xludf.DUMMYFUNCTION("""COMPUTED_VALUE"""),8.9)</f>
        <v>8.9</v>
      </c>
      <c r="L1850" s="4">
        <v>2.3425</v>
      </c>
      <c r="M1850" s="4" t="s">
        <v>13</v>
      </c>
      <c r="N1850" s="1">
        <v>7.05856086754243</v>
      </c>
      <c r="O1850" s="4">
        <v>-4.52433086754243</v>
      </c>
      <c r="V1850" s="5">
        <v>-0.374684</v>
      </c>
      <c r="W1850" s="1">
        <v>9.245</v>
      </c>
      <c r="Z1850" s="4">
        <f>IFERROR(__xludf.DUMMYFUNCTION("""COMPUTED_VALUE"""),8.9)</f>
        <v>8.9</v>
      </c>
      <c r="AA1850" s="4">
        <v>-0.362693</v>
      </c>
      <c r="AB1850" s="4" t="s">
        <v>13</v>
      </c>
      <c r="AC1850" s="1">
        <v>7.72242410144932</v>
      </c>
      <c r="AD1850" s="4">
        <v>-8.09710810144932</v>
      </c>
    </row>
    <row r="1851">
      <c r="G1851" s="5">
        <v>2.53443</v>
      </c>
      <c r="H1851" s="1">
        <v>9.25</v>
      </c>
      <c r="K1851" s="4">
        <f>IFERROR(__xludf.DUMMYFUNCTION("""COMPUTED_VALUE"""),8.9043197632)</f>
        <v>8.904319763</v>
      </c>
      <c r="L1851" s="4" t="s">
        <v>13</v>
      </c>
      <c r="M1851" s="4">
        <v>7.36212781797391</v>
      </c>
      <c r="N1851" s="1">
        <v>7.04336091021938</v>
      </c>
      <c r="O1851" s="4">
        <v>-4.50893091021938</v>
      </c>
      <c r="V1851" s="5">
        <v>-0.376129</v>
      </c>
      <c r="W1851" s="1">
        <v>9.25</v>
      </c>
      <c r="Z1851" s="4">
        <f>IFERROR(__xludf.DUMMYFUNCTION("""COMPUTED_VALUE"""),8.9043197632)</f>
        <v>8.904319763</v>
      </c>
      <c r="AA1851" s="4" t="s">
        <v>13</v>
      </c>
      <c r="AB1851" s="4">
        <v>6.14512606387069</v>
      </c>
      <c r="AC1851" s="1">
        <v>7.78677780279003</v>
      </c>
      <c r="AD1851" s="4">
        <v>-8.16290680279003</v>
      </c>
    </row>
    <row r="1852">
      <c r="G1852" s="5">
        <v>2.5345</v>
      </c>
      <c r="H1852" s="1">
        <v>9.255</v>
      </c>
      <c r="K1852" s="4">
        <f>IFERROR(__xludf.DUMMYFUNCTION("""COMPUTED_VALUE"""),8.905)</f>
        <v>8.905</v>
      </c>
      <c r="L1852" s="4">
        <v>2.34492</v>
      </c>
      <c r="M1852" s="4" t="s">
        <v>13</v>
      </c>
      <c r="N1852" s="1">
        <v>7.02834266410516</v>
      </c>
      <c r="O1852" s="4">
        <v>-4.493842664105159</v>
      </c>
      <c r="V1852" s="5">
        <v>-0.377737</v>
      </c>
      <c r="W1852" s="1">
        <v>9.255</v>
      </c>
      <c r="Z1852" s="4">
        <f>IFERROR(__xludf.DUMMYFUNCTION("""COMPUTED_VALUE"""),8.905)</f>
        <v>8.905</v>
      </c>
      <c r="AA1852" s="4">
        <v>-0.363013</v>
      </c>
      <c r="AB1852" s="4" t="s">
        <v>13</v>
      </c>
      <c r="AC1852" s="1">
        <v>7.84073276126162</v>
      </c>
      <c r="AD1852" s="4">
        <v>-8.21846976126162</v>
      </c>
    </row>
    <row r="1853">
      <c r="G1853" s="5">
        <v>2.53445</v>
      </c>
      <c r="H1853" s="1">
        <v>9.26</v>
      </c>
      <c r="K1853" s="4">
        <f>IFERROR(__xludf.DUMMYFUNCTION("""COMPUTED_VALUE"""),8.91)</f>
        <v>8.91</v>
      </c>
      <c r="L1853" s="4">
        <v>2.34744</v>
      </c>
      <c r="M1853" s="4" t="s">
        <v>13</v>
      </c>
      <c r="N1853" s="1">
        <v>7.01286852599918</v>
      </c>
      <c r="O1853" s="4">
        <v>-4.47841852599918</v>
      </c>
      <c r="V1853" s="5">
        <v>-0.379457</v>
      </c>
      <c r="W1853" s="1">
        <v>9.26</v>
      </c>
      <c r="Z1853" s="4">
        <f>IFERROR(__xludf.DUMMYFUNCTION("""COMPUTED_VALUE"""),8.91)</f>
        <v>8.91</v>
      </c>
      <c r="AA1853" s="4">
        <v>-0.363307</v>
      </c>
      <c r="AB1853" s="4" t="s">
        <v>13</v>
      </c>
      <c r="AC1853" s="1">
        <v>7.88993191702364</v>
      </c>
      <c r="AD1853" s="4">
        <v>-8.26938891702364</v>
      </c>
    </row>
    <row r="1854">
      <c r="G1854" s="5">
        <v>2.53431</v>
      </c>
      <c r="H1854" s="1">
        <v>9.265</v>
      </c>
      <c r="K1854" s="4">
        <f>IFERROR(__xludf.DUMMYFUNCTION("""COMPUTED_VALUE"""),8.915)</f>
        <v>8.915</v>
      </c>
      <c r="L1854" s="4">
        <v>2.35007</v>
      </c>
      <c r="M1854" s="4" t="s">
        <v>13</v>
      </c>
      <c r="N1854" s="1">
        <v>6.99649972233861</v>
      </c>
      <c r="O1854" s="4">
        <v>-4.462189722338611</v>
      </c>
      <c r="V1854" s="5">
        <v>-0.381299</v>
      </c>
      <c r="W1854" s="1">
        <v>9.265</v>
      </c>
      <c r="Z1854" s="4">
        <f>IFERROR(__xludf.DUMMYFUNCTION("""COMPUTED_VALUE"""),8.915)</f>
        <v>8.915</v>
      </c>
      <c r="AA1854" s="4">
        <v>-0.36357</v>
      </c>
      <c r="AB1854" s="4" t="s">
        <v>13</v>
      </c>
      <c r="AC1854" s="1">
        <v>7.9385538596765</v>
      </c>
      <c r="AD1854" s="4">
        <v>-8.3198528596765</v>
      </c>
    </row>
    <row r="1855">
      <c r="G1855" s="5">
        <v>2.53403</v>
      </c>
      <c r="H1855" s="1">
        <v>9.27</v>
      </c>
      <c r="K1855" s="4">
        <f>IFERROR(__xludf.DUMMYFUNCTION("""COMPUTED_VALUE"""),8.92)</f>
        <v>8.92</v>
      </c>
      <c r="L1855" s="4">
        <v>2.35279</v>
      </c>
      <c r="M1855" s="4" t="s">
        <v>13</v>
      </c>
      <c r="N1855" s="1">
        <v>6.97926117954543</v>
      </c>
      <c r="O1855" s="4">
        <v>-4.445231179545431</v>
      </c>
      <c r="V1855" s="5">
        <v>-0.383299</v>
      </c>
      <c r="W1855" s="1">
        <v>9.27</v>
      </c>
      <c r="Z1855" s="4">
        <f>IFERROR(__xludf.DUMMYFUNCTION("""COMPUTED_VALUE"""),8.92)</f>
        <v>8.92</v>
      </c>
      <c r="AA1855" s="4">
        <v>-0.363797</v>
      </c>
      <c r="AB1855" s="4" t="s">
        <v>13</v>
      </c>
      <c r="AC1855" s="1">
        <v>7.98651567803272</v>
      </c>
      <c r="AD1855" s="4">
        <v>-8.36981467803272</v>
      </c>
    </row>
    <row r="1856">
      <c r="G1856" s="5">
        <v>2.53364</v>
      </c>
      <c r="H1856" s="1">
        <v>9.275</v>
      </c>
      <c r="K1856" s="4">
        <f>IFERROR(__xludf.DUMMYFUNCTION("""COMPUTED_VALUE"""),8.925)</f>
        <v>8.925</v>
      </c>
      <c r="L1856" s="4">
        <v>2.3556</v>
      </c>
      <c r="M1856" s="4" t="s">
        <v>13</v>
      </c>
      <c r="N1856" s="1">
        <v>6.9611778240416</v>
      </c>
      <c r="O1856" s="4">
        <v>-4.4275378240415995</v>
      </c>
      <c r="V1856" s="5">
        <v>-0.385424</v>
      </c>
      <c r="W1856" s="1">
        <v>9.275</v>
      </c>
      <c r="Z1856" s="4">
        <f>IFERROR(__xludf.DUMMYFUNCTION("""COMPUTED_VALUE"""),8.925)</f>
        <v>8.925</v>
      </c>
      <c r="AA1856" s="4">
        <v>-0.363981</v>
      </c>
      <c r="AB1856" s="4" t="s">
        <v>13</v>
      </c>
      <c r="AC1856" s="1">
        <v>8.03373446090485</v>
      </c>
      <c r="AD1856" s="4">
        <v>-8.41915846090485</v>
      </c>
    </row>
    <row r="1857">
      <c r="G1857" s="5">
        <v>2.53316</v>
      </c>
      <c r="H1857" s="1">
        <v>9.28</v>
      </c>
      <c r="K1857" s="4">
        <f>IFERROR(__xludf.DUMMYFUNCTION("""COMPUTED_VALUE"""),8.93)</f>
        <v>8.93</v>
      </c>
      <c r="L1857" s="4">
        <v>2.35851</v>
      </c>
      <c r="M1857" s="4" t="s">
        <v>13</v>
      </c>
      <c r="N1857" s="1">
        <v>6.94227458224909</v>
      </c>
      <c r="O1857" s="4">
        <v>-4.4091145822490905</v>
      </c>
      <c r="V1857" s="5">
        <v>-0.387671</v>
      </c>
      <c r="W1857" s="1">
        <v>9.28</v>
      </c>
      <c r="Z1857" s="4">
        <f>IFERROR(__xludf.DUMMYFUNCTION("""COMPUTED_VALUE"""),8.93)</f>
        <v>8.93</v>
      </c>
      <c r="AA1857" s="4">
        <v>-0.364126</v>
      </c>
      <c r="AB1857" s="4" t="s">
        <v>13</v>
      </c>
      <c r="AC1857" s="1">
        <v>8.0801272971054</v>
      </c>
      <c r="AD1857" s="4">
        <v>-8.4677982971054</v>
      </c>
    </row>
    <row r="1858">
      <c r="G1858" s="5">
        <v>2.53257</v>
      </c>
      <c r="H1858" s="1">
        <v>9.285</v>
      </c>
      <c r="K1858" s="4">
        <f>IFERROR(__xludf.DUMMYFUNCTION("""COMPUTED_VALUE"""),8.935)</f>
        <v>8.935</v>
      </c>
      <c r="L1858" s="4">
        <v>2.3615</v>
      </c>
      <c r="M1858" s="4" t="s">
        <v>13</v>
      </c>
      <c r="N1858" s="1">
        <v>6.92257638058985</v>
      </c>
      <c r="O1858" s="4">
        <v>-4.390006380589849</v>
      </c>
      <c r="V1858" s="5">
        <v>-0.390063</v>
      </c>
      <c r="W1858" s="1">
        <v>9.285</v>
      </c>
      <c r="Z1858" s="4">
        <f>IFERROR(__xludf.DUMMYFUNCTION("""COMPUTED_VALUE"""),8.935)</f>
        <v>8.935</v>
      </c>
      <c r="AA1858" s="4">
        <v>-0.364211</v>
      </c>
      <c r="AB1858" s="4" t="s">
        <v>13</v>
      </c>
      <c r="AC1858" s="1">
        <v>8.12561127544695</v>
      </c>
      <c r="AD1858" s="4">
        <v>-8.51567427544695</v>
      </c>
    </row>
    <row r="1859">
      <c r="G1859" s="5">
        <v>2.53188</v>
      </c>
      <c r="H1859" s="1">
        <v>9.29</v>
      </c>
      <c r="K1859" s="4">
        <f>IFERROR(__xludf.DUMMYFUNCTION("""COMPUTED_VALUE"""),8.94)</f>
        <v>8.94</v>
      </c>
      <c r="L1859" s="4">
        <v>2.3646</v>
      </c>
      <c r="M1859" s="4" t="s">
        <v>13</v>
      </c>
      <c r="N1859" s="1">
        <v>6.90210814548585</v>
      </c>
      <c r="O1859" s="4">
        <v>-4.37022814548585</v>
      </c>
      <c r="V1859" s="5">
        <v>-0.392575</v>
      </c>
      <c r="W1859" s="1">
        <v>9.29</v>
      </c>
      <c r="Z1859" s="4">
        <f>IFERROR(__xludf.DUMMYFUNCTION("""COMPUTED_VALUE"""),8.94)</f>
        <v>8.94</v>
      </c>
      <c r="AA1859" s="4">
        <v>-0.364239</v>
      </c>
      <c r="AB1859" s="4" t="s">
        <v>13</v>
      </c>
      <c r="AC1859" s="1">
        <v>8.17010348474201</v>
      </c>
      <c r="AD1859" s="4">
        <v>-8.56267848474201</v>
      </c>
    </row>
    <row r="1860">
      <c r="G1860" s="5">
        <v>2.53109</v>
      </c>
      <c r="H1860" s="1">
        <v>9.295</v>
      </c>
      <c r="K1860" s="4">
        <f>IFERROR(__xludf.DUMMYFUNCTION("""COMPUTED_VALUE"""),8.945)</f>
        <v>8.945</v>
      </c>
      <c r="L1860" s="4">
        <v>2.36779</v>
      </c>
      <c r="M1860" s="4" t="s">
        <v>13</v>
      </c>
      <c r="N1860" s="1">
        <v>6.88089480335904</v>
      </c>
      <c r="O1860" s="4">
        <v>-4.34980480335904</v>
      </c>
      <c r="V1860" s="5">
        <v>-0.395226</v>
      </c>
      <c r="W1860" s="1">
        <v>9.295</v>
      </c>
      <c r="Z1860" s="4">
        <f>IFERROR(__xludf.DUMMYFUNCTION("""COMPUTED_VALUE"""),8.945)</f>
        <v>8.945</v>
      </c>
      <c r="AA1860" s="4">
        <v>-0.364233</v>
      </c>
      <c r="AB1860" s="4" t="s">
        <v>13</v>
      </c>
      <c r="AC1860" s="1">
        <v>8.21352101380313</v>
      </c>
      <c r="AD1860" s="4">
        <v>-8.608747013803129</v>
      </c>
    </row>
    <row r="1861">
      <c r="G1861" s="5">
        <v>2.53022</v>
      </c>
      <c r="H1861" s="1">
        <v>9.3</v>
      </c>
      <c r="K1861" s="4">
        <f>IFERROR(__xludf.DUMMYFUNCTION("""COMPUTED_VALUE"""),8.95)</f>
        <v>8.95</v>
      </c>
      <c r="L1861" s="4">
        <v>2.37107</v>
      </c>
      <c r="M1861" s="4" t="s">
        <v>13</v>
      </c>
      <c r="N1861" s="1">
        <v>6.85896128063139</v>
      </c>
      <c r="O1861" s="4">
        <v>-4.32874128063139</v>
      </c>
      <c r="V1861" s="5">
        <v>-0.397979</v>
      </c>
      <c r="W1861" s="1">
        <v>9.3</v>
      </c>
      <c r="Z1861" s="4">
        <f>IFERROR(__xludf.DUMMYFUNCTION("""COMPUTED_VALUE"""),8.95)</f>
        <v>8.95</v>
      </c>
      <c r="AA1861" s="4">
        <v>-0.364156</v>
      </c>
      <c r="AB1861" s="4" t="s">
        <v>13</v>
      </c>
      <c r="AC1861" s="1">
        <v>8.25578095144285</v>
      </c>
      <c r="AD1861" s="4">
        <v>-8.653759951442849</v>
      </c>
    </row>
    <row r="1862">
      <c r="G1862" s="5">
        <v>2.52926</v>
      </c>
      <c r="H1862" s="1">
        <v>9.305</v>
      </c>
      <c r="K1862" s="4">
        <f>IFERROR(__xludf.DUMMYFUNCTION("""COMPUTED_VALUE"""),8.955)</f>
        <v>8.955</v>
      </c>
      <c r="L1862" s="4">
        <v>2.37444</v>
      </c>
      <c r="M1862" s="4" t="s">
        <v>13</v>
      </c>
      <c r="N1862" s="1">
        <v>6.83633250372488</v>
      </c>
      <c r="O1862" s="4">
        <v>-4.30707250372488</v>
      </c>
      <c r="V1862" s="5">
        <v>-0.400862</v>
      </c>
      <c r="W1862" s="1">
        <v>9.305</v>
      </c>
      <c r="Z1862" s="4">
        <f>IFERROR(__xludf.DUMMYFUNCTION("""COMPUTED_VALUE"""),8.955)</f>
        <v>8.955</v>
      </c>
      <c r="AA1862" s="4">
        <v>-0.364028</v>
      </c>
      <c r="AB1862" s="4" t="s">
        <v>13</v>
      </c>
      <c r="AC1862" s="1">
        <v>8.29680038647368</v>
      </c>
      <c r="AD1862" s="4">
        <v>-8.69766238647368</v>
      </c>
    </row>
    <row r="1863">
      <c r="G1863" s="5">
        <v>2.52825</v>
      </c>
      <c r="H1863" s="1">
        <v>9.31</v>
      </c>
      <c r="K1863" s="4">
        <f>IFERROR(__xludf.DUMMYFUNCTION("""COMPUTED_VALUE"""),8.96)</f>
        <v>8.96</v>
      </c>
      <c r="L1863" s="4">
        <v>2.37789</v>
      </c>
      <c r="M1863" s="4" t="s">
        <v>13</v>
      </c>
      <c r="N1863" s="1">
        <v>6.81303339906144</v>
      </c>
      <c r="O1863" s="4">
        <v>-4.28478339906144</v>
      </c>
      <c r="V1863" s="5">
        <v>-0.40384</v>
      </c>
      <c r="W1863" s="1">
        <v>9.31</v>
      </c>
      <c r="Z1863" s="4">
        <f>IFERROR(__xludf.DUMMYFUNCTION("""COMPUTED_VALUE"""),8.96)</f>
        <v>8.96</v>
      </c>
      <c r="AA1863" s="4">
        <v>-0.363871</v>
      </c>
      <c r="AB1863" s="4" t="s">
        <v>13</v>
      </c>
      <c r="AC1863" s="1">
        <v>8.3364964077082</v>
      </c>
      <c r="AD1863" s="4">
        <v>-8.7403364077082</v>
      </c>
    </row>
    <row r="1864">
      <c r="G1864" s="5">
        <v>2.52717</v>
      </c>
      <c r="H1864" s="1">
        <v>9.315</v>
      </c>
      <c r="K1864" s="4">
        <f>IFERROR(__xludf.DUMMYFUNCTION("""COMPUTED_VALUE"""),8.965)</f>
        <v>8.965</v>
      </c>
      <c r="L1864" s="4">
        <v>2.3814</v>
      </c>
      <c r="M1864" s="4" t="s">
        <v>13</v>
      </c>
      <c r="N1864" s="1">
        <v>6.78908889306306</v>
      </c>
      <c r="O1864" s="4">
        <v>-4.2619188930630605</v>
      </c>
      <c r="V1864" s="5">
        <v>-0.406882</v>
      </c>
      <c r="W1864" s="1">
        <v>9.315</v>
      </c>
      <c r="Z1864" s="4">
        <f>IFERROR(__xludf.DUMMYFUNCTION("""COMPUTED_VALUE"""),8.965)</f>
        <v>8.965</v>
      </c>
      <c r="AA1864" s="4">
        <v>-0.363651</v>
      </c>
      <c r="AB1864" s="4" t="s">
        <v>13</v>
      </c>
      <c r="AC1864" s="1">
        <v>8.37478610395891</v>
      </c>
      <c r="AD1864" s="4">
        <v>-8.781668103958909</v>
      </c>
    </row>
    <row r="1865">
      <c r="G1865" s="5">
        <v>2.52601</v>
      </c>
      <c r="H1865" s="1">
        <v>9.32</v>
      </c>
      <c r="K1865" s="4">
        <f>IFERROR(__xludf.DUMMYFUNCTION("""COMPUTED_VALUE"""),8.97)</f>
        <v>8.97</v>
      </c>
      <c r="L1865" s="4">
        <v>2.38502</v>
      </c>
      <c r="M1865" s="4" t="s">
        <v>13</v>
      </c>
      <c r="N1865" s="1">
        <v>6.76452391215168</v>
      </c>
      <c r="O1865" s="4">
        <v>-4.23851391215168</v>
      </c>
      <c r="V1865" s="5">
        <v>-0.410037</v>
      </c>
      <c r="W1865" s="1">
        <v>9.32</v>
      </c>
      <c r="Z1865" s="4">
        <f>IFERROR(__xludf.DUMMYFUNCTION("""COMPUTED_VALUE"""),8.97)</f>
        <v>8.97</v>
      </c>
      <c r="AA1865" s="4">
        <v>-0.363385</v>
      </c>
      <c r="AB1865" s="4" t="s">
        <v>13</v>
      </c>
      <c r="AC1865" s="1">
        <v>8.41158656403838</v>
      </c>
      <c r="AD1865" s="4">
        <v>-8.82162356403838</v>
      </c>
    </row>
    <row r="1866">
      <c r="G1866" s="5">
        <v>2.52483</v>
      </c>
      <c r="H1866" s="1">
        <v>9.325</v>
      </c>
      <c r="K1866" s="4">
        <f>IFERROR(__xludf.DUMMYFUNCTION("""COMPUTED_VALUE"""),8.9710235592)</f>
        <v>8.971023559</v>
      </c>
      <c r="L1866" s="4" t="s">
        <v>13</v>
      </c>
      <c r="M1866" s="4">
        <v>7.28547298263458</v>
      </c>
      <c r="N1866" s="1">
        <v>6.73936338274929</v>
      </c>
      <c r="O1866" s="4">
        <v>-4.2145333827492895</v>
      </c>
      <c r="V1866" s="5">
        <v>-0.413262</v>
      </c>
      <c r="W1866" s="1">
        <v>9.325</v>
      </c>
      <c r="Z1866" s="4">
        <f>IFERROR(__xludf.DUMMYFUNCTION("""COMPUTED_VALUE"""),8.9710235592)</f>
        <v>8.971023559</v>
      </c>
      <c r="AA1866" s="4" t="s">
        <v>13</v>
      </c>
      <c r="AB1866" s="4">
        <v>6.02011725104716</v>
      </c>
      <c r="AC1866" s="1">
        <v>8.44681487675912</v>
      </c>
      <c r="AD1866" s="4">
        <v>-8.86007687675912</v>
      </c>
    </row>
    <row r="1867">
      <c r="G1867" s="5">
        <v>2.52362</v>
      </c>
      <c r="H1867" s="1">
        <v>9.33</v>
      </c>
      <c r="K1867" s="4">
        <f>IFERROR(__xludf.DUMMYFUNCTION("""COMPUTED_VALUE"""),8.975)</f>
        <v>8.975</v>
      </c>
      <c r="L1867" s="4">
        <v>2.38869</v>
      </c>
      <c r="M1867" s="4" t="s">
        <v>13</v>
      </c>
      <c r="N1867" s="1">
        <v>6.71363223127782</v>
      </c>
      <c r="O1867" s="4">
        <v>-4.190012231277819</v>
      </c>
      <c r="V1867" s="5">
        <v>-0.416539</v>
      </c>
      <c r="W1867" s="1">
        <v>9.33</v>
      </c>
      <c r="Z1867" s="4">
        <f>IFERROR(__xludf.DUMMYFUNCTION("""COMPUTED_VALUE"""),8.975)</f>
        <v>8.975</v>
      </c>
      <c r="AA1867" s="4">
        <v>-0.363093</v>
      </c>
      <c r="AB1867" s="4" t="s">
        <v>13</v>
      </c>
      <c r="AC1867" s="1">
        <v>8.4803881309337</v>
      </c>
      <c r="AD1867" s="4">
        <v>-8.896927130933701</v>
      </c>
    </row>
    <row r="1868">
      <c r="G1868" s="5">
        <v>2.52237</v>
      </c>
      <c r="H1868" s="1">
        <v>9.335</v>
      </c>
      <c r="K1868" s="4">
        <f>IFERROR(__xludf.DUMMYFUNCTION("""COMPUTED_VALUE"""),8.98)</f>
        <v>8.98</v>
      </c>
      <c r="L1868" s="4">
        <v>2.39242</v>
      </c>
      <c r="M1868" s="4" t="s">
        <v>13</v>
      </c>
      <c r="N1868" s="1">
        <v>6.68735538415924</v>
      </c>
      <c r="O1868" s="4">
        <v>-4.164985384159239</v>
      </c>
      <c r="V1868" s="5">
        <v>-0.419852</v>
      </c>
      <c r="W1868" s="1">
        <v>9.335</v>
      </c>
      <c r="Z1868" s="4">
        <f>IFERROR(__xludf.DUMMYFUNCTION("""COMPUTED_VALUE"""),8.98)</f>
        <v>8.98</v>
      </c>
      <c r="AA1868" s="4">
        <v>-0.362757</v>
      </c>
      <c r="AB1868" s="4" t="s">
        <v>13</v>
      </c>
      <c r="AC1868" s="1">
        <v>8.51222341537463</v>
      </c>
      <c r="AD1868" s="4">
        <v>-8.93207541537463</v>
      </c>
    </row>
    <row r="1869">
      <c r="G1869" s="5">
        <v>2.5211</v>
      </c>
      <c r="H1869" s="1">
        <v>9.34</v>
      </c>
      <c r="K1869" s="4">
        <f>IFERROR(__xludf.DUMMYFUNCTION("""COMPUTED_VALUE"""),8.985)</f>
        <v>8.985</v>
      </c>
      <c r="L1869" s="4">
        <v>2.39622</v>
      </c>
      <c r="M1869" s="4" t="s">
        <v>13</v>
      </c>
      <c r="N1869" s="1">
        <v>6.66055776781554</v>
      </c>
      <c r="O1869" s="4">
        <v>-4.139457767815539</v>
      </c>
      <c r="V1869" s="5">
        <v>-0.423225</v>
      </c>
      <c r="W1869" s="1">
        <v>9.34</v>
      </c>
      <c r="Z1869" s="4">
        <f>IFERROR(__xludf.DUMMYFUNCTION("""COMPUTED_VALUE"""),8.985)</f>
        <v>8.985</v>
      </c>
      <c r="AA1869" s="4">
        <v>-0.362385</v>
      </c>
      <c r="AB1869" s="4" t="s">
        <v>13</v>
      </c>
      <c r="AC1869" s="1">
        <v>8.54223781889446</v>
      </c>
      <c r="AD1869" s="4">
        <v>-8.96546281889446</v>
      </c>
    </row>
    <row r="1870">
      <c r="G1870" s="5">
        <v>2.51982</v>
      </c>
      <c r="H1870" s="1">
        <v>9.345</v>
      </c>
      <c r="K1870" s="4">
        <f>IFERROR(__xludf.DUMMYFUNCTION("""COMPUTED_VALUE"""),8.99)</f>
        <v>8.99</v>
      </c>
      <c r="L1870" s="4">
        <v>2.40007</v>
      </c>
      <c r="M1870" s="4" t="s">
        <v>13</v>
      </c>
      <c r="N1870" s="1">
        <v>6.63326430866865</v>
      </c>
      <c r="O1870" s="4">
        <v>-4.11344430866865</v>
      </c>
      <c r="V1870" s="5">
        <v>-0.426613</v>
      </c>
      <c r="W1870" s="1">
        <v>9.345</v>
      </c>
      <c r="Z1870" s="4">
        <f>IFERROR(__xludf.DUMMYFUNCTION("""COMPUTED_VALUE"""),8.99)</f>
        <v>8.99</v>
      </c>
      <c r="AA1870" s="4">
        <v>-0.361996</v>
      </c>
      <c r="AB1870" s="4" t="s">
        <v>13</v>
      </c>
      <c r="AC1870" s="1">
        <v>8.57034843030573</v>
      </c>
      <c r="AD1870" s="4">
        <v>-8.99696143030573</v>
      </c>
    </row>
    <row r="1871">
      <c r="G1871" s="5">
        <v>2.51855</v>
      </c>
      <c r="H1871" s="1">
        <v>9.35</v>
      </c>
      <c r="K1871" s="4">
        <f>IFERROR(__xludf.DUMMYFUNCTION("""COMPUTED_VALUE"""),8.995)</f>
        <v>8.995</v>
      </c>
      <c r="L1871" s="4">
        <v>2.40396</v>
      </c>
      <c r="M1871" s="4" t="s">
        <v>13</v>
      </c>
      <c r="N1871" s="1">
        <v>6.60549993314056</v>
      </c>
      <c r="O1871" s="4">
        <v>-4.086949933140561</v>
      </c>
      <c r="V1871" s="5">
        <v>-0.430021</v>
      </c>
      <c r="W1871" s="1">
        <v>9.35</v>
      </c>
      <c r="Z1871" s="4">
        <f>IFERROR(__xludf.DUMMYFUNCTION("""COMPUTED_VALUE"""),8.995)</f>
        <v>8.995</v>
      </c>
      <c r="AA1871" s="4">
        <v>-0.361583</v>
      </c>
      <c r="AB1871" s="4" t="s">
        <v>13</v>
      </c>
      <c r="AC1871" s="1">
        <v>8.59647233842096</v>
      </c>
      <c r="AD1871" s="4">
        <v>-9.02649333842096</v>
      </c>
    </row>
    <row r="1872">
      <c r="G1872" s="5">
        <v>2.51732</v>
      </c>
      <c r="H1872" s="1">
        <v>9.355</v>
      </c>
      <c r="K1872" s="4">
        <f>IFERROR(__xludf.DUMMYFUNCTION("""COMPUTED_VALUE"""),9.0)</f>
        <v>9</v>
      </c>
      <c r="L1872" s="4">
        <v>2.40789</v>
      </c>
      <c r="M1872" s="4" t="s">
        <v>13</v>
      </c>
      <c r="N1872" s="1">
        <v>6.5772895676532</v>
      </c>
      <c r="O1872" s="4">
        <v>-4.059969567653201</v>
      </c>
      <c r="V1872" s="5">
        <v>-0.433415</v>
      </c>
      <c r="W1872" s="1">
        <v>9.355</v>
      </c>
      <c r="Z1872" s="4">
        <f>IFERROR(__xludf.DUMMYFUNCTION("""COMPUTED_VALUE"""),9.0)</f>
        <v>9</v>
      </c>
      <c r="AA1872" s="4">
        <v>-0.361153</v>
      </c>
      <c r="AB1872" s="4" t="s">
        <v>13</v>
      </c>
      <c r="AC1872" s="1">
        <v>8.62052663205272</v>
      </c>
      <c r="AD1872" s="4">
        <v>-9.05394163205272</v>
      </c>
    </row>
    <row r="1873">
      <c r="G1873" s="5">
        <v>2.5161</v>
      </c>
      <c r="H1873" s="1">
        <v>9.36</v>
      </c>
      <c r="K1873" s="4">
        <f>IFERROR(__xludf.DUMMYFUNCTION("""COMPUTED_VALUE"""),9.005)</f>
        <v>9.005</v>
      </c>
      <c r="L1873" s="4">
        <v>2.41184</v>
      </c>
      <c r="M1873" s="4" t="s">
        <v>13</v>
      </c>
      <c r="N1873" s="1">
        <v>6.54865813862856</v>
      </c>
      <c r="O1873" s="4">
        <v>-4.03255813862856</v>
      </c>
      <c r="V1873" s="5">
        <v>-0.436792</v>
      </c>
      <c r="W1873" s="1">
        <v>9.36</v>
      </c>
      <c r="Z1873" s="4">
        <f>IFERROR(__xludf.DUMMYFUNCTION("""COMPUTED_VALUE"""),9.005)</f>
        <v>9.005</v>
      </c>
      <c r="AA1873" s="4">
        <v>-0.360727</v>
      </c>
      <c r="AB1873" s="4" t="s">
        <v>13</v>
      </c>
      <c r="AC1873" s="1">
        <v>8.64242840001352</v>
      </c>
      <c r="AD1873" s="4">
        <v>-9.07922040001352</v>
      </c>
    </row>
    <row r="1874">
      <c r="G1874" s="5">
        <v>2.51493</v>
      </c>
      <c r="H1874" s="1">
        <v>9.365</v>
      </c>
      <c r="K1874" s="4">
        <f>IFERROR(__xludf.DUMMYFUNCTION("""COMPUTED_VALUE"""),9.01)</f>
        <v>9.01</v>
      </c>
      <c r="L1874" s="4">
        <v>2.41582</v>
      </c>
      <c r="M1874" s="4" t="s">
        <v>13</v>
      </c>
      <c r="N1874" s="1">
        <v>6.51963057248858</v>
      </c>
      <c r="O1874" s="4">
        <v>-4.004700572488581</v>
      </c>
      <c r="V1874" s="5">
        <v>-0.440155</v>
      </c>
      <c r="W1874" s="1">
        <v>9.365</v>
      </c>
      <c r="Z1874" s="4">
        <f>IFERROR(__xludf.DUMMYFUNCTION("""COMPUTED_VALUE"""),9.01)</f>
        <v>9.01</v>
      </c>
      <c r="AA1874" s="4">
        <v>-0.360318</v>
      </c>
      <c r="AB1874" s="4" t="s">
        <v>13</v>
      </c>
      <c r="AC1874" s="1">
        <v>8.66209473111591</v>
      </c>
      <c r="AD1874" s="4">
        <v>-9.102249731115911</v>
      </c>
    </row>
    <row r="1875">
      <c r="G1875" s="5">
        <v>2.51381</v>
      </c>
      <c r="H1875" s="1">
        <v>9.37</v>
      </c>
      <c r="K1875" s="4">
        <f>IFERROR(__xludf.DUMMYFUNCTION("""COMPUTED_VALUE"""),9.015)</f>
        <v>9.015</v>
      </c>
      <c r="L1875" s="4">
        <v>2.41979</v>
      </c>
      <c r="M1875" s="4" t="s">
        <v>13</v>
      </c>
      <c r="N1875" s="1">
        <v>6.49023179565525</v>
      </c>
      <c r="O1875" s="4">
        <v>-3.97642179565525</v>
      </c>
      <c r="V1875" s="5">
        <v>-0.443485</v>
      </c>
      <c r="W1875" s="1">
        <v>9.37</v>
      </c>
      <c r="Z1875" s="4">
        <f>IFERROR(__xludf.DUMMYFUNCTION("""COMPUTED_VALUE"""),9.015)</f>
        <v>9.015</v>
      </c>
      <c r="AA1875" s="4">
        <v>-0.359913</v>
      </c>
      <c r="AB1875" s="4" t="s">
        <v>13</v>
      </c>
      <c r="AC1875" s="1">
        <v>8.67944271417243</v>
      </c>
      <c r="AD1875" s="4">
        <v>-9.12292771417243</v>
      </c>
    </row>
    <row r="1876">
      <c r="G1876" s="5">
        <v>2.51274</v>
      </c>
      <c r="H1876" s="1">
        <v>9.375</v>
      </c>
      <c r="K1876" s="4">
        <f>IFERROR(__xludf.DUMMYFUNCTION("""COMPUTED_VALUE"""),9.02)</f>
        <v>9.02</v>
      </c>
      <c r="L1876" s="4">
        <v>2.42377</v>
      </c>
      <c r="M1876" s="4" t="s">
        <v>13</v>
      </c>
      <c r="N1876" s="1">
        <v>6.46048673455051</v>
      </c>
      <c r="O1876" s="4">
        <v>-3.9477467345505097</v>
      </c>
      <c r="V1876" s="5">
        <v>-0.446786</v>
      </c>
      <c r="W1876" s="1">
        <v>9.375</v>
      </c>
      <c r="Z1876" s="4">
        <f>IFERROR(__xludf.DUMMYFUNCTION("""COMPUTED_VALUE"""),9.02)</f>
        <v>9.02</v>
      </c>
      <c r="AA1876" s="4">
        <v>-0.359513</v>
      </c>
      <c r="AB1876" s="4" t="s">
        <v>13</v>
      </c>
      <c r="AC1876" s="1">
        <v>8.69438943799562</v>
      </c>
      <c r="AD1876" s="4">
        <v>-9.141175437995619</v>
      </c>
    </row>
    <row r="1877">
      <c r="G1877" s="5">
        <v>2.51175</v>
      </c>
      <c r="H1877" s="1">
        <v>9.38</v>
      </c>
      <c r="K1877" s="4">
        <f>IFERROR(__xludf.DUMMYFUNCTION("""COMPUTED_VALUE"""),9.025)</f>
        <v>9.025</v>
      </c>
      <c r="L1877" s="4">
        <v>2.42776</v>
      </c>
      <c r="M1877" s="4" t="s">
        <v>13</v>
      </c>
      <c r="N1877" s="1">
        <v>6.43042031559632</v>
      </c>
      <c r="O1877" s="4">
        <v>-3.9186703155963203</v>
      </c>
      <c r="V1877" s="5">
        <v>-0.45003</v>
      </c>
      <c r="W1877" s="1">
        <v>9.38</v>
      </c>
      <c r="Z1877" s="4">
        <f>IFERROR(__xludf.DUMMYFUNCTION("""COMPUTED_VALUE"""),9.025)</f>
        <v>9.025</v>
      </c>
      <c r="AA1877" s="4">
        <v>-0.359162</v>
      </c>
      <c r="AB1877" s="4" t="s">
        <v>13</v>
      </c>
      <c r="AC1877" s="1">
        <v>8.706851991398</v>
      </c>
      <c r="AD1877" s="4">
        <v>-9.156881991398</v>
      </c>
    </row>
    <row r="1878">
      <c r="G1878" s="5">
        <v>2.51085</v>
      </c>
      <c r="H1878" s="1">
        <v>9.385</v>
      </c>
      <c r="K1878" s="4">
        <f>IFERROR(__xludf.DUMMYFUNCTION("""COMPUTED_VALUE"""),9.03)</f>
        <v>9.03</v>
      </c>
      <c r="L1878" s="4">
        <v>2.43173</v>
      </c>
      <c r="M1878" s="4" t="s">
        <v>13</v>
      </c>
      <c r="N1878" s="1">
        <v>6.40005746521466</v>
      </c>
      <c r="O1878" s="4">
        <v>-3.88920746521466</v>
      </c>
      <c r="V1878" s="5">
        <v>-0.453192</v>
      </c>
      <c r="W1878" s="1">
        <v>9.385</v>
      </c>
      <c r="Z1878" s="4">
        <f>IFERROR(__xludf.DUMMYFUNCTION("""COMPUTED_VALUE"""),9.03)</f>
        <v>9.03</v>
      </c>
      <c r="AA1878" s="4">
        <v>-0.35882</v>
      </c>
      <c r="AB1878" s="4" t="s">
        <v>13</v>
      </c>
      <c r="AC1878" s="1">
        <v>8.71674746319213</v>
      </c>
      <c r="AD1878" s="4">
        <v>-9.16993946319213</v>
      </c>
    </row>
    <row r="1879">
      <c r="G1879" s="5">
        <v>2.51004</v>
      </c>
      <c r="H1879" s="1">
        <v>9.39</v>
      </c>
      <c r="K1879" s="4">
        <f>IFERROR(__xludf.DUMMYFUNCTION("""COMPUTED_VALUE"""),9.035)</f>
        <v>9.035</v>
      </c>
      <c r="L1879" s="4">
        <v>2.43566</v>
      </c>
      <c r="M1879" s="4" t="s">
        <v>13</v>
      </c>
      <c r="N1879" s="1">
        <v>6.36942310982748</v>
      </c>
      <c r="O1879" s="4">
        <v>-3.85938310982748</v>
      </c>
      <c r="V1879" s="5">
        <v>-0.456312</v>
      </c>
      <c r="W1879" s="1">
        <v>9.39</v>
      </c>
      <c r="Z1879" s="4">
        <f>IFERROR(__xludf.DUMMYFUNCTION("""COMPUTED_VALUE"""),9.035)</f>
        <v>9.035</v>
      </c>
      <c r="AA1879" s="4">
        <v>-0.358536</v>
      </c>
      <c r="AB1879" s="4" t="s">
        <v>13</v>
      </c>
      <c r="AC1879" s="1">
        <v>8.72399294219054</v>
      </c>
      <c r="AD1879" s="4">
        <v>-9.18030494219054</v>
      </c>
    </row>
    <row r="1880">
      <c r="G1880" s="5">
        <v>2.50932</v>
      </c>
      <c r="H1880" s="1">
        <v>9.395</v>
      </c>
      <c r="K1880" s="4">
        <f>IFERROR(__xludf.DUMMYFUNCTION("""COMPUTED_VALUE"""),9.04)</f>
        <v>9.04</v>
      </c>
      <c r="L1880" s="4">
        <v>2.43956</v>
      </c>
      <c r="M1880" s="4" t="s">
        <v>13</v>
      </c>
      <c r="N1880" s="1">
        <v>6.33854217585675</v>
      </c>
      <c r="O1880" s="4">
        <v>-3.8292221758567497</v>
      </c>
      <c r="V1880" s="5">
        <v>-0.459347</v>
      </c>
      <c r="W1880" s="1">
        <v>9.395</v>
      </c>
      <c r="Z1880" s="4">
        <f>IFERROR(__xludf.DUMMYFUNCTION("""COMPUTED_VALUE"""),9.04)</f>
        <v>9.04</v>
      </c>
      <c r="AA1880" s="4">
        <v>-0.358294</v>
      </c>
      <c r="AB1880" s="4" t="s">
        <v>13</v>
      </c>
      <c r="AC1880" s="1">
        <v>8.72850551720576</v>
      </c>
      <c r="AD1880" s="4">
        <v>-9.187852517205759</v>
      </c>
    </row>
    <row r="1881">
      <c r="G1881" s="5">
        <v>2.50873</v>
      </c>
      <c r="H1881" s="1">
        <v>9.4</v>
      </c>
      <c r="K1881" s="4">
        <f>IFERROR(__xludf.DUMMYFUNCTION("""COMPUTED_VALUE"""),9.045)</f>
        <v>9.045</v>
      </c>
      <c r="L1881" s="4">
        <v>2.44344</v>
      </c>
      <c r="M1881" s="4" t="s">
        <v>13</v>
      </c>
      <c r="N1881" s="1">
        <v>6.30743958972442</v>
      </c>
      <c r="O1881" s="4">
        <v>-3.79870958972442</v>
      </c>
      <c r="V1881" s="5">
        <v>-0.462309</v>
      </c>
      <c r="W1881" s="1">
        <v>9.4</v>
      </c>
      <c r="Z1881" s="4">
        <f>IFERROR(__xludf.DUMMYFUNCTION("""COMPUTED_VALUE"""),9.045)</f>
        <v>9.045</v>
      </c>
      <c r="AA1881" s="4">
        <v>-0.358089</v>
      </c>
      <c r="AB1881" s="4" t="s">
        <v>13</v>
      </c>
      <c r="AC1881" s="1">
        <v>8.73020227705034</v>
      </c>
      <c r="AD1881" s="4">
        <v>-9.19251127705034</v>
      </c>
    </row>
    <row r="1882">
      <c r="G1882" s="5">
        <v>2.50826</v>
      </c>
      <c r="H1882" s="1">
        <v>9.405</v>
      </c>
      <c r="K1882" s="4">
        <f>IFERROR(__xludf.DUMMYFUNCTION("""COMPUTED_VALUE"""),9.05)</f>
        <v>9.05</v>
      </c>
      <c r="L1882" s="4">
        <v>2.44726</v>
      </c>
      <c r="M1882" s="4" t="s">
        <v>13</v>
      </c>
      <c r="N1882" s="1">
        <v>6.27614027785247</v>
      </c>
      <c r="O1882" s="4">
        <v>-3.76788027785247</v>
      </c>
      <c r="V1882" s="5">
        <v>-0.465195</v>
      </c>
      <c r="W1882" s="1">
        <v>9.405</v>
      </c>
      <c r="Z1882" s="4">
        <f>IFERROR(__xludf.DUMMYFUNCTION("""COMPUTED_VALUE"""),9.05)</f>
        <v>9.05</v>
      </c>
      <c r="AA1882" s="4">
        <v>-0.357934</v>
      </c>
      <c r="AB1882" s="4" t="s">
        <v>13</v>
      </c>
      <c r="AC1882" s="1">
        <v>8.72900031053682</v>
      </c>
      <c r="AD1882" s="4">
        <v>-9.19419531053682</v>
      </c>
    </row>
    <row r="1883">
      <c r="G1883" s="5">
        <v>2.50793</v>
      </c>
      <c r="H1883" s="1">
        <v>9.41</v>
      </c>
      <c r="K1883" s="4">
        <f>IFERROR(__xludf.DUMMYFUNCTION("""COMPUTED_VALUE"""),9.055)</f>
        <v>9.055</v>
      </c>
      <c r="L1883" s="4">
        <v>2.45102</v>
      </c>
      <c r="M1883" s="4" t="s">
        <v>13</v>
      </c>
      <c r="N1883" s="1">
        <v>6.24466916666284</v>
      </c>
      <c r="O1883" s="4">
        <v>-3.73673916666284</v>
      </c>
      <c r="V1883" s="5">
        <v>-0.467967</v>
      </c>
      <c r="W1883" s="1">
        <v>9.41</v>
      </c>
      <c r="Z1883" s="4">
        <f>IFERROR(__xludf.DUMMYFUNCTION("""COMPUTED_VALUE"""),9.055)</f>
        <v>9.055</v>
      </c>
      <c r="AA1883" s="4">
        <v>-0.35785</v>
      </c>
      <c r="AB1883" s="4" t="s">
        <v>13</v>
      </c>
      <c r="AC1883" s="1">
        <v>8.72481670647772</v>
      </c>
      <c r="AD1883" s="4">
        <v>-9.19278370647772</v>
      </c>
    </row>
    <row r="1884">
      <c r="G1884" s="5">
        <v>2.50773</v>
      </c>
      <c r="H1884" s="1">
        <v>9.415</v>
      </c>
      <c r="K1884" s="4">
        <f>IFERROR(__xludf.DUMMYFUNCTION("""COMPUTED_VALUE"""),9.06)</f>
        <v>9.06</v>
      </c>
      <c r="L1884" s="4">
        <v>2.45474</v>
      </c>
      <c r="M1884" s="4" t="s">
        <v>13</v>
      </c>
      <c r="N1884" s="1">
        <v>6.21305118257752</v>
      </c>
      <c r="O1884" s="4">
        <v>-3.7053211825775203</v>
      </c>
      <c r="V1884" s="5">
        <v>-0.470664</v>
      </c>
      <c r="W1884" s="1">
        <v>9.415</v>
      </c>
      <c r="Z1884" s="4">
        <f>IFERROR(__xludf.DUMMYFUNCTION("""COMPUTED_VALUE"""),9.06)</f>
        <v>9.06</v>
      </c>
      <c r="AA1884" s="4">
        <v>-0.357796</v>
      </c>
      <c r="AB1884" s="4" t="s">
        <v>13</v>
      </c>
      <c r="AC1884" s="1">
        <v>8.7175685536856</v>
      </c>
      <c r="AD1884" s="4">
        <v>-9.1882325536856</v>
      </c>
    </row>
    <row r="1885">
      <c r="G1885" s="5">
        <v>2.50765</v>
      </c>
      <c r="H1885" s="1">
        <v>9.42</v>
      </c>
      <c r="K1885" s="4">
        <f>IFERROR(__xludf.DUMMYFUNCTION("""COMPUTED_VALUE"""),9.065)</f>
        <v>9.065</v>
      </c>
      <c r="L1885" s="4">
        <v>2.45838</v>
      </c>
      <c r="M1885" s="4" t="s">
        <v>13</v>
      </c>
      <c r="N1885" s="1">
        <v>6.18131125201845</v>
      </c>
      <c r="O1885" s="4">
        <v>-3.6736612520184497</v>
      </c>
      <c r="V1885" s="5">
        <v>-0.473284</v>
      </c>
      <c r="W1885" s="1">
        <v>9.42</v>
      </c>
      <c r="Z1885" s="4">
        <f>IFERROR(__xludf.DUMMYFUNCTION("""COMPUTED_VALUE"""),9.065)</f>
        <v>9.065</v>
      </c>
      <c r="AA1885" s="4">
        <v>-0.357834</v>
      </c>
      <c r="AB1885" s="4" t="s">
        <v>13</v>
      </c>
      <c r="AC1885" s="1">
        <v>8.70717294097298</v>
      </c>
      <c r="AD1885" s="4">
        <v>-9.180456940972979</v>
      </c>
    </row>
    <row r="1886">
      <c r="G1886" s="5">
        <v>2.50775</v>
      </c>
      <c r="H1886" s="1">
        <v>9.425</v>
      </c>
      <c r="K1886" s="4">
        <f>IFERROR(__xludf.DUMMYFUNCTION("""COMPUTED_VALUE"""),9.07)</f>
        <v>9.07</v>
      </c>
      <c r="L1886" s="4">
        <v>2.46196</v>
      </c>
      <c r="M1886" s="4" t="s">
        <v>13</v>
      </c>
      <c r="N1886" s="1">
        <v>6.14947430140759</v>
      </c>
      <c r="O1886" s="4">
        <v>-3.64172430140759</v>
      </c>
      <c r="V1886" s="5">
        <v>-0.47578</v>
      </c>
      <c r="W1886" s="1">
        <v>9.425</v>
      </c>
      <c r="Z1886" s="4">
        <f>IFERROR(__xludf.DUMMYFUNCTION("""COMPUTED_VALUE"""),9.07)</f>
        <v>9.07</v>
      </c>
      <c r="AA1886" s="4">
        <v>-0.357908</v>
      </c>
      <c r="AB1886" s="4" t="s">
        <v>13</v>
      </c>
      <c r="AC1886" s="1">
        <v>8.69354695715241</v>
      </c>
      <c r="AD1886" s="4">
        <v>-9.16932695715241</v>
      </c>
    </row>
    <row r="1887">
      <c r="G1887" s="5">
        <v>2.50801</v>
      </c>
      <c r="H1887" s="1">
        <v>9.43</v>
      </c>
      <c r="K1887" s="4">
        <f>IFERROR(__xludf.DUMMYFUNCTION("""COMPUTED_VALUE"""),9.075)</f>
        <v>9.075</v>
      </c>
      <c r="L1887" s="4">
        <v>2.46547</v>
      </c>
      <c r="M1887" s="4" t="s">
        <v>13</v>
      </c>
      <c r="N1887" s="1">
        <v>6.11756525716693</v>
      </c>
      <c r="O1887" s="4">
        <v>-3.6095552571669303</v>
      </c>
      <c r="V1887" s="5">
        <v>-0.478183</v>
      </c>
      <c r="W1887" s="1">
        <v>9.43</v>
      </c>
      <c r="Z1887" s="4">
        <f>IFERROR(__xludf.DUMMYFUNCTION("""COMPUTED_VALUE"""),9.075)</f>
        <v>9.075</v>
      </c>
      <c r="AA1887" s="4">
        <v>-0.358037</v>
      </c>
      <c r="AB1887" s="4" t="s">
        <v>13</v>
      </c>
      <c r="AC1887" s="1">
        <v>8.67660769103642</v>
      </c>
      <c r="AD1887" s="4">
        <v>-9.15479069103642</v>
      </c>
    </row>
    <row r="1888">
      <c r="G1888" s="5">
        <v>2.50844</v>
      </c>
      <c r="H1888" s="1">
        <v>9.435</v>
      </c>
      <c r="K1888" s="4">
        <f>IFERROR(__xludf.DUMMYFUNCTION("""COMPUTED_VALUE"""),9.08)</f>
        <v>9.08</v>
      </c>
      <c r="L1888" s="4">
        <v>2.46891</v>
      </c>
      <c r="M1888" s="4" t="s">
        <v>13</v>
      </c>
      <c r="N1888" s="1">
        <v>6.0856090457184</v>
      </c>
      <c r="O1888" s="4">
        <v>-3.5771690457183998</v>
      </c>
      <c r="V1888" s="5">
        <v>-0.480478</v>
      </c>
      <c r="W1888" s="1">
        <v>9.435</v>
      </c>
      <c r="Z1888" s="4">
        <f>IFERROR(__xludf.DUMMYFUNCTION("""COMPUTED_VALUE"""),9.08)</f>
        <v>9.08</v>
      </c>
      <c r="AA1888" s="4">
        <v>-0.35821</v>
      </c>
      <c r="AB1888" s="4" t="s">
        <v>13</v>
      </c>
      <c r="AC1888" s="1">
        <v>8.65627223143756</v>
      </c>
      <c r="AD1888" s="4">
        <v>-9.13675023143756</v>
      </c>
    </row>
    <row r="1889">
      <c r="G1889" s="5">
        <v>2.50902</v>
      </c>
      <c r="H1889" s="1">
        <v>9.44</v>
      </c>
      <c r="K1889" s="4">
        <f>IFERROR(__xludf.DUMMYFUNCTION("""COMPUTED_VALUE"""),9.085)</f>
        <v>9.085</v>
      </c>
      <c r="L1889" s="4">
        <v>2.47227</v>
      </c>
      <c r="M1889" s="4" t="s">
        <v>13</v>
      </c>
      <c r="N1889" s="1">
        <v>6.05363059348398</v>
      </c>
      <c r="O1889" s="4">
        <v>-3.54461059348398</v>
      </c>
      <c r="V1889" s="5">
        <v>-0.482689</v>
      </c>
      <c r="W1889" s="1">
        <v>9.44</v>
      </c>
      <c r="Z1889" s="4">
        <f>IFERROR(__xludf.DUMMYFUNCTION("""COMPUTED_VALUE"""),9.085)</f>
        <v>9.085</v>
      </c>
      <c r="AA1889" s="4">
        <v>-0.358426</v>
      </c>
      <c r="AB1889" s="4" t="s">
        <v>13</v>
      </c>
      <c r="AC1889" s="1">
        <v>8.63245766716836</v>
      </c>
      <c r="AD1889" s="4">
        <v>-9.11514666716836</v>
      </c>
    </row>
    <row r="1890">
      <c r="G1890" s="5">
        <v>2.50978</v>
      </c>
      <c r="H1890" s="1">
        <v>9.445</v>
      </c>
      <c r="K1890" s="4">
        <f>IFERROR(__xludf.DUMMYFUNCTION("""COMPUTED_VALUE"""),9.09)</f>
        <v>9.09</v>
      </c>
      <c r="L1890" s="4">
        <v>2.47554</v>
      </c>
      <c r="M1890" s="4" t="s">
        <v>13</v>
      </c>
      <c r="N1890" s="1">
        <v>6.02165482688563</v>
      </c>
      <c r="O1890" s="4">
        <v>-3.51187482688563</v>
      </c>
      <c r="V1890" s="5">
        <v>-0.484765</v>
      </c>
      <c r="W1890" s="1">
        <v>9.445</v>
      </c>
      <c r="Z1890" s="4">
        <f>IFERROR(__xludf.DUMMYFUNCTION("""COMPUTED_VALUE"""),9.09)</f>
        <v>9.09</v>
      </c>
      <c r="AA1890" s="4">
        <v>-0.358707</v>
      </c>
      <c r="AB1890" s="4" t="s">
        <v>13</v>
      </c>
      <c r="AC1890" s="1">
        <v>8.60508108704135</v>
      </c>
      <c r="AD1890" s="4">
        <v>-9.08984608704135</v>
      </c>
    </row>
    <row r="1891">
      <c r="G1891" s="5">
        <v>2.51071</v>
      </c>
      <c r="H1891" s="1">
        <v>9.45</v>
      </c>
      <c r="K1891" s="4">
        <f>IFERROR(__xludf.DUMMYFUNCTION("""COMPUTED_VALUE"""),9.095)</f>
        <v>9.095</v>
      </c>
      <c r="L1891" s="4">
        <v>2.47874</v>
      </c>
      <c r="M1891" s="4" t="s">
        <v>13</v>
      </c>
      <c r="N1891" s="1">
        <v>5.98970667234532</v>
      </c>
      <c r="O1891" s="4">
        <v>-3.47899667234532</v>
      </c>
      <c r="V1891" s="5">
        <v>-0.486756</v>
      </c>
      <c r="W1891" s="1">
        <v>9.45</v>
      </c>
      <c r="Z1891" s="4">
        <f>IFERROR(__xludf.DUMMYFUNCTION("""COMPUTED_VALUE"""),9.095)</f>
        <v>9.095</v>
      </c>
      <c r="AA1891" s="4">
        <v>-0.359005</v>
      </c>
      <c r="AB1891" s="4" t="s">
        <v>13</v>
      </c>
      <c r="AC1891" s="1">
        <v>8.57405957986908</v>
      </c>
      <c r="AD1891" s="4">
        <v>-9.06081557986908</v>
      </c>
    </row>
    <row r="1892">
      <c r="G1892" s="5">
        <v>2.51182</v>
      </c>
      <c r="H1892" s="1">
        <v>9.455</v>
      </c>
      <c r="K1892" s="4">
        <f>IFERROR(__xludf.DUMMYFUNCTION("""COMPUTED_VALUE"""),9.1)</f>
        <v>9.1</v>
      </c>
      <c r="L1892" s="4">
        <v>2.48187</v>
      </c>
      <c r="M1892" s="4" t="s">
        <v>13</v>
      </c>
      <c r="N1892" s="1">
        <v>5.95781105628498</v>
      </c>
      <c r="O1892" s="4">
        <v>-3.4459910562849796</v>
      </c>
      <c r="V1892" s="5">
        <v>-0.488635</v>
      </c>
      <c r="W1892" s="1">
        <v>9.455</v>
      </c>
      <c r="Z1892" s="4">
        <f>IFERROR(__xludf.DUMMYFUNCTION("""COMPUTED_VALUE"""),9.1)</f>
        <v>9.1</v>
      </c>
      <c r="AA1892" s="4">
        <v>-0.359348</v>
      </c>
      <c r="AB1892" s="4" t="s">
        <v>13</v>
      </c>
      <c r="AC1892" s="1">
        <v>8.53931023446409</v>
      </c>
      <c r="AD1892" s="4">
        <v>-9.02794523446409</v>
      </c>
    </row>
    <row r="1893">
      <c r="G1893" s="5">
        <v>2.51312</v>
      </c>
      <c r="H1893" s="1">
        <v>9.46</v>
      </c>
      <c r="K1893" s="4">
        <f>IFERROR(__xludf.DUMMYFUNCTION("""COMPUTED_VALUE"""),9.105)</f>
        <v>9.105</v>
      </c>
      <c r="L1893" s="4">
        <v>2.48489</v>
      </c>
      <c r="M1893" s="4" t="s">
        <v>13</v>
      </c>
      <c r="N1893" s="1">
        <v>5.92599290512661</v>
      </c>
      <c r="O1893" s="4">
        <v>-3.4128729051266102</v>
      </c>
      <c r="V1893" s="5">
        <v>-0.490403</v>
      </c>
      <c r="W1893" s="1">
        <v>9.46</v>
      </c>
      <c r="Z1893" s="4">
        <f>IFERROR(__xludf.DUMMYFUNCTION("""COMPUTED_VALUE"""),9.105)</f>
        <v>9.105</v>
      </c>
      <c r="AA1893" s="4">
        <v>-0.359693</v>
      </c>
      <c r="AB1893" s="4" t="s">
        <v>13</v>
      </c>
      <c r="AC1893" s="1">
        <v>8.5007501396389</v>
      </c>
      <c r="AD1893" s="4">
        <v>-8.9911531396389</v>
      </c>
    </row>
    <row r="1894">
      <c r="G1894" s="5">
        <v>2.51458</v>
      </c>
      <c r="H1894" s="1">
        <v>9.465</v>
      </c>
      <c r="K1894" s="4">
        <f>IFERROR(__xludf.DUMMYFUNCTION("""COMPUTED_VALUE"""),9.11)</f>
        <v>9.11</v>
      </c>
      <c r="L1894" s="4">
        <v>2.48786</v>
      </c>
      <c r="M1894" s="4" t="s">
        <v>13</v>
      </c>
      <c r="N1894" s="1">
        <v>5.89427714529216</v>
      </c>
      <c r="O1894" s="4">
        <v>-3.3796971452921603</v>
      </c>
      <c r="V1894" s="5">
        <v>-0.492076</v>
      </c>
      <c r="W1894" s="1">
        <v>9.465</v>
      </c>
      <c r="Z1894" s="4">
        <f>IFERROR(__xludf.DUMMYFUNCTION("""COMPUTED_VALUE"""),9.11)</f>
        <v>9.11</v>
      </c>
      <c r="AA1894" s="4">
        <v>-0.360061</v>
      </c>
      <c r="AB1894" s="4" t="s">
        <v>13</v>
      </c>
      <c r="AC1894" s="1">
        <v>8.45829638420608</v>
      </c>
      <c r="AD1894" s="4">
        <v>-8.95037238420608</v>
      </c>
    </row>
    <row r="1895">
      <c r="G1895" s="5">
        <v>2.51623</v>
      </c>
      <c r="H1895" s="1">
        <v>9.47</v>
      </c>
      <c r="K1895" s="4">
        <f>IFERROR(__xludf.DUMMYFUNCTION("""COMPUTED_VALUE"""),9.115)</f>
        <v>9.115</v>
      </c>
      <c r="L1895" s="4">
        <v>2.49073</v>
      </c>
      <c r="M1895" s="4" t="s">
        <v>13</v>
      </c>
      <c r="N1895" s="1">
        <v>5.86268870320359</v>
      </c>
      <c r="O1895" s="4">
        <v>-3.3464587032035897</v>
      </c>
      <c r="V1895" s="5">
        <v>-0.493651</v>
      </c>
      <c r="W1895" s="1">
        <v>9.47</v>
      </c>
      <c r="Z1895" s="4">
        <f>IFERROR(__xludf.DUMMYFUNCTION("""COMPUTED_VALUE"""),9.115)</f>
        <v>9.115</v>
      </c>
      <c r="AA1895" s="4">
        <v>-0.360442</v>
      </c>
      <c r="AB1895" s="4" t="s">
        <v>13</v>
      </c>
      <c r="AC1895" s="1">
        <v>8.41186605697812</v>
      </c>
      <c r="AD1895" s="4">
        <v>-8.90551705697812</v>
      </c>
    </row>
    <row r="1896">
      <c r="G1896" s="5">
        <v>2.51804</v>
      </c>
      <c r="H1896" s="1">
        <v>9.475</v>
      </c>
      <c r="K1896" s="4">
        <f>IFERROR(__xludf.DUMMYFUNCTION("""COMPUTED_VALUE"""),9.12)</f>
        <v>9.12</v>
      </c>
      <c r="L1896" s="4">
        <v>2.49352</v>
      </c>
      <c r="M1896" s="4" t="s">
        <v>13</v>
      </c>
      <c r="N1896" s="1">
        <v>5.83125250528286</v>
      </c>
      <c r="O1896" s="4">
        <v>-3.31321250528286</v>
      </c>
      <c r="V1896" s="5">
        <v>-0.495116</v>
      </c>
      <c r="W1896" s="1">
        <v>9.475</v>
      </c>
      <c r="Z1896" s="4">
        <f>IFERROR(__xludf.DUMMYFUNCTION("""COMPUTED_VALUE"""),9.12)</f>
        <v>9.12</v>
      </c>
      <c r="AA1896" s="4">
        <v>-0.360832</v>
      </c>
      <c r="AB1896" s="4" t="s">
        <v>13</v>
      </c>
      <c r="AC1896" s="1">
        <v>8.36137624676762</v>
      </c>
      <c r="AD1896" s="4">
        <v>-8.856492246767619</v>
      </c>
    </row>
    <row r="1897">
      <c r="G1897" s="5">
        <v>2.52004</v>
      </c>
      <c r="H1897" s="1">
        <v>9.48</v>
      </c>
      <c r="K1897" s="4">
        <f>IFERROR(__xludf.DUMMYFUNCTION("""COMPUTED_VALUE"""),9.125)</f>
        <v>9.125</v>
      </c>
      <c r="L1897" s="4">
        <v>2.49625</v>
      </c>
      <c r="M1897" s="4" t="s">
        <v>13</v>
      </c>
      <c r="N1897" s="1">
        <v>5.79999347795194</v>
      </c>
      <c r="O1897" s="4">
        <v>-3.27995347795194</v>
      </c>
      <c r="V1897" s="5">
        <v>-0.496481</v>
      </c>
      <c r="W1897" s="1">
        <v>9.48</v>
      </c>
      <c r="Z1897" s="4">
        <f>IFERROR(__xludf.DUMMYFUNCTION("""COMPUTED_VALUE"""),9.125)</f>
        <v>9.125</v>
      </c>
      <c r="AA1897" s="4">
        <v>-0.361219</v>
      </c>
      <c r="AB1897" s="4" t="s">
        <v>13</v>
      </c>
      <c r="AC1897" s="1">
        <v>8.30674404238706</v>
      </c>
      <c r="AD1897" s="4">
        <v>-8.803225042387059</v>
      </c>
    </row>
    <row r="1898">
      <c r="G1898" s="5">
        <v>2.52221</v>
      </c>
      <c r="H1898" s="1">
        <v>9.485</v>
      </c>
      <c r="K1898" s="4">
        <f>IFERROR(__xludf.DUMMYFUNCTION("""COMPUTED_VALUE"""),9.13)</f>
        <v>9.13</v>
      </c>
      <c r="L1898" s="4">
        <v>2.4989</v>
      </c>
      <c r="M1898" s="4" t="s">
        <v>13</v>
      </c>
      <c r="N1898" s="1">
        <v>5.76893654763279</v>
      </c>
      <c r="O1898" s="4">
        <v>-3.24672654763279</v>
      </c>
      <c r="V1898" s="5">
        <v>-0.497784</v>
      </c>
      <c r="W1898" s="1">
        <v>9.485</v>
      </c>
      <c r="Z1898" s="4">
        <f>IFERROR(__xludf.DUMMYFUNCTION("""COMPUTED_VALUE"""),9.13)</f>
        <v>9.13</v>
      </c>
      <c r="AA1898" s="4">
        <v>-0.361589</v>
      </c>
      <c r="AB1898" s="4" t="s">
        <v>13</v>
      </c>
      <c r="AC1898" s="1">
        <v>8.24788653264903</v>
      </c>
      <c r="AD1898" s="4">
        <v>-8.74567053264903</v>
      </c>
    </row>
    <row r="1899">
      <c r="G1899" s="5">
        <v>2.52454</v>
      </c>
      <c r="H1899" s="1">
        <v>9.49</v>
      </c>
      <c r="K1899" s="4">
        <f>IFERROR(__xludf.DUMMYFUNCTION("""COMPUTED_VALUE"""),9.135)</f>
        <v>9.135</v>
      </c>
      <c r="L1899" s="4">
        <v>2.50146</v>
      </c>
      <c r="M1899" s="4" t="s">
        <v>13</v>
      </c>
      <c r="N1899" s="1">
        <v>5.73810664074735</v>
      </c>
      <c r="O1899" s="4">
        <v>-3.2135666407473504</v>
      </c>
      <c r="V1899" s="5">
        <v>-0.498964</v>
      </c>
      <c r="W1899" s="1">
        <v>9.49</v>
      </c>
      <c r="Z1899" s="4">
        <f>IFERROR(__xludf.DUMMYFUNCTION("""COMPUTED_VALUE"""),9.135)</f>
        <v>9.135</v>
      </c>
      <c r="AA1899" s="4">
        <v>-0.361955</v>
      </c>
      <c r="AB1899" s="4" t="s">
        <v>13</v>
      </c>
      <c r="AC1899" s="1">
        <v>8.18472080636601</v>
      </c>
      <c r="AD1899" s="4">
        <v>-8.683684806366012</v>
      </c>
    </row>
    <row r="1900">
      <c r="G1900" s="5">
        <v>2.52705</v>
      </c>
      <c r="H1900" s="1">
        <v>9.495</v>
      </c>
      <c r="K1900" s="4">
        <f>IFERROR(__xludf.DUMMYFUNCTION("""COMPUTED_VALUE"""),9.1377487182)</f>
        <v>9.137748718</v>
      </c>
      <c r="L1900" s="4" t="s">
        <v>13</v>
      </c>
      <c r="M1900" s="4">
        <v>7.28547298263458</v>
      </c>
      <c r="N1900" s="1">
        <v>5.70752868371762</v>
      </c>
      <c r="O1900" s="4">
        <v>-3.18047868371762</v>
      </c>
      <c r="V1900" s="5">
        <v>-0.500071</v>
      </c>
      <c r="W1900" s="1">
        <v>9.495</v>
      </c>
      <c r="Z1900" s="4">
        <f>IFERROR(__xludf.DUMMYFUNCTION("""COMPUTED_VALUE"""),9.1377487182)</f>
        <v>9.137748718</v>
      </c>
      <c r="AA1900" s="4" t="s">
        <v>13</v>
      </c>
      <c r="AB1900" s="4">
        <v>6.02011725104716</v>
      </c>
      <c r="AC1900" s="1">
        <v>8.1171639523506</v>
      </c>
      <c r="AD1900" s="4">
        <v>-8.6172349523506</v>
      </c>
    </row>
    <row r="1901">
      <c r="G1901" s="5">
        <v>2.52972</v>
      </c>
      <c r="H1901" s="1">
        <v>9.5</v>
      </c>
      <c r="K1901" s="4">
        <f>IFERROR(__xludf.DUMMYFUNCTION("""COMPUTED_VALUE"""),9.14)</f>
        <v>9.14</v>
      </c>
      <c r="L1901" s="4">
        <v>2.50393</v>
      </c>
      <c r="M1901" s="4" t="s">
        <v>13</v>
      </c>
      <c r="N1901" s="1">
        <v>5.67722760296554</v>
      </c>
      <c r="O1901" s="4">
        <v>-3.1475076029655398</v>
      </c>
      <c r="V1901" s="5">
        <v>-0.501083</v>
      </c>
      <c r="W1901" s="1">
        <v>9.5</v>
      </c>
      <c r="Z1901" s="4">
        <f>IFERROR(__xludf.DUMMYFUNCTION("""COMPUTED_VALUE"""),9.14)</f>
        <v>9.14</v>
      </c>
      <c r="AA1901" s="4">
        <v>-0.362311</v>
      </c>
      <c r="AB1901" s="4" t="s">
        <v>13</v>
      </c>
      <c r="AC1901" s="1">
        <v>8.04513305941528</v>
      </c>
      <c r="AD1901" s="4">
        <v>-8.54621605941528</v>
      </c>
    </row>
    <row r="1902">
      <c r="G1902" s="5">
        <v>2.53255</v>
      </c>
      <c r="H1902" s="1">
        <v>9.505</v>
      </c>
      <c r="K1902" s="4">
        <f>IFERROR(__xludf.DUMMYFUNCTION("""COMPUTED_VALUE"""),9.145)</f>
        <v>9.145</v>
      </c>
      <c r="L1902" s="4">
        <v>2.50635</v>
      </c>
      <c r="M1902" s="4" t="s">
        <v>13</v>
      </c>
      <c r="N1902" s="1">
        <v>5.64722832491307</v>
      </c>
      <c r="O1902" s="4">
        <v>-3.11467832491307</v>
      </c>
      <c r="V1902" s="5">
        <v>-0.502019</v>
      </c>
      <c r="W1902" s="1">
        <v>9.505</v>
      </c>
      <c r="Z1902" s="4">
        <f>IFERROR(__xludf.DUMMYFUNCTION("""COMPUTED_VALUE"""),9.145)</f>
        <v>9.145</v>
      </c>
      <c r="AA1902" s="4">
        <v>-0.362653</v>
      </c>
      <c r="AB1902" s="4" t="s">
        <v>13</v>
      </c>
      <c r="AC1902" s="1">
        <v>7.96854521637261</v>
      </c>
      <c r="AD1902" s="4">
        <v>-8.47056421637261</v>
      </c>
    </row>
    <row r="1903">
      <c r="G1903" s="5">
        <v>2.53553</v>
      </c>
      <c r="H1903" s="1">
        <v>9.51</v>
      </c>
      <c r="K1903" s="4">
        <f>IFERROR(__xludf.DUMMYFUNCTION("""COMPUTED_VALUE"""),9.15)</f>
        <v>9.15</v>
      </c>
      <c r="L1903" s="4">
        <v>2.50867</v>
      </c>
      <c r="M1903" s="4" t="s">
        <v>13</v>
      </c>
      <c r="N1903" s="1">
        <v>5.61755577598219</v>
      </c>
      <c r="O1903" s="4">
        <v>-3.08202577598219</v>
      </c>
      <c r="V1903" s="5">
        <v>-0.502864</v>
      </c>
      <c r="W1903" s="1">
        <v>9.51</v>
      </c>
      <c r="Z1903" s="4">
        <f>IFERROR(__xludf.DUMMYFUNCTION("""COMPUTED_VALUE"""),9.15)</f>
        <v>9.15</v>
      </c>
      <c r="AA1903" s="4">
        <v>-0.362976</v>
      </c>
      <c r="AB1903" s="4" t="s">
        <v>13</v>
      </c>
      <c r="AC1903" s="1">
        <v>7.88731751203517</v>
      </c>
      <c r="AD1903" s="4">
        <v>-8.39018151203517</v>
      </c>
    </row>
    <row r="1904">
      <c r="G1904" s="5">
        <v>2.53866</v>
      </c>
      <c r="H1904" s="1">
        <v>9.515</v>
      </c>
      <c r="K1904" s="4">
        <f>IFERROR(__xludf.DUMMYFUNCTION("""COMPUTED_VALUE"""),9.155)</f>
        <v>9.155</v>
      </c>
      <c r="L1904" s="4">
        <v>2.5109</v>
      </c>
      <c r="M1904" s="4" t="s">
        <v>13</v>
      </c>
      <c r="N1904" s="1">
        <v>5.58823488259484</v>
      </c>
      <c r="O1904" s="4">
        <v>-3.0495748825948397</v>
      </c>
      <c r="V1904" s="5">
        <v>-0.503641</v>
      </c>
      <c r="W1904" s="1">
        <v>9.515</v>
      </c>
      <c r="Z1904" s="4">
        <f>IFERROR(__xludf.DUMMYFUNCTION("""COMPUTED_VALUE"""),9.155)</f>
        <v>9.155</v>
      </c>
      <c r="AA1904" s="4">
        <v>-0.36329</v>
      </c>
      <c r="AB1904" s="4" t="s">
        <v>13</v>
      </c>
      <c r="AC1904" s="1">
        <v>7.80136703521543</v>
      </c>
      <c r="AD1904" s="4">
        <v>-8.30500803521543</v>
      </c>
    </row>
    <row r="1905">
      <c r="G1905" s="5">
        <v>2.54195</v>
      </c>
      <c r="H1905" s="1">
        <v>9.52</v>
      </c>
      <c r="K1905" s="4">
        <f>IFERROR(__xludf.DUMMYFUNCTION("""COMPUTED_VALUE"""),9.16)</f>
        <v>9.16</v>
      </c>
      <c r="L1905" s="4">
        <v>2.51306</v>
      </c>
      <c r="M1905" s="4" t="s">
        <v>13</v>
      </c>
      <c r="N1905" s="1">
        <v>5.55929057117301</v>
      </c>
      <c r="O1905" s="4">
        <v>-3.01734057117301</v>
      </c>
      <c r="V1905" s="5">
        <v>-0.504333</v>
      </c>
      <c r="W1905" s="1">
        <v>9.52</v>
      </c>
      <c r="Z1905" s="4">
        <f>IFERROR(__xludf.DUMMYFUNCTION("""COMPUTED_VALUE"""),9.16)</f>
        <v>9.16</v>
      </c>
      <c r="AA1905" s="4">
        <v>-0.363598</v>
      </c>
      <c r="AB1905" s="4" t="s">
        <v>13</v>
      </c>
      <c r="AC1905" s="1">
        <v>7.71061087472599</v>
      </c>
      <c r="AD1905" s="4">
        <v>-8.214943874725991</v>
      </c>
    </row>
    <row r="1906">
      <c r="G1906" s="5">
        <v>2.54538</v>
      </c>
      <c r="H1906" s="1">
        <v>9.525</v>
      </c>
      <c r="K1906" s="4">
        <f>IFERROR(__xludf.DUMMYFUNCTION("""COMPUTED_VALUE"""),9.165)</f>
        <v>9.165</v>
      </c>
      <c r="L1906" s="4">
        <v>2.51515</v>
      </c>
      <c r="M1906" s="4" t="s">
        <v>13</v>
      </c>
      <c r="N1906" s="1">
        <v>5.53074776813863</v>
      </c>
      <c r="O1906" s="4">
        <v>-2.9853677681386297</v>
      </c>
      <c r="V1906" s="5">
        <v>-0.504951</v>
      </c>
      <c r="W1906" s="1">
        <v>9.525</v>
      </c>
      <c r="Z1906" s="4">
        <f>IFERROR(__xludf.DUMMYFUNCTION("""COMPUTED_VALUE"""),9.165)</f>
        <v>9.165</v>
      </c>
      <c r="AA1906" s="4">
        <v>-0.363883</v>
      </c>
      <c r="AB1906" s="4" t="s">
        <v>13</v>
      </c>
      <c r="AC1906" s="1">
        <v>7.61496611937933</v>
      </c>
      <c r="AD1906" s="4">
        <v>-8.11991711937933</v>
      </c>
    </row>
    <row r="1907">
      <c r="G1907" s="5">
        <v>2.54895</v>
      </c>
      <c r="H1907" s="1">
        <v>9.53</v>
      </c>
      <c r="K1907" s="4">
        <f>IFERROR(__xludf.DUMMYFUNCTION("""COMPUTED_VALUE"""),9.17)</f>
        <v>9.17</v>
      </c>
      <c r="L1907" s="4">
        <v>2.51713</v>
      </c>
      <c r="M1907" s="4" t="s">
        <v>13</v>
      </c>
      <c r="N1907" s="1">
        <v>5.50263139991369</v>
      </c>
      <c r="O1907" s="4">
        <v>-2.9536813999136897</v>
      </c>
      <c r="V1907" s="5">
        <v>-0.505464</v>
      </c>
      <c r="W1907" s="1">
        <v>9.53</v>
      </c>
      <c r="Z1907" s="4">
        <f>IFERROR(__xludf.DUMMYFUNCTION("""COMPUTED_VALUE"""),9.17)</f>
        <v>9.17</v>
      </c>
      <c r="AA1907" s="4">
        <v>-0.364186</v>
      </c>
      <c r="AB1907" s="4" t="s">
        <v>13</v>
      </c>
      <c r="AC1907" s="1">
        <v>7.51434985798805</v>
      </c>
      <c r="AD1907" s="4">
        <v>-8.01981385798805</v>
      </c>
    </row>
    <row r="1908">
      <c r="G1908" s="5">
        <v>2.55265</v>
      </c>
      <c r="H1908" s="1">
        <v>9.535</v>
      </c>
      <c r="K1908" s="4">
        <f>IFERROR(__xludf.DUMMYFUNCTION("""COMPUTED_VALUE"""),9.175)</f>
        <v>9.175</v>
      </c>
      <c r="L1908" s="4">
        <v>2.51904</v>
      </c>
      <c r="M1908" s="4" t="s">
        <v>13</v>
      </c>
      <c r="N1908" s="1">
        <v>5.47496639292013</v>
      </c>
      <c r="O1908" s="4">
        <v>-2.9223163929201306</v>
      </c>
      <c r="V1908" s="5">
        <v>-0.505935</v>
      </c>
      <c r="W1908" s="1">
        <v>9.535</v>
      </c>
      <c r="Z1908" s="4">
        <f>IFERROR(__xludf.DUMMYFUNCTION("""COMPUTED_VALUE"""),9.175)</f>
        <v>9.175</v>
      </c>
      <c r="AA1908" s="4">
        <v>-0.364498</v>
      </c>
      <c r="AB1908" s="4" t="s">
        <v>13</v>
      </c>
      <c r="AC1908" s="1">
        <v>7.40867917936461</v>
      </c>
      <c r="AD1908" s="4">
        <v>-7.91461417936461</v>
      </c>
    </row>
    <row r="1909">
      <c r="G1909" s="5">
        <v>2.55652</v>
      </c>
      <c r="H1909" s="1">
        <v>9.54</v>
      </c>
      <c r="K1909" s="4">
        <f>IFERROR(__xludf.DUMMYFUNCTION("""COMPUTED_VALUE"""),9.18)</f>
        <v>9.18</v>
      </c>
      <c r="L1909" s="4">
        <v>2.52082</v>
      </c>
      <c r="M1909" s="4" t="s">
        <v>13</v>
      </c>
      <c r="N1909" s="1">
        <v>5.44777767357993</v>
      </c>
      <c r="O1909" s="4">
        <v>-2.89125767357993</v>
      </c>
      <c r="V1909" s="5">
        <v>-0.506296</v>
      </c>
      <c r="W1909" s="1">
        <v>9.54</v>
      </c>
      <c r="Z1909" s="4">
        <f>IFERROR(__xludf.DUMMYFUNCTION("""COMPUTED_VALUE"""),9.18)</f>
        <v>9.18</v>
      </c>
      <c r="AA1909" s="4">
        <v>-0.364834</v>
      </c>
      <c r="AB1909" s="4" t="s">
        <v>13</v>
      </c>
      <c r="AC1909" s="1">
        <v>7.29787117232164</v>
      </c>
      <c r="AD1909" s="4">
        <v>-7.80416717232164</v>
      </c>
    </row>
    <row r="1910">
      <c r="G1910" s="5">
        <v>2.5605</v>
      </c>
      <c r="H1910" s="1">
        <v>9.545</v>
      </c>
      <c r="K1910" s="4">
        <f>IFERROR(__xludf.DUMMYFUNCTION("""COMPUTED_VALUE"""),9.185)</f>
        <v>9.185</v>
      </c>
      <c r="L1910" s="4">
        <v>2.52253</v>
      </c>
      <c r="M1910" s="4" t="s">
        <v>13</v>
      </c>
      <c r="N1910" s="1">
        <v>5.42109016831504</v>
      </c>
      <c r="O1910" s="4">
        <v>-2.8605901683150394</v>
      </c>
      <c r="V1910" s="5">
        <v>-0.506575</v>
      </c>
      <c r="W1910" s="1">
        <v>9.545</v>
      </c>
      <c r="Z1910" s="4">
        <f>IFERROR(__xludf.DUMMYFUNCTION("""COMPUTED_VALUE"""),9.185)</f>
        <v>9.185</v>
      </c>
      <c r="AA1910" s="4">
        <v>-0.365181</v>
      </c>
      <c r="AB1910" s="4" t="s">
        <v>13</v>
      </c>
      <c r="AC1910" s="1">
        <v>7.18184292567158</v>
      </c>
      <c r="AD1910" s="4">
        <v>-7.68841792567158</v>
      </c>
    </row>
    <row r="1911">
      <c r="G1911" s="5">
        <v>2.56461</v>
      </c>
      <c r="H1911" s="1">
        <v>9.55</v>
      </c>
      <c r="K1911" s="4">
        <f>IFERROR(__xludf.DUMMYFUNCTION("""COMPUTED_VALUE"""),9.19)</f>
        <v>9.19</v>
      </c>
      <c r="L1911" s="4">
        <v>2.52413</v>
      </c>
      <c r="M1911" s="4" t="s">
        <v>13</v>
      </c>
      <c r="N1911" s="1">
        <v>5.39492880354742</v>
      </c>
      <c r="O1911" s="4">
        <v>-2.83031880354742</v>
      </c>
      <c r="V1911" s="5">
        <v>-0.506778</v>
      </c>
      <c r="W1911" s="1">
        <v>9.55</v>
      </c>
      <c r="Z1911" s="4">
        <f>IFERROR(__xludf.DUMMYFUNCTION("""COMPUTED_VALUE"""),9.19)</f>
        <v>9.19</v>
      </c>
      <c r="AA1911" s="4">
        <v>-0.365575</v>
      </c>
      <c r="AB1911" s="4" t="s">
        <v>13</v>
      </c>
      <c r="AC1911" s="1">
        <v>7.06051152822703</v>
      </c>
      <c r="AD1911" s="4">
        <v>-7.56728952822703</v>
      </c>
    </row>
    <row r="1912">
      <c r="G1912" s="5">
        <v>2.56885</v>
      </c>
      <c r="H1912" s="1">
        <v>9.555</v>
      </c>
      <c r="K1912" s="4">
        <f>IFERROR(__xludf.DUMMYFUNCTION("""COMPUTED_VALUE"""),9.195)</f>
        <v>9.195</v>
      </c>
      <c r="L1912" s="4">
        <v>2.52561</v>
      </c>
      <c r="M1912" s="4" t="s">
        <v>13</v>
      </c>
      <c r="N1912" s="1">
        <v>5.36931850569905</v>
      </c>
      <c r="O1912" s="4">
        <v>-2.8004685056990497</v>
      </c>
      <c r="V1912" s="5">
        <v>-0.506893</v>
      </c>
      <c r="W1912" s="1">
        <v>9.555</v>
      </c>
      <c r="Z1912" s="4">
        <f>IFERROR(__xludf.DUMMYFUNCTION("""COMPUTED_VALUE"""),9.195)</f>
        <v>9.195</v>
      </c>
      <c r="AA1912" s="4">
        <v>-0.366009</v>
      </c>
      <c r="AB1912" s="4" t="s">
        <v>13</v>
      </c>
      <c r="AC1912" s="1">
        <v>6.93379406880055</v>
      </c>
      <c r="AD1912" s="4">
        <v>-7.44068706880055</v>
      </c>
    </row>
    <row r="1913">
      <c r="G1913" s="5">
        <v>2.57323</v>
      </c>
      <c r="H1913" s="1">
        <v>9.56</v>
      </c>
      <c r="K1913" s="4">
        <f>IFERROR(__xludf.DUMMYFUNCTION("""COMPUTED_VALUE"""),9.2)</f>
        <v>9.2</v>
      </c>
      <c r="L1913" s="4">
        <v>2.52701</v>
      </c>
      <c r="M1913" s="4" t="s">
        <v>13</v>
      </c>
      <c r="N1913" s="1">
        <v>5.34428420119188</v>
      </c>
      <c r="O1913" s="4">
        <v>-2.77105420119188</v>
      </c>
      <c r="V1913" s="5">
        <v>-0.506912</v>
      </c>
      <c r="W1913" s="1">
        <v>9.56</v>
      </c>
      <c r="Z1913" s="4">
        <f>IFERROR(__xludf.DUMMYFUNCTION("""COMPUTED_VALUE"""),9.2)</f>
        <v>9.2</v>
      </c>
      <c r="AA1913" s="4">
        <v>-0.366496</v>
      </c>
      <c r="AB1913" s="4" t="s">
        <v>13</v>
      </c>
      <c r="AC1913" s="1">
        <v>6.80160763620461</v>
      </c>
      <c r="AD1913" s="4">
        <v>-7.308519636204609</v>
      </c>
    </row>
    <row r="1914">
      <c r="G1914" s="5">
        <v>2.57772</v>
      </c>
      <c r="H1914" s="1">
        <v>9.565</v>
      </c>
      <c r="K1914" s="4">
        <f>IFERROR(__xludf.DUMMYFUNCTION("""COMPUTED_VALUE"""),9.205)</f>
        <v>9.205</v>
      </c>
      <c r="L1914" s="4">
        <v>2.52828</v>
      </c>
      <c r="M1914" s="4" t="s">
        <v>13</v>
      </c>
      <c r="N1914" s="1">
        <v>5.31985081644788</v>
      </c>
      <c r="O1914" s="4">
        <v>-2.74213081644788</v>
      </c>
      <c r="V1914" s="5">
        <v>-0.506851</v>
      </c>
      <c r="W1914" s="1">
        <v>9.565</v>
      </c>
      <c r="Z1914" s="4">
        <f>IFERROR(__xludf.DUMMYFUNCTION("""COMPUTED_VALUE"""),9.205)</f>
        <v>9.205</v>
      </c>
      <c r="AA1914" s="4">
        <v>-0.367045</v>
      </c>
      <c r="AB1914" s="4" t="s">
        <v>13</v>
      </c>
      <c r="AC1914" s="1">
        <v>6.66386931925182</v>
      </c>
      <c r="AD1914" s="4">
        <v>-7.17072031925182</v>
      </c>
    </row>
    <row r="1915">
      <c r="G1915" s="5">
        <v>2.58234</v>
      </c>
      <c r="H1915" s="1">
        <v>9.57</v>
      </c>
      <c r="K1915" s="4">
        <f>IFERROR(__xludf.DUMMYFUNCTION("""COMPUTED_VALUE"""),9.21)</f>
        <v>9.21</v>
      </c>
      <c r="L1915" s="4">
        <v>2.52944</v>
      </c>
      <c r="M1915" s="4" t="s">
        <v>13</v>
      </c>
      <c r="N1915" s="1">
        <v>5.296043277889</v>
      </c>
      <c r="O1915" s="4">
        <v>-2.713703277889</v>
      </c>
      <c r="V1915" s="5">
        <v>-0.506691</v>
      </c>
      <c r="W1915" s="1">
        <v>9.57</v>
      </c>
      <c r="Z1915" s="4">
        <f>IFERROR(__xludf.DUMMYFUNCTION("""COMPUTED_VALUE"""),9.21)</f>
        <v>9.21</v>
      </c>
      <c r="AA1915" s="4">
        <v>-0.36767</v>
      </c>
      <c r="AB1915" s="4" t="s">
        <v>13</v>
      </c>
      <c r="AC1915" s="1">
        <v>6.52049620675464</v>
      </c>
      <c r="AD1915" s="4">
        <v>-7.02718720675464</v>
      </c>
    </row>
    <row r="1916">
      <c r="G1916" s="5">
        <v>2.58708</v>
      </c>
      <c r="H1916" s="1">
        <v>9.575</v>
      </c>
      <c r="K1916" s="4">
        <f>IFERROR(__xludf.DUMMYFUNCTION("""COMPUTED_VALUE"""),9.215)</f>
        <v>9.215</v>
      </c>
      <c r="L1916" s="4">
        <v>2.53048</v>
      </c>
      <c r="M1916" s="4" t="s">
        <v>13</v>
      </c>
      <c r="N1916" s="1">
        <v>5.27288651193722</v>
      </c>
      <c r="O1916" s="4">
        <v>-2.6858065119372205</v>
      </c>
      <c r="V1916" s="5">
        <v>-0.506465</v>
      </c>
      <c r="W1916" s="1">
        <v>9.575</v>
      </c>
      <c r="Z1916" s="4">
        <f>IFERROR(__xludf.DUMMYFUNCTION("""COMPUTED_VALUE"""),9.215)</f>
        <v>9.215</v>
      </c>
      <c r="AA1916" s="4">
        <v>-0.368366</v>
      </c>
      <c r="AB1916" s="4" t="s">
        <v>13</v>
      </c>
      <c r="AC1916" s="1">
        <v>6.37140538752569</v>
      </c>
      <c r="AD1916" s="4">
        <v>-6.87787038752569</v>
      </c>
    </row>
    <row r="1917">
      <c r="G1917" s="5">
        <v>2.59191</v>
      </c>
      <c r="H1917" s="1">
        <v>9.58</v>
      </c>
      <c r="K1917" s="4">
        <f>IFERROR(__xludf.DUMMYFUNCTION("""COMPUTED_VALUE"""),9.22)</f>
        <v>9.22</v>
      </c>
      <c r="L1917" s="4">
        <v>2.53141</v>
      </c>
      <c r="M1917" s="4" t="s">
        <v>13</v>
      </c>
      <c r="N1917" s="1">
        <v>5.25040544501448</v>
      </c>
      <c r="O1917" s="4">
        <v>-2.65849544501448</v>
      </c>
      <c r="V1917" s="5">
        <v>-0.506148</v>
      </c>
      <c r="W1917" s="1">
        <v>9.58</v>
      </c>
      <c r="Z1917" s="4">
        <f>IFERROR(__xludf.DUMMYFUNCTION("""COMPUTED_VALUE"""),9.22)</f>
        <v>9.22</v>
      </c>
      <c r="AA1917" s="4">
        <v>-0.369154</v>
      </c>
      <c r="AB1917" s="4" t="s">
        <v>13</v>
      </c>
      <c r="AC1917" s="1">
        <v>6.21651395037743</v>
      </c>
      <c r="AD1917" s="4">
        <v>-6.7226619503774305</v>
      </c>
    </row>
    <row r="1918">
      <c r="G1918" s="5">
        <v>2.59687</v>
      </c>
      <c r="H1918" s="1">
        <v>9.585</v>
      </c>
      <c r="K1918" s="4">
        <f>IFERROR(__xludf.DUMMYFUNCTION("""COMPUTED_VALUE"""),9.225)</f>
        <v>9.225</v>
      </c>
      <c r="L1918" s="4">
        <v>2.53221</v>
      </c>
      <c r="M1918" s="4" t="s">
        <v>13</v>
      </c>
      <c r="N1918" s="1">
        <v>5.22862500354275</v>
      </c>
      <c r="O1918" s="4">
        <v>-2.63175500354275</v>
      </c>
      <c r="V1918" s="5">
        <v>-0.505744</v>
      </c>
      <c r="W1918" s="1">
        <v>9.585</v>
      </c>
      <c r="Z1918" s="4">
        <f>IFERROR(__xludf.DUMMYFUNCTION("""COMPUTED_VALUE"""),9.225)</f>
        <v>9.225</v>
      </c>
      <c r="AA1918" s="4">
        <v>-0.370044</v>
      </c>
      <c r="AB1918" s="4" t="s">
        <v>13</v>
      </c>
      <c r="AC1918" s="1">
        <v>6.05573898412242</v>
      </c>
      <c r="AD1918" s="4">
        <v>-6.56148298412242</v>
      </c>
    </row>
    <row r="1919">
      <c r="G1919" s="5">
        <v>2.60193</v>
      </c>
      <c r="H1919" s="1">
        <v>9.59</v>
      </c>
      <c r="K1919" s="4">
        <f>IFERROR(__xludf.DUMMYFUNCTION("""COMPUTED_VALUE"""),9.23)</f>
        <v>9.23</v>
      </c>
      <c r="L1919" s="4">
        <v>2.53291</v>
      </c>
      <c r="M1919" s="4" t="s">
        <v>13</v>
      </c>
      <c r="N1919" s="1">
        <v>5.207570113944</v>
      </c>
      <c r="O1919" s="4">
        <v>-2.6056401139439997</v>
      </c>
      <c r="V1919" s="5">
        <v>-0.505249</v>
      </c>
      <c r="W1919" s="1">
        <v>9.59</v>
      </c>
      <c r="Z1919" s="4">
        <f>IFERROR(__xludf.DUMMYFUNCTION("""COMPUTED_VALUE"""),9.23)</f>
        <v>9.23</v>
      </c>
      <c r="AA1919" s="4">
        <v>-0.371032</v>
      </c>
      <c r="AB1919" s="4" t="s">
        <v>13</v>
      </c>
      <c r="AC1919" s="1">
        <v>5.88899757757328</v>
      </c>
      <c r="AD1919" s="4">
        <v>-6.39424657757328</v>
      </c>
    </row>
    <row r="1920">
      <c r="G1920" s="5">
        <v>2.60708</v>
      </c>
      <c r="H1920" s="1">
        <v>9.595</v>
      </c>
      <c r="K1920" s="4">
        <f>IFERROR(__xludf.DUMMYFUNCTION("""COMPUTED_VALUE"""),9.235)</f>
        <v>9.235</v>
      </c>
      <c r="L1920" s="4">
        <v>2.53346</v>
      </c>
      <c r="M1920" s="4" t="s">
        <v>13</v>
      </c>
      <c r="N1920" s="1">
        <v>5.18726570264019</v>
      </c>
      <c r="O1920" s="4">
        <v>-2.5801857026401898</v>
      </c>
      <c r="V1920" s="5">
        <v>-0.504695</v>
      </c>
      <c r="W1920" s="1">
        <v>9.595</v>
      </c>
      <c r="Z1920" s="4">
        <f>IFERROR(__xludf.DUMMYFUNCTION("""COMPUTED_VALUE"""),9.235)</f>
        <v>9.235</v>
      </c>
      <c r="AA1920" s="4">
        <v>-0.372135</v>
      </c>
      <c r="AB1920" s="4" t="s">
        <v>13</v>
      </c>
      <c r="AC1920" s="1">
        <v>5.71620681954241</v>
      </c>
      <c r="AD1920" s="4">
        <v>-6.2209018195424095</v>
      </c>
    </row>
    <row r="1921">
      <c r="G1921" s="5">
        <v>2.61234</v>
      </c>
      <c r="H1921" s="1">
        <v>9.6</v>
      </c>
      <c r="K1921" s="4">
        <f>IFERROR(__xludf.DUMMYFUNCTION("""COMPUTED_VALUE"""),9.24)</f>
        <v>9.24</v>
      </c>
      <c r="L1921" s="4">
        <v>2.53391</v>
      </c>
      <c r="M1921" s="4" t="s">
        <v>13</v>
      </c>
      <c r="N1921" s="1">
        <v>5.16773669605329</v>
      </c>
      <c r="O1921" s="4">
        <v>-2.55539669605329</v>
      </c>
      <c r="V1921" s="5">
        <v>-0.504056</v>
      </c>
      <c r="W1921" s="1">
        <v>9.6</v>
      </c>
      <c r="Z1921" s="4">
        <f>IFERROR(__xludf.DUMMYFUNCTION("""COMPUTED_VALUE"""),9.24)</f>
        <v>9.24</v>
      </c>
      <c r="AA1921" s="4">
        <v>-0.373336</v>
      </c>
      <c r="AB1921" s="4" t="s">
        <v>13</v>
      </c>
      <c r="AC1921" s="1">
        <v>5.53728379884249</v>
      </c>
      <c r="AD1921" s="4">
        <v>-6.041339798842491</v>
      </c>
    </row>
    <row r="1922">
      <c r="G1922" s="5">
        <v>2.61766</v>
      </c>
      <c r="H1922" s="1">
        <v>9.605</v>
      </c>
      <c r="K1922" s="4">
        <f>IFERROR(__xludf.DUMMYFUNCTION("""COMPUTED_VALUE"""),9.245)</f>
        <v>9.245</v>
      </c>
      <c r="L1922" s="4">
        <v>2.53423</v>
      </c>
      <c r="M1922" s="4" t="s">
        <v>13</v>
      </c>
      <c r="N1922" s="1">
        <v>5.14900802060524</v>
      </c>
      <c r="O1922" s="4">
        <v>-2.5313480206052406</v>
      </c>
      <c r="V1922" s="5">
        <v>-0.50336</v>
      </c>
      <c r="W1922" s="1">
        <v>9.605</v>
      </c>
      <c r="Z1922" s="4">
        <f>IFERROR(__xludf.DUMMYFUNCTION("""COMPUTED_VALUE"""),9.245)</f>
        <v>9.245</v>
      </c>
      <c r="AA1922" s="4">
        <v>-0.374684</v>
      </c>
      <c r="AB1922" s="4" t="s">
        <v>13</v>
      </c>
      <c r="AC1922" s="1">
        <v>5.35214560428593</v>
      </c>
      <c r="AD1922" s="4">
        <v>-5.85550560428593</v>
      </c>
    </row>
    <row r="1923">
      <c r="G1923" s="5">
        <v>2.62308</v>
      </c>
      <c r="H1923" s="1">
        <v>9.61</v>
      </c>
      <c r="K1923" s="4">
        <f>IFERROR(__xludf.DUMMYFUNCTION("""COMPUTED_VALUE"""),9.25)</f>
        <v>9.25</v>
      </c>
      <c r="L1923" s="4">
        <v>2.53443</v>
      </c>
      <c r="M1923" s="4" t="s">
        <v>13</v>
      </c>
      <c r="N1923" s="1">
        <v>5.13110460271802</v>
      </c>
      <c r="O1923" s="4">
        <v>-2.50802460271802</v>
      </c>
      <c r="V1923" s="5">
        <v>-0.502588</v>
      </c>
      <c r="W1923" s="1">
        <v>9.61</v>
      </c>
      <c r="Z1923" s="4">
        <f>IFERROR(__xludf.DUMMYFUNCTION("""COMPUTED_VALUE"""),9.25)</f>
        <v>9.25</v>
      </c>
      <c r="AA1923" s="4">
        <v>-0.376129</v>
      </c>
      <c r="AB1923" s="4" t="s">
        <v>13</v>
      </c>
      <c r="AC1923" s="1">
        <v>5.16070932468538</v>
      </c>
      <c r="AD1923" s="4">
        <v>-5.66329732468538</v>
      </c>
    </row>
    <row r="1924">
      <c r="G1924" s="5">
        <v>2.62856</v>
      </c>
      <c r="H1924" s="1">
        <v>9.615</v>
      </c>
      <c r="K1924" s="4">
        <f>IFERROR(__xludf.DUMMYFUNCTION("""COMPUTED_VALUE"""),9.2544631962)</f>
        <v>9.254463196</v>
      </c>
      <c r="L1924" s="4" t="s">
        <v>13</v>
      </c>
      <c r="M1924" s="4">
        <v>7.02994975733406</v>
      </c>
      <c r="N1924" s="1">
        <v>5.11405136881359</v>
      </c>
      <c r="O1924" s="4">
        <v>-2.4854913688135905</v>
      </c>
      <c r="V1924" s="5">
        <v>-0.501769</v>
      </c>
      <c r="W1924" s="1">
        <v>9.615</v>
      </c>
      <c r="Z1924" s="4">
        <f>IFERROR(__xludf.DUMMYFUNCTION("""COMPUTED_VALUE"""),9.2544631962)</f>
        <v>9.254463196</v>
      </c>
      <c r="AA1924" s="4" t="s">
        <v>13</v>
      </c>
      <c r="AB1924" s="4">
        <v>7.8354198505286</v>
      </c>
      <c r="AC1924" s="1">
        <v>4.96289204885327</v>
      </c>
      <c r="AD1924" s="4">
        <v>-5.46466104885327</v>
      </c>
    </row>
    <row r="1925">
      <c r="G1925" s="5">
        <v>2.63413</v>
      </c>
      <c r="H1925" s="1">
        <v>9.62</v>
      </c>
      <c r="K1925" s="4">
        <f>IFERROR(__xludf.DUMMYFUNCTION("""COMPUTED_VALUE"""),9.255)</f>
        <v>9.255</v>
      </c>
      <c r="L1925" s="4">
        <v>2.5345</v>
      </c>
      <c r="M1925" s="4" t="s">
        <v>13</v>
      </c>
      <c r="N1925" s="1">
        <v>5.09787324531391</v>
      </c>
      <c r="O1925" s="4">
        <v>-2.4637432453139105</v>
      </c>
      <c r="V1925" s="5">
        <v>-0.500882</v>
      </c>
      <c r="W1925" s="1">
        <v>9.62</v>
      </c>
      <c r="Z1925" s="4">
        <f>IFERROR(__xludf.DUMMYFUNCTION("""COMPUTED_VALUE"""),9.255)</f>
        <v>9.255</v>
      </c>
      <c r="AA1925" s="4">
        <v>-0.377737</v>
      </c>
      <c r="AB1925" s="4" t="s">
        <v>13</v>
      </c>
      <c r="AC1925" s="1">
        <v>4.75861086560225</v>
      </c>
      <c r="AD1925" s="4">
        <v>-5.25949286560225</v>
      </c>
    </row>
    <row r="1926">
      <c r="G1926" s="5">
        <v>2.63973</v>
      </c>
      <c r="H1926" s="1">
        <v>9.625</v>
      </c>
      <c r="K1926" s="4">
        <f>IFERROR(__xludf.DUMMYFUNCTION("""COMPUTED_VALUE"""),9.26)</f>
        <v>9.26</v>
      </c>
      <c r="L1926" s="4">
        <v>2.53445</v>
      </c>
      <c r="M1926" s="4" t="s">
        <v>13</v>
      </c>
      <c r="N1926" s="1">
        <v>5.08259515864093</v>
      </c>
      <c r="O1926" s="4">
        <v>-2.44286515864093</v>
      </c>
      <c r="V1926" s="5">
        <v>-0.499955</v>
      </c>
      <c r="W1926" s="1">
        <v>9.625</v>
      </c>
      <c r="Z1926" s="4">
        <f>IFERROR(__xludf.DUMMYFUNCTION("""COMPUTED_VALUE"""),9.26)</f>
        <v>9.26</v>
      </c>
      <c r="AA1926" s="4">
        <v>-0.379457</v>
      </c>
      <c r="AB1926" s="4" t="s">
        <v>13</v>
      </c>
      <c r="AC1926" s="1">
        <v>4.54778286374473</v>
      </c>
      <c r="AD1926" s="4">
        <v>-5.04773786374473</v>
      </c>
    </row>
    <row r="1927">
      <c r="G1927" s="5">
        <v>2.64539</v>
      </c>
      <c r="H1927" s="1">
        <v>9.63</v>
      </c>
      <c r="K1927" s="4">
        <f>IFERROR(__xludf.DUMMYFUNCTION("""COMPUTED_VALUE"""),9.265)</f>
        <v>9.265</v>
      </c>
      <c r="L1927" s="4">
        <v>2.53431</v>
      </c>
      <c r="M1927" s="4" t="s">
        <v>13</v>
      </c>
      <c r="N1927" s="1">
        <v>5.06824203521663</v>
      </c>
      <c r="O1927" s="4">
        <v>-2.4228520352166303</v>
      </c>
      <c r="V1927" s="5">
        <v>-0.498996</v>
      </c>
      <c r="W1927" s="1">
        <v>9.63</v>
      </c>
      <c r="Z1927" s="4">
        <f>IFERROR(__xludf.DUMMYFUNCTION("""COMPUTED_VALUE"""),9.265)</f>
        <v>9.265</v>
      </c>
      <c r="AA1927" s="4">
        <v>-0.381299</v>
      </c>
      <c r="AB1927" s="4" t="s">
        <v>13</v>
      </c>
      <c r="AC1927" s="1">
        <v>4.33032513209332</v>
      </c>
      <c r="AD1927" s="4">
        <v>-4.82932113209332</v>
      </c>
    </row>
    <row r="1928">
      <c r="G1928" s="5">
        <v>2.65111</v>
      </c>
      <c r="H1928" s="1">
        <v>9.635</v>
      </c>
      <c r="K1928" s="4">
        <f>IFERROR(__xludf.DUMMYFUNCTION("""COMPUTED_VALUE"""),9.27)</f>
        <v>9.27</v>
      </c>
      <c r="L1928" s="4">
        <v>2.53403</v>
      </c>
      <c r="M1928" s="4" t="s">
        <v>13</v>
      </c>
      <c r="N1928" s="1">
        <v>5.05483880146298</v>
      </c>
      <c r="O1928" s="4">
        <v>-2.4037288014629796</v>
      </c>
      <c r="V1928" s="5">
        <v>-0.497998</v>
      </c>
      <c r="W1928" s="1">
        <v>9.635</v>
      </c>
      <c r="Z1928" s="4">
        <f>IFERROR(__xludf.DUMMYFUNCTION("""COMPUTED_VALUE"""),9.27)</f>
        <v>9.27</v>
      </c>
      <c r="AA1928" s="4">
        <v>-0.383299</v>
      </c>
      <c r="AB1928" s="4" t="s">
        <v>13</v>
      </c>
      <c r="AC1928" s="1">
        <v>4.10615475946063</v>
      </c>
      <c r="AD1928" s="4">
        <v>-4.6041527594606295</v>
      </c>
    </row>
    <row r="1929">
      <c r="G1929" s="5">
        <v>2.65684</v>
      </c>
      <c r="H1929" s="1">
        <v>9.64</v>
      </c>
      <c r="K1929" s="4">
        <f>IFERROR(__xludf.DUMMYFUNCTION("""COMPUTED_VALUE"""),9.275)</f>
        <v>9.275</v>
      </c>
      <c r="L1929" s="4">
        <v>2.53364</v>
      </c>
      <c r="M1929" s="4" t="s">
        <v>13</v>
      </c>
      <c r="N1929" s="1">
        <v>5.04241038380191</v>
      </c>
      <c r="O1929" s="4">
        <v>-2.3855703838019098</v>
      </c>
      <c r="V1929" s="5">
        <v>-0.496971</v>
      </c>
      <c r="W1929" s="1">
        <v>9.64</v>
      </c>
      <c r="Z1929" s="4">
        <f>IFERROR(__xludf.DUMMYFUNCTION("""COMPUTED_VALUE"""),9.275)</f>
        <v>9.275</v>
      </c>
      <c r="AA1929" s="4">
        <v>-0.385424</v>
      </c>
      <c r="AB1929" s="4" t="s">
        <v>13</v>
      </c>
      <c r="AC1929" s="1">
        <v>3.87518883465905</v>
      </c>
      <c r="AD1929" s="4">
        <v>-4.37215983465905</v>
      </c>
    </row>
    <row r="1930">
      <c r="G1930" s="5">
        <v>2.6626</v>
      </c>
      <c r="H1930" s="1">
        <v>9.645</v>
      </c>
      <c r="K1930" s="4">
        <f>IFERROR(__xludf.DUMMYFUNCTION("""COMPUTED_VALUE"""),9.28)</f>
        <v>9.28</v>
      </c>
      <c r="L1930" s="4">
        <v>2.53316</v>
      </c>
      <c r="M1930" s="4" t="s">
        <v>13</v>
      </c>
      <c r="N1930" s="1">
        <v>5.03098170865542</v>
      </c>
      <c r="O1930" s="4">
        <v>-2.3683817086554204</v>
      </c>
      <c r="V1930" s="5">
        <v>-0.495907</v>
      </c>
      <c r="W1930" s="1">
        <v>9.645</v>
      </c>
      <c r="Z1930" s="4">
        <f>IFERROR(__xludf.DUMMYFUNCTION("""COMPUTED_VALUE"""),9.28)</f>
        <v>9.28</v>
      </c>
      <c r="AA1930" s="4">
        <v>-0.387671</v>
      </c>
      <c r="AB1930" s="4" t="s">
        <v>13</v>
      </c>
      <c r="AC1930" s="1">
        <v>3.63734444650127</v>
      </c>
      <c r="AD1930" s="4">
        <v>-4.13325144650127</v>
      </c>
    </row>
    <row r="1931">
      <c r="G1931" s="5">
        <v>2.66838</v>
      </c>
      <c r="H1931" s="1">
        <v>9.65</v>
      </c>
      <c r="K1931" s="4">
        <f>IFERROR(__xludf.DUMMYFUNCTION("""COMPUTED_VALUE"""),9.285)</f>
        <v>9.285</v>
      </c>
      <c r="L1931" s="4">
        <v>2.53257</v>
      </c>
      <c r="M1931" s="4" t="s">
        <v>13</v>
      </c>
      <c r="N1931" s="1">
        <v>5.02057770244544</v>
      </c>
      <c r="O1931" s="4">
        <v>-2.35219770244544</v>
      </c>
      <c r="V1931" s="5">
        <v>-0.494852</v>
      </c>
      <c r="W1931" s="1">
        <v>9.65</v>
      </c>
      <c r="Z1931" s="4">
        <f>IFERROR(__xludf.DUMMYFUNCTION("""COMPUTED_VALUE"""),9.285)</f>
        <v>9.285</v>
      </c>
      <c r="AA1931" s="4">
        <v>-0.390063</v>
      </c>
      <c r="AB1931" s="4" t="s">
        <v>13</v>
      </c>
      <c r="AC1931" s="1">
        <v>3.39253868379967</v>
      </c>
      <c r="AD1931" s="4">
        <v>-3.8873906837996697</v>
      </c>
    </row>
    <row r="1932">
      <c r="G1932" s="5">
        <v>2.67416</v>
      </c>
      <c r="H1932" s="1">
        <v>9.655</v>
      </c>
      <c r="K1932" s="4">
        <f>IFERROR(__xludf.DUMMYFUNCTION("""COMPUTED_VALUE"""),9.29)</f>
        <v>9.29</v>
      </c>
      <c r="L1932" s="4">
        <v>2.53188</v>
      </c>
      <c r="M1932" s="4" t="s">
        <v>13</v>
      </c>
      <c r="N1932" s="1">
        <v>5.01122329159395</v>
      </c>
      <c r="O1932" s="4">
        <v>-2.33706329159395</v>
      </c>
      <c r="V1932" s="5">
        <v>-0.493771</v>
      </c>
      <c r="W1932" s="1">
        <v>9.655</v>
      </c>
      <c r="Z1932" s="4">
        <f>IFERROR(__xludf.DUMMYFUNCTION("""COMPUTED_VALUE"""),9.29)</f>
        <v>9.29</v>
      </c>
      <c r="AA1932" s="4">
        <v>-0.392575</v>
      </c>
      <c r="AB1932" s="4" t="s">
        <v>13</v>
      </c>
      <c r="AC1932" s="1">
        <v>3.14068863536696</v>
      </c>
      <c r="AD1932" s="4">
        <v>-3.63445963536696</v>
      </c>
    </row>
    <row r="1933">
      <c r="G1933" s="5">
        <v>2.67993</v>
      </c>
      <c r="H1933" s="1">
        <v>9.66</v>
      </c>
      <c r="K1933" s="4">
        <f>IFERROR(__xludf.DUMMYFUNCTION("""COMPUTED_VALUE"""),9.295)</f>
        <v>9.295</v>
      </c>
      <c r="L1933" s="4">
        <v>2.53109</v>
      </c>
      <c r="M1933" s="4" t="s">
        <v>13</v>
      </c>
      <c r="N1933" s="1">
        <v>5.00294340252291</v>
      </c>
      <c r="O1933" s="4">
        <v>-2.32301340252291</v>
      </c>
      <c r="V1933" s="5">
        <v>-0.492708</v>
      </c>
      <c r="W1933" s="1">
        <v>9.66</v>
      </c>
      <c r="Z1933" s="4">
        <f>IFERROR(__xludf.DUMMYFUNCTION("""COMPUTED_VALUE"""),9.295)</f>
        <v>9.295</v>
      </c>
      <c r="AA1933" s="4">
        <v>-0.395226</v>
      </c>
      <c r="AB1933" s="4" t="s">
        <v>13</v>
      </c>
      <c r="AC1933" s="1">
        <v>2.88171139001549</v>
      </c>
      <c r="AD1933" s="4">
        <v>-3.3744193900154897</v>
      </c>
    </row>
    <row r="1934">
      <c r="G1934" s="5">
        <v>2.6857</v>
      </c>
      <c r="H1934" s="1">
        <v>9.665</v>
      </c>
      <c r="K1934" s="4">
        <f>IFERROR(__xludf.DUMMYFUNCTION("""COMPUTED_VALUE"""),9.3)</f>
        <v>9.3</v>
      </c>
      <c r="L1934" s="4">
        <v>2.53022</v>
      </c>
      <c r="M1934" s="4" t="s">
        <v>13</v>
      </c>
      <c r="N1934" s="1">
        <v>4.99576296165428</v>
      </c>
      <c r="O1934" s="4">
        <v>-2.3100629616542796</v>
      </c>
      <c r="V1934" s="5">
        <v>-0.491628</v>
      </c>
      <c r="W1934" s="1">
        <v>9.665</v>
      </c>
      <c r="Z1934" s="4">
        <f>IFERROR(__xludf.DUMMYFUNCTION("""COMPUTED_VALUE"""),9.3)</f>
        <v>9.3</v>
      </c>
      <c r="AA1934" s="4">
        <v>-0.397979</v>
      </c>
      <c r="AB1934" s="4" t="s">
        <v>13</v>
      </c>
      <c r="AC1934" s="1">
        <v>2.61552403655799</v>
      </c>
      <c r="AD1934" s="4">
        <v>-3.10715203655799</v>
      </c>
    </row>
    <row r="1935">
      <c r="G1935" s="5">
        <v>2.69146</v>
      </c>
      <c r="H1935" s="1">
        <v>9.67</v>
      </c>
      <c r="K1935" s="4">
        <f>IFERROR(__xludf.DUMMYFUNCTION("""COMPUTED_VALUE"""),9.305)</f>
        <v>9.305</v>
      </c>
      <c r="L1935" s="4">
        <v>2.52926</v>
      </c>
      <c r="M1935" s="4" t="s">
        <v>13</v>
      </c>
      <c r="N1935" s="1">
        <v>4.98970689541003</v>
      </c>
      <c r="O1935" s="4">
        <v>-2.2982468954100295</v>
      </c>
      <c r="V1935" s="5">
        <v>-0.490558</v>
      </c>
      <c r="W1935" s="1">
        <v>9.67</v>
      </c>
      <c r="Z1935" s="4">
        <f>IFERROR(__xludf.DUMMYFUNCTION("""COMPUTED_VALUE"""),9.305)</f>
        <v>9.305</v>
      </c>
      <c r="AA1935" s="4">
        <v>-0.400862</v>
      </c>
      <c r="AB1935" s="4" t="s">
        <v>13</v>
      </c>
      <c r="AC1935" s="1">
        <v>2.34204366380681</v>
      </c>
      <c r="AD1935" s="4">
        <v>-2.83260166380681</v>
      </c>
    </row>
    <row r="1936">
      <c r="G1936" s="5">
        <v>2.69717</v>
      </c>
      <c r="H1936" s="1">
        <v>9.675</v>
      </c>
      <c r="K1936" s="4">
        <f>IFERROR(__xludf.DUMMYFUNCTION("""COMPUTED_VALUE"""),9.31)</f>
        <v>9.31</v>
      </c>
      <c r="L1936" s="4">
        <v>2.52825</v>
      </c>
      <c r="M1936" s="4" t="s">
        <v>13</v>
      </c>
      <c r="N1936" s="1">
        <v>4.9848001302121</v>
      </c>
      <c r="O1936" s="4">
        <v>-2.2876301302121</v>
      </c>
      <c r="V1936" s="5">
        <v>-0.489517</v>
      </c>
      <c r="W1936" s="1">
        <v>9.675</v>
      </c>
      <c r="Z1936" s="4">
        <f>IFERROR(__xludf.DUMMYFUNCTION("""COMPUTED_VALUE"""),9.31)</f>
        <v>9.31</v>
      </c>
      <c r="AA1936" s="4">
        <v>-0.40384</v>
      </c>
      <c r="AB1936" s="4" t="s">
        <v>13</v>
      </c>
      <c r="AC1936" s="1">
        <v>2.06118736057458</v>
      </c>
      <c r="AD1936" s="4">
        <v>-2.5507043605745796</v>
      </c>
    </row>
    <row r="1937">
      <c r="G1937" s="5">
        <v>2.70286</v>
      </c>
      <c r="H1937" s="1">
        <v>9.68</v>
      </c>
      <c r="K1937" s="4">
        <f>IFERROR(__xludf.DUMMYFUNCTION("""COMPUTED_VALUE"""),9.315)</f>
        <v>9.315</v>
      </c>
      <c r="L1937" s="4">
        <v>2.52717</v>
      </c>
      <c r="M1937" s="4" t="s">
        <v>13</v>
      </c>
      <c r="N1937" s="1">
        <v>4.98106759248248</v>
      </c>
      <c r="O1937" s="4">
        <v>-2.2782075924824805</v>
      </c>
      <c r="V1937" s="5">
        <v>-0.488479</v>
      </c>
      <c r="W1937" s="1">
        <v>9.68</v>
      </c>
      <c r="Z1937" s="4">
        <f>IFERROR(__xludf.DUMMYFUNCTION("""COMPUTED_VALUE"""),9.315)</f>
        <v>9.315</v>
      </c>
      <c r="AA1937" s="4">
        <v>-0.406882</v>
      </c>
      <c r="AB1937" s="4" t="s">
        <v>13</v>
      </c>
      <c r="AC1937" s="1">
        <v>1.77287221567393</v>
      </c>
      <c r="AD1937" s="4">
        <v>-2.26135121567393</v>
      </c>
    </row>
    <row r="1938">
      <c r="G1938" s="5">
        <v>2.70849</v>
      </c>
      <c r="H1938" s="1">
        <v>9.685</v>
      </c>
      <c r="K1938" s="4">
        <f>IFERROR(__xludf.DUMMYFUNCTION("""COMPUTED_VALUE"""),9.32)</f>
        <v>9.32</v>
      </c>
      <c r="L1938" s="4">
        <v>2.52601</v>
      </c>
      <c r="M1938" s="4" t="s">
        <v>13</v>
      </c>
      <c r="N1938" s="1">
        <v>4.97853420864311</v>
      </c>
      <c r="O1938" s="4">
        <v>-2.27004420864311</v>
      </c>
      <c r="V1938" s="5">
        <v>-0.487482</v>
      </c>
      <c r="W1938" s="1">
        <v>9.685</v>
      </c>
      <c r="Z1938" s="4">
        <f>IFERROR(__xludf.DUMMYFUNCTION("""COMPUTED_VALUE"""),9.32)</f>
        <v>9.32</v>
      </c>
      <c r="AA1938" s="4">
        <v>-0.410037</v>
      </c>
      <c r="AB1938" s="4" t="s">
        <v>13</v>
      </c>
      <c r="AC1938" s="1">
        <v>1.47701531791721</v>
      </c>
      <c r="AD1938" s="4">
        <v>-1.96449731791721</v>
      </c>
    </row>
    <row r="1939">
      <c r="G1939" s="5">
        <v>2.71409</v>
      </c>
      <c r="H1939" s="1">
        <v>9.69</v>
      </c>
      <c r="K1939" s="4">
        <f>IFERROR(__xludf.DUMMYFUNCTION("""COMPUTED_VALUE"""),9.325)</f>
        <v>9.325</v>
      </c>
      <c r="L1939" s="4">
        <v>2.52483</v>
      </c>
      <c r="M1939" s="4" t="s">
        <v>13</v>
      </c>
      <c r="N1939" s="1">
        <v>4.97722490511597</v>
      </c>
      <c r="O1939" s="4">
        <v>-2.26313490511597</v>
      </c>
      <c r="V1939" s="5">
        <v>-0.486489</v>
      </c>
      <c r="W1939" s="1">
        <v>9.69</v>
      </c>
      <c r="Z1939" s="4">
        <f>IFERROR(__xludf.DUMMYFUNCTION("""COMPUTED_VALUE"""),9.325)</f>
        <v>9.325</v>
      </c>
      <c r="AA1939" s="4">
        <v>-0.413262</v>
      </c>
      <c r="AB1939" s="4" t="s">
        <v>13</v>
      </c>
      <c r="AC1939" s="1">
        <v>1.17353375611717</v>
      </c>
      <c r="AD1939" s="4">
        <v>-1.6600227561171699</v>
      </c>
    </row>
    <row r="1940">
      <c r="G1940" s="5">
        <v>2.71961</v>
      </c>
      <c r="H1940" s="1">
        <v>9.695</v>
      </c>
      <c r="K1940" s="4">
        <f>IFERROR(__xludf.DUMMYFUNCTION("""COMPUTED_VALUE"""),9.33)</f>
        <v>9.33</v>
      </c>
      <c r="L1940" s="4">
        <v>2.52362</v>
      </c>
      <c r="M1940" s="4" t="s">
        <v>13</v>
      </c>
      <c r="N1940" s="1">
        <v>4.97716460832302</v>
      </c>
      <c r="O1940" s="4">
        <v>-2.25755460832302</v>
      </c>
      <c r="V1940" s="5">
        <v>-0.485555</v>
      </c>
      <c r="W1940" s="1">
        <v>9.695</v>
      </c>
      <c r="Z1940" s="4">
        <f>IFERROR(__xludf.DUMMYFUNCTION("""COMPUTED_VALUE"""),9.33)</f>
        <v>9.33</v>
      </c>
      <c r="AA1940" s="4">
        <v>-0.416539</v>
      </c>
      <c r="AB1940" s="4" t="s">
        <v>13</v>
      </c>
      <c r="AC1940" s="1">
        <v>0.862344619086123</v>
      </c>
      <c r="AD1940" s="4">
        <v>-1.347899619086123</v>
      </c>
    </row>
    <row r="1941">
      <c r="G1941" s="5">
        <v>2.72508</v>
      </c>
      <c r="H1941" s="1">
        <v>9.7</v>
      </c>
      <c r="K1941" s="4">
        <f>IFERROR(__xludf.DUMMYFUNCTION("""COMPUTED_VALUE"""),9.335)</f>
        <v>9.335</v>
      </c>
      <c r="L1941" s="4">
        <v>2.52237</v>
      </c>
      <c r="M1941" s="4" t="s">
        <v>13</v>
      </c>
      <c r="N1941" s="1">
        <v>4.97837824468621</v>
      </c>
      <c r="O1941" s="4">
        <v>-2.25329824468621</v>
      </c>
      <c r="V1941" s="5">
        <v>-0.484656</v>
      </c>
      <c r="W1941" s="1">
        <v>9.7</v>
      </c>
      <c r="Z1941" s="4">
        <f>IFERROR(__xludf.DUMMYFUNCTION("""COMPUTED_VALUE"""),9.335)</f>
        <v>9.335</v>
      </c>
      <c r="AA1941" s="4">
        <v>-0.419852</v>
      </c>
      <c r="AB1941" s="4" t="s">
        <v>13</v>
      </c>
      <c r="AC1941" s="1">
        <v>0.543364995636821</v>
      </c>
      <c r="AD1941" s="4">
        <v>-1.028020995636821</v>
      </c>
    </row>
    <row r="1942">
      <c r="G1942" s="5">
        <v>2.73047</v>
      </c>
      <c r="H1942" s="1">
        <v>9.705</v>
      </c>
      <c r="K1942" s="4">
        <f>IFERROR(__xludf.DUMMYFUNCTION("""COMPUTED_VALUE"""),9.34)</f>
        <v>9.34</v>
      </c>
      <c r="L1942" s="4">
        <v>2.5211</v>
      </c>
      <c r="M1942" s="4" t="s">
        <v>13</v>
      </c>
      <c r="N1942" s="1">
        <v>4.98089074062751</v>
      </c>
      <c r="O1942" s="4">
        <v>-2.25042074062751</v>
      </c>
      <c r="V1942" s="5">
        <v>-0.483787</v>
      </c>
      <c r="W1942" s="1">
        <v>9.705</v>
      </c>
      <c r="Z1942" s="4">
        <f>IFERROR(__xludf.DUMMYFUNCTION("""COMPUTED_VALUE"""),9.34)</f>
        <v>9.34</v>
      </c>
      <c r="AA1942" s="4">
        <v>-0.423225</v>
      </c>
      <c r="AB1942" s="4" t="s">
        <v>13</v>
      </c>
      <c r="AC1942" s="1">
        <v>0.216511974581594</v>
      </c>
      <c r="AD1942" s="4">
        <v>-0.700298974581594</v>
      </c>
    </row>
    <row r="1943">
      <c r="G1943" s="5">
        <v>2.73577</v>
      </c>
      <c r="H1943" s="1">
        <v>9.71</v>
      </c>
      <c r="K1943" s="4">
        <f>IFERROR(__xludf.DUMMYFUNCTION("""COMPUTED_VALUE"""),9.345)</f>
        <v>9.345</v>
      </c>
      <c r="L1943" s="4">
        <v>2.51982</v>
      </c>
      <c r="M1943" s="4" t="s">
        <v>13</v>
      </c>
      <c r="N1943" s="1">
        <v>4.98472702256888</v>
      </c>
      <c r="O1943" s="4">
        <v>-2.2489570225688795</v>
      </c>
      <c r="V1943" s="5">
        <v>-0.482997</v>
      </c>
      <c r="W1943" s="1">
        <v>9.71</v>
      </c>
      <c r="Z1943" s="4">
        <f>IFERROR(__xludf.DUMMYFUNCTION("""COMPUTED_VALUE"""),9.345)</f>
        <v>9.345</v>
      </c>
      <c r="AA1943" s="4">
        <v>-0.426613</v>
      </c>
      <c r="AB1943" s="4" t="s">
        <v>13</v>
      </c>
      <c r="AC1943" s="1">
        <v>-0.118297355266925</v>
      </c>
      <c r="AD1943" s="4">
        <v>-0.36469964473307503</v>
      </c>
    </row>
    <row r="1944">
      <c r="G1944" s="5">
        <v>2.74098</v>
      </c>
      <c r="H1944" s="1">
        <v>9.715</v>
      </c>
      <c r="K1944" s="4">
        <f>IFERROR(__xludf.DUMMYFUNCTION("""COMPUTED_VALUE"""),9.35)</f>
        <v>9.35</v>
      </c>
      <c r="L1944" s="4">
        <v>2.51855</v>
      </c>
      <c r="M1944" s="4" t="s">
        <v>13</v>
      </c>
      <c r="N1944" s="1">
        <v>4.98991201693228</v>
      </c>
      <c r="O1944" s="4">
        <v>-2.24893201693228</v>
      </c>
      <c r="V1944" s="5">
        <v>-0.482231</v>
      </c>
      <c r="W1944" s="1">
        <v>9.715</v>
      </c>
      <c r="Z1944" s="4">
        <f>IFERROR(__xludf.DUMMYFUNCTION("""COMPUTED_VALUE"""),9.35)</f>
        <v>9.35</v>
      </c>
      <c r="AA1944" s="4">
        <v>-0.430021</v>
      </c>
      <c r="AB1944" s="4" t="s">
        <v>13</v>
      </c>
      <c r="AC1944" s="1">
        <v>-0.461145905096062</v>
      </c>
      <c r="AD1944" s="4">
        <v>-0.021085094903938006</v>
      </c>
    </row>
    <row r="1945">
      <c r="G1945" s="5">
        <v>2.74612</v>
      </c>
      <c r="H1945" s="1">
        <v>9.72</v>
      </c>
      <c r="K1945" s="4">
        <f>IFERROR(__xludf.DUMMYFUNCTION("""COMPUTED_VALUE"""),9.355)</f>
        <v>9.355</v>
      </c>
      <c r="L1945" s="4">
        <v>2.51732</v>
      </c>
      <c r="M1945" s="4" t="s">
        <v>13</v>
      </c>
      <c r="N1945" s="1">
        <v>4.99647065013968</v>
      </c>
      <c r="O1945" s="4">
        <v>-2.2503506501396804</v>
      </c>
      <c r="V1945" s="5">
        <v>-0.481532</v>
      </c>
      <c r="W1945" s="1">
        <v>9.72</v>
      </c>
      <c r="Z1945" s="4">
        <f>IFERROR(__xludf.DUMMYFUNCTION("""COMPUTED_VALUE"""),9.355)</f>
        <v>9.355</v>
      </c>
      <c r="AA1945" s="4">
        <v>-0.433415</v>
      </c>
      <c r="AB1945" s="4" t="s">
        <v>13</v>
      </c>
      <c r="AC1945" s="1">
        <v>-0.81211658609353</v>
      </c>
      <c r="AD1945" s="4">
        <v>0.33058458609353</v>
      </c>
    </row>
    <row r="1946">
      <c r="G1946" s="5">
        <v>2.75116</v>
      </c>
      <c r="H1946" s="1">
        <v>9.725</v>
      </c>
      <c r="K1946" s="4">
        <f>IFERROR(__xludf.DUMMYFUNCTION("""COMPUTED_VALUE"""),9.36)</f>
        <v>9.36</v>
      </c>
      <c r="L1946" s="4">
        <v>2.5161</v>
      </c>
      <c r="M1946" s="4" t="s">
        <v>13</v>
      </c>
      <c r="N1946" s="1">
        <v>5.00442784861304</v>
      </c>
      <c r="O1946" s="4">
        <v>-2.25326784861304</v>
      </c>
      <c r="V1946" s="5">
        <v>-0.480899</v>
      </c>
      <c r="W1946" s="1">
        <v>9.725</v>
      </c>
      <c r="Z1946" s="4">
        <f>IFERROR(__xludf.DUMMYFUNCTION("""COMPUTED_VALUE"""),9.36)</f>
        <v>9.36</v>
      </c>
      <c r="AA1946" s="4">
        <v>-0.436792</v>
      </c>
      <c r="AB1946" s="4" t="s">
        <v>13</v>
      </c>
      <c r="AC1946" s="1">
        <v>-1.17129230944654</v>
      </c>
      <c r="AD1946" s="4">
        <v>0.69039330944654</v>
      </c>
    </row>
    <row r="1947">
      <c r="G1947" s="5">
        <v>2.75609</v>
      </c>
      <c r="H1947" s="1">
        <v>9.73</v>
      </c>
      <c r="K1947" s="4">
        <f>IFERROR(__xludf.DUMMYFUNCTION("""COMPUTED_VALUE"""),9.365)</f>
        <v>9.365</v>
      </c>
      <c r="L1947" s="4">
        <v>2.51493</v>
      </c>
      <c r="M1947" s="4" t="s">
        <v>13</v>
      </c>
      <c r="N1947" s="1">
        <v>5.01380853877432</v>
      </c>
      <c r="O1947" s="4">
        <v>-2.2577185387743204</v>
      </c>
      <c r="V1947" s="5">
        <v>-0.480318</v>
      </c>
      <c r="W1947" s="1">
        <v>9.73</v>
      </c>
      <c r="Z1947" s="4">
        <f>IFERROR(__xludf.DUMMYFUNCTION("""COMPUTED_VALUE"""),9.365)</f>
        <v>9.365</v>
      </c>
      <c r="AA1947" s="4">
        <v>-0.440155</v>
      </c>
      <c r="AB1947" s="4" t="s">
        <v>13</v>
      </c>
      <c r="AC1947" s="1">
        <v>-1.53875598634281</v>
      </c>
      <c r="AD1947" s="4">
        <v>1.05843798634281</v>
      </c>
    </row>
    <row r="1948">
      <c r="G1948" s="5">
        <v>2.76091</v>
      </c>
      <c r="H1948" s="1">
        <v>9.735</v>
      </c>
      <c r="K1948" s="4">
        <f>IFERROR(__xludf.DUMMYFUNCTION("""COMPUTED_VALUE"""),9.37)</f>
        <v>9.37</v>
      </c>
      <c r="L1948" s="4">
        <v>2.51381</v>
      </c>
      <c r="M1948" s="4" t="s">
        <v>13</v>
      </c>
      <c r="N1948" s="1">
        <v>5.02463764704549</v>
      </c>
      <c r="O1948" s="4">
        <v>-2.2637276470454903</v>
      </c>
      <c r="V1948" s="5">
        <v>-0.479794</v>
      </c>
      <c r="W1948" s="1">
        <v>9.735</v>
      </c>
      <c r="Z1948" s="4">
        <f>IFERROR(__xludf.DUMMYFUNCTION("""COMPUTED_VALUE"""),9.37)</f>
        <v>9.37</v>
      </c>
      <c r="AA1948" s="4">
        <v>-0.443485</v>
      </c>
      <c r="AB1948" s="4" t="s">
        <v>13</v>
      </c>
      <c r="AC1948" s="1">
        <v>-1.91459052796953</v>
      </c>
      <c r="AD1948" s="4">
        <v>1.43479652796953</v>
      </c>
    </row>
    <row r="1949">
      <c r="G1949" s="5">
        <v>2.76563</v>
      </c>
      <c r="H1949" s="1">
        <v>9.74</v>
      </c>
      <c r="K1949" s="4">
        <f>IFERROR(__xludf.DUMMYFUNCTION("""COMPUTED_VALUE"""),9.3711776732)</f>
        <v>9.371177673</v>
      </c>
      <c r="L1949" s="4" t="s">
        <v>13</v>
      </c>
      <c r="M1949" s="4">
        <v>6.4832560561995</v>
      </c>
      <c r="N1949" s="1">
        <v>5.0369400998485</v>
      </c>
      <c r="O1949" s="4">
        <v>-2.2713100998485</v>
      </c>
      <c r="V1949" s="5">
        <v>-0.479346</v>
      </c>
      <c r="W1949" s="1">
        <v>9.74</v>
      </c>
      <c r="Z1949" s="4">
        <f>IFERROR(__xludf.DUMMYFUNCTION("""COMPUTED_VALUE"""),9.3711776732)</f>
        <v>9.371177673</v>
      </c>
      <c r="AA1949" s="4" t="s">
        <v>13</v>
      </c>
      <c r="AB1949" s="4">
        <v>8.68318244232986</v>
      </c>
      <c r="AC1949" s="1">
        <v>-2.29887884551445</v>
      </c>
      <c r="AD1949" s="4">
        <v>1.8195328455144502</v>
      </c>
    </row>
    <row r="1950">
      <c r="G1950" s="5">
        <v>2.77024</v>
      </c>
      <c r="H1950" s="1">
        <v>9.745</v>
      </c>
      <c r="K1950" s="4">
        <f>IFERROR(__xludf.DUMMYFUNCTION("""COMPUTED_VALUE"""),9.375)</f>
        <v>9.375</v>
      </c>
      <c r="L1950" s="4">
        <v>2.51274</v>
      </c>
      <c r="M1950" s="4" t="s">
        <v>13</v>
      </c>
      <c r="N1950" s="1">
        <v>5.05074082360531</v>
      </c>
      <c r="O1950" s="4">
        <v>-2.2805008236053106</v>
      </c>
      <c r="V1950" s="5">
        <v>-0.478959</v>
      </c>
      <c r="W1950" s="1">
        <v>9.745</v>
      </c>
      <c r="Z1950" s="4">
        <f>IFERROR(__xludf.DUMMYFUNCTION("""COMPUTED_VALUE"""),9.375)</f>
        <v>9.375</v>
      </c>
      <c r="AA1950" s="4">
        <v>-0.446786</v>
      </c>
      <c r="AB1950" s="4" t="s">
        <v>13</v>
      </c>
      <c r="AC1950" s="1">
        <v>-2.69170385016474</v>
      </c>
      <c r="AD1950" s="4">
        <v>2.2127448501647398</v>
      </c>
    </row>
    <row r="1951">
      <c r="G1951" s="5">
        <v>2.77472</v>
      </c>
      <c r="H1951" s="1">
        <v>9.75</v>
      </c>
      <c r="K1951" s="4">
        <f>IFERROR(__xludf.DUMMYFUNCTION("""COMPUTED_VALUE"""),9.38)</f>
        <v>9.38</v>
      </c>
      <c r="L1951" s="4">
        <v>2.51175</v>
      </c>
      <c r="M1951" s="4" t="s">
        <v>13</v>
      </c>
      <c r="N1951" s="1">
        <v>5.0660647447379</v>
      </c>
      <c r="O1951" s="4">
        <v>-2.2913447447379</v>
      </c>
      <c r="V1951" s="5">
        <v>-0.478623</v>
      </c>
      <c r="W1951" s="1">
        <v>9.75</v>
      </c>
      <c r="Z1951" s="4">
        <f>IFERROR(__xludf.DUMMYFUNCTION("""COMPUTED_VALUE"""),9.38)</f>
        <v>9.38</v>
      </c>
      <c r="AA1951" s="4">
        <v>-0.45003</v>
      </c>
      <c r="AB1951" s="4" t="s">
        <v>13</v>
      </c>
      <c r="AC1951" s="1">
        <v>-3.09314845310815</v>
      </c>
      <c r="AD1951" s="4">
        <v>2.6145254531081497</v>
      </c>
    </row>
    <row r="1952">
      <c r="G1952" s="5">
        <v>2.77908</v>
      </c>
      <c r="H1952" s="1">
        <v>9.755</v>
      </c>
      <c r="K1952" s="4">
        <f>IFERROR(__xludf.DUMMYFUNCTION("""COMPUTED_VALUE"""),9.385)</f>
        <v>9.385</v>
      </c>
      <c r="L1952" s="4">
        <v>2.51085</v>
      </c>
      <c r="M1952" s="4" t="s">
        <v>13</v>
      </c>
      <c r="N1952" s="1">
        <v>5.08293678966823</v>
      </c>
      <c r="O1952" s="4">
        <v>-2.3038567896682296</v>
      </c>
      <c r="V1952" s="5">
        <v>-0.47835</v>
      </c>
      <c r="W1952" s="1">
        <v>9.755</v>
      </c>
      <c r="Z1952" s="4">
        <f>IFERROR(__xludf.DUMMYFUNCTION("""COMPUTED_VALUE"""),9.385)</f>
        <v>9.385</v>
      </c>
      <c r="AA1952" s="4">
        <v>-0.453192</v>
      </c>
      <c r="AB1952" s="4" t="s">
        <v>13</v>
      </c>
      <c r="AC1952" s="1">
        <v>-3.50329556553201</v>
      </c>
      <c r="AD1952" s="4">
        <v>3.0249455655320103</v>
      </c>
    </row>
    <row r="1953">
      <c r="G1953" s="5">
        <v>2.78333</v>
      </c>
      <c r="H1953" s="1">
        <v>9.76</v>
      </c>
      <c r="K1953" s="4">
        <f>IFERROR(__xludf.DUMMYFUNCTION("""COMPUTED_VALUE"""),9.39)</f>
        <v>9.39</v>
      </c>
      <c r="L1953" s="4">
        <v>2.51004</v>
      </c>
      <c r="M1953" s="4" t="s">
        <v>13</v>
      </c>
      <c r="N1953" s="1">
        <v>5.10138188481824</v>
      </c>
      <c r="O1953" s="4">
        <v>-2.31805188481824</v>
      </c>
      <c r="V1953" s="5">
        <v>-0.47814</v>
      </c>
      <c r="W1953" s="1">
        <v>9.76</v>
      </c>
      <c r="Z1953" s="4">
        <f>IFERROR(__xludf.DUMMYFUNCTION("""COMPUTED_VALUE"""),9.39)</f>
        <v>9.39</v>
      </c>
      <c r="AA1953" s="4">
        <v>-0.456312</v>
      </c>
      <c r="AB1953" s="4" t="s">
        <v>13</v>
      </c>
      <c r="AC1953" s="1">
        <v>-3.92222809862361</v>
      </c>
      <c r="AD1953" s="4">
        <v>3.4440880986236104</v>
      </c>
    </row>
    <row r="1954">
      <c r="G1954" s="5">
        <v>2.78747</v>
      </c>
      <c r="H1954" s="1">
        <v>9.765</v>
      </c>
      <c r="K1954" s="4">
        <f>IFERROR(__xludf.DUMMYFUNCTION("""COMPUTED_VALUE"""),9.395)</f>
        <v>9.395</v>
      </c>
      <c r="L1954" s="4">
        <v>2.50932</v>
      </c>
      <c r="M1954" s="4" t="s">
        <v>13</v>
      </c>
      <c r="N1954" s="1">
        <v>5.12142495660991</v>
      </c>
      <c r="O1954" s="4">
        <v>-2.33395495660991</v>
      </c>
      <c r="V1954" s="5">
        <v>-0.47797</v>
      </c>
      <c r="W1954" s="1">
        <v>9.765</v>
      </c>
      <c r="Z1954" s="4">
        <f>IFERROR(__xludf.DUMMYFUNCTION("""COMPUTED_VALUE"""),9.395)</f>
        <v>9.395</v>
      </c>
      <c r="AA1954" s="4">
        <v>-0.459347</v>
      </c>
      <c r="AB1954" s="4" t="s">
        <v>13</v>
      </c>
      <c r="AC1954" s="1">
        <v>-4.35002896357073</v>
      </c>
      <c r="AD1954" s="4">
        <v>3.87205896357073</v>
      </c>
    </row>
    <row r="1955">
      <c r="G1955" s="5">
        <v>2.79148</v>
      </c>
      <c r="H1955" s="1">
        <v>9.77</v>
      </c>
      <c r="K1955" s="4">
        <f>IFERROR(__xludf.DUMMYFUNCTION("""COMPUTED_VALUE"""),9.4)</f>
        <v>9.4</v>
      </c>
      <c r="L1955" s="4">
        <v>2.50873</v>
      </c>
      <c r="M1955" s="4" t="s">
        <v>13</v>
      </c>
      <c r="N1955" s="1">
        <v>5.1430909314652</v>
      </c>
      <c r="O1955" s="4">
        <v>-2.3516109314652</v>
      </c>
      <c r="V1955" s="5">
        <v>-0.47786</v>
      </c>
      <c r="W1955" s="1">
        <v>9.77</v>
      </c>
      <c r="Z1955" s="4">
        <f>IFERROR(__xludf.DUMMYFUNCTION("""COMPUTED_VALUE"""),9.4)</f>
        <v>9.4</v>
      </c>
      <c r="AA1955" s="4">
        <v>-0.462309</v>
      </c>
      <c r="AB1955" s="4" t="s">
        <v>13</v>
      </c>
      <c r="AC1955" s="1">
        <v>-4.78678107156052</v>
      </c>
      <c r="AD1955" s="4">
        <v>4.30892107156052</v>
      </c>
    </row>
    <row r="1956">
      <c r="G1956" s="5">
        <v>2.79538</v>
      </c>
      <c r="H1956" s="1">
        <v>9.775</v>
      </c>
      <c r="K1956" s="4">
        <f>IFERROR(__xludf.DUMMYFUNCTION("""COMPUTED_VALUE"""),9.405)</f>
        <v>9.405</v>
      </c>
      <c r="L1956" s="4">
        <v>2.50826</v>
      </c>
      <c r="M1956" s="4" t="s">
        <v>13</v>
      </c>
      <c r="N1956" s="1">
        <v>5.16640473580608</v>
      </c>
      <c r="O1956" s="4">
        <v>-2.37102473580608</v>
      </c>
      <c r="V1956" s="5">
        <v>-0.477781</v>
      </c>
      <c r="W1956" s="1">
        <v>9.775</v>
      </c>
      <c r="Z1956" s="4">
        <f>IFERROR(__xludf.DUMMYFUNCTION("""COMPUTED_VALUE"""),9.405)</f>
        <v>9.405</v>
      </c>
      <c r="AA1956" s="4">
        <v>-0.465195</v>
      </c>
      <c r="AB1956" s="4" t="s">
        <v>13</v>
      </c>
      <c r="AC1956" s="1">
        <v>-5.23256733378075</v>
      </c>
      <c r="AD1956" s="4">
        <v>4.75478633378075</v>
      </c>
    </row>
    <row r="1957">
      <c r="G1957" s="5">
        <v>2.79917</v>
      </c>
      <c r="H1957" s="1">
        <v>9.78</v>
      </c>
      <c r="K1957" s="4">
        <f>IFERROR(__xludf.DUMMYFUNCTION("""COMPUTED_VALUE"""),9.41)</f>
        <v>9.41</v>
      </c>
      <c r="L1957" s="4">
        <v>2.50793</v>
      </c>
      <c r="M1957" s="4" t="s">
        <v>13</v>
      </c>
      <c r="N1957" s="1">
        <v>5.19139129605449</v>
      </c>
      <c r="O1957" s="4">
        <v>-2.3922212960544895</v>
      </c>
      <c r="V1957" s="5">
        <v>-0.477751</v>
      </c>
      <c r="W1957" s="1">
        <v>9.78</v>
      </c>
      <c r="Z1957" s="4">
        <f>IFERROR(__xludf.DUMMYFUNCTION("""COMPUTED_VALUE"""),9.41)</f>
        <v>9.41</v>
      </c>
      <c r="AA1957" s="4">
        <v>-0.467967</v>
      </c>
      <c r="AB1957" s="4" t="s">
        <v>13</v>
      </c>
      <c r="AC1957" s="1">
        <v>-5.68747066141857</v>
      </c>
      <c r="AD1957" s="4">
        <v>5.20971966141857</v>
      </c>
    </row>
    <row r="1958">
      <c r="G1958" s="5">
        <v>2.80284</v>
      </c>
      <c r="H1958" s="1">
        <v>9.785</v>
      </c>
      <c r="K1958" s="4">
        <f>IFERROR(__xludf.DUMMYFUNCTION("""COMPUTED_VALUE"""),9.415)</f>
        <v>9.415</v>
      </c>
      <c r="L1958" s="4">
        <v>2.50773</v>
      </c>
      <c r="M1958" s="4" t="s">
        <v>13</v>
      </c>
      <c r="N1958" s="1">
        <v>5.21807553863241</v>
      </c>
      <c r="O1958" s="4">
        <v>-2.4152355386324094</v>
      </c>
      <c r="V1958" s="5">
        <v>-0.477742</v>
      </c>
      <c r="W1958" s="1">
        <v>9.785</v>
      </c>
      <c r="Z1958" s="4">
        <f>IFERROR(__xludf.DUMMYFUNCTION("""COMPUTED_VALUE"""),9.415)</f>
        <v>9.415</v>
      </c>
      <c r="AA1958" s="4">
        <v>-0.470664</v>
      </c>
      <c r="AB1958" s="4" t="s">
        <v>13</v>
      </c>
      <c r="AC1958" s="1">
        <v>-6.15157396566177</v>
      </c>
      <c r="AD1958" s="4">
        <v>5.67383196566177</v>
      </c>
    </row>
    <row r="1959">
      <c r="G1959" s="5">
        <v>2.8064</v>
      </c>
      <c r="H1959" s="1">
        <v>9.79</v>
      </c>
      <c r="K1959" s="4">
        <f>IFERROR(__xludf.DUMMYFUNCTION("""COMPUTED_VALUE"""),9.42)</f>
        <v>9.42</v>
      </c>
      <c r="L1959" s="4">
        <v>2.50765</v>
      </c>
      <c r="M1959" s="4" t="s">
        <v>13</v>
      </c>
      <c r="N1959" s="1">
        <v>5.2464823899618</v>
      </c>
      <c r="O1959" s="4">
        <v>-2.4400823899618</v>
      </c>
      <c r="V1959" s="5">
        <v>-0.477755</v>
      </c>
      <c r="W1959" s="1">
        <v>9.79</v>
      </c>
      <c r="Z1959" s="4">
        <f>IFERROR(__xludf.DUMMYFUNCTION("""COMPUTED_VALUE"""),9.42)</f>
        <v>9.42</v>
      </c>
      <c r="AA1959" s="4">
        <v>-0.473284</v>
      </c>
      <c r="AB1959" s="4" t="s">
        <v>13</v>
      </c>
      <c r="AC1959" s="1">
        <v>-6.62496015769747</v>
      </c>
      <c r="AD1959" s="4">
        <v>6.14720515769747</v>
      </c>
    </row>
    <row r="1960">
      <c r="G1960" s="5">
        <v>2.80988</v>
      </c>
      <c r="H1960" s="1">
        <v>9.795</v>
      </c>
      <c r="K1960" s="4">
        <f>IFERROR(__xludf.DUMMYFUNCTION("""COMPUTED_VALUE"""),9.425)</f>
        <v>9.425</v>
      </c>
      <c r="L1960" s="4">
        <v>2.50775</v>
      </c>
      <c r="M1960" s="4" t="s">
        <v>13</v>
      </c>
      <c r="N1960" s="1">
        <v>5.27663677646463</v>
      </c>
      <c r="O1960" s="4">
        <v>-2.46675677646463</v>
      </c>
      <c r="V1960" s="5">
        <v>-0.477769</v>
      </c>
      <c r="W1960" s="1">
        <v>9.795</v>
      </c>
      <c r="Z1960" s="4">
        <f>IFERROR(__xludf.DUMMYFUNCTION("""COMPUTED_VALUE"""),9.425)</f>
        <v>9.425</v>
      </c>
      <c r="AA1960" s="4">
        <v>-0.47578</v>
      </c>
      <c r="AB1960" s="4" t="s">
        <v>13</v>
      </c>
      <c r="AC1960" s="1">
        <v>-7.10771214871347</v>
      </c>
      <c r="AD1960" s="4">
        <v>6.62994314871347</v>
      </c>
    </row>
    <row r="1961">
      <c r="G1961" s="5">
        <v>2.81323</v>
      </c>
      <c r="H1961" s="1">
        <v>9.8</v>
      </c>
      <c r="K1961" s="4">
        <f>IFERROR(__xludf.DUMMYFUNCTION("""COMPUTED_VALUE"""),9.43)</f>
        <v>9.43</v>
      </c>
      <c r="L1961" s="4">
        <v>2.50801</v>
      </c>
      <c r="M1961" s="4" t="s">
        <v>13</v>
      </c>
      <c r="N1961" s="1">
        <v>5.30856362456285</v>
      </c>
      <c r="O1961" s="4">
        <v>-2.49533362456285</v>
      </c>
      <c r="V1961" s="5">
        <v>-0.477833</v>
      </c>
      <c r="W1961" s="1">
        <v>9.8</v>
      </c>
      <c r="Z1961" s="4">
        <f>IFERROR(__xludf.DUMMYFUNCTION("""COMPUTED_VALUE"""),9.43)</f>
        <v>9.43</v>
      </c>
      <c r="AA1961" s="4">
        <v>-0.478183</v>
      </c>
      <c r="AB1961" s="4" t="s">
        <v>13</v>
      </c>
      <c r="AC1961" s="1">
        <v>-7.59991284989708</v>
      </c>
      <c r="AD1961" s="4">
        <v>7.122079849897079</v>
      </c>
    </row>
    <row r="1962">
      <c r="G1962" s="5">
        <v>2.8165</v>
      </c>
      <c r="H1962" s="1">
        <v>9.805</v>
      </c>
      <c r="K1962" s="4">
        <f>IFERROR(__xludf.DUMMYFUNCTION("""COMPUTED_VALUE"""),9.435)</f>
        <v>9.435</v>
      </c>
      <c r="L1962" s="4">
        <v>2.50844</v>
      </c>
      <c r="M1962" s="4" t="s">
        <v>13</v>
      </c>
      <c r="N1962" s="1">
        <v>5.34228786067841</v>
      </c>
      <c r="O1962" s="4">
        <v>-2.52578786067841</v>
      </c>
      <c r="V1962" s="5">
        <v>-0.477873</v>
      </c>
      <c r="W1962" s="1">
        <v>9.805</v>
      </c>
      <c r="Z1962" s="4">
        <f>IFERROR(__xludf.DUMMYFUNCTION("""COMPUTED_VALUE"""),9.435)</f>
        <v>9.435</v>
      </c>
      <c r="AA1962" s="4">
        <v>-0.480478</v>
      </c>
      <c r="AB1962" s="4" t="s">
        <v>13</v>
      </c>
      <c r="AC1962" s="1">
        <v>-8.10164517243556</v>
      </c>
      <c r="AD1962" s="4">
        <v>7.623772172435561</v>
      </c>
    </row>
    <row r="1963">
      <c r="G1963" s="5">
        <v>2.81968</v>
      </c>
      <c r="H1963" s="1">
        <v>9.81</v>
      </c>
      <c r="K1963" s="4">
        <f>IFERROR(__xludf.DUMMYFUNCTION("""COMPUTED_VALUE"""),9.44)</f>
        <v>9.44</v>
      </c>
      <c r="L1963" s="4">
        <v>2.50902</v>
      </c>
      <c r="M1963" s="4" t="s">
        <v>13</v>
      </c>
      <c r="N1963" s="1">
        <v>5.37783441123331</v>
      </c>
      <c r="O1963" s="4">
        <v>-2.5581544112333097</v>
      </c>
      <c r="V1963" s="5">
        <v>-0.477925</v>
      </c>
      <c r="W1963" s="1">
        <v>9.81</v>
      </c>
      <c r="Z1963" s="4">
        <f>IFERROR(__xludf.DUMMYFUNCTION("""COMPUTED_VALUE"""),9.44)</f>
        <v>9.44</v>
      </c>
      <c r="AA1963" s="4">
        <v>-0.482689</v>
      </c>
      <c r="AB1963" s="4" t="s">
        <v>13</v>
      </c>
      <c r="AC1963" s="1">
        <v>-8.61299202751674</v>
      </c>
      <c r="AD1963" s="4">
        <v>8.135067027516738</v>
      </c>
    </row>
    <row r="1964">
      <c r="G1964" s="5">
        <v>2.82276</v>
      </c>
      <c r="H1964" s="1">
        <v>9.815</v>
      </c>
      <c r="K1964" s="4">
        <f>IFERROR(__xludf.DUMMYFUNCTION("""COMPUTED_VALUE"""),9.445)</f>
        <v>9.445</v>
      </c>
      <c r="L1964" s="4">
        <v>2.50978</v>
      </c>
      <c r="M1964" s="4" t="s">
        <v>13</v>
      </c>
      <c r="N1964" s="1">
        <v>5.41522820264947</v>
      </c>
      <c r="O1964" s="4">
        <v>-2.5924682026494694</v>
      </c>
      <c r="V1964" s="5">
        <v>-0.477976</v>
      </c>
      <c r="W1964" s="1">
        <v>9.815</v>
      </c>
      <c r="Z1964" s="4">
        <f>IFERROR(__xludf.DUMMYFUNCTION("""COMPUTED_VALUE"""),9.445)</f>
        <v>9.445</v>
      </c>
      <c r="AA1964" s="4">
        <v>-0.484765</v>
      </c>
      <c r="AB1964" s="4" t="s">
        <v>13</v>
      </c>
      <c r="AC1964" s="1">
        <v>-9.13403632632773</v>
      </c>
      <c r="AD1964" s="4">
        <v>8.65606032632773</v>
      </c>
    </row>
    <row r="1965">
      <c r="G1965" s="5">
        <v>2.82579</v>
      </c>
      <c r="H1965" s="1">
        <v>9.82</v>
      </c>
      <c r="K1965" s="4">
        <f>IFERROR(__xludf.DUMMYFUNCTION("""COMPUTED_VALUE"""),9.45)</f>
        <v>9.45</v>
      </c>
      <c r="L1965" s="4">
        <v>2.51071</v>
      </c>
      <c r="M1965" s="4" t="s">
        <v>13</v>
      </c>
      <c r="N1965" s="1">
        <v>5.45449416134889</v>
      </c>
      <c r="O1965" s="4">
        <v>-2.62870416134889</v>
      </c>
      <c r="V1965" s="5">
        <v>-0.477998</v>
      </c>
      <c r="W1965" s="1">
        <v>9.82</v>
      </c>
      <c r="Z1965" s="4">
        <f>IFERROR(__xludf.DUMMYFUNCTION("""COMPUTED_VALUE"""),9.45)</f>
        <v>9.45</v>
      </c>
      <c r="AA1965" s="4">
        <v>-0.486756</v>
      </c>
      <c r="AB1965" s="4" t="s">
        <v>13</v>
      </c>
      <c r="AC1965" s="1">
        <v>-9.66486098005634</v>
      </c>
      <c r="AD1965" s="4">
        <v>9.18686298005634</v>
      </c>
    </row>
    <row r="1966">
      <c r="G1966" s="5">
        <v>2.82874</v>
      </c>
      <c r="H1966" s="1">
        <v>9.825</v>
      </c>
      <c r="K1966" s="4">
        <f>IFERROR(__xludf.DUMMYFUNCTION("""COMPUTED_VALUE"""),9.455)</f>
        <v>9.455</v>
      </c>
      <c r="L1966" s="4">
        <v>2.51182</v>
      </c>
      <c r="M1966" s="4" t="s">
        <v>13</v>
      </c>
      <c r="N1966" s="1">
        <v>5.4956572137535</v>
      </c>
      <c r="O1966" s="4">
        <v>-2.6669172137535</v>
      </c>
      <c r="V1966" s="5">
        <v>-0.477996</v>
      </c>
      <c r="W1966" s="1">
        <v>9.825</v>
      </c>
      <c r="Z1966" s="4">
        <f>IFERROR(__xludf.DUMMYFUNCTION("""COMPUTED_VALUE"""),9.455)</f>
        <v>9.455</v>
      </c>
      <c r="AA1966" s="4">
        <v>-0.488635</v>
      </c>
      <c r="AB1966" s="4" t="s">
        <v>13</v>
      </c>
      <c r="AC1966" s="1">
        <v>-10.2055488998896</v>
      </c>
      <c r="AD1966" s="4">
        <v>9.7275528998896</v>
      </c>
    </row>
    <row r="1967">
      <c r="G1967" s="5">
        <v>2.8316</v>
      </c>
      <c r="H1967" s="1">
        <v>9.83</v>
      </c>
      <c r="K1967" s="4">
        <f>IFERROR(__xludf.DUMMYFUNCTION("""COMPUTED_VALUE"""),9.46)</f>
        <v>9.46</v>
      </c>
      <c r="L1967" s="4">
        <v>2.51312</v>
      </c>
      <c r="M1967" s="4" t="s">
        <v>13</v>
      </c>
      <c r="N1967" s="1">
        <v>5.53874228628529</v>
      </c>
      <c r="O1967" s="4">
        <v>-2.70714228628529</v>
      </c>
      <c r="V1967" s="5">
        <v>-0.477988</v>
      </c>
      <c r="W1967" s="1">
        <v>9.83</v>
      </c>
      <c r="Z1967" s="4">
        <f>IFERROR(__xludf.DUMMYFUNCTION("""COMPUTED_VALUE"""),9.46)</f>
        <v>9.46</v>
      </c>
      <c r="AA1967" s="4">
        <v>-0.490403</v>
      </c>
      <c r="AB1967" s="4" t="s">
        <v>13</v>
      </c>
      <c r="AC1967" s="1">
        <v>-10.7561829970155</v>
      </c>
      <c r="AD1967" s="4">
        <v>10.2781949970155</v>
      </c>
    </row>
    <row r="1968">
      <c r="G1968" s="5">
        <v>2.83444</v>
      </c>
      <c r="H1968" s="1">
        <v>9.835</v>
      </c>
      <c r="K1968" s="4">
        <f>IFERROR(__xludf.DUMMYFUNCTION("""COMPUTED_VALUE"""),9.465)</f>
        <v>9.465</v>
      </c>
      <c r="L1968" s="4">
        <v>2.51458</v>
      </c>
      <c r="M1968" s="4" t="s">
        <v>13</v>
      </c>
      <c r="N1968" s="1">
        <v>5.58377430536621</v>
      </c>
      <c r="O1968" s="4">
        <v>-2.74933430536621</v>
      </c>
      <c r="V1968" s="5">
        <v>-0.477932</v>
      </c>
      <c r="W1968" s="1">
        <v>9.835</v>
      </c>
      <c r="Z1968" s="4">
        <f>IFERROR(__xludf.DUMMYFUNCTION("""COMPUTED_VALUE"""),9.465)</f>
        <v>9.465</v>
      </c>
      <c r="AA1968" s="4">
        <v>-0.492076</v>
      </c>
      <c r="AB1968" s="4" t="s">
        <v>13</v>
      </c>
      <c r="AC1968" s="1">
        <v>-11.3168461826212</v>
      </c>
      <c r="AD1968" s="4">
        <v>10.838914182621199</v>
      </c>
    </row>
    <row r="1969">
      <c r="G1969" s="5">
        <v>2.83719</v>
      </c>
      <c r="H1969" s="1">
        <v>9.84</v>
      </c>
      <c r="K1969" s="4">
        <f>IFERROR(__xludf.DUMMYFUNCTION("""COMPUTED_VALUE"""),9.47)</f>
        <v>9.47</v>
      </c>
      <c r="L1969" s="4">
        <v>2.51623</v>
      </c>
      <c r="M1969" s="4" t="s">
        <v>13</v>
      </c>
      <c r="N1969" s="1">
        <v>5.63077819741821</v>
      </c>
      <c r="O1969" s="4">
        <v>-2.79358819741821</v>
      </c>
      <c r="V1969" s="5">
        <v>-0.47787</v>
      </c>
      <c r="W1969" s="1">
        <v>9.84</v>
      </c>
      <c r="Z1969" s="4">
        <f>IFERROR(__xludf.DUMMYFUNCTION("""COMPUTED_VALUE"""),9.47)</f>
        <v>9.47</v>
      </c>
      <c r="AA1969" s="4">
        <v>-0.493651</v>
      </c>
      <c r="AB1969" s="4" t="s">
        <v>13</v>
      </c>
      <c r="AC1969" s="1">
        <v>-11.887621367894</v>
      </c>
      <c r="AD1969" s="4">
        <v>11.409751367894001</v>
      </c>
    </row>
    <row r="1970">
      <c r="G1970" s="5">
        <v>2.83993</v>
      </c>
      <c r="H1970" s="1">
        <v>9.845</v>
      </c>
      <c r="K1970" s="4">
        <f>IFERROR(__xludf.DUMMYFUNCTION("""COMPUTED_VALUE"""),9.475)</f>
        <v>9.475</v>
      </c>
      <c r="L1970" s="4">
        <v>2.51804</v>
      </c>
      <c r="M1970" s="4" t="s">
        <v>13</v>
      </c>
      <c r="N1970" s="1">
        <v>5.67977888886328</v>
      </c>
      <c r="O1970" s="4">
        <v>-2.83984888886328</v>
      </c>
      <c r="V1970" s="5">
        <v>-0.477748</v>
      </c>
      <c r="W1970" s="1">
        <v>9.845</v>
      </c>
      <c r="Z1970" s="4">
        <f>IFERROR(__xludf.DUMMYFUNCTION("""COMPUTED_VALUE"""),9.475)</f>
        <v>9.475</v>
      </c>
      <c r="AA1970" s="4">
        <v>-0.495116</v>
      </c>
      <c r="AB1970" s="4" t="s">
        <v>13</v>
      </c>
      <c r="AC1970" s="1">
        <v>-12.4685914640218</v>
      </c>
      <c r="AD1970" s="4">
        <v>11.9908434640218</v>
      </c>
    </row>
    <row r="1971">
      <c r="G1971" s="5">
        <v>2.8426</v>
      </c>
      <c r="H1971" s="1">
        <v>9.85</v>
      </c>
      <c r="K1971" s="4">
        <f>IFERROR(__xludf.DUMMYFUNCTION("""COMPUTED_VALUE"""),9.48)</f>
        <v>9.48</v>
      </c>
      <c r="L1971" s="4">
        <v>2.52004</v>
      </c>
      <c r="M1971" s="4" t="s">
        <v>13</v>
      </c>
      <c r="N1971" s="1">
        <v>5.73080130612335</v>
      </c>
      <c r="O1971" s="4">
        <v>-2.8882013061233502</v>
      </c>
      <c r="V1971" s="5">
        <v>-0.477614</v>
      </c>
      <c r="W1971" s="1">
        <v>9.85</v>
      </c>
      <c r="Z1971" s="4">
        <f>IFERROR(__xludf.DUMMYFUNCTION("""COMPUTED_VALUE"""),9.48)</f>
        <v>9.48</v>
      </c>
      <c r="AA1971" s="4">
        <v>-0.496481</v>
      </c>
      <c r="AB1971" s="4" t="s">
        <v>13</v>
      </c>
      <c r="AC1971" s="1">
        <v>-13.0598393821916</v>
      </c>
      <c r="AD1971" s="4">
        <v>12.582225382191599</v>
      </c>
    </row>
    <row r="1972">
      <c r="G1972" s="5">
        <v>2.84527</v>
      </c>
      <c r="H1972" s="1">
        <v>9.855</v>
      </c>
      <c r="K1972" s="4">
        <f>IFERROR(__xludf.DUMMYFUNCTION("""COMPUTED_VALUE"""),9.485)</f>
        <v>9.485</v>
      </c>
      <c r="L1972" s="4">
        <v>2.52221</v>
      </c>
      <c r="M1972" s="4" t="s">
        <v>13</v>
      </c>
      <c r="N1972" s="1">
        <v>5.78387037562041</v>
      </c>
      <c r="O1972" s="4">
        <v>-2.9386003756204095</v>
      </c>
      <c r="V1972" s="5">
        <v>-0.477417</v>
      </c>
      <c r="W1972" s="1">
        <v>9.855</v>
      </c>
      <c r="Z1972" s="4">
        <f>IFERROR(__xludf.DUMMYFUNCTION("""COMPUTED_VALUE"""),9.485)</f>
        <v>9.485</v>
      </c>
      <c r="AA1972" s="4">
        <v>-0.497784</v>
      </c>
      <c r="AB1972" s="4" t="s">
        <v>13</v>
      </c>
      <c r="AC1972" s="1">
        <v>-13.6614480335912</v>
      </c>
      <c r="AD1972" s="4">
        <v>13.1840310335912</v>
      </c>
    </row>
    <row r="1973">
      <c r="G1973" s="5">
        <v>2.84788</v>
      </c>
      <c r="H1973" s="1">
        <v>9.86</v>
      </c>
      <c r="K1973" s="4">
        <f>IFERROR(__xludf.DUMMYFUNCTION("""COMPUTED_VALUE"""),9.49)</f>
        <v>9.49</v>
      </c>
      <c r="L1973" s="4">
        <v>2.52454</v>
      </c>
      <c r="M1973" s="4" t="s">
        <v>13</v>
      </c>
      <c r="N1973" s="1">
        <v>5.8390110237764</v>
      </c>
      <c r="O1973" s="4">
        <v>-2.9911310237763997</v>
      </c>
      <c r="V1973" s="5">
        <v>-0.477181</v>
      </c>
      <c r="W1973" s="1">
        <v>9.86</v>
      </c>
      <c r="Z1973" s="4">
        <f>IFERROR(__xludf.DUMMYFUNCTION("""COMPUTED_VALUE"""),9.49)</f>
        <v>9.49</v>
      </c>
      <c r="AA1973" s="4">
        <v>-0.498964</v>
      </c>
      <c r="AB1973" s="4" t="s">
        <v>13</v>
      </c>
      <c r="AC1973" s="1">
        <v>-14.2735003294078</v>
      </c>
      <c r="AD1973" s="4">
        <v>13.7963193294078</v>
      </c>
    </row>
    <row r="1974">
      <c r="G1974" s="5">
        <v>2.85051</v>
      </c>
      <c r="H1974" s="1">
        <v>9.865</v>
      </c>
      <c r="K1974" s="4">
        <f>IFERROR(__xludf.DUMMYFUNCTION("""COMPUTED_VALUE"""),9.495)</f>
        <v>9.495</v>
      </c>
      <c r="L1974" s="4">
        <v>2.52705</v>
      </c>
      <c r="M1974" s="4" t="s">
        <v>13</v>
      </c>
      <c r="N1974" s="1">
        <v>5.89624817701331</v>
      </c>
      <c r="O1974" s="4">
        <v>-3.04573817701331</v>
      </c>
      <c r="V1974" s="5">
        <v>-0.476869</v>
      </c>
      <c r="W1974" s="1">
        <v>9.865</v>
      </c>
      <c r="Z1974" s="4">
        <f>IFERROR(__xludf.DUMMYFUNCTION("""COMPUTED_VALUE"""),9.495)</f>
        <v>9.495</v>
      </c>
      <c r="AA1974" s="4">
        <v>-0.500071</v>
      </c>
      <c r="AB1974" s="4" t="s">
        <v>13</v>
      </c>
      <c r="AC1974" s="1">
        <v>-14.8960791808292</v>
      </c>
      <c r="AD1974" s="4">
        <v>14.4192101808292</v>
      </c>
    </row>
    <row r="1975">
      <c r="G1975" s="5">
        <v>2.85311</v>
      </c>
      <c r="H1975" s="1">
        <v>9.87</v>
      </c>
      <c r="K1975" s="4">
        <f>IFERROR(__xludf.DUMMYFUNCTION("""COMPUTED_VALUE"""),9.5)</f>
        <v>9.5</v>
      </c>
      <c r="L1975" s="4">
        <v>2.52972</v>
      </c>
      <c r="M1975" s="4" t="s">
        <v>13</v>
      </c>
      <c r="N1975" s="1">
        <v>5.95560676175306</v>
      </c>
      <c r="O1975" s="4">
        <v>-3.10249676175306</v>
      </c>
      <c r="V1975" s="5">
        <v>-0.476522</v>
      </c>
      <c r="W1975" s="1">
        <v>9.87</v>
      </c>
      <c r="Z1975" s="4">
        <f>IFERROR(__xludf.DUMMYFUNCTION("""COMPUTED_VALUE"""),9.5)</f>
        <v>9.5</v>
      </c>
      <c r="AA1975" s="4">
        <v>-0.501083</v>
      </c>
      <c r="AB1975" s="4" t="s">
        <v>13</v>
      </c>
      <c r="AC1975" s="1">
        <v>-15.5292674990425</v>
      </c>
      <c r="AD1975" s="4">
        <v>15.052745499042501</v>
      </c>
    </row>
    <row r="1976">
      <c r="G1976" s="5">
        <v>2.85572</v>
      </c>
      <c r="H1976" s="1">
        <v>9.875</v>
      </c>
      <c r="K1976" s="4">
        <f>IFERROR(__xludf.DUMMYFUNCTION("""COMPUTED_VALUE"""),9.505)</f>
        <v>9.505</v>
      </c>
      <c r="L1976" s="4">
        <v>2.53255</v>
      </c>
      <c r="M1976" s="4" t="s">
        <v>13</v>
      </c>
      <c r="N1976" s="1">
        <v>6.01711170441766</v>
      </c>
      <c r="O1976" s="4">
        <v>-3.1613917044176603</v>
      </c>
      <c r="V1976" s="5">
        <v>-0.47612</v>
      </c>
      <c r="W1976" s="1">
        <v>9.875</v>
      </c>
      <c r="Z1976" s="4">
        <f>IFERROR(__xludf.DUMMYFUNCTION("""COMPUTED_VALUE"""),9.505)</f>
        <v>9.505</v>
      </c>
      <c r="AA1976" s="4">
        <v>-0.502019</v>
      </c>
      <c r="AB1976" s="4" t="s">
        <v>13</v>
      </c>
      <c r="AC1976" s="1">
        <v>-16.1731481952355</v>
      </c>
      <c r="AD1976" s="4">
        <v>15.697028195235498</v>
      </c>
    </row>
    <row r="1977">
      <c r="G1977" s="5">
        <v>2.85831</v>
      </c>
      <c r="H1977" s="1">
        <v>9.88</v>
      </c>
      <c r="K1977" s="4">
        <f>IFERROR(__xludf.DUMMYFUNCTION("""COMPUTED_VALUE"""),9.51)</f>
        <v>9.51</v>
      </c>
      <c r="L1977" s="4">
        <v>2.53553</v>
      </c>
      <c r="M1977" s="4" t="s">
        <v>13</v>
      </c>
      <c r="N1977" s="1">
        <v>6.08078793142906</v>
      </c>
      <c r="O1977" s="4">
        <v>-3.22247793142906</v>
      </c>
      <c r="V1977" s="5">
        <v>-0.475648</v>
      </c>
      <c r="W1977" s="1">
        <v>9.88</v>
      </c>
      <c r="Z1977" s="4">
        <f>IFERROR(__xludf.DUMMYFUNCTION("""COMPUTED_VALUE"""),9.51)</f>
        <v>9.51</v>
      </c>
      <c r="AA1977" s="4">
        <v>-0.502864</v>
      </c>
      <c r="AB1977" s="4" t="s">
        <v>13</v>
      </c>
      <c r="AC1977" s="1">
        <v>-16.8278041805955</v>
      </c>
      <c r="AD1977" s="4">
        <v>16.3521561805955</v>
      </c>
    </row>
    <row r="1978">
      <c r="G1978" s="5">
        <v>2.86093</v>
      </c>
      <c r="H1978" s="1">
        <v>9.885</v>
      </c>
      <c r="K1978" s="4">
        <f>IFERROR(__xludf.DUMMYFUNCTION("""COMPUTED_VALUE"""),9.515)</f>
        <v>9.515</v>
      </c>
      <c r="L1978" s="4">
        <v>2.53866</v>
      </c>
      <c r="M1978" s="4" t="s">
        <v>13</v>
      </c>
      <c r="N1978" s="1">
        <v>6.14666036920918</v>
      </c>
      <c r="O1978" s="4">
        <v>-3.28573036920918</v>
      </c>
      <c r="V1978" s="5">
        <v>-0.475102</v>
      </c>
      <c r="W1978" s="1">
        <v>9.885</v>
      </c>
      <c r="Z1978" s="4">
        <f>IFERROR(__xludf.DUMMYFUNCTION("""COMPUTED_VALUE"""),9.515)</f>
        <v>9.515</v>
      </c>
      <c r="AA1978" s="4">
        <v>-0.503641</v>
      </c>
      <c r="AB1978" s="4" t="s">
        <v>13</v>
      </c>
      <c r="AC1978" s="1">
        <v>-17.4933183663097</v>
      </c>
      <c r="AD1978" s="4">
        <v>17.0182163663097</v>
      </c>
    </row>
    <row r="1979">
      <c r="G1979" s="5">
        <v>2.86357</v>
      </c>
      <c r="H1979" s="1">
        <v>9.89</v>
      </c>
      <c r="K1979" s="4">
        <f>IFERROR(__xludf.DUMMYFUNCTION("""COMPUTED_VALUE"""),9.52)</f>
        <v>9.52</v>
      </c>
      <c r="L1979" s="4">
        <v>2.54195</v>
      </c>
      <c r="M1979" s="4" t="s">
        <v>13</v>
      </c>
      <c r="N1979" s="1">
        <v>6.21475394418005</v>
      </c>
      <c r="O1979" s="4">
        <v>-3.3511839441800495</v>
      </c>
      <c r="V1979" s="5">
        <v>-0.474495</v>
      </c>
      <c r="W1979" s="1">
        <v>9.89</v>
      </c>
      <c r="Z1979" s="4">
        <f>IFERROR(__xludf.DUMMYFUNCTION("""COMPUTED_VALUE"""),9.52)</f>
        <v>9.52</v>
      </c>
      <c r="AA1979" s="4">
        <v>-0.504333</v>
      </c>
      <c r="AB1979" s="4" t="s">
        <v>13</v>
      </c>
      <c r="AC1979" s="1">
        <v>-18.169773663566</v>
      </c>
      <c r="AD1979" s="4">
        <v>17.695278663566</v>
      </c>
    </row>
    <row r="1980">
      <c r="G1980" s="5">
        <v>2.86622</v>
      </c>
      <c r="H1980" s="1">
        <v>9.895</v>
      </c>
      <c r="K1980" s="4">
        <f>IFERROR(__xludf.DUMMYFUNCTION("""COMPUTED_VALUE"""),9.525)</f>
        <v>9.525</v>
      </c>
      <c r="L1980" s="4">
        <v>2.54538</v>
      </c>
      <c r="M1980" s="4" t="s">
        <v>13</v>
      </c>
      <c r="N1980" s="1">
        <v>6.28509358276356</v>
      </c>
      <c r="O1980" s="4">
        <v>-3.4188735827635597</v>
      </c>
      <c r="V1980" s="5">
        <v>-0.473837</v>
      </c>
      <c r="W1980" s="1">
        <v>9.895</v>
      </c>
      <c r="Z1980" s="4">
        <f>IFERROR(__xludf.DUMMYFUNCTION("""COMPUTED_VALUE"""),9.525)</f>
        <v>9.525</v>
      </c>
      <c r="AA1980" s="4">
        <v>-0.504951</v>
      </c>
      <c r="AB1980" s="4" t="s">
        <v>13</v>
      </c>
      <c r="AC1980" s="1">
        <v>-18.8572529835515</v>
      </c>
      <c r="AD1980" s="4">
        <v>18.3834159835515</v>
      </c>
    </row>
    <row r="1981">
      <c r="G1981" s="5">
        <v>2.8689</v>
      </c>
      <c r="H1981" s="1">
        <v>9.9</v>
      </c>
      <c r="K1981" s="4">
        <f>IFERROR(__xludf.DUMMYFUNCTION("""COMPUTED_VALUE"""),9.53)</f>
        <v>9.53</v>
      </c>
      <c r="L1981" s="4">
        <v>2.54895</v>
      </c>
      <c r="M1981" s="4" t="s">
        <v>13</v>
      </c>
      <c r="N1981" s="1">
        <v>6.35770421138174</v>
      </c>
      <c r="O1981" s="4">
        <v>-3.4888042113817397</v>
      </c>
      <c r="V1981" s="5">
        <v>-0.473096</v>
      </c>
      <c r="W1981" s="1">
        <v>9.9</v>
      </c>
      <c r="Z1981" s="4">
        <f>IFERROR(__xludf.DUMMYFUNCTION("""COMPUTED_VALUE"""),9.53)</f>
        <v>9.53</v>
      </c>
      <c r="AA1981" s="4">
        <v>-0.505464</v>
      </c>
      <c r="AB1981" s="4" t="s">
        <v>13</v>
      </c>
      <c r="AC1981" s="1">
        <v>-19.555839237454</v>
      </c>
      <c r="AD1981" s="4">
        <v>19.082743237453997</v>
      </c>
    </row>
    <row r="1982">
      <c r="G1982" s="5">
        <v>2.8716</v>
      </c>
      <c r="H1982" s="1">
        <v>9.905</v>
      </c>
      <c r="K1982" s="4">
        <f>IFERROR(__xludf.DUMMYFUNCTION("""COMPUTED_VALUE"""),9.535)</f>
        <v>9.535</v>
      </c>
      <c r="L1982" s="4">
        <v>2.55265</v>
      </c>
      <c r="M1982" s="4" t="s">
        <v>13</v>
      </c>
      <c r="N1982" s="1">
        <v>6.4326107564565</v>
      </c>
      <c r="O1982" s="4">
        <v>-3.5610107564564997</v>
      </c>
      <c r="V1982" s="5">
        <v>-0.472283</v>
      </c>
      <c r="W1982" s="1">
        <v>9.905</v>
      </c>
      <c r="Z1982" s="4">
        <f>IFERROR(__xludf.DUMMYFUNCTION("""COMPUTED_VALUE"""),9.535)</f>
        <v>9.535</v>
      </c>
      <c r="AA1982" s="4">
        <v>-0.505935</v>
      </c>
      <c r="AB1982" s="4" t="s">
        <v>13</v>
      </c>
      <c r="AC1982" s="1">
        <v>-20.2656153364607</v>
      </c>
      <c r="AD1982" s="4">
        <v>19.7933323364607</v>
      </c>
    </row>
    <row r="1983">
      <c r="G1983" s="5">
        <v>2.87434</v>
      </c>
      <c r="H1983" s="1">
        <v>9.91</v>
      </c>
      <c r="K1983" s="4">
        <f>IFERROR(__xludf.DUMMYFUNCTION("""COMPUTED_VALUE"""),9.54)</f>
        <v>9.54</v>
      </c>
      <c r="L1983" s="4">
        <v>2.55652</v>
      </c>
      <c r="M1983" s="4" t="s">
        <v>13</v>
      </c>
      <c r="N1983" s="1">
        <v>6.50983814440985</v>
      </c>
      <c r="O1983" s="4">
        <v>-3.6354981444098495</v>
      </c>
      <c r="V1983" s="5">
        <v>-0.471405</v>
      </c>
      <c r="W1983" s="1">
        <v>9.91</v>
      </c>
      <c r="Z1983" s="4">
        <f>IFERROR(__xludf.DUMMYFUNCTION("""COMPUTED_VALUE"""),9.54)</f>
        <v>9.54</v>
      </c>
      <c r="AA1983" s="4">
        <v>-0.506296</v>
      </c>
      <c r="AB1983" s="4" t="s">
        <v>13</v>
      </c>
      <c r="AC1983" s="1">
        <v>-20.9866641917593</v>
      </c>
      <c r="AD1983" s="4">
        <v>20.5152591917593</v>
      </c>
    </row>
    <row r="1984">
      <c r="G1984" s="5">
        <v>2.87712</v>
      </c>
      <c r="H1984" s="1">
        <v>9.915</v>
      </c>
      <c r="K1984" s="4">
        <f>IFERROR(__xludf.DUMMYFUNCTION("""COMPUTED_VALUE"""),9.545)</f>
        <v>9.545</v>
      </c>
      <c r="L1984" s="4">
        <v>2.5605</v>
      </c>
      <c r="M1984" s="4" t="s">
        <v>13</v>
      </c>
      <c r="N1984" s="1">
        <v>6.58941130166369</v>
      </c>
      <c r="O1984" s="4">
        <v>-3.7122913016636896</v>
      </c>
      <c r="V1984" s="5">
        <v>-0.470465</v>
      </c>
      <c r="W1984" s="1">
        <v>9.915</v>
      </c>
      <c r="Z1984" s="4">
        <f>IFERROR(__xludf.DUMMYFUNCTION("""COMPUTED_VALUE"""),9.545)</f>
        <v>9.545</v>
      </c>
      <c r="AA1984" s="4">
        <v>-0.506575</v>
      </c>
      <c r="AB1984" s="4" t="s">
        <v>13</v>
      </c>
      <c r="AC1984" s="1">
        <v>-21.7190687145368</v>
      </c>
      <c r="AD1984" s="4">
        <v>21.2486037145368</v>
      </c>
    </row>
    <row r="1985">
      <c r="G1985" s="5">
        <v>2.87996</v>
      </c>
      <c r="H1985" s="1">
        <v>9.92</v>
      </c>
      <c r="K1985" s="4">
        <f>IFERROR(__xludf.DUMMYFUNCTION("""COMPUTED_VALUE"""),9.55)</f>
        <v>9.55</v>
      </c>
      <c r="L1985" s="4">
        <v>2.56461</v>
      </c>
      <c r="M1985" s="4" t="s">
        <v>13</v>
      </c>
      <c r="N1985" s="1">
        <v>6.67135515464006</v>
      </c>
      <c r="O1985" s="4">
        <v>-3.79139515464006</v>
      </c>
      <c r="V1985" s="5">
        <v>-0.46945</v>
      </c>
      <c r="W1985" s="1">
        <v>9.92</v>
      </c>
      <c r="Z1985" s="4">
        <f>IFERROR(__xludf.DUMMYFUNCTION("""COMPUTED_VALUE"""),9.55)</f>
        <v>9.55</v>
      </c>
      <c r="AA1985" s="4">
        <v>-0.506778</v>
      </c>
      <c r="AB1985" s="4" t="s">
        <v>13</v>
      </c>
      <c r="AC1985" s="1">
        <v>-22.4629118159814</v>
      </c>
      <c r="AD1985" s="4">
        <v>21.9934618159814</v>
      </c>
    </row>
    <row r="1986">
      <c r="G1986" s="5">
        <v>2.88284</v>
      </c>
      <c r="H1986" s="1">
        <v>9.925</v>
      </c>
      <c r="K1986" s="4">
        <f>IFERROR(__xludf.DUMMYFUNCTION("""COMPUTED_VALUE"""),9.555)</f>
        <v>9.555</v>
      </c>
      <c r="L1986" s="4">
        <v>2.56885</v>
      </c>
      <c r="M1986" s="4" t="s">
        <v>13</v>
      </c>
      <c r="N1986" s="1">
        <v>6.75569462976087</v>
      </c>
      <c r="O1986" s="4">
        <v>-3.8728546297608704</v>
      </c>
      <c r="V1986" s="5">
        <v>-0.468362</v>
      </c>
      <c r="W1986" s="1">
        <v>9.925</v>
      </c>
      <c r="Z1986" s="4">
        <f>IFERROR(__xludf.DUMMYFUNCTION("""COMPUTED_VALUE"""),9.555)</f>
        <v>9.555</v>
      </c>
      <c r="AA1986" s="4">
        <v>-0.506893</v>
      </c>
      <c r="AB1986" s="4" t="s">
        <v>13</v>
      </c>
      <c r="AC1986" s="1">
        <v>-23.21827640728</v>
      </c>
      <c r="AD1986" s="4">
        <v>22.749914407280002</v>
      </c>
    </row>
    <row r="1987">
      <c r="G1987" s="5">
        <v>2.88577</v>
      </c>
      <c r="H1987" s="1">
        <v>9.93</v>
      </c>
      <c r="K1987" s="4">
        <f>IFERROR(__xludf.DUMMYFUNCTION("""COMPUTED_VALUE"""),9.56)</f>
        <v>9.56</v>
      </c>
      <c r="L1987" s="4">
        <v>2.57323</v>
      </c>
      <c r="M1987" s="4" t="s">
        <v>13</v>
      </c>
      <c r="N1987" s="1">
        <v>6.84245465344807</v>
      </c>
      <c r="O1987" s="4">
        <v>-3.95668465344807</v>
      </c>
      <c r="V1987" s="5">
        <v>-0.467219</v>
      </c>
      <c r="W1987" s="1">
        <v>9.93</v>
      </c>
      <c r="Z1987" s="4">
        <f>IFERROR(__xludf.DUMMYFUNCTION("""COMPUTED_VALUE"""),9.56)</f>
        <v>9.56</v>
      </c>
      <c r="AA1987" s="4">
        <v>-0.506912</v>
      </c>
      <c r="AB1987" s="4" t="s">
        <v>13</v>
      </c>
      <c r="AC1987" s="1">
        <v>-23.98524539962</v>
      </c>
      <c r="AD1987" s="4">
        <v>23.51802639962</v>
      </c>
    </row>
    <row r="1988">
      <c r="G1988" s="5">
        <v>2.88876</v>
      </c>
      <c r="H1988" s="1">
        <v>9.935</v>
      </c>
      <c r="K1988" s="4">
        <f>IFERROR(__xludf.DUMMYFUNCTION("""COMPUTED_VALUE"""),9.565)</f>
        <v>9.565</v>
      </c>
      <c r="L1988" s="4">
        <v>2.57772</v>
      </c>
      <c r="M1988" s="4" t="s">
        <v>13</v>
      </c>
      <c r="N1988" s="1">
        <v>6.93166015212368</v>
      </c>
      <c r="O1988" s="4">
        <v>-4.04290015212368</v>
      </c>
      <c r="V1988" s="5">
        <v>-0.466014</v>
      </c>
      <c r="W1988" s="1">
        <v>9.935</v>
      </c>
      <c r="Z1988" s="4">
        <f>IFERROR(__xludf.DUMMYFUNCTION("""COMPUTED_VALUE"""),9.565)</f>
        <v>9.565</v>
      </c>
      <c r="AA1988" s="4">
        <v>-0.506851</v>
      </c>
      <c r="AB1988" s="4" t="s">
        <v>13</v>
      </c>
      <c r="AC1988" s="1">
        <v>-24.7639017041894</v>
      </c>
      <c r="AD1988" s="4">
        <v>24.2978877041894</v>
      </c>
    </row>
    <row r="1989">
      <c r="G1989" s="5">
        <v>2.8918</v>
      </c>
      <c r="H1989" s="1">
        <v>9.94</v>
      </c>
      <c r="K1989" s="4">
        <f>IFERROR(__xludf.DUMMYFUNCTION("""COMPUTED_VALUE"""),9.57)</f>
        <v>9.57</v>
      </c>
      <c r="L1989" s="4">
        <v>2.58234</v>
      </c>
      <c r="M1989" s="4" t="s">
        <v>13</v>
      </c>
      <c r="N1989" s="1">
        <v>7.02333605220959</v>
      </c>
      <c r="O1989" s="4">
        <v>-4.13153605220959</v>
      </c>
      <c r="V1989" s="5">
        <v>-0.464769</v>
      </c>
      <c r="W1989" s="1">
        <v>9.94</v>
      </c>
      <c r="Z1989" s="4">
        <f>IFERROR(__xludf.DUMMYFUNCTION("""COMPUTED_VALUE"""),9.57)</f>
        <v>9.57</v>
      </c>
      <c r="AA1989" s="4">
        <v>-0.506691</v>
      </c>
      <c r="AB1989" s="4" t="s">
        <v>13</v>
      </c>
      <c r="AC1989" s="1">
        <v>-25.554328232175</v>
      </c>
      <c r="AD1989" s="4">
        <v>25.089559232175</v>
      </c>
    </row>
    <row r="1990">
      <c r="G1990" s="5">
        <v>2.89491</v>
      </c>
      <c r="H1990" s="1">
        <v>9.945</v>
      </c>
      <c r="K1990" s="4">
        <f>IFERROR(__xludf.DUMMYFUNCTION("""COMPUTED_VALUE"""),9.575)</f>
        <v>9.575</v>
      </c>
      <c r="L1990" s="4">
        <v>2.58708</v>
      </c>
      <c r="M1990" s="4" t="s">
        <v>13</v>
      </c>
      <c r="N1990" s="1">
        <v>7.11750728012784</v>
      </c>
      <c r="O1990" s="4">
        <v>-4.2225972801278395</v>
      </c>
      <c r="V1990" s="5">
        <v>-0.463446</v>
      </c>
      <c r="W1990" s="1">
        <v>9.945</v>
      </c>
      <c r="Z1990" s="4">
        <f>IFERROR(__xludf.DUMMYFUNCTION("""COMPUTED_VALUE"""),9.575)</f>
        <v>9.575</v>
      </c>
      <c r="AA1990" s="4">
        <v>-0.506465</v>
      </c>
      <c r="AB1990" s="4" t="s">
        <v>13</v>
      </c>
      <c r="AC1990" s="1">
        <v>-26.3566078947648</v>
      </c>
      <c r="AD1990" s="4">
        <v>25.8931618947648</v>
      </c>
    </row>
    <row r="1991">
      <c r="G1991" s="5">
        <v>2.89806</v>
      </c>
      <c r="H1991" s="1">
        <v>9.95</v>
      </c>
      <c r="K1991" s="4">
        <f>IFERROR(__xludf.DUMMYFUNCTION("""COMPUTED_VALUE"""),9.58)</f>
        <v>9.58</v>
      </c>
      <c r="L1991" s="4">
        <v>2.59191</v>
      </c>
      <c r="M1991" s="4" t="s">
        <v>13</v>
      </c>
      <c r="N1991" s="1">
        <v>7.21419876230031</v>
      </c>
      <c r="O1991" s="4">
        <v>-4.31613876230031</v>
      </c>
      <c r="V1991" s="5">
        <v>-0.462101</v>
      </c>
      <c r="W1991" s="1">
        <v>9.95</v>
      </c>
      <c r="Z1991" s="4">
        <f>IFERROR(__xludf.DUMMYFUNCTION("""COMPUTED_VALUE"""),9.58)</f>
        <v>9.58</v>
      </c>
      <c r="AA1991" s="4">
        <v>-0.506148</v>
      </c>
      <c r="AB1991" s="4" t="s">
        <v>13</v>
      </c>
      <c r="AC1991" s="1">
        <v>-27.1708236031459</v>
      </c>
      <c r="AD1991" s="4">
        <v>26.7087226031459</v>
      </c>
    </row>
    <row r="1992">
      <c r="G1992" s="5">
        <v>2.90129</v>
      </c>
      <c r="H1992" s="1">
        <v>9.955</v>
      </c>
      <c r="K1992" s="4">
        <f>IFERROR(__xludf.DUMMYFUNCTION("""COMPUTED_VALUE"""),9.585)</f>
        <v>9.585</v>
      </c>
      <c r="L1992" s="4">
        <v>2.59687</v>
      </c>
      <c r="M1992" s="4" t="s">
        <v>13</v>
      </c>
      <c r="N1992" s="1">
        <v>7.31343542514905</v>
      </c>
      <c r="O1992" s="4">
        <v>-4.412145425149051</v>
      </c>
      <c r="V1992" s="5">
        <v>-0.460696</v>
      </c>
      <c r="W1992" s="1">
        <v>9.955</v>
      </c>
      <c r="Z1992" s="4">
        <f>IFERROR(__xludf.DUMMYFUNCTION("""COMPUTED_VALUE"""),9.585)</f>
        <v>9.585</v>
      </c>
      <c r="AA1992" s="4">
        <v>-0.505744</v>
      </c>
      <c r="AB1992" s="4" t="s">
        <v>13</v>
      </c>
      <c r="AC1992" s="1">
        <v>-27.9970582685061</v>
      </c>
      <c r="AD1992" s="4">
        <v>27.5363622685061</v>
      </c>
    </row>
    <row r="1993">
      <c r="G1993" s="5">
        <v>2.90457</v>
      </c>
      <c r="H1993" s="1">
        <v>9.96</v>
      </c>
      <c r="K1993" s="4">
        <f>IFERROR(__xludf.DUMMYFUNCTION("""COMPUTED_VALUE"""),9.59)</f>
        <v>9.59</v>
      </c>
      <c r="L1993" s="4">
        <v>2.60193</v>
      </c>
      <c r="M1993" s="4" t="s">
        <v>13</v>
      </c>
      <c r="N1993" s="1">
        <v>7.41524219509597</v>
      </c>
      <c r="O1993" s="4">
        <v>-4.510672195095969</v>
      </c>
      <c r="V1993" s="5">
        <v>-0.459293</v>
      </c>
      <c r="W1993" s="1">
        <v>9.96</v>
      </c>
      <c r="Z1993" s="4">
        <f>IFERROR(__xludf.DUMMYFUNCTION("""COMPUTED_VALUE"""),9.59)</f>
        <v>9.59</v>
      </c>
      <c r="AA1993" s="4">
        <v>-0.505249</v>
      </c>
      <c r="AB1993" s="4" t="s">
        <v>13</v>
      </c>
      <c r="AC1993" s="1">
        <v>-28.8353948020327</v>
      </c>
      <c r="AD1993" s="4">
        <v>28.3761018020327</v>
      </c>
    </row>
    <row r="1994">
      <c r="G1994" s="5">
        <v>2.90792</v>
      </c>
      <c r="H1994" s="1">
        <v>9.965</v>
      </c>
      <c r="K1994" s="4">
        <f>IFERROR(__xludf.DUMMYFUNCTION("""COMPUTED_VALUE"""),9.595)</f>
        <v>9.595</v>
      </c>
      <c r="L1994" s="4">
        <v>2.60708</v>
      </c>
      <c r="M1994" s="4" t="s">
        <v>13</v>
      </c>
      <c r="N1994" s="1">
        <v>7.519643998563</v>
      </c>
      <c r="O1994" s="4">
        <v>-4.611723998563</v>
      </c>
      <c r="V1994" s="5">
        <v>-0.457841</v>
      </c>
      <c r="W1994" s="1">
        <v>9.965</v>
      </c>
      <c r="Z1994" s="4">
        <f>IFERROR(__xludf.DUMMYFUNCTION("""COMPUTED_VALUE"""),9.595)</f>
        <v>9.595</v>
      </c>
      <c r="AA1994" s="4">
        <v>-0.504695</v>
      </c>
      <c r="AB1994" s="4" t="s">
        <v>13</v>
      </c>
      <c r="AC1994" s="1">
        <v>-29.6859161149129</v>
      </c>
      <c r="AD1994" s="4">
        <v>29.2280751149129</v>
      </c>
    </row>
    <row r="1995">
      <c r="G1995" s="5">
        <v>2.91132</v>
      </c>
      <c r="H1995" s="1">
        <v>9.97</v>
      </c>
      <c r="K1995" s="4">
        <f>IFERROR(__xludf.DUMMYFUNCTION("""COMPUTED_VALUE"""),9.6)</f>
        <v>9.6</v>
      </c>
      <c r="L1995" s="4">
        <v>2.61234</v>
      </c>
      <c r="M1995" s="4" t="s">
        <v>13</v>
      </c>
      <c r="N1995" s="1">
        <v>7.62666576197219</v>
      </c>
      <c r="O1995" s="4">
        <v>-4.71534576197219</v>
      </c>
      <c r="V1995" s="5">
        <v>-0.456388</v>
      </c>
      <c r="W1995" s="1">
        <v>9.97</v>
      </c>
      <c r="Z1995" s="4">
        <f>IFERROR(__xludf.DUMMYFUNCTION("""COMPUTED_VALUE"""),9.6)</f>
        <v>9.6</v>
      </c>
      <c r="AA1995" s="4">
        <v>-0.504056</v>
      </c>
      <c r="AB1995" s="4" t="s">
        <v>13</v>
      </c>
      <c r="AC1995" s="1">
        <v>-30.5487051183346</v>
      </c>
      <c r="AD1995" s="4">
        <v>30.0923171183346</v>
      </c>
    </row>
    <row r="1996">
      <c r="G1996" s="5">
        <v>2.91479</v>
      </c>
      <c r="H1996" s="1">
        <v>9.975</v>
      </c>
      <c r="K1996" s="4">
        <f>IFERROR(__xludf.DUMMYFUNCTION("""COMPUTED_VALUE"""),9.605)</f>
        <v>9.605</v>
      </c>
      <c r="L1996" s="4">
        <v>2.61766</v>
      </c>
      <c r="M1996" s="4" t="s">
        <v>13</v>
      </c>
      <c r="N1996" s="1">
        <v>7.73633241174541</v>
      </c>
      <c r="O1996" s="4">
        <v>-4.82154241174541</v>
      </c>
      <c r="V1996" s="5">
        <v>-0.454918</v>
      </c>
      <c r="W1996" s="1">
        <v>9.975</v>
      </c>
      <c r="Z1996" s="4">
        <f>IFERROR(__xludf.DUMMYFUNCTION("""COMPUTED_VALUE"""),9.605)</f>
        <v>9.605</v>
      </c>
      <c r="AA1996" s="4">
        <v>-0.50336</v>
      </c>
      <c r="AB1996" s="4" t="s">
        <v>13</v>
      </c>
      <c r="AC1996" s="1">
        <v>-31.4238447234849</v>
      </c>
      <c r="AD1996" s="4">
        <v>30.968926723484902</v>
      </c>
    </row>
    <row r="1997">
      <c r="G1997" s="5">
        <v>2.91833</v>
      </c>
      <c r="H1997" s="1">
        <v>9.98</v>
      </c>
      <c r="K1997" s="4">
        <f>IFERROR(__xludf.DUMMYFUNCTION("""COMPUTED_VALUE"""),9.61)</f>
        <v>9.61</v>
      </c>
      <c r="L1997" s="4">
        <v>2.62308</v>
      </c>
      <c r="M1997" s="4" t="s">
        <v>13</v>
      </c>
      <c r="N1997" s="1">
        <v>7.84866887430471</v>
      </c>
      <c r="O1997" s="4">
        <v>-4.93033887430471</v>
      </c>
      <c r="V1997" s="5">
        <v>-0.453458</v>
      </c>
      <c r="W1997" s="1">
        <v>9.98</v>
      </c>
      <c r="Z1997" s="4">
        <f>IFERROR(__xludf.DUMMYFUNCTION("""COMPUTED_VALUE"""),9.61)</f>
        <v>9.61</v>
      </c>
      <c r="AA1997" s="4">
        <v>-0.502588</v>
      </c>
      <c r="AB1997" s="4" t="s">
        <v>13</v>
      </c>
      <c r="AC1997" s="1">
        <v>-32.3114178415516</v>
      </c>
      <c r="AD1997" s="4">
        <v>31.8579598415516</v>
      </c>
    </row>
    <row r="1998">
      <c r="G1998" s="5">
        <v>2.92192</v>
      </c>
      <c r="H1998" s="1">
        <v>9.985</v>
      </c>
      <c r="K1998" s="4">
        <f>IFERROR(__xludf.DUMMYFUNCTION("""COMPUTED_VALUE"""),9.615)</f>
        <v>9.615</v>
      </c>
      <c r="L1998" s="4">
        <v>2.62856</v>
      </c>
      <c r="M1998" s="4" t="s">
        <v>13</v>
      </c>
      <c r="N1998" s="1">
        <v>7.96370007607196</v>
      </c>
      <c r="O1998" s="4">
        <v>-5.0417800760719595</v>
      </c>
      <c r="V1998" s="5">
        <v>-0.452004</v>
      </c>
      <c r="W1998" s="1">
        <v>9.985</v>
      </c>
      <c r="Z1998" s="4">
        <f>IFERROR(__xludf.DUMMYFUNCTION("""COMPUTED_VALUE"""),9.615)</f>
        <v>9.615</v>
      </c>
      <c r="AA1998" s="4">
        <v>-0.501769</v>
      </c>
      <c r="AB1998" s="4" t="s">
        <v>13</v>
      </c>
      <c r="AC1998" s="1">
        <v>-33.2115073837217</v>
      </c>
      <c r="AD1998" s="4">
        <v>32.7595033837217</v>
      </c>
    </row>
    <row r="1999">
      <c r="G1999" s="5">
        <v>2.92557</v>
      </c>
      <c r="H1999" s="1">
        <v>9.99</v>
      </c>
      <c r="K1999" s="4">
        <f>IFERROR(__xludf.DUMMYFUNCTION("""COMPUTED_VALUE"""),9.62)</f>
        <v>9.62</v>
      </c>
      <c r="L1999" s="4">
        <v>2.63413</v>
      </c>
      <c r="M1999" s="4" t="s">
        <v>13</v>
      </c>
      <c r="N1999" s="1">
        <v>8.08145094346922</v>
      </c>
      <c r="O1999" s="4">
        <v>-5.155880943469219</v>
      </c>
      <c r="V1999" s="5">
        <v>-0.450568</v>
      </c>
      <c r="W1999" s="1">
        <v>9.99</v>
      </c>
      <c r="Z1999" s="4">
        <f>IFERROR(__xludf.DUMMYFUNCTION("""COMPUTED_VALUE"""),9.62)</f>
        <v>9.62</v>
      </c>
      <c r="AA1999" s="4">
        <v>-0.500882</v>
      </c>
      <c r="AB1999" s="4" t="s">
        <v>13</v>
      </c>
      <c r="AC1999" s="1">
        <v>-34.1241962611833</v>
      </c>
      <c r="AD1999" s="4">
        <v>33.6736282611833</v>
      </c>
    </row>
    <row r="2000">
      <c r="G2000" s="5">
        <v>2.92926</v>
      </c>
      <c r="H2000" s="1">
        <v>9.995</v>
      </c>
      <c r="K2000" s="4">
        <f>IFERROR(__xludf.DUMMYFUNCTION("""COMPUTED_VALUE"""),9.625)</f>
        <v>9.625</v>
      </c>
      <c r="L2000" s="4">
        <v>2.63973</v>
      </c>
      <c r="M2000" s="4" t="s">
        <v>13</v>
      </c>
      <c r="N2000" s="1">
        <v>8.20194640291836</v>
      </c>
      <c r="O2000" s="4">
        <v>-5.272686402918359</v>
      </c>
      <c r="V2000" s="5">
        <v>-0.449179</v>
      </c>
      <c r="W2000" s="1">
        <v>9.995</v>
      </c>
      <c r="Z2000" s="4">
        <f>IFERROR(__xludf.DUMMYFUNCTION("""COMPUTED_VALUE"""),9.625)</f>
        <v>9.625</v>
      </c>
      <c r="AA2000" s="4">
        <v>-0.499955</v>
      </c>
      <c r="AB2000" s="4" t="s">
        <v>13</v>
      </c>
      <c r="AC2000" s="1">
        <v>-35.0495673851232</v>
      </c>
      <c r="AD2000" s="4">
        <v>34.600388385123196</v>
      </c>
    </row>
    <row r="2001">
      <c r="G2001" s="5">
        <v>2.933</v>
      </c>
      <c r="H2001" s="1">
        <v>10.0</v>
      </c>
      <c r="K2001" s="4">
        <f>IFERROR(__xludf.DUMMYFUNCTION("""COMPUTED_VALUE"""),9.63)</f>
        <v>9.63</v>
      </c>
      <c r="L2001" s="4">
        <v>2.64539</v>
      </c>
      <c r="M2001" s="4" t="s">
        <v>13</v>
      </c>
      <c r="N2001" s="1">
        <v>8.32521138084143</v>
      </c>
      <c r="O2001" s="4">
        <v>-5.392211380841431</v>
      </c>
      <c r="V2001" s="5">
        <v>-0.447822</v>
      </c>
      <c r="W2001" s="1">
        <v>10.0</v>
      </c>
      <c r="Z2001" s="4">
        <f>IFERROR(__xludf.DUMMYFUNCTION("""COMPUTED_VALUE"""),9.63)</f>
        <v>9.63</v>
      </c>
      <c r="AA2001" s="4">
        <v>-0.498996</v>
      </c>
      <c r="AB2001" s="4" t="s">
        <v>13</v>
      </c>
      <c r="AC2001" s="1">
        <v>-35.9877036667295</v>
      </c>
      <c r="AD2001" s="4">
        <v>35.5398816667295</v>
      </c>
    </row>
    <row r="2002">
      <c r="G2002" s="5">
        <v>2.93681</v>
      </c>
      <c r="H2002" s="1">
        <v>10.005</v>
      </c>
      <c r="K2002" s="4">
        <f>IFERROR(__xludf.DUMMYFUNCTION("""COMPUTED_VALUE"""),9.635)</f>
        <v>9.635</v>
      </c>
      <c r="L2002" s="4">
        <v>2.65111</v>
      </c>
      <c r="M2002" s="4" t="s">
        <v>13</v>
      </c>
      <c r="N2002" s="1">
        <v>8.45127080366035</v>
      </c>
      <c r="O2002" s="4">
        <v>-5.51446080366035</v>
      </c>
      <c r="V2002" s="5">
        <v>-0.446514</v>
      </c>
      <c r="W2002" s="1">
        <v>10.005</v>
      </c>
      <c r="Z2002" s="4">
        <f>IFERROR(__xludf.DUMMYFUNCTION("""COMPUTED_VALUE"""),9.635)</f>
        <v>9.635</v>
      </c>
      <c r="AA2002" s="4">
        <v>-0.497998</v>
      </c>
      <c r="AB2002" s="4" t="s">
        <v>13</v>
      </c>
      <c r="AC2002" s="1">
        <v>-36.9386880171893</v>
      </c>
      <c r="AD2002" s="4">
        <v>36.4921740171893</v>
      </c>
    </row>
    <row r="2003">
      <c r="G2003" s="5">
        <v>2.94065</v>
      </c>
      <c r="H2003" s="1">
        <v>10.01</v>
      </c>
      <c r="K2003" s="4">
        <f>IFERROR(__xludf.DUMMYFUNCTION("""COMPUTED_VALUE"""),9.64)</f>
        <v>9.64</v>
      </c>
      <c r="L2003" s="4">
        <v>2.65684</v>
      </c>
      <c r="M2003" s="4" t="s">
        <v>13</v>
      </c>
      <c r="N2003" s="1">
        <v>8.58014959779703</v>
      </c>
      <c r="O2003" s="4">
        <v>-5.63949959779703</v>
      </c>
      <c r="V2003" s="5">
        <v>-0.445275</v>
      </c>
      <c r="W2003" s="1">
        <v>10.01</v>
      </c>
      <c r="Z2003" s="4">
        <f>IFERROR(__xludf.DUMMYFUNCTION("""COMPUTED_VALUE"""),9.64)</f>
        <v>9.64</v>
      </c>
      <c r="AA2003" s="4">
        <v>-0.496971</v>
      </c>
      <c r="AB2003" s="4" t="s">
        <v>13</v>
      </c>
      <c r="AC2003" s="1">
        <v>-37.9026033476897</v>
      </c>
      <c r="AD2003" s="4">
        <v>37.457328347689696</v>
      </c>
    </row>
    <row r="2004">
      <c r="G2004" s="5">
        <v>2.94452</v>
      </c>
      <c r="H2004" s="1">
        <v>10.015</v>
      </c>
      <c r="K2004" s="4">
        <f>IFERROR(__xludf.DUMMYFUNCTION("""COMPUTED_VALUE"""),9.645)</f>
        <v>9.645</v>
      </c>
      <c r="L2004" s="4">
        <v>2.6626</v>
      </c>
      <c r="M2004" s="4" t="s">
        <v>13</v>
      </c>
      <c r="N2004" s="1">
        <v>8.71187268967354</v>
      </c>
      <c r="O2004" s="4">
        <v>-5.767352689673539</v>
      </c>
      <c r="V2004" s="5">
        <v>-0.444106</v>
      </c>
      <c r="W2004" s="1">
        <v>10.015</v>
      </c>
      <c r="Z2004" s="4">
        <f>IFERROR(__xludf.DUMMYFUNCTION("""COMPUTED_VALUE"""),9.645)</f>
        <v>9.645</v>
      </c>
      <c r="AA2004" s="4">
        <v>-0.495907</v>
      </c>
      <c r="AB2004" s="4" t="s">
        <v>13</v>
      </c>
      <c r="AC2004" s="1">
        <v>-38.879532569419</v>
      </c>
      <c r="AD2004" s="4">
        <v>38.435426569419</v>
      </c>
    </row>
    <row r="2005">
      <c r="G2005" s="5">
        <v>2.94843</v>
      </c>
      <c r="H2005" s="1">
        <v>10.02</v>
      </c>
      <c r="K2005" s="4">
        <f>IFERROR(__xludf.DUMMYFUNCTION("""COMPUTED_VALUE"""),9.65)</f>
        <v>9.65</v>
      </c>
      <c r="L2005" s="4">
        <v>2.66838</v>
      </c>
      <c r="M2005" s="4" t="s">
        <v>13</v>
      </c>
      <c r="N2005" s="1">
        <v>8.84646500571173</v>
      </c>
      <c r="O2005" s="4">
        <v>-5.89803500571173</v>
      </c>
      <c r="V2005" s="5">
        <v>-0.44302</v>
      </c>
      <c r="W2005" s="1">
        <v>10.02</v>
      </c>
      <c r="Z2005" s="4">
        <f>IFERROR(__xludf.DUMMYFUNCTION("""COMPUTED_VALUE"""),9.65)</f>
        <v>9.65</v>
      </c>
      <c r="AA2005" s="4">
        <v>-0.494852</v>
      </c>
      <c r="AB2005" s="4" t="s">
        <v>13</v>
      </c>
      <c r="AC2005" s="1">
        <v>-39.8695585935639</v>
      </c>
      <c r="AD2005" s="4">
        <v>39.426538593563905</v>
      </c>
    </row>
    <row r="2006">
      <c r="G2006" s="5">
        <v>2.95237</v>
      </c>
      <c r="H2006" s="1">
        <v>10.025</v>
      </c>
      <c r="K2006" s="4">
        <f>IFERROR(__xludf.DUMMYFUNCTION("""COMPUTED_VALUE"""),9.655)</f>
        <v>9.655</v>
      </c>
      <c r="L2006" s="4">
        <v>2.67416</v>
      </c>
      <c r="M2006" s="4" t="s">
        <v>13</v>
      </c>
      <c r="N2006" s="1">
        <v>8.98395147233366</v>
      </c>
      <c r="O2006" s="4">
        <v>-6.031581472333659</v>
      </c>
      <c r="V2006" s="5">
        <v>-0.442026</v>
      </c>
      <c r="W2006" s="1">
        <v>10.025</v>
      </c>
      <c r="Z2006" s="4">
        <f>IFERROR(__xludf.DUMMYFUNCTION("""COMPUTED_VALUE"""),9.655)</f>
        <v>9.655</v>
      </c>
      <c r="AA2006" s="4">
        <v>-0.493771</v>
      </c>
      <c r="AB2006" s="4" t="s">
        <v>13</v>
      </c>
      <c r="AC2006" s="1">
        <v>-40.8727643313124</v>
      </c>
      <c r="AD2006" s="4">
        <v>40.430738331312405</v>
      </c>
    </row>
    <row r="2007">
      <c r="G2007" s="5">
        <v>2.95634</v>
      </c>
      <c r="H2007" s="1">
        <v>10.03</v>
      </c>
      <c r="K2007" s="4">
        <f>IFERROR(__xludf.DUMMYFUNCTION("""COMPUTED_VALUE"""),9.66)</f>
        <v>9.66</v>
      </c>
      <c r="L2007" s="4">
        <v>2.67993</v>
      </c>
      <c r="M2007" s="4" t="s">
        <v>13</v>
      </c>
      <c r="N2007" s="1">
        <v>9.12435701596121</v>
      </c>
      <c r="O2007" s="4">
        <v>-6.168017015961211</v>
      </c>
      <c r="V2007" s="5">
        <v>-0.441134</v>
      </c>
      <c r="W2007" s="1">
        <v>10.03</v>
      </c>
      <c r="Z2007" s="4">
        <f>IFERROR(__xludf.DUMMYFUNCTION("""COMPUTED_VALUE"""),9.66)</f>
        <v>9.66</v>
      </c>
      <c r="AA2007" s="4">
        <v>-0.492708</v>
      </c>
      <c r="AB2007" s="4" t="s">
        <v>13</v>
      </c>
      <c r="AC2007" s="1">
        <v>-41.8892326938515</v>
      </c>
      <c r="AD2007" s="4">
        <v>41.4480986938515</v>
      </c>
    </row>
    <row r="2008">
      <c r="G2008" s="5">
        <v>2.96034</v>
      </c>
      <c r="H2008" s="1">
        <v>10.035</v>
      </c>
      <c r="K2008" s="4">
        <f>IFERROR(__xludf.DUMMYFUNCTION("""COMPUTED_VALUE"""),9.665)</f>
        <v>9.665</v>
      </c>
      <c r="L2008" s="4">
        <v>2.6857</v>
      </c>
      <c r="M2008" s="4" t="s">
        <v>13</v>
      </c>
      <c r="N2008" s="1">
        <v>9.26770656301643</v>
      </c>
      <c r="O2008" s="4">
        <v>-6.30736656301643</v>
      </c>
      <c r="V2008" s="5">
        <v>-0.440348</v>
      </c>
      <c r="W2008" s="1">
        <v>10.035</v>
      </c>
      <c r="Z2008" s="4">
        <f>IFERROR(__xludf.DUMMYFUNCTION("""COMPUTED_VALUE"""),9.665)</f>
        <v>9.665</v>
      </c>
      <c r="AA2008" s="4">
        <v>-0.491628</v>
      </c>
      <c r="AB2008" s="4" t="s">
        <v>13</v>
      </c>
      <c r="AC2008" s="1">
        <v>-42.9190465923692</v>
      </c>
      <c r="AD2008" s="4">
        <v>42.4786985923692</v>
      </c>
    </row>
    <row r="2009">
      <c r="G2009" s="5">
        <v>2.96434</v>
      </c>
      <c r="H2009" s="1">
        <v>10.04</v>
      </c>
      <c r="K2009" s="4">
        <f>IFERROR(__xludf.DUMMYFUNCTION("""COMPUTED_VALUE"""),9.67)</f>
        <v>9.67</v>
      </c>
      <c r="L2009" s="4">
        <v>2.69146</v>
      </c>
      <c r="M2009" s="4" t="s">
        <v>13</v>
      </c>
      <c r="N2009" s="1">
        <v>9.41402503992118</v>
      </c>
      <c r="O2009" s="4">
        <v>-6.44968503992118</v>
      </c>
      <c r="V2009" s="5">
        <v>-0.439675</v>
      </c>
      <c r="W2009" s="1">
        <v>10.04</v>
      </c>
      <c r="Z2009" s="4">
        <f>IFERROR(__xludf.DUMMYFUNCTION("""COMPUTED_VALUE"""),9.67)</f>
        <v>9.67</v>
      </c>
      <c r="AA2009" s="4">
        <v>-0.490558</v>
      </c>
      <c r="AB2009" s="4" t="s">
        <v>13</v>
      </c>
      <c r="AC2009" s="1">
        <v>-43.9622889380523</v>
      </c>
      <c r="AD2009" s="4">
        <v>43.5226139380523</v>
      </c>
    </row>
    <row r="2010">
      <c r="G2010" s="5">
        <v>2.96837</v>
      </c>
      <c r="H2010" s="1">
        <v>10.045</v>
      </c>
      <c r="K2010" s="4">
        <f>IFERROR(__xludf.DUMMYFUNCTION("""COMPUTED_VALUE"""),9.675)</f>
        <v>9.675</v>
      </c>
      <c r="L2010" s="4">
        <v>2.69717</v>
      </c>
      <c r="M2010" s="4" t="s">
        <v>13</v>
      </c>
      <c r="N2010" s="1">
        <v>9.56333737309753</v>
      </c>
      <c r="O2010" s="4">
        <v>-6.59496737309753</v>
      </c>
      <c r="V2010" s="5">
        <v>-0.439121</v>
      </c>
      <c r="W2010" s="1">
        <v>10.045</v>
      </c>
      <c r="Z2010" s="4">
        <f>IFERROR(__xludf.DUMMYFUNCTION("""COMPUTED_VALUE"""),9.675)</f>
        <v>9.675</v>
      </c>
      <c r="AA2010" s="4">
        <v>-0.489517</v>
      </c>
      <c r="AB2010" s="4" t="s">
        <v>13</v>
      </c>
      <c r="AC2010" s="1">
        <v>-45.0190426420891</v>
      </c>
      <c r="AD2010" s="4">
        <v>44.5799216420891</v>
      </c>
    </row>
    <row r="2011">
      <c r="G2011" s="5">
        <v>2.97241</v>
      </c>
      <c r="H2011" s="1">
        <v>10.05</v>
      </c>
      <c r="K2011" s="4">
        <f>IFERROR(__xludf.DUMMYFUNCTION("""COMPUTED_VALUE"""),9.68)</f>
        <v>9.68</v>
      </c>
      <c r="L2011" s="4">
        <v>2.70286</v>
      </c>
      <c r="M2011" s="4" t="s">
        <v>13</v>
      </c>
      <c r="N2011" s="1">
        <v>9.71566848896739</v>
      </c>
      <c r="O2011" s="4">
        <v>-6.74325848896739</v>
      </c>
      <c r="V2011" s="5">
        <v>-0.43869</v>
      </c>
      <c r="W2011" s="1">
        <v>10.05</v>
      </c>
      <c r="Z2011" s="4">
        <f>IFERROR(__xludf.DUMMYFUNCTION("""COMPUTED_VALUE"""),9.68)</f>
        <v>9.68</v>
      </c>
      <c r="AA2011" s="4">
        <v>-0.488479</v>
      </c>
      <c r="AB2011" s="4" t="s">
        <v>13</v>
      </c>
      <c r="AC2011" s="1">
        <v>-46.0893906156665</v>
      </c>
      <c r="AD2011" s="4">
        <v>45.6507006156665</v>
      </c>
    </row>
    <row r="2012">
      <c r="G2012" s="5">
        <v>2.97646</v>
      </c>
      <c r="H2012" s="1">
        <v>10.055</v>
      </c>
      <c r="K2012" s="4">
        <f>IFERROR(__xludf.DUMMYFUNCTION("""COMPUTED_VALUE"""),9.685)</f>
        <v>9.685</v>
      </c>
      <c r="L2012" s="4">
        <v>2.70849</v>
      </c>
      <c r="M2012" s="4" t="s">
        <v>13</v>
      </c>
      <c r="N2012" s="1">
        <v>9.87104331395267</v>
      </c>
      <c r="O2012" s="4">
        <v>-6.894583313952671</v>
      </c>
      <c r="V2012" s="5">
        <v>-0.438395</v>
      </c>
      <c r="W2012" s="1">
        <v>10.055</v>
      </c>
      <c r="Z2012" s="4">
        <f>IFERROR(__xludf.DUMMYFUNCTION("""COMPUTED_VALUE"""),9.685)</f>
        <v>9.685</v>
      </c>
      <c r="AA2012" s="4">
        <v>-0.487482</v>
      </c>
      <c r="AB2012" s="4" t="s">
        <v>13</v>
      </c>
      <c r="AC2012" s="1">
        <v>-47.1734157699717</v>
      </c>
      <c r="AD2012" s="4">
        <v>46.7350207699717</v>
      </c>
    </row>
    <row r="2013">
      <c r="G2013" s="5">
        <v>2.9805</v>
      </c>
      <c r="H2013" s="1">
        <v>10.06</v>
      </c>
      <c r="K2013" s="4">
        <f>IFERROR(__xludf.DUMMYFUNCTION("""COMPUTED_VALUE"""),9.69)</f>
        <v>9.69</v>
      </c>
      <c r="L2013" s="4">
        <v>2.71409</v>
      </c>
      <c r="M2013" s="4" t="s">
        <v>13</v>
      </c>
      <c r="N2013" s="1">
        <v>10.0294867744754</v>
      </c>
      <c r="O2013" s="4">
        <v>-7.0489867744754</v>
      </c>
      <c r="V2013" s="5">
        <v>-0.438224</v>
      </c>
      <c r="W2013" s="1">
        <v>10.06</v>
      </c>
      <c r="Z2013" s="4">
        <f>IFERROR(__xludf.DUMMYFUNCTION("""COMPUTED_VALUE"""),9.69)</f>
        <v>9.69</v>
      </c>
      <c r="AA2013" s="4">
        <v>-0.486489</v>
      </c>
      <c r="AB2013" s="4" t="s">
        <v>13</v>
      </c>
      <c r="AC2013" s="1">
        <v>-48.2712010161929</v>
      </c>
      <c r="AD2013" s="4">
        <v>47.8329770161929</v>
      </c>
    </row>
    <row r="2014">
      <c r="G2014" s="5">
        <v>2.98457</v>
      </c>
      <c r="H2014" s="1">
        <v>10.065</v>
      </c>
      <c r="K2014" s="4">
        <f>IFERROR(__xludf.DUMMYFUNCTION("""COMPUTED_VALUE"""),9.695)</f>
        <v>9.695</v>
      </c>
      <c r="L2014" s="4">
        <v>2.71961</v>
      </c>
      <c r="M2014" s="4" t="s">
        <v>13</v>
      </c>
      <c r="N2014" s="1">
        <v>10.1910237969575</v>
      </c>
      <c r="O2014" s="4">
        <v>-7.206453796957501</v>
      </c>
      <c r="V2014" s="5">
        <v>-0.438169</v>
      </c>
      <c r="W2014" s="1">
        <v>10.065</v>
      </c>
      <c r="Z2014" s="4">
        <f>IFERROR(__xludf.DUMMYFUNCTION("""COMPUTED_VALUE"""),9.695)</f>
        <v>9.695</v>
      </c>
      <c r="AA2014" s="4">
        <v>-0.485555</v>
      </c>
      <c r="AB2014" s="4" t="s">
        <v>13</v>
      </c>
      <c r="AC2014" s="1">
        <v>-49.3828292655168</v>
      </c>
      <c r="AD2014" s="4">
        <v>48.944660265516795</v>
      </c>
    </row>
    <row r="2015">
      <c r="G2015" s="5">
        <v>2.98863</v>
      </c>
      <c r="H2015" s="1">
        <v>10.07</v>
      </c>
      <c r="K2015" s="4">
        <f>IFERROR(__xludf.DUMMYFUNCTION("""COMPUTED_VALUE"""),9.7)</f>
        <v>9.7</v>
      </c>
      <c r="L2015" s="4">
        <v>2.72508</v>
      </c>
      <c r="M2015" s="4" t="s">
        <v>13</v>
      </c>
      <c r="N2015" s="1">
        <v>10.355679307821</v>
      </c>
      <c r="O2015" s="4">
        <v>-7.367049307820999</v>
      </c>
      <c r="V2015" s="5">
        <v>-0.438248</v>
      </c>
      <c r="W2015" s="1">
        <v>10.07</v>
      </c>
      <c r="Z2015" s="4">
        <f>IFERROR(__xludf.DUMMYFUNCTION("""COMPUTED_VALUE"""),9.7)</f>
        <v>9.7</v>
      </c>
      <c r="AA2015" s="4">
        <v>-0.484656</v>
      </c>
      <c r="AB2015" s="4" t="s">
        <v>13</v>
      </c>
      <c r="AC2015" s="1">
        <v>-50.5083834291316</v>
      </c>
      <c r="AD2015" s="4">
        <v>50.0701354291316</v>
      </c>
    </row>
    <row r="2016">
      <c r="G2016" s="5">
        <v>2.99271</v>
      </c>
      <c r="H2016" s="1">
        <v>10.075</v>
      </c>
      <c r="K2016" s="4">
        <f>IFERROR(__xludf.DUMMYFUNCTION("""COMPUTED_VALUE"""),9.705)</f>
        <v>9.705</v>
      </c>
      <c r="L2016" s="4">
        <v>2.73047</v>
      </c>
      <c r="M2016" s="4" t="s">
        <v>13</v>
      </c>
      <c r="N2016" s="1">
        <v>10.5234782334878</v>
      </c>
      <c r="O2016" s="4">
        <v>-7.5307682334878</v>
      </c>
      <c r="V2016" s="5">
        <v>-0.438429</v>
      </c>
      <c r="W2016" s="1">
        <v>10.075</v>
      </c>
      <c r="Z2016" s="4">
        <f>IFERROR(__xludf.DUMMYFUNCTION("""COMPUTED_VALUE"""),9.705)</f>
        <v>9.705</v>
      </c>
      <c r="AA2016" s="4">
        <v>-0.483787</v>
      </c>
      <c r="AB2016" s="4" t="s">
        <v>13</v>
      </c>
      <c r="AC2016" s="1">
        <v>-51.647946418224</v>
      </c>
      <c r="AD2016" s="4">
        <v>51.209517418224</v>
      </c>
    </row>
    <row r="2017">
      <c r="G2017" s="5">
        <v>2.99679</v>
      </c>
      <c r="H2017" s="1">
        <v>10.08</v>
      </c>
      <c r="K2017" s="4">
        <f>IFERROR(__xludf.DUMMYFUNCTION("""COMPUTED_VALUE"""),9.71)</f>
        <v>9.71</v>
      </c>
      <c r="L2017" s="4">
        <v>2.73577</v>
      </c>
      <c r="M2017" s="4" t="s">
        <v>13</v>
      </c>
      <c r="N2017" s="1">
        <v>10.6944455003799</v>
      </c>
      <c r="O2017" s="4">
        <v>-7.697655500379899</v>
      </c>
      <c r="V2017" s="5">
        <v>-0.438722</v>
      </c>
      <c r="W2017" s="1">
        <v>10.08</v>
      </c>
      <c r="Z2017" s="4">
        <f>IFERROR(__xludf.DUMMYFUNCTION("""COMPUTED_VALUE"""),9.71)</f>
        <v>9.71</v>
      </c>
      <c r="AA2017" s="4">
        <v>-0.482997</v>
      </c>
      <c r="AB2017" s="4" t="s">
        <v>13</v>
      </c>
      <c r="AC2017" s="1">
        <v>-52.8016011439823</v>
      </c>
      <c r="AD2017" s="4">
        <v>52.362879143982305</v>
      </c>
    </row>
    <row r="2018">
      <c r="G2018" s="5">
        <v>3.00089</v>
      </c>
      <c r="H2018" s="1">
        <v>10.085</v>
      </c>
      <c r="K2018" s="4">
        <f>IFERROR(__xludf.DUMMYFUNCTION("""COMPUTED_VALUE"""),9.715)</f>
        <v>9.715</v>
      </c>
      <c r="L2018" s="4">
        <v>2.74098</v>
      </c>
      <c r="M2018" s="4" t="s">
        <v>13</v>
      </c>
      <c r="N2018" s="1">
        <v>10.8686060349193</v>
      </c>
      <c r="O2018" s="4">
        <v>-7.867716034919299</v>
      </c>
      <c r="V2018" s="5">
        <v>-0.439107</v>
      </c>
      <c r="W2018" s="1">
        <v>10.085</v>
      </c>
      <c r="Z2018" s="4">
        <f>IFERROR(__xludf.DUMMYFUNCTION("""COMPUTED_VALUE"""),9.715)</f>
        <v>9.715</v>
      </c>
      <c r="AA2018" s="4">
        <v>-0.482231</v>
      </c>
      <c r="AB2018" s="4" t="s">
        <v>13</v>
      </c>
      <c r="AC2018" s="1">
        <v>-53.9694305175935</v>
      </c>
      <c r="AD2018" s="4">
        <v>53.5303235175935</v>
      </c>
    </row>
    <row r="2019">
      <c r="G2019" s="5">
        <v>3.005</v>
      </c>
      <c r="H2019" s="1">
        <v>10.09</v>
      </c>
      <c r="K2019" s="4">
        <f>IFERROR(__xludf.DUMMYFUNCTION("""COMPUTED_VALUE"""),9.72)</f>
        <v>9.72</v>
      </c>
      <c r="L2019" s="4">
        <v>2.74612</v>
      </c>
      <c r="M2019" s="4" t="s">
        <v>13</v>
      </c>
      <c r="N2019" s="1">
        <v>11.0459847635278</v>
      </c>
      <c r="O2019" s="4">
        <v>-8.0409847635278</v>
      </c>
      <c r="V2019" s="5">
        <v>-0.439584</v>
      </c>
      <c r="W2019" s="1">
        <v>10.09</v>
      </c>
      <c r="Z2019" s="4">
        <f>IFERROR(__xludf.DUMMYFUNCTION("""COMPUTED_VALUE"""),9.72)</f>
        <v>9.72</v>
      </c>
      <c r="AA2019" s="4">
        <v>-0.481532</v>
      </c>
      <c r="AB2019" s="4" t="s">
        <v>13</v>
      </c>
      <c r="AC2019" s="1">
        <v>-55.1515174502447</v>
      </c>
      <c r="AD2019" s="4">
        <v>54.7119334502447</v>
      </c>
    </row>
    <row r="2020">
      <c r="G2020" s="5">
        <v>3.00913</v>
      </c>
      <c r="H2020" s="1">
        <v>10.095</v>
      </c>
      <c r="K2020" s="4">
        <f>IFERROR(__xludf.DUMMYFUNCTION("""COMPUTED_VALUE"""),9.725)</f>
        <v>9.725</v>
      </c>
      <c r="L2020" s="4">
        <v>2.75116</v>
      </c>
      <c r="M2020" s="4" t="s">
        <v>13</v>
      </c>
      <c r="N2020" s="1">
        <v>11.2266066126276</v>
      </c>
      <c r="O2020" s="4">
        <v>-8.2174766126276</v>
      </c>
      <c r="V2020" s="5">
        <v>-0.440128</v>
      </c>
      <c r="W2020" s="1">
        <v>10.095</v>
      </c>
      <c r="Z2020" s="4">
        <f>IFERROR(__xludf.DUMMYFUNCTION("""COMPUTED_VALUE"""),9.725)</f>
        <v>9.725</v>
      </c>
      <c r="AA2020" s="4">
        <v>-0.480899</v>
      </c>
      <c r="AB2020" s="4" t="s">
        <v>13</v>
      </c>
      <c r="AC2020" s="1">
        <v>-56.3479448531241</v>
      </c>
      <c r="AD2020" s="4">
        <v>55.907816853124096</v>
      </c>
    </row>
    <row r="2021">
      <c r="G2021" s="5">
        <v>3.0133</v>
      </c>
      <c r="H2021" s="1">
        <v>10.1</v>
      </c>
      <c r="K2021" s="4">
        <f>IFERROR(__xludf.DUMMYFUNCTION("""COMPUTED_VALUE"""),9.73)</f>
        <v>9.73</v>
      </c>
      <c r="L2021" s="4">
        <v>2.75609</v>
      </c>
      <c r="M2021" s="4" t="s">
        <v>13</v>
      </c>
      <c r="N2021" s="1">
        <v>11.4104965086404</v>
      </c>
      <c r="O2021" s="4">
        <v>-8.397196508640398</v>
      </c>
      <c r="V2021" s="5">
        <v>-0.440749</v>
      </c>
      <c r="W2021" s="1">
        <v>10.1</v>
      </c>
      <c r="Z2021" s="4">
        <f>IFERROR(__xludf.DUMMYFUNCTION("""COMPUTED_VALUE"""),9.73)</f>
        <v>9.73</v>
      </c>
      <c r="AA2021" s="4">
        <v>-0.480318</v>
      </c>
      <c r="AB2021" s="4" t="s">
        <v>13</v>
      </c>
      <c r="AC2021" s="1">
        <v>-57.5587956374184</v>
      </c>
      <c r="AD2021" s="4">
        <v>57.1180466374184</v>
      </c>
    </row>
    <row r="2022">
      <c r="G2022" s="5">
        <v>3.01746</v>
      </c>
      <c r="H2022" s="1">
        <v>10.105</v>
      </c>
      <c r="K2022" s="4">
        <f>IFERROR(__xludf.DUMMYFUNCTION("""COMPUTED_VALUE"""),9.735)</f>
        <v>9.735</v>
      </c>
      <c r="L2022" s="4">
        <v>2.76091</v>
      </c>
      <c r="M2022" s="4" t="s">
        <v>13</v>
      </c>
      <c r="N2022" s="1">
        <v>11.5976793779884</v>
      </c>
      <c r="O2022" s="4">
        <v>-8.580219377988401</v>
      </c>
      <c r="V2022" s="5">
        <v>-0.441423</v>
      </c>
      <c r="W2022" s="1">
        <v>10.105</v>
      </c>
      <c r="Z2022" s="4">
        <f>IFERROR(__xludf.DUMMYFUNCTION("""COMPUTED_VALUE"""),9.735)</f>
        <v>9.735</v>
      </c>
      <c r="AA2022" s="4">
        <v>-0.479794</v>
      </c>
      <c r="AB2022" s="4" t="s">
        <v>13</v>
      </c>
      <c r="AC2022" s="1">
        <v>-58.784152714316</v>
      </c>
      <c r="AD2022" s="4">
        <v>58.342729714316</v>
      </c>
    </row>
    <row r="2023">
      <c r="G2023" s="5">
        <v>3.02167</v>
      </c>
      <c r="H2023" s="1">
        <v>10.11</v>
      </c>
      <c r="K2023" s="4">
        <f>IFERROR(__xludf.DUMMYFUNCTION("""COMPUTED_VALUE"""),9.74)</f>
        <v>9.74</v>
      </c>
      <c r="L2023" s="4">
        <v>2.76563</v>
      </c>
      <c r="M2023" s="4" t="s">
        <v>13</v>
      </c>
      <c r="N2023" s="1">
        <v>11.7881801470934</v>
      </c>
      <c r="O2023" s="4">
        <v>-8.766510147093399</v>
      </c>
      <c r="V2023" s="5">
        <v>-0.442142</v>
      </c>
      <c r="W2023" s="1">
        <v>10.11</v>
      </c>
      <c r="Z2023" s="4">
        <f>IFERROR(__xludf.DUMMYFUNCTION("""COMPUTED_VALUE"""),9.74)</f>
        <v>9.74</v>
      </c>
      <c r="AA2023" s="4">
        <v>-0.479346</v>
      </c>
      <c r="AB2023" s="4" t="s">
        <v>13</v>
      </c>
      <c r="AC2023" s="1">
        <v>-60.0240989950033</v>
      </c>
      <c r="AD2023" s="4">
        <v>59.5819569950033</v>
      </c>
    </row>
    <row r="2024">
      <c r="G2024" s="5">
        <v>3.02592</v>
      </c>
      <c r="H2024" s="1">
        <v>10.115</v>
      </c>
      <c r="K2024" s="4">
        <f>IFERROR(__xludf.DUMMYFUNCTION("""COMPUTED_VALUE"""),9.745)</f>
        <v>9.745</v>
      </c>
      <c r="L2024" s="4">
        <v>2.77024</v>
      </c>
      <c r="M2024" s="4" t="s">
        <v>13</v>
      </c>
      <c r="N2024" s="1">
        <v>11.9820237423774</v>
      </c>
      <c r="O2024" s="4">
        <v>-8.956103742377401</v>
      </c>
      <c r="V2024" s="5">
        <v>-0.442879</v>
      </c>
      <c r="W2024" s="1">
        <v>10.115</v>
      </c>
      <c r="Z2024" s="4">
        <f>IFERROR(__xludf.DUMMYFUNCTION("""COMPUTED_VALUE"""),9.745)</f>
        <v>9.745</v>
      </c>
      <c r="AA2024" s="4">
        <v>-0.478959</v>
      </c>
      <c r="AB2024" s="4" t="s">
        <v>13</v>
      </c>
      <c r="AC2024" s="1">
        <v>-61.2787173906688</v>
      </c>
      <c r="AD2024" s="4">
        <v>60.835838390668805</v>
      </c>
    </row>
    <row r="2025">
      <c r="G2025" s="5">
        <v>3.03019</v>
      </c>
      <c r="H2025" s="1">
        <v>10.12</v>
      </c>
      <c r="K2025" s="4">
        <f>IFERROR(__xludf.DUMMYFUNCTION("""COMPUTED_VALUE"""),9.75)</f>
        <v>9.75</v>
      </c>
      <c r="L2025" s="4">
        <v>2.77472</v>
      </c>
      <c r="M2025" s="4" t="s">
        <v>13</v>
      </c>
      <c r="N2025" s="1">
        <v>12.1792350902624</v>
      </c>
      <c r="O2025" s="4">
        <v>-9.149045090262401</v>
      </c>
      <c r="V2025" s="5">
        <v>-0.44364</v>
      </c>
      <c r="W2025" s="1">
        <v>10.12</v>
      </c>
      <c r="Z2025" s="4">
        <f>IFERROR(__xludf.DUMMYFUNCTION("""COMPUTED_VALUE"""),9.75)</f>
        <v>9.75</v>
      </c>
      <c r="AA2025" s="4">
        <v>-0.478623</v>
      </c>
      <c r="AB2025" s="4" t="s">
        <v>13</v>
      </c>
      <c r="AC2025" s="1">
        <v>-62.548090812499</v>
      </c>
      <c r="AD2025" s="4">
        <v>62.104450812498996</v>
      </c>
    </row>
    <row r="2026">
      <c r="G2026" s="5">
        <v>3.03453</v>
      </c>
      <c r="H2026" s="1">
        <v>10.125</v>
      </c>
      <c r="K2026" s="4">
        <f>IFERROR(__xludf.DUMMYFUNCTION("""COMPUTED_VALUE"""),9.755)</f>
        <v>9.755</v>
      </c>
      <c r="L2026" s="4">
        <v>2.77908</v>
      </c>
      <c r="M2026" s="4" t="s">
        <v>13</v>
      </c>
      <c r="N2026" s="1">
        <v>12.3798391171704</v>
      </c>
      <c r="O2026" s="4">
        <v>-9.3453091171704</v>
      </c>
      <c r="V2026" s="5">
        <v>-0.444392</v>
      </c>
      <c r="W2026" s="1">
        <v>10.125</v>
      </c>
      <c r="Z2026" s="4">
        <f>IFERROR(__xludf.DUMMYFUNCTION("""COMPUTED_VALUE"""),9.755)</f>
        <v>9.755</v>
      </c>
      <c r="AA2026" s="4">
        <v>-0.47835</v>
      </c>
      <c r="AB2026" s="4" t="s">
        <v>13</v>
      </c>
      <c r="AC2026" s="1">
        <v>-63.8323021716822</v>
      </c>
      <c r="AD2026" s="4">
        <v>63.3879101716822</v>
      </c>
    </row>
    <row r="2027">
      <c r="G2027" s="5">
        <v>3.0389</v>
      </c>
      <c r="H2027" s="1">
        <v>10.13</v>
      </c>
      <c r="K2027" s="4">
        <f>IFERROR(__xludf.DUMMYFUNCTION("""COMPUTED_VALUE"""),9.76)</f>
        <v>9.76</v>
      </c>
      <c r="L2027" s="4">
        <v>2.78333</v>
      </c>
      <c r="M2027" s="4" t="s">
        <v>13</v>
      </c>
      <c r="N2027" s="1">
        <v>12.5838607495233</v>
      </c>
      <c r="O2027" s="4">
        <v>-9.5449607495233</v>
      </c>
      <c r="V2027" s="5">
        <v>-0.445148</v>
      </c>
      <c r="W2027" s="1">
        <v>10.13</v>
      </c>
      <c r="Z2027" s="4">
        <f>IFERROR(__xludf.DUMMYFUNCTION("""COMPUTED_VALUE"""),9.76)</f>
        <v>9.76</v>
      </c>
      <c r="AA2027" s="4">
        <v>-0.47814</v>
      </c>
      <c r="AB2027" s="4" t="s">
        <v>13</v>
      </c>
      <c r="AC2027" s="1">
        <v>-65.1314343794055</v>
      </c>
      <c r="AD2027" s="4">
        <v>64.6862863794055</v>
      </c>
    </row>
    <row r="2028">
      <c r="G2028" s="5">
        <v>3.04332</v>
      </c>
      <c r="H2028" s="1">
        <v>10.135</v>
      </c>
      <c r="K2028" s="4">
        <f>IFERROR(__xludf.DUMMYFUNCTION("""COMPUTED_VALUE"""),9.765)</f>
        <v>9.765</v>
      </c>
      <c r="L2028" s="4">
        <v>2.78747</v>
      </c>
      <c r="M2028" s="4" t="s">
        <v>13</v>
      </c>
      <c r="N2028" s="1">
        <v>12.791324913743</v>
      </c>
      <c r="O2028" s="4">
        <v>-9.748004913743001</v>
      </c>
      <c r="V2028" s="5">
        <v>-0.445889</v>
      </c>
      <c r="W2028" s="1">
        <v>10.135</v>
      </c>
      <c r="Z2028" s="4">
        <f>IFERROR(__xludf.DUMMYFUNCTION("""COMPUTED_VALUE"""),9.765)</f>
        <v>9.765</v>
      </c>
      <c r="AA2028" s="4">
        <v>-0.47797</v>
      </c>
      <c r="AB2028" s="4" t="s">
        <v>13</v>
      </c>
      <c r="AC2028" s="1">
        <v>-66.4455703468559</v>
      </c>
      <c r="AD2028" s="4">
        <v>65.99968134685591</v>
      </c>
    </row>
    <row r="2029">
      <c r="G2029" s="5">
        <v>3.04779</v>
      </c>
      <c r="H2029" s="1">
        <v>10.14</v>
      </c>
      <c r="K2029" s="4">
        <f>IFERROR(__xludf.DUMMYFUNCTION("""COMPUTED_VALUE"""),9.77)</f>
        <v>9.77</v>
      </c>
      <c r="L2029" s="4">
        <v>2.79148</v>
      </c>
      <c r="M2029" s="4" t="s">
        <v>13</v>
      </c>
      <c r="N2029" s="1">
        <v>13.0022565362516</v>
      </c>
      <c r="O2029" s="4">
        <v>-9.954466536251601</v>
      </c>
      <c r="V2029" s="5">
        <v>-0.4466</v>
      </c>
      <c r="W2029" s="1">
        <v>10.14</v>
      </c>
      <c r="Z2029" s="4">
        <f>IFERROR(__xludf.DUMMYFUNCTION("""COMPUTED_VALUE"""),9.77)</f>
        <v>9.77</v>
      </c>
      <c r="AA2029" s="4">
        <v>-0.47786</v>
      </c>
      <c r="AB2029" s="4" t="s">
        <v>13</v>
      </c>
      <c r="AC2029" s="1">
        <v>-67.7747929852219</v>
      </c>
      <c r="AD2029" s="4">
        <v>67.32819298522189</v>
      </c>
    </row>
    <row r="2030">
      <c r="G2030" s="5">
        <v>3.05231</v>
      </c>
      <c r="H2030" s="1">
        <v>10.145</v>
      </c>
      <c r="K2030" s="4">
        <f>IFERROR(__xludf.DUMMYFUNCTION("""COMPUTED_VALUE"""),9.775)</f>
        <v>9.775</v>
      </c>
      <c r="L2030" s="4">
        <v>2.79538</v>
      </c>
      <c r="M2030" s="4" t="s">
        <v>13</v>
      </c>
      <c r="N2030" s="1">
        <v>13.2166805434709</v>
      </c>
      <c r="O2030" s="4">
        <v>-10.1643705434709</v>
      </c>
      <c r="V2030" s="5">
        <v>-0.44728</v>
      </c>
      <c r="W2030" s="1">
        <v>10.145</v>
      </c>
      <c r="Z2030" s="4">
        <f>IFERROR(__xludf.DUMMYFUNCTION("""COMPUTED_VALUE"""),9.775)</f>
        <v>9.775</v>
      </c>
      <c r="AA2030" s="4">
        <v>-0.477781</v>
      </c>
      <c r="AB2030" s="4" t="s">
        <v>13</v>
      </c>
      <c r="AC2030" s="1">
        <v>-69.1191852056897</v>
      </c>
      <c r="AD2030" s="4">
        <v>68.6719052056897</v>
      </c>
    </row>
    <row r="2031">
      <c r="G2031" s="5">
        <v>3.05692</v>
      </c>
      <c r="H2031" s="1">
        <v>10.15</v>
      </c>
      <c r="K2031" s="4">
        <f>IFERROR(__xludf.DUMMYFUNCTION("""COMPUTED_VALUE"""),9.78)</f>
        <v>9.78</v>
      </c>
      <c r="L2031" s="4">
        <v>2.79917</v>
      </c>
      <c r="M2031" s="4" t="s">
        <v>13</v>
      </c>
      <c r="N2031" s="1">
        <v>13.434621861823</v>
      </c>
      <c r="O2031" s="4">
        <v>-10.377701861823</v>
      </c>
      <c r="V2031" s="5">
        <v>-0.447898</v>
      </c>
      <c r="W2031" s="1">
        <v>10.15</v>
      </c>
      <c r="Z2031" s="4">
        <f>IFERROR(__xludf.DUMMYFUNCTION("""COMPUTED_VALUE"""),9.78)</f>
        <v>9.78</v>
      </c>
      <c r="AA2031" s="4">
        <v>-0.477751</v>
      </c>
      <c r="AB2031" s="4" t="s">
        <v>13</v>
      </c>
      <c r="AC2031" s="1">
        <v>-70.478829919448</v>
      </c>
      <c r="AD2031" s="4">
        <v>70.03093191944801</v>
      </c>
    </row>
    <row r="2032">
      <c r="G2032" s="5">
        <v>3.06156</v>
      </c>
      <c r="H2032" s="1">
        <v>10.155</v>
      </c>
      <c r="K2032" s="4">
        <f>IFERROR(__xludf.DUMMYFUNCTION("""COMPUTED_VALUE"""),9.785)</f>
        <v>9.785</v>
      </c>
      <c r="L2032" s="4">
        <v>2.80284</v>
      </c>
      <c r="M2032" s="4" t="s">
        <v>13</v>
      </c>
      <c r="N2032" s="1">
        <v>13.6561054177298</v>
      </c>
      <c r="O2032" s="4">
        <v>-10.5945454177298</v>
      </c>
      <c r="V2032" s="5">
        <v>-0.448478</v>
      </c>
      <c r="W2032" s="1">
        <v>10.155</v>
      </c>
      <c r="Z2032" s="4">
        <f>IFERROR(__xludf.DUMMYFUNCTION("""COMPUTED_VALUE"""),9.785)</f>
        <v>9.785</v>
      </c>
      <c r="AA2032" s="4">
        <v>-0.477742</v>
      </c>
      <c r="AB2032" s="4" t="s">
        <v>13</v>
      </c>
      <c r="AC2032" s="1">
        <v>-71.8538100376832</v>
      </c>
      <c r="AD2032" s="4">
        <v>71.40533203768321</v>
      </c>
    </row>
    <row r="2033">
      <c r="G2033" s="5">
        <v>3.06629</v>
      </c>
      <c r="H2033" s="1">
        <v>10.16</v>
      </c>
      <c r="K2033" s="4">
        <f>IFERROR(__xludf.DUMMYFUNCTION("""COMPUTED_VALUE"""),9.79)</f>
        <v>9.79</v>
      </c>
      <c r="L2033" s="4">
        <v>2.8064</v>
      </c>
      <c r="M2033" s="4" t="s">
        <v>13</v>
      </c>
      <c r="N2033" s="1">
        <v>13.8811561376133</v>
      </c>
      <c r="O2033" s="4">
        <v>-10.814866137613299</v>
      </c>
      <c r="V2033" s="5">
        <v>-0.448978</v>
      </c>
      <c r="W2033" s="1">
        <v>10.16</v>
      </c>
      <c r="Z2033" s="4">
        <f>IFERROR(__xludf.DUMMYFUNCTION("""COMPUTED_VALUE"""),9.79)</f>
        <v>9.79</v>
      </c>
      <c r="AA2033" s="4">
        <v>-0.477755</v>
      </c>
      <c r="AB2033" s="4" t="s">
        <v>13</v>
      </c>
      <c r="AC2033" s="1">
        <v>-73.2442084715837</v>
      </c>
      <c r="AD2033" s="4">
        <v>72.79523047158371</v>
      </c>
    </row>
    <row r="2034">
      <c r="G2034" s="5">
        <v>3.07109</v>
      </c>
      <c r="H2034" s="1">
        <v>10.165</v>
      </c>
      <c r="K2034" s="4">
        <f>IFERROR(__xludf.DUMMYFUNCTION("""COMPUTED_VALUE"""),9.795)</f>
        <v>9.795</v>
      </c>
      <c r="L2034" s="4">
        <v>2.80988</v>
      </c>
      <c r="M2034" s="4" t="s">
        <v>13</v>
      </c>
      <c r="N2034" s="1">
        <v>14.1097989478954</v>
      </c>
      <c r="O2034" s="4">
        <v>-11.0387089478954</v>
      </c>
      <c r="V2034" s="5">
        <v>-0.449422</v>
      </c>
      <c r="W2034" s="1">
        <v>10.165</v>
      </c>
      <c r="Z2034" s="4">
        <f>IFERROR(__xludf.DUMMYFUNCTION("""COMPUTED_VALUE"""),9.795)</f>
        <v>9.795</v>
      </c>
      <c r="AA2034" s="4">
        <v>-0.477769</v>
      </c>
      <c r="AB2034" s="4" t="s">
        <v>13</v>
      </c>
      <c r="AC2034" s="1">
        <v>-74.6501081323361</v>
      </c>
      <c r="AD2034" s="4">
        <v>74.2006861323361</v>
      </c>
    </row>
    <row r="2035">
      <c r="G2035" s="5">
        <v>3.07596</v>
      </c>
      <c r="H2035" s="1">
        <v>10.17</v>
      </c>
      <c r="K2035" s="4">
        <f>IFERROR(__xludf.DUMMYFUNCTION("""COMPUTED_VALUE"""),9.8)</f>
        <v>9.8</v>
      </c>
      <c r="L2035" s="4">
        <v>2.81323</v>
      </c>
      <c r="M2035" s="4" t="s">
        <v>13</v>
      </c>
      <c r="N2035" s="1">
        <v>14.3420587749982</v>
      </c>
      <c r="O2035" s="4">
        <v>-11.2660987749982</v>
      </c>
      <c r="V2035" s="5">
        <v>-0.449781</v>
      </c>
      <c r="W2035" s="1">
        <v>10.17</v>
      </c>
      <c r="Z2035" s="4">
        <f>IFERROR(__xludf.DUMMYFUNCTION("""COMPUTED_VALUE"""),9.8)</f>
        <v>9.8</v>
      </c>
      <c r="AA2035" s="4">
        <v>-0.477833</v>
      </c>
      <c r="AB2035" s="4" t="s">
        <v>13</v>
      </c>
      <c r="AC2035" s="1">
        <v>-76.0715919311287</v>
      </c>
      <c r="AD2035" s="4">
        <v>75.62181093112869</v>
      </c>
    </row>
    <row r="2036">
      <c r="G2036" s="5">
        <v>3.0809</v>
      </c>
      <c r="H2036" s="1">
        <v>10.175</v>
      </c>
      <c r="K2036" s="4">
        <f>IFERROR(__xludf.DUMMYFUNCTION("""COMPUTED_VALUE"""),9.805)</f>
        <v>9.805</v>
      </c>
      <c r="L2036" s="4">
        <v>2.8165</v>
      </c>
      <c r="M2036" s="4" t="s">
        <v>13</v>
      </c>
      <c r="N2036" s="1">
        <v>14.5779605453436</v>
      </c>
      <c r="O2036" s="4">
        <v>-11.4970605453436</v>
      </c>
      <c r="V2036" s="5">
        <v>-0.450069</v>
      </c>
      <c r="W2036" s="1">
        <v>10.175</v>
      </c>
      <c r="Z2036" s="4">
        <f>IFERROR(__xludf.DUMMYFUNCTION("""COMPUTED_VALUE"""),9.805)</f>
        <v>9.805</v>
      </c>
      <c r="AA2036" s="4">
        <v>-0.477873</v>
      </c>
      <c r="AB2036" s="4" t="s">
        <v>13</v>
      </c>
      <c r="AC2036" s="1">
        <v>-77.5087427791486</v>
      </c>
      <c r="AD2036" s="4">
        <v>77.0586737791486</v>
      </c>
    </row>
    <row r="2037">
      <c r="G2037" s="5">
        <v>3.08594</v>
      </c>
      <c r="H2037" s="1">
        <v>10.18</v>
      </c>
      <c r="K2037" s="4">
        <f>IFERROR(__xludf.DUMMYFUNCTION("""COMPUTED_VALUE"""),9.81)</f>
        <v>9.81</v>
      </c>
      <c r="L2037" s="4">
        <v>2.81968</v>
      </c>
      <c r="M2037" s="4" t="s">
        <v>13</v>
      </c>
      <c r="N2037" s="1">
        <v>14.8175291853534</v>
      </c>
      <c r="O2037" s="4">
        <v>-11.7315891853534</v>
      </c>
      <c r="V2037" s="5">
        <v>-0.450258</v>
      </c>
      <c r="W2037" s="1">
        <v>10.18</v>
      </c>
      <c r="Z2037" s="4">
        <f>IFERROR(__xludf.DUMMYFUNCTION("""COMPUTED_VALUE"""),9.81)</f>
        <v>9.81</v>
      </c>
      <c r="AA2037" s="4">
        <v>-0.477925</v>
      </c>
      <c r="AB2037" s="4" t="s">
        <v>13</v>
      </c>
      <c r="AC2037" s="1">
        <v>-78.9616435875826</v>
      </c>
      <c r="AD2037" s="4">
        <v>78.5113855875826</v>
      </c>
    </row>
    <row r="2038">
      <c r="G2038" s="5">
        <v>3.09102</v>
      </c>
      <c r="H2038" s="1">
        <v>10.185</v>
      </c>
      <c r="K2038" s="4">
        <f>IFERROR(__xludf.DUMMYFUNCTION("""COMPUTED_VALUE"""),9.815)</f>
        <v>9.815</v>
      </c>
      <c r="L2038" s="4">
        <v>2.82276</v>
      </c>
      <c r="M2038" s="4" t="s">
        <v>13</v>
      </c>
      <c r="N2038" s="1">
        <v>15.0607896214498</v>
      </c>
      <c r="O2038" s="4">
        <v>-11.9697696214498</v>
      </c>
      <c r="V2038" s="5">
        <v>-0.450384</v>
      </c>
      <c r="W2038" s="1">
        <v>10.185</v>
      </c>
      <c r="Z2038" s="4">
        <f>IFERROR(__xludf.DUMMYFUNCTION("""COMPUTED_VALUE"""),9.815)</f>
        <v>9.815</v>
      </c>
      <c r="AA2038" s="4">
        <v>-0.477976</v>
      </c>
      <c r="AB2038" s="4" t="s">
        <v>13</v>
      </c>
      <c r="AC2038" s="1">
        <v>-80.4303772676194</v>
      </c>
      <c r="AD2038" s="4">
        <v>79.9799932676194</v>
      </c>
    </row>
    <row r="2039">
      <c r="G2039" s="5">
        <v>3.0962</v>
      </c>
      <c r="H2039" s="1">
        <v>10.19</v>
      </c>
      <c r="K2039" s="4">
        <f>IFERROR(__xludf.DUMMYFUNCTION("""COMPUTED_VALUE"""),9.82)</f>
        <v>9.82</v>
      </c>
      <c r="L2039" s="4">
        <v>2.82579</v>
      </c>
      <c r="M2039" s="4" t="s">
        <v>13</v>
      </c>
      <c r="N2039" s="1">
        <v>15.3077667800545</v>
      </c>
      <c r="O2039" s="4">
        <v>-12.2115667800545</v>
      </c>
      <c r="V2039" s="5">
        <v>-0.450399</v>
      </c>
      <c r="W2039" s="1">
        <v>10.19</v>
      </c>
      <c r="Z2039" s="4">
        <f>IFERROR(__xludf.DUMMYFUNCTION("""COMPUTED_VALUE"""),9.82)</f>
        <v>9.82</v>
      </c>
      <c r="AA2039" s="4">
        <v>-0.477998</v>
      </c>
      <c r="AB2039" s="4" t="s">
        <v>13</v>
      </c>
      <c r="AC2039" s="1">
        <v>-81.9150267304452</v>
      </c>
      <c r="AD2039" s="4">
        <v>81.4646277304452</v>
      </c>
    </row>
    <row r="2040">
      <c r="G2040" s="5">
        <v>3.10145</v>
      </c>
      <c r="H2040" s="1">
        <v>10.195</v>
      </c>
      <c r="K2040" s="4">
        <f>IFERROR(__xludf.DUMMYFUNCTION("""COMPUTED_VALUE"""),9.825)</f>
        <v>9.825</v>
      </c>
      <c r="L2040" s="4">
        <v>2.82874</v>
      </c>
      <c r="M2040" s="4" t="s">
        <v>13</v>
      </c>
      <c r="N2040" s="1">
        <v>15.5584855875898</v>
      </c>
      <c r="O2040" s="4">
        <v>-12.4570355875898</v>
      </c>
      <c r="V2040" s="5">
        <v>-0.45033</v>
      </c>
      <c r="W2040" s="1">
        <v>10.195</v>
      </c>
      <c r="Z2040" s="4">
        <f>IFERROR(__xludf.DUMMYFUNCTION("""COMPUTED_VALUE"""),9.825)</f>
        <v>9.825</v>
      </c>
      <c r="AA2040" s="4">
        <v>-0.477996</v>
      </c>
      <c r="AB2040" s="4" t="s">
        <v>13</v>
      </c>
      <c r="AC2040" s="1">
        <v>-83.4156748872487</v>
      </c>
      <c r="AD2040" s="4">
        <v>82.9653448872487</v>
      </c>
    </row>
    <row r="2041">
      <c r="G2041" s="5">
        <v>3.10677</v>
      </c>
      <c r="H2041" s="1">
        <v>10.2</v>
      </c>
      <c r="K2041" s="4">
        <f>IFERROR(__xludf.DUMMYFUNCTION("""COMPUTED_VALUE"""),9.83)</f>
        <v>9.83</v>
      </c>
      <c r="L2041" s="4">
        <v>2.8316</v>
      </c>
      <c r="M2041" s="4" t="s">
        <v>13</v>
      </c>
      <c r="N2041" s="1">
        <v>15.8129709704773</v>
      </c>
      <c r="O2041" s="4">
        <v>-12.706200970477301</v>
      </c>
      <c r="V2041" s="5">
        <v>-0.450186</v>
      </c>
      <c r="W2041" s="1">
        <v>10.2</v>
      </c>
      <c r="Z2041" s="4">
        <f>IFERROR(__xludf.DUMMYFUNCTION("""COMPUTED_VALUE"""),9.83)</f>
        <v>9.83</v>
      </c>
      <c r="AA2041" s="4">
        <v>-0.477988</v>
      </c>
      <c r="AB2041" s="4" t="s">
        <v>13</v>
      </c>
      <c r="AC2041" s="1">
        <v>-84.9324046492162</v>
      </c>
      <c r="AD2041" s="4">
        <v>84.4822186492162</v>
      </c>
    </row>
    <row r="2042">
      <c r="G2042" s="5">
        <v>3.11218</v>
      </c>
      <c r="H2042" s="1">
        <v>10.205</v>
      </c>
      <c r="K2042" s="4">
        <f>IFERROR(__xludf.DUMMYFUNCTION("""COMPUTED_VALUE"""),9.835)</f>
        <v>9.835</v>
      </c>
      <c r="L2042" s="4">
        <v>2.83444</v>
      </c>
      <c r="M2042" s="4" t="s">
        <v>13</v>
      </c>
      <c r="N2042" s="1">
        <v>16.0712478551393</v>
      </c>
      <c r="O2042" s="4">
        <v>-12.9590678551393</v>
      </c>
      <c r="V2042" s="5">
        <v>-0.449924</v>
      </c>
      <c r="W2042" s="1">
        <v>10.205</v>
      </c>
      <c r="Z2042" s="4">
        <f>IFERROR(__xludf.DUMMYFUNCTION("""COMPUTED_VALUE"""),9.835)</f>
        <v>9.835</v>
      </c>
      <c r="AA2042" s="4">
        <v>-0.477932</v>
      </c>
      <c r="AB2042" s="4" t="s">
        <v>13</v>
      </c>
      <c r="AC2042" s="1">
        <v>-86.4652989275362</v>
      </c>
      <c r="AD2042" s="4">
        <v>86.0153749275362</v>
      </c>
    </row>
    <row r="2043">
      <c r="G2043" s="5">
        <v>3.11766</v>
      </c>
      <c r="H2043" s="1">
        <v>10.21</v>
      </c>
      <c r="K2043" s="4">
        <f>IFERROR(__xludf.DUMMYFUNCTION("""COMPUTED_VALUE"""),9.84)</f>
        <v>9.84</v>
      </c>
      <c r="L2043" s="4">
        <v>2.83719</v>
      </c>
      <c r="M2043" s="4" t="s">
        <v>13</v>
      </c>
      <c r="N2043" s="1">
        <v>16.3333411679976</v>
      </c>
      <c r="O2043" s="4">
        <v>-13.215681167997598</v>
      </c>
      <c r="V2043" s="5">
        <v>-0.449591</v>
      </c>
      <c r="W2043" s="1">
        <v>10.21</v>
      </c>
      <c r="Z2043" s="4">
        <f>IFERROR(__xludf.DUMMYFUNCTION("""COMPUTED_VALUE"""),9.84)</f>
        <v>9.84</v>
      </c>
      <c r="AA2043" s="4">
        <v>-0.47787</v>
      </c>
      <c r="AB2043" s="4" t="s">
        <v>13</v>
      </c>
      <c r="AC2043" s="1">
        <v>-88.0144406333957</v>
      </c>
      <c r="AD2043" s="4">
        <v>87.5648496333957</v>
      </c>
    </row>
    <row r="2044">
      <c r="G2044" s="5">
        <v>3.12324</v>
      </c>
      <c r="H2044" s="1">
        <v>10.215</v>
      </c>
      <c r="K2044" s="4">
        <f>IFERROR(__xludf.DUMMYFUNCTION("""COMPUTED_VALUE"""),9.845)</f>
        <v>9.845</v>
      </c>
      <c r="L2044" s="4">
        <v>2.83993</v>
      </c>
      <c r="M2044" s="4" t="s">
        <v>13</v>
      </c>
      <c r="N2044" s="1">
        <v>16.599275835474</v>
      </c>
      <c r="O2044" s="4">
        <v>-13.476035835474</v>
      </c>
      <c r="V2044" s="5">
        <v>-0.44914</v>
      </c>
      <c r="W2044" s="1">
        <v>10.215</v>
      </c>
      <c r="Z2044" s="4">
        <f>IFERROR(__xludf.DUMMYFUNCTION("""COMPUTED_VALUE"""),9.845)</f>
        <v>9.845</v>
      </c>
      <c r="AA2044" s="4">
        <v>-0.477748</v>
      </c>
      <c r="AB2044" s="4" t="s">
        <v>13</v>
      </c>
      <c r="AC2044" s="1">
        <v>-89.5799126779815</v>
      </c>
      <c r="AD2044" s="4">
        <v>89.1307726779815</v>
      </c>
    </row>
    <row r="2045">
      <c r="G2045" s="5"/>
      <c r="H2045" s="1"/>
      <c r="K2045" s="4">
        <f>IFERROR(__xludf.DUMMYFUNCTION("""COMPUTED_VALUE"""),9.85)</f>
        <v>9.85</v>
      </c>
      <c r="L2045" s="4">
        <v>2.8426</v>
      </c>
      <c r="M2045" s="4" t="s">
        <v>13</v>
      </c>
      <c r="O2045" s="4">
        <v>0.0</v>
      </c>
      <c r="V2045" s="5"/>
      <c r="W2045" s="1"/>
      <c r="Z2045" s="4">
        <f>IFERROR(__xludf.DUMMYFUNCTION("""COMPUTED_VALUE"""),9.85)</f>
        <v>9.85</v>
      </c>
      <c r="AA2045" s="4">
        <v>-0.477614</v>
      </c>
      <c r="AB2045" s="4" t="s">
        <v>13</v>
      </c>
      <c r="AD2045" s="4">
        <v>0.0</v>
      </c>
    </row>
    <row r="2046">
      <c r="G2046" s="5"/>
      <c r="H2046" s="1"/>
      <c r="K2046" s="4">
        <f>IFERROR(__xludf.DUMMYFUNCTION("""COMPUTED_VALUE"""),9.855)</f>
        <v>9.855</v>
      </c>
      <c r="L2046" s="4">
        <v>2.84527</v>
      </c>
      <c r="M2046" s="4" t="s">
        <v>13</v>
      </c>
      <c r="O2046" s="4">
        <v>0.0</v>
      </c>
      <c r="V2046" s="5"/>
      <c r="W2046" s="1"/>
      <c r="Z2046" s="4">
        <f>IFERROR(__xludf.DUMMYFUNCTION("""COMPUTED_VALUE"""),9.855)</f>
        <v>9.855</v>
      </c>
      <c r="AA2046" s="4">
        <v>-0.477417</v>
      </c>
      <c r="AB2046" s="4" t="s">
        <v>13</v>
      </c>
      <c r="AD2046" s="4">
        <v>0.0</v>
      </c>
    </row>
    <row r="2047">
      <c r="G2047" s="5"/>
      <c r="H2047" s="1"/>
      <c r="K2047" s="4">
        <f>IFERROR(__xludf.DUMMYFUNCTION("""COMPUTED_VALUE"""),9.86)</f>
        <v>9.86</v>
      </c>
      <c r="L2047" s="4">
        <v>2.84788</v>
      </c>
      <c r="M2047" s="4" t="s">
        <v>13</v>
      </c>
      <c r="O2047" s="4">
        <v>0.0</v>
      </c>
      <c r="V2047" s="5"/>
      <c r="W2047" s="1"/>
      <c r="Z2047" s="4">
        <f>IFERROR(__xludf.DUMMYFUNCTION("""COMPUTED_VALUE"""),9.86)</f>
        <v>9.86</v>
      </c>
      <c r="AA2047" s="4">
        <v>-0.477181</v>
      </c>
      <c r="AB2047" s="4" t="s">
        <v>13</v>
      </c>
      <c r="AD2047" s="4">
        <v>0.0</v>
      </c>
    </row>
    <row r="2048">
      <c r="G2048" s="5"/>
      <c r="H2048" s="1"/>
      <c r="K2048" s="4">
        <f>IFERROR(__xludf.DUMMYFUNCTION("""COMPUTED_VALUE"""),9.865)</f>
        <v>9.865</v>
      </c>
      <c r="L2048" s="4">
        <v>2.85051</v>
      </c>
      <c r="M2048" s="4" t="s">
        <v>13</v>
      </c>
      <c r="O2048" s="4">
        <v>0.0</v>
      </c>
      <c r="V2048" s="5"/>
      <c r="W2048" s="1"/>
      <c r="Z2048" s="4">
        <f>IFERROR(__xludf.DUMMYFUNCTION("""COMPUTED_VALUE"""),9.865)</f>
        <v>9.865</v>
      </c>
      <c r="AA2048" s="4">
        <v>-0.476869</v>
      </c>
      <c r="AB2048" s="4" t="s">
        <v>13</v>
      </c>
      <c r="AD2048" s="4">
        <v>0.0</v>
      </c>
    </row>
    <row r="2049">
      <c r="G2049" s="5"/>
      <c r="H2049" s="1"/>
      <c r="K2049" s="4">
        <f>IFERROR(__xludf.DUMMYFUNCTION("""COMPUTED_VALUE"""),9.87)</f>
        <v>9.87</v>
      </c>
      <c r="L2049" s="4">
        <v>2.85311</v>
      </c>
      <c r="M2049" s="4" t="s">
        <v>13</v>
      </c>
      <c r="O2049" s="4">
        <v>0.0</v>
      </c>
      <c r="V2049" s="5"/>
      <c r="W2049" s="1"/>
      <c r="Z2049" s="4">
        <f>IFERROR(__xludf.DUMMYFUNCTION("""COMPUTED_VALUE"""),9.87)</f>
        <v>9.87</v>
      </c>
      <c r="AA2049" s="4">
        <v>-0.476522</v>
      </c>
      <c r="AB2049" s="4" t="s">
        <v>13</v>
      </c>
      <c r="AD2049" s="4">
        <v>0.0</v>
      </c>
    </row>
    <row r="2050">
      <c r="G2050" s="5"/>
      <c r="H2050" s="1"/>
      <c r="K2050" s="4">
        <f>IFERROR(__xludf.DUMMYFUNCTION("""COMPUTED_VALUE"""),9.875)</f>
        <v>9.875</v>
      </c>
      <c r="L2050" s="4">
        <v>2.85572</v>
      </c>
      <c r="M2050" s="4" t="s">
        <v>13</v>
      </c>
      <c r="O2050" s="4">
        <v>0.0</v>
      </c>
      <c r="V2050" s="5"/>
      <c r="W2050" s="1"/>
      <c r="Z2050" s="4">
        <f>IFERROR(__xludf.DUMMYFUNCTION("""COMPUTED_VALUE"""),9.875)</f>
        <v>9.875</v>
      </c>
      <c r="AA2050" s="4">
        <v>-0.47612</v>
      </c>
      <c r="AB2050" s="4" t="s">
        <v>13</v>
      </c>
      <c r="AD2050" s="4">
        <v>0.0</v>
      </c>
    </row>
    <row r="2051">
      <c r="G2051" s="5"/>
      <c r="H2051" s="1"/>
      <c r="K2051" s="4">
        <f>IFERROR(__xludf.DUMMYFUNCTION("""COMPUTED_VALUE"""),9.88)</f>
        <v>9.88</v>
      </c>
      <c r="L2051" s="4">
        <v>2.85831</v>
      </c>
      <c r="M2051" s="4" t="s">
        <v>13</v>
      </c>
      <c r="O2051" s="4">
        <v>0.0</v>
      </c>
      <c r="V2051" s="5"/>
      <c r="W2051" s="1"/>
      <c r="Z2051" s="4">
        <f>IFERROR(__xludf.DUMMYFUNCTION("""COMPUTED_VALUE"""),9.88)</f>
        <v>9.88</v>
      </c>
      <c r="AA2051" s="4">
        <v>-0.475648</v>
      </c>
      <c r="AB2051" s="4" t="s">
        <v>13</v>
      </c>
      <c r="AD2051" s="4">
        <v>0.0</v>
      </c>
    </row>
    <row r="2052">
      <c r="G2052" s="5"/>
      <c r="H2052" s="1"/>
      <c r="K2052" s="4">
        <f>IFERROR(__xludf.DUMMYFUNCTION("""COMPUTED_VALUE"""),9.885)</f>
        <v>9.885</v>
      </c>
      <c r="L2052" s="4">
        <v>2.86093</v>
      </c>
      <c r="M2052" s="4" t="s">
        <v>13</v>
      </c>
      <c r="O2052" s="4">
        <v>0.0</v>
      </c>
      <c r="V2052" s="5"/>
      <c r="W2052" s="1"/>
      <c r="Z2052" s="4">
        <f>IFERROR(__xludf.DUMMYFUNCTION("""COMPUTED_VALUE"""),9.885)</f>
        <v>9.885</v>
      </c>
      <c r="AA2052" s="4">
        <v>-0.475102</v>
      </c>
      <c r="AB2052" s="4" t="s">
        <v>13</v>
      </c>
      <c r="AD2052" s="4">
        <v>0.0</v>
      </c>
    </row>
    <row r="2053">
      <c r="G2053" s="5"/>
      <c r="H2053" s="1"/>
      <c r="K2053" s="4">
        <f>IFERROR(__xludf.DUMMYFUNCTION("""COMPUTED_VALUE"""),9.89)</f>
        <v>9.89</v>
      </c>
      <c r="L2053" s="4">
        <v>2.86357</v>
      </c>
      <c r="M2053" s="4" t="s">
        <v>13</v>
      </c>
      <c r="O2053" s="4">
        <v>0.0</v>
      </c>
      <c r="V2053" s="5"/>
      <c r="W2053" s="1"/>
      <c r="Z2053" s="4">
        <f>IFERROR(__xludf.DUMMYFUNCTION("""COMPUTED_VALUE"""),9.89)</f>
        <v>9.89</v>
      </c>
      <c r="AA2053" s="4">
        <v>-0.474495</v>
      </c>
      <c r="AB2053" s="4" t="s">
        <v>13</v>
      </c>
      <c r="AD2053" s="4">
        <v>0.0</v>
      </c>
    </row>
    <row r="2054">
      <c r="G2054" s="5"/>
      <c r="H2054" s="1"/>
      <c r="K2054" s="4">
        <f>IFERROR(__xludf.DUMMYFUNCTION("""COMPUTED_VALUE"""),9.895)</f>
        <v>9.895</v>
      </c>
      <c r="L2054" s="4">
        <v>2.86622</v>
      </c>
      <c r="M2054" s="4" t="s">
        <v>13</v>
      </c>
      <c r="O2054" s="4">
        <v>0.0</v>
      </c>
      <c r="V2054" s="5"/>
      <c r="W2054" s="1"/>
      <c r="Z2054" s="4">
        <f>IFERROR(__xludf.DUMMYFUNCTION("""COMPUTED_VALUE"""),9.895)</f>
        <v>9.895</v>
      </c>
      <c r="AA2054" s="4">
        <v>-0.473837</v>
      </c>
      <c r="AB2054" s="4" t="s">
        <v>13</v>
      </c>
      <c r="AD2054" s="4">
        <v>0.0</v>
      </c>
    </row>
    <row r="2055">
      <c r="G2055" s="5"/>
      <c r="H2055" s="1"/>
      <c r="K2055" s="4">
        <f>IFERROR(__xludf.DUMMYFUNCTION("""COMPUTED_VALUE"""),9.9)</f>
        <v>9.9</v>
      </c>
      <c r="L2055" s="4">
        <v>2.8689</v>
      </c>
      <c r="M2055" s="4" t="s">
        <v>13</v>
      </c>
      <c r="O2055" s="4">
        <v>0.0</v>
      </c>
      <c r="V2055" s="5"/>
      <c r="W2055" s="1"/>
      <c r="Z2055" s="4">
        <f>IFERROR(__xludf.DUMMYFUNCTION("""COMPUTED_VALUE"""),9.9)</f>
        <v>9.9</v>
      </c>
      <c r="AA2055" s="4">
        <v>-0.473096</v>
      </c>
      <c r="AB2055" s="4" t="s">
        <v>13</v>
      </c>
      <c r="AD2055" s="4">
        <v>0.0</v>
      </c>
    </row>
    <row r="2056">
      <c r="G2056" s="5"/>
      <c r="H2056" s="1"/>
      <c r="K2056" s="4">
        <f>IFERROR(__xludf.DUMMYFUNCTION("""COMPUTED_VALUE"""),9.905)</f>
        <v>9.905</v>
      </c>
      <c r="L2056" s="4">
        <v>2.8716</v>
      </c>
      <c r="M2056" s="4" t="s">
        <v>13</v>
      </c>
      <c r="O2056" s="4">
        <v>0.0</v>
      </c>
      <c r="V2056" s="5"/>
      <c r="W2056" s="1"/>
      <c r="Z2056" s="4">
        <f>IFERROR(__xludf.DUMMYFUNCTION("""COMPUTED_VALUE"""),9.905)</f>
        <v>9.905</v>
      </c>
      <c r="AA2056" s="4">
        <v>-0.472283</v>
      </c>
      <c r="AB2056" s="4" t="s">
        <v>13</v>
      </c>
      <c r="AD2056" s="4">
        <v>0.0</v>
      </c>
    </row>
    <row r="2057">
      <c r="G2057" s="5"/>
      <c r="H2057" s="1"/>
      <c r="K2057" s="4">
        <f>IFERROR(__xludf.DUMMYFUNCTION("""COMPUTED_VALUE"""),9.91)</f>
        <v>9.91</v>
      </c>
      <c r="L2057" s="4">
        <v>2.87434</v>
      </c>
      <c r="M2057" s="4" t="s">
        <v>13</v>
      </c>
      <c r="O2057" s="4">
        <v>0.0</v>
      </c>
      <c r="V2057" s="5"/>
      <c r="W2057" s="1"/>
      <c r="Z2057" s="4">
        <f>IFERROR(__xludf.DUMMYFUNCTION("""COMPUTED_VALUE"""),9.91)</f>
        <v>9.91</v>
      </c>
      <c r="AA2057" s="4">
        <v>-0.471405</v>
      </c>
      <c r="AB2057" s="4" t="s">
        <v>13</v>
      </c>
      <c r="AD2057" s="4">
        <v>0.0</v>
      </c>
    </row>
    <row r="2058">
      <c r="G2058" s="5"/>
      <c r="H2058" s="1"/>
      <c r="K2058" s="4">
        <f>IFERROR(__xludf.DUMMYFUNCTION("""COMPUTED_VALUE"""),9.915)</f>
        <v>9.915</v>
      </c>
      <c r="L2058" s="4">
        <v>2.87712</v>
      </c>
      <c r="M2058" s="4" t="s">
        <v>13</v>
      </c>
      <c r="O2058" s="4">
        <v>0.0</v>
      </c>
      <c r="V2058" s="5"/>
      <c r="W2058" s="1"/>
      <c r="Z2058" s="4">
        <f>IFERROR(__xludf.DUMMYFUNCTION("""COMPUTED_VALUE"""),9.915)</f>
        <v>9.915</v>
      </c>
      <c r="AA2058" s="4">
        <v>-0.470465</v>
      </c>
      <c r="AB2058" s="4" t="s">
        <v>13</v>
      </c>
      <c r="AD2058" s="4">
        <v>0.0</v>
      </c>
    </row>
    <row r="2059">
      <c r="G2059" s="5"/>
      <c r="H2059" s="1"/>
      <c r="K2059" s="4">
        <f>IFERROR(__xludf.DUMMYFUNCTION("""COMPUTED_VALUE"""),9.92)</f>
        <v>9.92</v>
      </c>
      <c r="L2059" s="4">
        <v>2.87996</v>
      </c>
      <c r="M2059" s="4" t="s">
        <v>13</v>
      </c>
      <c r="O2059" s="4">
        <v>0.0</v>
      </c>
      <c r="V2059" s="5"/>
      <c r="W2059" s="1"/>
      <c r="Z2059" s="4">
        <f>IFERROR(__xludf.DUMMYFUNCTION("""COMPUTED_VALUE"""),9.92)</f>
        <v>9.92</v>
      </c>
      <c r="AA2059" s="4">
        <v>-0.46945</v>
      </c>
      <c r="AB2059" s="4" t="s">
        <v>13</v>
      </c>
      <c r="AD2059" s="4">
        <v>0.0</v>
      </c>
    </row>
    <row r="2060">
      <c r="G2060" s="5"/>
      <c r="H2060" s="1"/>
      <c r="K2060" s="4">
        <f>IFERROR(__xludf.DUMMYFUNCTION("""COMPUTED_VALUE"""),9.925)</f>
        <v>9.925</v>
      </c>
      <c r="L2060" s="4">
        <v>2.88284</v>
      </c>
      <c r="M2060" s="4" t="s">
        <v>13</v>
      </c>
      <c r="O2060" s="4">
        <v>0.0</v>
      </c>
      <c r="V2060" s="5"/>
      <c r="W2060" s="1"/>
      <c r="Z2060" s="4">
        <f>IFERROR(__xludf.DUMMYFUNCTION("""COMPUTED_VALUE"""),9.925)</f>
        <v>9.925</v>
      </c>
      <c r="AA2060" s="4">
        <v>-0.468362</v>
      </c>
      <c r="AB2060" s="4" t="s">
        <v>13</v>
      </c>
      <c r="AD2060" s="4">
        <v>0.0</v>
      </c>
    </row>
    <row r="2061">
      <c r="G2061" s="5"/>
      <c r="H2061" s="1"/>
      <c r="K2061" s="4">
        <f>IFERROR(__xludf.DUMMYFUNCTION("""COMPUTED_VALUE"""),9.93)</f>
        <v>9.93</v>
      </c>
      <c r="L2061" s="4">
        <v>2.88577</v>
      </c>
      <c r="M2061" s="4" t="s">
        <v>13</v>
      </c>
      <c r="O2061" s="4">
        <v>0.0</v>
      </c>
      <c r="V2061" s="5"/>
      <c r="W2061" s="1"/>
      <c r="Z2061" s="4">
        <f>IFERROR(__xludf.DUMMYFUNCTION("""COMPUTED_VALUE"""),9.93)</f>
        <v>9.93</v>
      </c>
      <c r="AA2061" s="4">
        <v>-0.467219</v>
      </c>
      <c r="AB2061" s="4" t="s">
        <v>13</v>
      </c>
      <c r="AD2061" s="4">
        <v>0.0</v>
      </c>
    </row>
    <row r="2062">
      <c r="G2062" s="5"/>
      <c r="H2062" s="1"/>
      <c r="K2062" s="4">
        <f>IFERROR(__xludf.DUMMYFUNCTION("""COMPUTED_VALUE"""),9.935)</f>
        <v>9.935</v>
      </c>
      <c r="L2062" s="4">
        <v>2.88876</v>
      </c>
      <c r="M2062" s="4" t="s">
        <v>13</v>
      </c>
      <c r="O2062" s="4">
        <v>0.0</v>
      </c>
      <c r="V2062" s="5"/>
      <c r="W2062" s="1"/>
      <c r="Z2062" s="4">
        <f>IFERROR(__xludf.DUMMYFUNCTION("""COMPUTED_VALUE"""),9.935)</f>
        <v>9.935</v>
      </c>
      <c r="AA2062" s="4">
        <v>-0.466014</v>
      </c>
      <c r="AB2062" s="4" t="s">
        <v>13</v>
      </c>
      <c r="AD2062" s="4">
        <v>0.0</v>
      </c>
    </row>
    <row r="2063">
      <c r="G2063" s="5"/>
      <c r="H2063" s="1"/>
      <c r="K2063" s="4">
        <f>IFERROR(__xludf.DUMMYFUNCTION("""COMPUTED_VALUE"""),9.94)</f>
        <v>9.94</v>
      </c>
      <c r="L2063" s="4">
        <v>2.8918</v>
      </c>
      <c r="M2063" s="4" t="s">
        <v>13</v>
      </c>
      <c r="O2063" s="4">
        <v>0.0</v>
      </c>
      <c r="V2063" s="5"/>
      <c r="W2063" s="1"/>
      <c r="Z2063" s="4">
        <f>IFERROR(__xludf.DUMMYFUNCTION("""COMPUTED_VALUE"""),9.94)</f>
        <v>9.94</v>
      </c>
      <c r="AA2063" s="4">
        <v>-0.464769</v>
      </c>
      <c r="AB2063" s="4" t="s">
        <v>13</v>
      </c>
      <c r="AD2063" s="4">
        <v>0.0</v>
      </c>
    </row>
    <row r="2064">
      <c r="G2064" s="5"/>
      <c r="H2064" s="1"/>
      <c r="K2064" s="4">
        <f>IFERROR(__xludf.DUMMYFUNCTION("""COMPUTED_VALUE"""),9.945)</f>
        <v>9.945</v>
      </c>
      <c r="L2064" s="4">
        <v>2.89491</v>
      </c>
      <c r="M2064" s="4" t="s">
        <v>13</v>
      </c>
      <c r="O2064" s="4">
        <v>0.0</v>
      </c>
      <c r="V2064" s="5"/>
      <c r="W2064" s="1"/>
      <c r="Z2064" s="4">
        <f>IFERROR(__xludf.DUMMYFUNCTION("""COMPUTED_VALUE"""),9.945)</f>
        <v>9.945</v>
      </c>
      <c r="AA2064" s="4">
        <v>-0.463446</v>
      </c>
      <c r="AB2064" s="4" t="s">
        <v>13</v>
      </c>
      <c r="AD2064" s="4">
        <v>0.0</v>
      </c>
    </row>
    <row r="2065">
      <c r="G2065" s="5"/>
      <c r="H2065" s="1"/>
      <c r="K2065" s="4">
        <f>IFERROR(__xludf.DUMMYFUNCTION("""COMPUTED_VALUE"""),9.95)</f>
        <v>9.95</v>
      </c>
      <c r="L2065" s="4">
        <v>2.89806</v>
      </c>
      <c r="M2065" s="4" t="s">
        <v>13</v>
      </c>
      <c r="O2065" s="4">
        <v>0.0</v>
      </c>
      <c r="V2065" s="5"/>
      <c r="W2065" s="1"/>
      <c r="Z2065" s="4">
        <f>IFERROR(__xludf.DUMMYFUNCTION("""COMPUTED_VALUE"""),9.95)</f>
        <v>9.95</v>
      </c>
      <c r="AA2065" s="4">
        <v>-0.462101</v>
      </c>
      <c r="AB2065" s="4" t="s">
        <v>13</v>
      </c>
      <c r="AD2065" s="4">
        <v>0.0</v>
      </c>
    </row>
    <row r="2066">
      <c r="G2066" s="5"/>
      <c r="H2066" s="1"/>
      <c r="K2066" s="4">
        <f>IFERROR(__xludf.DUMMYFUNCTION("""COMPUTED_VALUE"""),9.955)</f>
        <v>9.955</v>
      </c>
      <c r="L2066" s="4">
        <v>2.90129</v>
      </c>
      <c r="M2066" s="4" t="s">
        <v>13</v>
      </c>
      <c r="O2066" s="4">
        <v>0.0</v>
      </c>
      <c r="V2066" s="5"/>
      <c r="W2066" s="1"/>
      <c r="Z2066" s="4">
        <f>IFERROR(__xludf.DUMMYFUNCTION("""COMPUTED_VALUE"""),9.955)</f>
        <v>9.955</v>
      </c>
      <c r="AA2066" s="4">
        <v>-0.460696</v>
      </c>
      <c r="AB2066" s="4" t="s">
        <v>13</v>
      </c>
      <c r="AD2066" s="4">
        <v>0.0</v>
      </c>
    </row>
    <row r="2067">
      <c r="G2067" s="5"/>
      <c r="H2067" s="1"/>
      <c r="K2067" s="4">
        <f>IFERROR(__xludf.DUMMYFUNCTION("""COMPUTED_VALUE"""),9.96)</f>
        <v>9.96</v>
      </c>
      <c r="L2067" s="4">
        <v>2.90457</v>
      </c>
      <c r="M2067" s="4" t="s">
        <v>13</v>
      </c>
      <c r="O2067" s="4">
        <v>0.0</v>
      </c>
      <c r="V2067" s="5"/>
      <c r="W2067" s="1"/>
      <c r="Z2067" s="4">
        <f>IFERROR(__xludf.DUMMYFUNCTION("""COMPUTED_VALUE"""),9.96)</f>
        <v>9.96</v>
      </c>
      <c r="AA2067" s="4">
        <v>-0.459293</v>
      </c>
      <c r="AB2067" s="4" t="s">
        <v>13</v>
      </c>
      <c r="AD2067" s="4">
        <v>0.0</v>
      </c>
    </row>
    <row r="2068">
      <c r="G2068" s="5"/>
      <c r="H2068" s="1"/>
      <c r="K2068" s="4">
        <f>IFERROR(__xludf.DUMMYFUNCTION("""COMPUTED_VALUE"""),9.965)</f>
        <v>9.965</v>
      </c>
      <c r="L2068" s="4">
        <v>2.90792</v>
      </c>
      <c r="M2068" s="4" t="s">
        <v>13</v>
      </c>
      <c r="O2068" s="4">
        <v>0.0</v>
      </c>
      <c r="V2068" s="5"/>
      <c r="W2068" s="1"/>
      <c r="Z2068" s="4">
        <f>IFERROR(__xludf.DUMMYFUNCTION("""COMPUTED_VALUE"""),9.965)</f>
        <v>9.965</v>
      </c>
      <c r="AA2068" s="4">
        <v>-0.457841</v>
      </c>
      <c r="AB2068" s="4" t="s">
        <v>13</v>
      </c>
      <c r="AD2068" s="4">
        <v>0.0</v>
      </c>
    </row>
    <row r="2069">
      <c r="G2069" s="5"/>
      <c r="H2069" s="1"/>
      <c r="K2069" s="4">
        <f>IFERROR(__xludf.DUMMYFUNCTION("""COMPUTED_VALUE"""),9.97)</f>
        <v>9.97</v>
      </c>
      <c r="L2069" s="4">
        <v>2.91132</v>
      </c>
      <c r="M2069" s="4" t="s">
        <v>13</v>
      </c>
      <c r="O2069" s="4">
        <v>0.0</v>
      </c>
      <c r="V2069" s="5"/>
      <c r="W2069" s="1"/>
      <c r="Z2069" s="4">
        <f>IFERROR(__xludf.DUMMYFUNCTION("""COMPUTED_VALUE"""),9.97)</f>
        <v>9.97</v>
      </c>
      <c r="AA2069" s="4">
        <v>-0.456388</v>
      </c>
      <c r="AB2069" s="4" t="s">
        <v>13</v>
      </c>
      <c r="AD2069" s="4">
        <v>0.0</v>
      </c>
    </row>
    <row r="2070">
      <c r="G2070" s="5"/>
      <c r="H2070" s="1"/>
      <c r="K2070" s="4">
        <f>IFERROR(__xludf.DUMMYFUNCTION("""COMPUTED_VALUE"""),9.975)</f>
        <v>9.975</v>
      </c>
      <c r="L2070" s="4">
        <v>2.91479</v>
      </c>
      <c r="M2070" s="4" t="s">
        <v>13</v>
      </c>
      <c r="O2070" s="4">
        <v>0.0</v>
      </c>
      <c r="V2070" s="5"/>
      <c r="W2070" s="1"/>
      <c r="Z2070" s="4">
        <f>IFERROR(__xludf.DUMMYFUNCTION("""COMPUTED_VALUE"""),9.975)</f>
        <v>9.975</v>
      </c>
      <c r="AA2070" s="4">
        <v>-0.454918</v>
      </c>
      <c r="AB2070" s="4" t="s">
        <v>13</v>
      </c>
      <c r="AD2070" s="4">
        <v>0.0</v>
      </c>
    </row>
    <row r="2071">
      <c r="G2071" s="5"/>
      <c r="H2071" s="1"/>
      <c r="K2071" s="4">
        <f>IFERROR(__xludf.DUMMYFUNCTION("""COMPUTED_VALUE"""),9.98)</f>
        <v>9.98</v>
      </c>
      <c r="L2071" s="4">
        <v>2.91833</v>
      </c>
      <c r="M2071" s="4" t="s">
        <v>13</v>
      </c>
      <c r="O2071" s="4">
        <v>0.0</v>
      </c>
      <c r="V2071" s="5"/>
      <c r="W2071" s="1"/>
      <c r="Z2071" s="4">
        <f>IFERROR(__xludf.DUMMYFUNCTION("""COMPUTED_VALUE"""),9.98)</f>
        <v>9.98</v>
      </c>
      <c r="AA2071" s="4">
        <v>-0.453458</v>
      </c>
      <c r="AB2071" s="4" t="s">
        <v>13</v>
      </c>
      <c r="AD2071" s="4">
        <v>0.0</v>
      </c>
    </row>
    <row r="2072">
      <c r="G2072" s="5"/>
      <c r="H2072" s="1"/>
      <c r="K2072" s="4">
        <f>IFERROR(__xludf.DUMMYFUNCTION("""COMPUTED_VALUE"""),9.985)</f>
        <v>9.985</v>
      </c>
      <c r="L2072" s="4">
        <v>2.92192</v>
      </c>
      <c r="M2072" s="4" t="s">
        <v>13</v>
      </c>
      <c r="O2072" s="4">
        <v>0.0</v>
      </c>
      <c r="V2072" s="5"/>
      <c r="W2072" s="1"/>
      <c r="Z2072" s="4">
        <f>IFERROR(__xludf.DUMMYFUNCTION("""COMPUTED_VALUE"""),9.985)</f>
        <v>9.985</v>
      </c>
      <c r="AA2072" s="4">
        <v>-0.452004</v>
      </c>
      <c r="AB2072" s="4" t="s">
        <v>13</v>
      </c>
      <c r="AD2072" s="4">
        <v>0.0</v>
      </c>
    </row>
    <row r="2073">
      <c r="G2073" s="5"/>
      <c r="H2073" s="1"/>
      <c r="K2073" s="4">
        <f>IFERROR(__xludf.DUMMYFUNCTION("""COMPUTED_VALUE"""),9.99)</f>
        <v>9.99</v>
      </c>
      <c r="L2073" s="4">
        <v>2.92557</v>
      </c>
      <c r="M2073" s="4" t="s">
        <v>13</v>
      </c>
      <c r="O2073" s="4">
        <v>0.0</v>
      </c>
      <c r="V2073" s="5"/>
      <c r="W2073" s="1"/>
      <c r="Z2073" s="4">
        <f>IFERROR(__xludf.DUMMYFUNCTION("""COMPUTED_VALUE"""),9.99)</f>
        <v>9.99</v>
      </c>
      <c r="AA2073" s="4">
        <v>-0.450568</v>
      </c>
      <c r="AB2073" s="4" t="s">
        <v>13</v>
      </c>
      <c r="AD2073" s="4">
        <v>0.0</v>
      </c>
    </row>
    <row r="2074">
      <c r="G2074" s="5"/>
      <c r="H2074" s="1"/>
      <c r="K2074" s="4">
        <f>IFERROR(__xludf.DUMMYFUNCTION("""COMPUTED_VALUE"""),9.995)</f>
        <v>9.995</v>
      </c>
      <c r="L2074" s="4">
        <v>2.92926</v>
      </c>
      <c r="M2074" s="4" t="s">
        <v>13</v>
      </c>
      <c r="O2074" s="4">
        <v>0.0</v>
      </c>
      <c r="V2074" s="5"/>
      <c r="W2074" s="1"/>
      <c r="Z2074" s="4">
        <f>IFERROR(__xludf.DUMMYFUNCTION("""COMPUTED_VALUE"""),9.995)</f>
        <v>9.995</v>
      </c>
      <c r="AA2074" s="4">
        <v>-0.449179</v>
      </c>
      <c r="AB2074" s="4" t="s">
        <v>13</v>
      </c>
      <c r="AD2074" s="4">
        <v>0.0</v>
      </c>
    </row>
    <row r="2075">
      <c r="G2075" s="5"/>
      <c r="H2075" s="1"/>
      <c r="K2075" s="4">
        <f>IFERROR(__xludf.DUMMYFUNCTION("""COMPUTED_VALUE"""),10.0)</f>
        <v>10</v>
      </c>
      <c r="L2075" s="4">
        <v>2.933</v>
      </c>
      <c r="M2075" s="4" t="s">
        <v>13</v>
      </c>
      <c r="O2075" s="4">
        <v>0.0</v>
      </c>
      <c r="V2075" s="5"/>
      <c r="W2075" s="1"/>
      <c r="Z2075" s="4">
        <f>IFERROR(__xludf.DUMMYFUNCTION("""COMPUTED_VALUE"""),10.0)</f>
        <v>10</v>
      </c>
      <c r="AA2075" s="4">
        <v>-0.447822</v>
      </c>
      <c r="AB2075" s="4" t="s">
        <v>13</v>
      </c>
      <c r="AD2075" s="4">
        <v>0.0</v>
      </c>
    </row>
    <row r="2076">
      <c r="G2076" s="5"/>
      <c r="H2076" s="1"/>
      <c r="K2076" s="4">
        <f>IFERROR(__xludf.DUMMYFUNCTION("""COMPUTED_VALUE"""),10.005)</f>
        <v>10.005</v>
      </c>
      <c r="L2076" s="4">
        <v>2.93681</v>
      </c>
      <c r="M2076" s="4" t="s">
        <v>13</v>
      </c>
      <c r="O2076" s="4">
        <v>0.0</v>
      </c>
      <c r="V2076" s="5"/>
      <c r="W2076" s="1"/>
      <c r="Z2076" s="4">
        <f>IFERROR(__xludf.DUMMYFUNCTION("""COMPUTED_VALUE"""),10.005)</f>
        <v>10.005</v>
      </c>
      <c r="AA2076" s="4">
        <v>-0.446514</v>
      </c>
      <c r="AB2076" s="4" t="s">
        <v>13</v>
      </c>
      <c r="AD2076" s="4">
        <v>0.0</v>
      </c>
    </row>
    <row r="2077">
      <c r="G2077" s="5"/>
      <c r="H2077" s="1"/>
      <c r="K2077" s="4">
        <f>IFERROR(__xludf.DUMMYFUNCTION("""COMPUTED_VALUE"""),10.01)</f>
        <v>10.01</v>
      </c>
      <c r="L2077" s="4">
        <v>2.94065</v>
      </c>
      <c r="M2077" s="4" t="s">
        <v>13</v>
      </c>
      <c r="O2077" s="4">
        <v>0.0</v>
      </c>
      <c r="V2077" s="5"/>
      <c r="W2077" s="1"/>
      <c r="Z2077" s="4">
        <f>IFERROR(__xludf.DUMMYFUNCTION("""COMPUTED_VALUE"""),10.01)</f>
        <v>10.01</v>
      </c>
      <c r="AA2077" s="4">
        <v>-0.445275</v>
      </c>
      <c r="AB2077" s="4" t="s">
        <v>13</v>
      </c>
      <c r="AD2077" s="4">
        <v>0.0</v>
      </c>
    </row>
    <row r="2078">
      <c r="G2078" s="5"/>
      <c r="H2078" s="1"/>
      <c r="K2078" s="4">
        <f>IFERROR(__xludf.DUMMYFUNCTION("""COMPUTED_VALUE"""),10.015)</f>
        <v>10.015</v>
      </c>
      <c r="L2078" s="4">
        <v>2.94452</v>
      </c>
      <c r="M2078" s="4" t="s">
        <v>13</v>
      </c>
      <c r="O2078" s="4">
        <v>0.0</v>
      </c>
      <c r="V2078" s="5"/>
      <c r="W2078" s="1"/>
      <c r="Z2078" s="4">
        <f>IFERROR(__xludf.DUMMYFUNCTION("""COMPUTED_VALUE"""),10.015)</f>
        <v>10.015</v>
      </c>
      <c r="AA2078" s="4">
        <v>-0.444106</v>
      </c>
      <c r="AB2078" s="4" t="s">
        <v>13</v>
      </c>
      <c r="AD2078" s="4">
        <v>0.0</v>
      </c>
    </row>
    <row r="2079">
      <c r="G2079" s="5"/>
      <c r="H2079" s="1"/>
      <c r="K2079" s="4">
        <f>IFERROR(__xludf.DUMMYFUNCTION("""COMPUTED_VALUE"""),10.02)</f>
        <v>10.02</v>
      </c>
      <c r="L2079" s="4">
        <v>2.94843</v>
      </c>
      <c r="M2079" s="4" t="s">
        <v>13</v>
      </c>
      <c r="O2079" s="4">
        <v>0.0</v>
      </c>
      <c r="V2079" s="5"/>
      <c r="W2079" s="1"/>
      <c r="Z2079" s="4">
        <f>IFERROR(__xludf.DUMMYFUNCTION("""COMPUTED_VALUE"""),10.02)</f>
        <v>10.02</v>
      </c>
      <c r="AA2079" s="4">
        <v>-0.44302</v>
      </c>
      <c r="AB2079" s="4" t="s">
        <v>13</v>
      </c>
      <c r="AD2079" s="4">
        <v>0.0</v>
      </c>
    </row>
    <row r="2080">
      <c r="G2080" s="5"/>
      <c r="H2080" s="1"/>
      <c r="K2080" s="4">
        <f>IFERROR(__xludf.DUMMYFUNCTION("""COMPUTED_VALUE"""),10.025)</f>
        <v>10.025</v>
      </c>
      <c r="L2080" s="4">
        <v>2.95237</v>
      </c>
      <c r="M2080" s="4" t="s">
        <v>13</v>
      </c>
      <c r="O2080" s="4">
        <v>0.0</v>
      </c>
      <c r="V2080" s="5"/>
      <c r="W2080" s="1"/>
      <c r="Z2080" s="4">
        <f>IFERROR(__xludf.DUMMYFUNCTION("""COMPUTED_VALUE"""),10.025)</f>
        <v>10.025</v>
      </c>
      <c r="AA2080" s="4">
        <v>-0.442026</v>
      </c>
      <c r="AB2080" s="4" t="s">
        <v>13</v>
      </c>
      <c r="AD2080" s="4">
        <v>0.0</v>
      </c>
    </row>
    <row r="2081">
      <c r="G2081" s="5"/>
      <c r="H2081" s="1"/>
      <c r="K2081" s="4">
        <f>IFERROR(__xludf.DUMMYFUNCTION("""COMPUTED_VALUE"""),10.03)</f>
        <v>10.03</v>
      </c>
      <c r="L2081" s="4">
        <v>2.95634</v>
      </c>
      <c r="M2081" s="4" t="s">
        <v>13</v>
      </c>
      <c r="O2081" s="4">
        <v>0.0</v>
      </c>
      <c r="V2081" s="5"/>
      <c r="W2081" s="1"/>
      <c r="Z2081" s="4">
        <f>IFERROR(__xludf.DUMMYFUNCTION("""COMPUTED_VALUE"""),10.03)</f>
        <v>10.03</v>
      </c>
      <c r="AA2081" s="4">
        <v>-0.441134</v>
      </c>
      <c r="AB2081" s="4" t="s">
        <v>13</v>
      </c>
      <c r="AD2081" s="4">
        <v>0.0</v>
      </c>
    </row>
    <row r="2082">
      <c r="G2082" s="5"/>
      <c r="H2082" s="1"/>
      <c r="K2082" s="4">
        <f>IFERROR(__xludf.DUMMYFUNCTION("""COMPUTED_VALUE"""),10.035)</f>
        <v>10.035</v>
      </c>
      <c r="L2082" s="4">
        <v>2.96034</v>
      </c>
      <c r="M2082" s="4" t="s">
        <v>13</v>
      </c>
      <c r="O2082" s="4">
        <v>0.0</v>
      </c>
      <c r="V2082" s="5"/>
      <c r="W2082" s="1"/>
      <c r="Z2082" s="4">
        <f>IFERROR(__xludf.DUMMYFUNCTION("""COMPUTED_VALUE"""),10.035)</f>
        <v>10.035</v>
      </c>
      <c r="AA2082" s="4">
        <v>-0.440348</v>
      </c>
      <c r="AB2082" s="4" t="s">
        <v>13</v>
      </c>
      <c r="AD2082" s="4">
        <v>0.0</v>
      </c>
    </row>
    <row r="2083">
      <c r="G2083" s="5"/>
      <c r="H2083" s="1"/>
      <c r="K2083" s="4">
        <f>IFERROR(__xludf.DUMMYFUNCTION("""COMPUTED_VALUE"""),10.04)</f>
        <v>10.04</v>
      </c>
      <c r="L2083" s="4">
        <v>2.96434</v>
      </c>
      <c r="M2083" s="4" t="s">
        <v>13</v>
      </c>
      <c r="O2083" s="4">
        <v>0.0</v>
      </c>
      <c r="V2083" s="5"/>
      <c r="W2083" s="1"/>
      <c r="Z2083" s="4">
        <f>IFERROR(__xludf.DUMMYFUNCTION("""COMPUTED_VALUE"""),10.04)</f>
        <v>10.04</v>
      </c>
      <c r="AA2083" s="4">
        <v>-0.439675</v>
      </c>
      <c r="AB2083" s="4" t="s">
        <v>13</v>
      </c>
      <c r="AD2083" s="4">
        <v>0.0</v>
      </c>
    </row>
    <row r="2084">
      <c r="G2084" s="5"/>
      <c r="H2084" s="1"/>
      <c r="K2084" s="4">
        <f>IFERROR(__xludf.DUMMYFUNCTION("""COMPUTED_VALUE"""),10.045)</f>
        <v>10.045</v>
      </c>
      <c r="L2084" s="4">
        <v>2.96837</v>
      </c>
      <c r="M2084" s="4" t="s">
        <v>13</v>
      </c>
      <c r="O2084" s="4">
        <v>0.0</v>
      </c>
      <c r="V2084" s="5"/>
      <c r="W2084" s="1"/>
      <c r="Z2084" s="4">
        <f>IFERROR(__xludf.DUMMYFUNCTION("""COMPUTED_VALUE"""),10.045)</f>
        <v>10.045</v>
      </c>
      <c r="AA2084" s="4">
        <v>-0.439121</v>
      </c>
      <c r="AB2084" s="4" t="s">
        <v>13</v>
      </c>
      <c r="AD2084" s="4">
        <v>0.0</v>
      </c>
    </row>
    <row r="2085">
      <c r="G2085" s="5"/>
      <c r="H2085" s="1"/>
      <c r="K2085" s="4">
        <f>IFERROR(__xludf.DUMMYFUNCTION("""COMPUTED_VALUE"""),10.05)</f>
        <v>10.05</v>
      </c>
      <c r="L2085" s="4">
        <v>2.97241</v>
      </c>
      <c r="M2085" s="4" t="s">
        <v>13</v>
      </c>
      <c r="O2085" s="4">
        <v>0.0</v>
      </c>
      <c r="V2085" s="5"/>
      <c r="W2085" s="1"/>
      <c r="Z2085" s="4">
        <f>IFERROR(__xludf.DUMMYFUNCTION("""COMPUTED_VALUE"""),10.05)</f>
        <v>10.05</v>
      </c>
      <c r="AA2085" s="4">
        <v>-0.43869</v>
      </c>
      <c r="AB2085" s="4" t="s">
        <v>13</v>
      </c>
      <c r="AD2085" s="4">
        <v>0.0</v>
      </c>
    </row>
    <row r="2086">
      <c r="G2086" s="5"/>
      <c r="H2086" s="1"/>
      <c r="K2086" s="4">
        <f>IFERROR(__xludf.DUMMYFUNCTION("""COMPUTED_VALUE"""),10.055)</f>
        <v>10.055</v>
      </c>
      <c r="L2086" s="4">
        <v>2.97646</v>
      </c>
      <c r="M2086" s="4" t="s">
        <v>13</v>
      </c>
      <c r="O2086" s="4">
        <v>0.0</v>
      </c>
      <c r="V2086" s="5"/>
      <c r="W2086" s="1"/>
      <c r="Z2086" s="4">
        <f>IFERROR(__xludf.DUMMYFUNCTION("""COMPUTED_VALUE"""),10.055)</f>
        <v>10.055</v>
      </c>
      <c r="AA2086" s="4">
        <v>-0.438395</v>
      </c>
      <c r="AB2086" s="4" t="s">
        <v>13</v>
      </c>
      <c r="AD2086" s="4">
        <v>0.0</v>
      </c>
    </row>
    <row r="2087">
      <c r="G2087" s="5"/>
      <c r="H2087" s="1"/>
      <c r="K2087" s="4">
        <f>IFERROR(__xludf.DUMMYFUNCTION("""COMPUTED_VALUE"""),10.06)</f>
        <v>10.06</v>
      </c>
      <c r="L2087" s="4">
        <v>2.9805</v>
      </c>
      <c r="M2087" s="4" t="s">
        <v>13</v>
      </c>
      <c r="O2087" s="4">
        <v>0.0</v>
      </c>
      <c r="V2087" s="5"/>
      <c r="W2087" s="1"/>
      <c r="Z2087" s="4">
        <f>IFERROR(__xludf.DUMMYFUNCTION("""COMPUTED_VALUE"""),10.06)</f>
        <v>10.06</v>
      </c>
      <c r="AA2087" s="4">
        <v>-0.438224</v>
      </c>
      <c r="AB2087" s="4" t="s">
        <v>13</v>
      </c>
      <c r="AD2087" s="4">
        <v>0.0</v>
      </c>
    </row>
    <row r="2088">
      <c r="G2088" s="5"/>
      <c r="H2088" s="1"/>
      <c r="K2088" s="4">
        <f>IFERROR(__xludf.DUMMYFUNCTION("""COMPUTED_VALUE"""),10.065)</f>
        <v>10.065</v>
      </c>
      <c r="L2088" s="4">
        <v>2.98457</v>
      </c>
      <c r="M2088" s="4" t="s">
        <v>13</v>
      </c>
      <c r="O2088" s="4">
        <v>0.0</v>
      </c>
      <c r="V2088" s="5"/>
      <c r="W2088" s="1"/>
      <c r="Z2088" s="4">
        <f>IFERROR(__xludf.DUMMYFUNCTION("""COMPUTED_VALUE"""),10.065)</f>
        <v>10.065</v>
      </c>
      <c r="AA2088" s="4">
        <v>-0.438169</v>
      </c>
      <c r="AB2088" s="4" t="s">
        <v>13</v>
      </c>
      <c r="AD2088" s="4">
        <v>0.0</v>
      </c>
    </row>
    <row r="2089">
      <c r="G2089" s="5"/>
      <c r="H2089" s="1"/>
      <c r="K2089" s="4">
        <f>IFERROR(__xludf.DUMMYFUNCTION("""COMPUTED_VALUE"""),10.07)</f>
        <v>10.07</v>
      </c>
      <c r="L2089" s="4">
        <v>2.98863</v>
      </c>
      <c r="M2089" s="4" t="s">
        <v>13</v>
      </c>
      <c r="O2089" s="4">
        <v>0.0</v>
      </c>
      <c r="V2089" s="5"/>
      <c r="W2089" s="1"/>
      <c r="Z2089" s="4">
        <f>IFERROR(__xludf.DUMMYFUNCTION("""COMPUTED_VALUE"""),10.07)</f>
        <v>10.07</v>
      </c>
      <c r="AA2089" s="4">
        <v>-0.438248</v>
      </c>
      <c r="AB2089" s="4" t="s">
        <v>13</v>
      </c>
      <c r="AD2089" s="4">
        <v>0.0</v>
      </c>
    </row>
    <row r="2090">
      <c r="G2090" s="5"/>
      <c r="H2090" s="1"/>
      <c r="K2090" s="4">
        <f>IFERROR(__xludf.DUMMYFUNCTION("""COMPUTED_VALUE"""),10.075)</f>
        <v>10.075</v>
      </c>
      <c r="L2090" s="4">
        <v>2.99271</v>
      </c>
      <c r="M2090" s="4" t="s">
        <v>13</v>
      </c>
      <c r="O2090" s="4">
        <v>0.0</v>
      </c>
      <c r="V2090" s="5"/>
      <c r="W2090" s="1"/>
      <c r="Z2090" s="4">
        <f>IFERROR(__xludf.DUMMYFUNCTION("""COMPUTED_VALUE"""),10.075)</f>
        <v>10.075</v>
      </c>
      <c r="AA2090" s="4">
        <v>-0.438429</v>
      </c>
      <c r="AB2090" s="4" t="s">
        <v>13</v>
      </c>
      <c r="AD2090" s="4">
        <v>0.0</v>
      </c>
    </row>
    <row r="2091">
      <c r="G2091" s="5"/>
      <c r="H2091" s="1"/>
      <c r="K2091" s="4">
        <f>IFERROR(__xludf.DUMMYFUNCTION("""COMPUTED_VALUE"""),10.08)</f>
        <v>10.08</v>
      </c>
      <c r="L2091" s="4">
        <v>2.99679</v>
      </c>
      <c r="M2091" s="4" t="s">
        <v>13</v>
      </c>
      <c r="O2091" s="4">
        <v>0.0</v>
      </c>
      <c r="V2091" s="5"/>
      <c r="W2091" s="1"/>
      <c r="Z2091" s="4">
        <f>IFERROR(__xludf.DUMMYFUNCTION("""COMPUTED_VALUE"""),10.08)</f>
        <v>10.08</v>
      </c>
      <c r="AA2091" s="4">
        <v>-0.438722</v>
      </c>
      <c r="AB2091" s="4" t="s">
        <v>13</v>
      </c>
      <c r="AD2091" s="4">
        <v>0.0</v>
      </c>
    </row>
    <row r="2092">
      <c r="G2092" s="5"/>
      <c r="H2092" s="1"/>
      <c r="K2092" s="4">
        <f>IFERROR(__xludf.DUMMYFUNCTION("""COMPUTED_VALUE"""),10.085)</f>
        <v>10.085</v>
      </c>
      <c r="L2092" s="4">
        <v>3.00089</v>
      </c>
      <c r="M2092" s="4" t="s">
        <v>13</v>
      </c>
      <c r="O2092" s="4">
        <v>0.0</v>
      </c>
      <c r="V2092" s="5"/>
      <c r="W2092" s="1"/>
      <c r="Z2092" s="4">
        <f>IFERROR(__xludf.DUMMYFUNCTION("""COMPUTED_VALUE"""),10.085)</f>
        <v>10.085</v>
      </c>
      <c r="AA2092" s="4">
        <v>-0.439107</v>
      </c>
      <c r="AB2092" s="4" t="s">
        <v>13</v>
      </c>
      <c r="AD2092" s="4">
        <v>0.0</v>
      </c>
    </row>
    <row r="2093">
      <c r="G2093" s="5"/>
      <c r="H2093" s="1"/>
      <c r="K2093" s="4">
        <f>IFERROR(__xludf.DUMMYFUNCTION("""COMPUTED_VALUE"""),10.09)</f>
        <v>10.09</v>
      </c>
      <c r="L2093" s="4">
        <v>3.005</v>
      </c>
      <c r="M2093" s="4" t="s">
        <v>13</v>
      </c>
      <c r="O2093" s="4">
        <v>0.0</v>
      </c>
      <c r="V2093" s="5"/>
      <c r="W2093" s="1"/>
      <c r="Z2093" s="4">
        <f>IFERROR(__xludf.DUMMYFUNCTION("""COMPUTED_VALUE"""),10.09)</f>
        <v>10.09</v>
      </c>
      <c r="AA2093" s="4">
        <v>-0.439584</v>
      </c>
      <c r="AB2093" s="4" t="s">
        <v>13</v>
      </c>
      <c r="AD2093" s="4">
        <v>0.0</v>
      </c>
    </row>
    <row r="2094">
      <c r="G2094" s="5"/>
      <c r="H2094" s="1"/>
      <c r="K2094" s="4">
        <f>IFERROR(__xludf.DUMMYFUNCTION("""COMPUTED_VALUE"""),10.095)</f>
        <v>10.095</v>
      </c>
      <c r="L2094" s="4">
        <v>3.00913</v>
      </c>
      <c r="M2094" s="4" t="s">
        <v>13</v>
      </c>
      <c r="O2094" s="4">
        <v>0.0</v>
      </c>
      <c r="V2094" s="5"/>
      <c r="W2094" s="1"/>
      <c r="Z2094" s="4">
        <f>IFERROR(__xludf.DUMMYFUNCTION("""COMPUTED_VALUE"""),10.095)</f>
        <v>10.095</v>
      </c>
      <c r="AA2094" s="4">
        <v>-0.440128</v>
      </c>
      <c r="AB2094" s="4" t="s">
        <v>13</v>
      </c>
      <c r="AD2094" s="4">
        <v>0.0</v>
      </c>
    </row>
    <row r="2095">
      <c r="G2095" s="5"/>
      <c r="H2095" s="1"/>
      <c r="K2095" s="4">
        <f>IFERROR(__xludf.DUMMYFUNCTION("""COMPUTED_VALUE"""),10.1)</f>
        <v>10.1</v>
      </c>
      <c r="L2095" s="4">
        <v>3.0133</v>
      </c>
      <c r="M2095" s="4" t="s">
        <v>13</v>
      </c>
      <c r="O2095" s="4">
        <v>0.0</v>
      </c>
      <c r="V2095" s="5"/>
      <c r="W2095" s="1"/>
      <c r="Z2095" s="4">
        <f>IFERROR(__xludf.DUMMYFUNCTION("""COMPUTED_VALUE"""),10.1)</f>
        <v>10.1</v>
      </c>
      <c r="AA2095" s="4">
        <v>-0.440749</v>
      </c>
      <c r="AB2095" s="4" t="s">
        <v>13</v>
      </c>
      <c r="AD2095" s="4">
        <v>0.0</v>
      </c>
    </row>
    <row r="2096">
      <c r="G2096" s="5"/>
      <c r="H2096" s="1"/>
      <c r="K2096" s="4">
        <f>IFERROR(__xludf.DUMMYFUNCTION("""COMPUTED_VALUE"""),10.105)</f>
        <v>10.105</v>
      </c>
      <c r="L2096" s="4">
        <v>3.01746</v>
      </c>
      <c r="M2096" s="4" t="s">
        <v>13</v>
      </c>
      <c r="O2096" s="4">
        <v>0.0</v>
      </c>
      <c r="V2096" s="5"/>
      <c r="W2096" s="1"/>
      <c r="Z2096" s="4">
        <f>IFERROR(__xludf.DUMMYFUNCTION("""COMPUTED_VALUE"""),10.105)</f>
        <v>10.105</v>
      </c>
      <c r="AA2096" s="4">
        <v>-0.441423</v>
      </c>
      <c r="AB2096" s="4" t="s">
        <v>13</v>
      </c>
      <c r="AD2096" s="4">
        <v>0.0</v>
      </c>
    </row>
    <row r="2097">
      <c r="G2097" s="5"/>
      <c r="H2097" s="1"/>
      <c r="K2097" s="4">
        <f>IFERROR(__xludf.DUMMYFUNCTION("""COMPUTED_VALUE"""),10.11)</f>
        <v>10.11</v>
      </c>
      <c r="L2097" s="4">
        <v>3.02167</v>
      </c>
      <c r="M2097" s="4" t="s">
        <v>13</v>
      </c>
      <c r="O2097" s="4">
        <v>0.0</v>
      </c>
      <c r="V2097" s="5"/>
      <c r="W2097" s="1"/>
      <c r="Z2097" s="4">
        <f>IFERROR(__xludf.DUMMYFUNCTION("""COMPUTED_VALUE"""),10.11)</f>
        <v>10.11</v>
      </c>
      <c r="AA2097" s="4">
        <v>-0.442142</v>
      </c>
      <c r="AB2097" s="4" t="s">
        <v>13</v>
      </c>
      <c r="AD2097" s="4">
        <v>0.0</v>
      </c>
    </row>
    <row r="2098">
      <c r="G2098" s="5"/>
      <c r="H2098" s="1"/>
      <c r="K2098" s="4">
        <f>IFERROR(__xludf.DUMMYFUNCTION("""COMPUTED_VALUE"""),10.115)</f>
        <v>10.115</v>
      </c>
      <c r="L2098" s="4">
        <v>3.02592</v>
      </c>
      <c r="M2098" s="4" t="s">
        <v>13</v>
      </c>
      <c r="O2098" s="4">
        <v>0.0</v>
      </c>
      <c r="V2098" s="5"/>
      <c r="W2098" s="1"/>
      <c r="Z2098" s="4">
        <f>IFERROR(__xludf.DUMMYFUNCTION("""COMPUTED_VALUE"""),10.115)</f>
        <v>10.115</v>
      </c>
      <c r="AA2098" s="4">
        <v>-0.442879</v>
      </c>
      <c r="AB2098" s="4" t="s">
        <v>13</v>
      </c>
      <c r="AD2098" s="4">
        <v>0.0</v>
      </c>
    </row>
    <row r="2099">
      <c r="G2099" s="5"/>
      <c r="H2099" s="1"/>
      <c r="K2099" s="4">
        <f>IFERROR(__xludf.DUMMYFUNCTION("""COMPUTED_VALUE"""),10.12)</f>
        <v>10.12</v>
      </c>
      <c r="L2099" s="4">
        <v>3.03019</v>
      </c>
      <c r="M2099" s="4" t="s">
        <v>13</v>
      </c>
      <c r="O2099" s="4">
        <v>0.0</v>
      </c>
      <c r="V2099" s="5"/>
      <c r="W2099" s="1"/>
      <c r="Z2099" s="4">
        <f>IFERROR(__xludf.DUMMYFUNCTION("""COMPUTED_VALUE"""),10.12)</f>
        <v>10.12</v>
      </c>
      <c r="AA2099" s="4">
        <v>-0.44364</v>
      </c>
      <c r="AB2099" s="4" t="s">
        <v>13</v>
      </c>
      <c r="AD2099" s="4">
        <v>0.0</v>
      </c>
    </row>
    <row r="2100">
      <c r="G2100" s="5"/>
      <c r="H2100" s="1"/>
      <c r="K2100" s="4">
        <f>IFERROR(__xludf.DUMMYFUNCTION("""COMPUTED_VALUE"""),10.125)</f>
        <v>10.125</v>
      </c>
      <c r="L2100" s="4">
        <v>3.03453</v>
      </c>
      <c r="M2100" s="4" t="s">
        <v>13</v>
      </c>
      <c r="O2100" s="4">
        <v>0.0</v>
      </c>
      <c r="V2100" s="5"/>
      <c r="W2100" s="1"/>
      <c r="Z2100" s="4">
        <f>IFERROR(__xludf.DUMMYFUNCTION("""COMPUTED_VALUE"""),10.125)</f>
        <v>10.125</v>
      </c>
      <c r="AA2100" s="4">
        <v>-0.444392</v>
      </c>
      <c r="AB2100" s="4" t="s">
        <v>13</v>
      </c>
      <c r="AD2100" s="4">
        <v>0.0</v>
      </c>
    </row>
    <row r="2101">
      <c r="G2101" s="5"/>
      <c r="H2101" s="1"/>
      <c r="K2101" s="4">
        <f>IFERROR(__xludf.DUMMYFUNCTION("""COMPUTED_VALUE"""),10.13)</f>
        <v>10.13</v>
      </c>
      <c r="L2101" s="4">
        <v>3.0389</v>
      </c>
      <c r="M2101" s="4" t="s">
        <v>13</v>
      </c>
      <c r="O2101" s="4">
        <v>0.0</v>
      </c>
      <c r="V2101" s="5"/>
      <c r="W2101" s="1"/>
      <c r="Z2101" s="4">
        <f>IFERROR(__xludf.DUMMYFUNCTION("""COMPUTED_VALUE"""),10.13)</f>
        <v>10.13</v>
      </c>
      <c r="AA2101" s="4">
        <v>-0.445148</v>
      </c>
      <c r="AB2101" s="4" t="s">
        <v>13</v>
      </c>
      <c r="AD2101" s="4">
        <v>0.0</v>
      </c>
    </row>
    <row r="2102">
      <c r="G2102" s="5"/>
      <c r="H2102" s="1"/>
      <c r="K2102" s="4">
        <f>IFERROR(__xludf.DUMMYFUNCTION("""COMPUTED_VALUE"""),10.135)</f>
        <v>10.135</v>
      </c>
      <c r="L2102" s="4">
        <v>3.04332</v>
      </c>
      <c r="M2102" s="4" t="s">
        <v>13</v>
      </c>
      <c r="O2102" s="4">
        <v>0.0</v>
      </c>
      <c r="V2102" s="5"/>
      <c r="W2102" s="1"/>
      <c r="Z2102" s="4">
        <f>IFERROR(__xludf.DUMMYFUNCTION("""COMPUTED_VALUE"""),10.135)</f>
        <v>10.135</v>
      </c>
      <c r="AA2102" s="4">
        <v>-0.445889</v>
      </c>
      <c r="AB2102" s="4" t="s">
        <v>13</v>
      </c>
      <c r="AD2102" s="4">
        <v>0.0</v>
      </c>
    </row>
    <row r="2103">
      <c r="G2103" s="5"/>
      <c r="H2103" s="1"/>
      <c r="K2103" s="4">
        <f>IFERROR(__xludf.DUMMYFUNCTION("""COMPUTED_VALUE"""),10.14)</f>
        <v>10.14</v>
      </c>
      <c r="L2103" s="4">
        <v>3.04779</v>
      </c>
      <c r="M2103" s="4" t="s">
        <v>13</v>
      </c>
      <c r="O2103" s="4">
        <v>0.0</v>
      </c>
      <c r="V2103" s="5"/>
      <c r="W2103" s="1"/>
      <c r="Z2103" s="4">
        <f>IFERROR(__xludf.DUMMYFUNCTION("""COMPUTED_VALUE"""),10.14)</f>
        <v>10.14</v>
      </c>
      <c r="AA2103" s="4">
        <v>-0.4466</v>
      </c>
      <c r="AB2103" s="4" t="s">
        <v>13</v>
      </c>
      <c r="AD2103" s="4">
        <v>0.0</v>
      </c>
    </row>
    <row r="2104">
      <c r="G2104" s="5"/>
      <c r="H2104" s="1"/>
      <c r="K2104" s="4">
        <f>IFERROR(__xludf.DUMMYFUNCTION("""COMPUTED_VALUE"""),10.145)</f>
        <v>10.145</v>
      </c>
      <c r="L2104" s="4">
        <v>3.05231</v>
      </c>
      <c r="M2104" s="4" t="s">
        <v>13</v>
      </c>
      <c r="O2104" s="4">
        <v>0.0</v>
      </c>
      <c r="V2104" s="5"/>
      <c r="W2104" s="1"/>
      <c r="Z2104" s="4">
        <f>IFERROR(__xludf.DUMMYFUNCTION("""COMPUTED_VALUE"""),10.145)</f>
        <v>10.145</v>
      </c>
      <c r="AA2104" s="4">
        <v>-0.44728</v>
      </c>
      <c r="AB2104" s="4" t="s">
        <v>13</v>
      </c>
      <c r="AD2104" s="4">
        <v>0.0</v>
      </c>
    </row>
    <row r="2105">
      <c r="G2105" s="5"/>
      <c r="H2105" s="1"/>
      <c r="K2105" s="4">
        <f>IFERROR(__xludf.DUMMYFUNCTION("""COMPUTED_VALUE"""),10.15)</f>
        <v>10.15</v>
      </c>
      <c r="L2105" s="4">
        <v>3.05692</v>
      </c>
      <c r="M2105" s="4" t="s">
        <v>13</v>
      </c>
      <c r="O2105" s="4">
        <v>0.0</v>
      </c>
      <c r="V2105" s="5"/>
      <c r="W2105" s="1"/>
      <c r="Z2105" s="4">
        <f>IFERROR(__xludf.DUMMYFUNCTION("""COMPUTED_VALUE"""),10.15)</f>
        <v>10.15</v>
      </c>
      <c r="AA2105" s="4">
        <v>-0.447898</v>
      </c>
      <c r="AB2105" s="4" t="s">
        <v>13</v>
      </c>
      <c r="AD2105" s="4">
        <v>0.0</v>
      </c>
    </row>
    <row r="2106">
      <c r="G2106" s="5"/>
      <c r="H2106" s="1"/>
      <c r="K2106" s="4">
        <f>IFERROR(__xludf.DUMMYFUNCTION("""COMPUTED_VALUE"""),10.155)</f>
        <v>10.155</v>
      </c>
      <c r="L2106" s="4">
        <v>3.06156</v>
      </c>
      <c r="M2106" s="4" t="s">
        <v>13</v>
      </c>
      <c r="O2106" s="4">
        <v>0.0</v>
      </c>
      <c r="V2106" s="5"/>
      <c r="W2106" s="1"/>
      <c r="Z2106" s="4">
        <f>IFERROR(__xludf.DUMMYFUNCTION("""COMPUTED_VALUE"""),10.155)</f>
        <v>10.155</v>
      </c>
      <c r="AA2106" s="4">
        <v>-0.448478</v>
      </c>
      <c r="AB2106" s="4" t="s">
        <v>13</v>
      </c>
      <c r="AD2106" s="4">
        <v>0.0</v>
      </c>
    </row>
    <row r="2107">
      <c r="G2107" s="5"/>
      <c r="H2107" s="1"/>
      <c r="K2107" s="4">
        <f>IFERROR(__xludf.DUMMYFUNCTION("""COMPUTED_VALUE"""),10.16)</f>
        <v>10.16</v>
      </c>
      <c r="L2107" s="4">
        <v>3.06629</v>
      </c>
      <c r="M2107" s="4" t="s">
        <v>13</v>
      </c>
      <c r="O2107" s="4">
        <v>0.0</v>
      </c>
      <c r="V2107" s="5"/>
      <c r="W2107" s="1"/>
      <c r="Z2107" s="4">
        <f>IFERROR(__xludf.DUMMYFUNCTION("""COMPUTED_VALUE"""),10.16)</f>
        <v>10.16</v>
      </c>
      <c r="AA2107" s="4">
        <v>-0.448978</v>
      </c>
      <c r="AB2107" s="4" t="s">
        <v>13</v>
      </c>
      <c r="AD2107" s="4">
        <v>0.0</v>
      </c>
    </row>
    <row r="2108">
      <c r="G2108" s="5"/>
      <c r="H2108" s="1"/>
      <c r="K2108" s="4">
        <f>IFERROR(__xludf.DUMMYFUNCTION("""COMPUTED_VALUE"""),10.165)</f>
        <v>10.165</v>
      </c>
      <c r="L2108" s="4">
        <v>3.07109</v>
      </c>
      <c r="M2108" s="4" t="s">
        <v>13</v>
      </c>
      <c r="O2108" s="4">
        <v>0.0</v>
      </c>
      <c r="V2108" s="5"/>
      <c r="W2108" s="1"/>
      <c r="Z2108" s="4">
        <f>IFERROR(__xludf.DUMMYFUNCTION("""COMPUTED_VALUE"""),10.165)</f>
        <v>10.165</v>
      </c>
      <c r="AA2108" s="4">
        <v>-0.449422</v>
      </c>
      <c r="AB2108" s="4" t="s">
        <v>13</v>
      </c>
      <c r="AD2108" s="4">
        <v>0.0</v>
      </c>
    </row>
    <row r="2109">
      <c r="G2109" s="5"/>
      <c r="H2109" s="1"/>
      <c r="K2109" s="4">
        <f>IFERROR(__xludf.DUMMYFUNCTION("""COMPUTED_VALUE"""),10.17)</f>
        <v>10.17</v>
      </c>
      <c r="L2109" s="4">
        <v>3.07596</v>
      </c>
      <c r="M2109" s="4" t="s">
        <v>13</v>
      </c>
      <c r="O2109" s="4">
        <v>0.0</v>
      </c>
      <c r="V2109" s="5"/>
      <c r="W2109" s="1"/>
      <c r="Z2109" s="4">
        <f>IFERROR(__xludf.DUMMYFUNCTION("""COMPUTED_VALUE"""),10.17)</f>
        <v>10.17</v>
      </c>
      <c r="AA2109" s="4">
        <v>-0.449781</v>
      </c>
      <c r="AB2109" s="4" t="s">
        <v>13</v>
      </c>
      <c r="AD2109" s="4">
        <v>0.0</v>
      </c>
    </row>
    <row r="2110">
      <c r="G2110" s="5"/>
      <c r="H2110" s="1"/>
      <c r="K2110" s="4">
        <f>IFERROR(__xludf.DUMMYFUNCTION("""COMPUTED_VALUE"""),10.175)</f>
        <v>10.175</v>
      </c>
      <c r="L2110" s="4">
        <v>3.0809</v>
      </c>
      <c r="M2110" s="4" t="s">
        <v>13</v>
      </c>
      <c r="O2110" s="4">
        <v>0.0</v>
      </c>
      <c r="V2110" s="5"/>
      <c r="W2110" s="1"/>
      <c r="Z2110" s="4">
        <f>IFERROR(__xludf.DUMMYFUNCTION("""COMPUTED_VALUE"""),10.175)</f>
        <v>10.175</v>
      </c>
      <c r="AA2110" s="4">
        <v>-0.450069</v>
      </c>
      <c r="AB2110" s="4" t="s">
        <v>13</v>
      </c>
      <c r="AD2110" s="4">
        <v>0.0</v>
      </c>
    </row>
    <row r="2111">
      <c r="G2111" s="5"/>
      <c r="H2111" s="1"/>
      <c r="K2111" s="4">
        <f>IFERROR(__xludf.DUMMYFUNCTION("""COMPUTED_VALUE"""),10.18)</f>
        <v>10.18</v>
      </c>
      <c r="L2111" s="4">
        <v>3.08594</v>
      </c>
      <c r="M2111" s="4" t="s">
        <v>13</v>
      </c>
      <c r="O2111" s="4">
        <v>0.0</v>
      </c>
      <c r="V2111" s="5"/>
      <c r="W2111" s="1"/>
      <c r="Z2111" s="4">
        <f>IFERROR(__xludf.DUMMYFUNCTION("""COMPUTED_VALUE"""),10.18)</f>
        <v>10.18</v>
      </c>
      <c r="AA2111" s="4">
        <v>-0.450258</v>
      </c>
      <c r="AB2111" s="4" t="s">
        <v>13</v>
      </c>
      <c r="AD2111" s="4">
        <v>0.0</v>
      </c>
    </row>
    <row r="2112">
      <c r="G2112" s="5"/>
      <c r="H2112" s="1"/>
      <c r="K2112" s="4">
        <f>IFERROR(__xludf.DUMMYFUNCTION("""COMPUTED_VALUE"""),10.185)</f>
        <v>10.185</v>
      </c>
      <c r="L2112" s="4">
        <v>3.09102</v>
      </c>
      <c r="M2112" s="4" t="s">
        <v>13</v>
      </c>
      <c r="O2112" s="4">
        <v>0.0</v>
      </c>
      <c r="V2112" s="5"/>
      <c r="W2112" s="1"/>
      <c r="Z2112" s="4">
        <f>IFERROR(__xludf.DUMMYFUNCTION("""COMPUTED_VALUE"""),10.185)</f>
        <v>10.185</v>
      </c>
      <c r="AA2112" s="4">
        <v>-0.450384</v>
      </c>
      <c r="AB2112" s="4" t="s">
        <v>13</v>
      </c>
      <c r="AD2112" s="4">
        <v>0.0</v>
      </c>
    </row>
    <row r="2113">
      <c r="G2113" s="5"/>
      <c r="H2113" s="1"/>
      <c r="K2113" s="4">
        <f>IFERROR(__xludf.DUMMYFUNCTION("""COMPUTED_VALUE"""),10.19)</f>
        <v>10.19</v>
      </c>
      <c r="L2113" s="4">
        <v>3.0962</v>
      </c>
      <c r="M2113" s="4" t="s">
        <v>13</v>
      </c>
      <c r="O2113" s="4">
        <v>0.0</v>
      </c>
      <c r="V2113" s="5"/>
      <c r="W2113" s="1"/>
      <c r="Z2113" s="4">
        <f>IFERROR(__xludf.DUMMYFUNCTION("""COMPUTED_VALUE"""),10.19)</f>
        <v>10.19</v>
      </c>
      <c r="AA2113" s="4">
        <v>-0.450399</v>
      </c>
      <c r="AB2113" s="4" t="s">
        <v>13</v>
      </c>
      <c r="AD2113" s="4">
        <v>0.0</v>
      </c>
    </row>
    <row r="2114">
      <c r="G2114" s="5"/>
      <c r="H2114" s="1"/>
      <c r="K2114" s="4">
        <f>IFERROR(__xludf.DUMMYFUNCTION("""COMPUTED_VALUE"""),10.195)</f>
        <v>10.195</v>
      </c>
      <c r="L2114" s="4">
        <v>3.10145</v>
      </c>
      <c r="M2114" s="4" t="s">
        <v>13</v>
      </c>
      <c r="O2114" s="4">
        <v>0.0</v>
      </c>
      <c r="V2114" s="5"/>
      <c r="W2114" s="1"/>
      <c r="Z2114" s="4">
        <f>IFERROR(__xludf.DUMMYFUNCTION("""COMPUTED_VALUE"""),10.195)</f>
        <v>10.195</v>
      </c>
      <c r="AA2114" s="4">
        <v>-0.45033</v>
      </c>
      <c r="AB2114" s="4" t="s">
        <v>13</v>
      </c>
      <c r="AD2114" s="4">
        <v>0.0</v>
      </c>
    </row>
    <row r="2115">
      <c r="G2115" s="5"/>
      <c r="H2115" s="1"/>
      <c r="K2115" s="4">
        <f>IFERROR(__xludf.DUMMYFUNCTION("""COMPUTED_VALUE"""),10.2)</f>
        <v>10.2</v>
      </c>
      <c r="L2115" s="4">
        <v>3.10677</v>
      </c>
      <c r="M2115" s="4" t="s">
        <v>13</v>
      </c>
      <c r="O2115" s="4">
        <v>0.0</v>
      </c>
      <c r="V2115" s="5"/>
      <c r="W2115" s="1"/>
      <c r="Z2115" s="4">
        <f>IFERROR(__xludf.DUMMYFUNCTION("""COMPUTED_VALUE"""),10.2)</f>
        <v>10.2</v>
      </c>
      <c r="AA2115" s="4">
        <v>-0.450186</v>
      </c>
      <c r="AB2115" s="4" t="s">
        <v>13</v>
      </c>
      <c r="AD2115" s="4">
        <v>0.0</v>
      </c>
    </row>
    <row r="2116">
      <c r="G2116" s="5"/>
      <c r="H2116" s="1"/>
      <c r="K2116" s="4">
        <f>IFERROR(__xludf.DUMMYFUNCTION("""COMPUTED_VALUE"""),10.205)</f>
        <v>10.205</v>
      </c>
      <c r="L2116" s="4">
        <v>3.11218</v>
      </c>
      <c r="M2116" s="4" t="s">
        <v>13</v>
      </c>
      <c r="O2116" s="4">
        <v>0.0</v>
      </c>
      <c r="V2116" s="5"/>
      <c r="W2116" s="1"/>
      <c r="Z2116" s="4">
        <f>IFERROR(__xludf.DUMMYFUNCTION("""COMPUTED_VALUE"""),10.205)</f>
        <v>10.205</v>
      </c>
      <c r="AA2116" s="4">
        <v>-0.449924</v>
      </c>
      <c r="AB2116" s="4" t="s">
        <v>13</v>
      </c>
      <c r="AD2116" s="4">
        <v>0.0</v>
      </c>
    </row>
    <row r="2117">
      <c r="G2117" s="5"/>
      <c r="H2117" s="1"/>
      <c r="K2117" s="4">
        <f>IFERROR(__xludf.DUMMYFUNCTION("""COMPUTED_VALUE"""),10.21)</f>
        <v>10.21</v>
      </c>
      <c r="L2117" s="4">
        <v>3.11766</v>
      </c>
      <c r="M2117" s="4" t="s">
        <v>13</v>
      </c>
      <c r="O2117" s="4">
        <v>0.0</v>
      </c>
      <c r="V2117" s="5"/>
      <c r="W2117" s="1"/>
      <c r="Z2117" s="4">
        <f>IFERROR(__xludf.DUMMYFUNCTION("""COMPUTED_VALUE"""),10.21)</f>
        <v>10.21</v>
      </c>
      <c r="AA2117" s="4">
        <v>-0.449591</v>
      </c>
      <c r="AB2117" s="4" t="s">
        <v>13</v>
      </c>
      <c r="AD2117" s="4">
        <v>0.0</v>
      </c>
    </row>
    <row r="2118">
      <c r="G2118" s="5"/>
      <c r="H2118" s="1"/>
      <c r="K2118" s="4">
        <f>IFERROR(__xludf.DUMMYFUNCTION("""COMPUTED_VALUE"""),10.215)</f>
        <v>10.215</v>
      </c>
      <c r="L2118" s="4">
        <v>3.12324</v>
      </c>
      <c r="M2118" s="4" t="s">
        <v>13</v>
      </c>
      <c r="O2118" s="4">
        <v>0.0</v>
      </c>
      <c r="V2118" s="5"/>
      <c r="W2118" s="1"/>
      <c r="Z2118" s="4">
        <f>IFERROR(__xludf.DUMMYFUNCTION("""COMPUTED_VALUE"""),10.215)</f>
        <v>10.215</v>
      </c>
      <c r="AA2118" s="4">
        <v>-0.44914</v>
      </c>
      <c r="AB2118" s="4" t="s">
        <v>13</v>
      </c>
      <c r="AD2118" s="4">
        <v>0.0</v>
      </c>
    </row>
    <row r="2119">
      <c r="G2119" s="5"/>
      <c r="H2119" s="1"/>
      <c r="K2119" s="4"/>
      <c r="L2119" s="4" t="s">
        <v>13</v>
      </c>
      <c r="M2119" s="4" t="s">
        <v>13</v>
      </c>
      <c r="O2119" s="4">
        <v>0.0</v>
      </c>
      <c r="V2119" s="5"/>
      <c r="W2119" s="1"/>
      <c r="Z2119" s="4"/>
      <c r="AA2119" s="4" t="s">
        <v>13</v>
      </c>
      <c r="AB2119" s="4" t="s">
        <v>13</v>
      </c>
      <c r="AD2119" s="4">
        <v>0.0</v>
      </c>
    </row>
    <row r="2120">
      <c r="G2120" s="5"/>
      <c r="H2120" s="1"/>
      <c r="L2120" s="4" t="s">
        <v>13</v>
      </c>
      <c r="M2120" s="4" t="s">
        <v>13</v>
      </c>
      <c r="O2120" s="4">
        <v>0.0</v>
      </c>
      <c r="V2120" s="5"/>
      <c r="W2120" s="1"/>
      <c r="AA2120" s="4" t="s">
        <v>13</v>
      </c>
      <c r="AB2120" s="4" t="s">
        <v>13</v>
      </c>
      <c r="AD2120" s="4">
        <v>0.0</v>
      </c>
    </row>
    <row r="2121">
      <c r="G2121" s="5"/>
      <c r="H2121" s="1"/>
      <c r="L2121" s="4" t="s">
        <v>13</v>
      </c>
      <c r="M2121" s="4" t="s">
        <v>13</v>
      </c>
      <c r="O2121" s="4">
        <v>0.0</v>
      </c>
      <c r="V2121" s="5"/>
      <c r="W2121" s="1"/>
      <c r="AA2121" s="4" t="s">
        <v>13</v>
      </c>
      <c r="AB2121" s="4" t="s">
        <v>13</v>
      </c>
      <c r="AD2121" s="4">
        <v>0.0</v>
      </c>
    </row>
    <row r="2122">
      <c r="G2122" s="5"/>
      <c r="H2122" s="1"/>
      <c r="L2122" s="4" t="s">
        <v>13</v>
      </c>
      <c r="M2122" s="4" t="s">
        <v>13</v>
      </c>
      <c r="O2122" s="4">
        <v>0.0</v>
      </c>
      <c r="V2122" s="5"/>
      <c r="W2122" s="1"/>
      <c r="AA2122" s="4" t="s">
        <v>13</v>
      </c>
      <c r="AB2122" s="4" t="s">
        <v>13</v>
      </c>
      <c r="AD2122" s="4">
        <v>0.0</v>
      </c>
    </row>
    <row r="2123">
      <c r="G2123" s="5"/>
      <c r="H2123" s="1"/>
      <c r="L2123" s="4" t="s">
        <v>13</v>
      </c>
      <c r="M2123" s="4" t="s">
        <v>13</v>
      </c>
      <c r="O2123" s="4">
        <v>0.0</v>
      </c>
      <c r="V2123" s="5"/>
      <c r="W2123" s="1"/>
      <c r="AA2123" s="4" t="s">
        <v>13</v>
      </c>
      <c r="AB2123" s="4" t="s">
        <v>13</v>
      </c>
      <c r="AD2123" s="4">
        <v>0.0</v>
      </c>
    </row>
    <row r="2124">
      <c r="G2124" s="5"/>
      <c r="H2124" s="1"/>
      <c r="L2124" s="4" t="s">
        <v>13</v>
      </c>
      <c r="M2124" s="4" t="s">
        <v>13</v>
      </c>
      <c r="O2124" s="4">
        <v>0.0</v>
      </c>
      <c r="V2124" s="5"/>
      <c r="W2124" s="1"/>
      <c r="AA2124" s="4" t="s">
        <v>13</v>
      </c>
      <c r="AB2124" s="4" t="s">
        <v>13</v>
      </c>
      <c r="AD2124" s="4">
        <v>0.0</v>
      </c>
    </row>
    <row r="2125">
      <c r="G2125" s="5"/>
      <c r="H2125" s="1"/>
      <c r="L2125" s="4" t="s">
        <v>13</v>
      </c>
      <c r="M2125" s="4" t="s">
        <v>13</v>
      </c>
      <c r="O2125" s="4">
        <v>0.0</v>
      </c>
      <c r="V2125" s="5"/>
      <c r="W2125" s="1"/>
      <c r="AA2125" s="4" t="s">
        <v>13</v>
      </c>
      <c r="AB2125" s="4" t="s">
        <v>13</v>
      </c>
      <c r="AD2125" s="4">
        <v>0.0</v>
      </c>
    </row>
    <row r="2126">
      <c r="G2126" s="5"/>
      <c r="H2126" s="1"/>
      <c r="L2126" s="4" t="s">
        <v>13</v>
      </c>
      <c r="M2126" s="4" t="s">
        <v>13</v>
      </c>
      <c r="O2126" s="4">
        <v>0.0</v>
      </c>
      <c r="V2126" s="5"/>
      <c r="W2126" s="1"/>
      <c r="AA2126" s="4" t="s">
        <v>13</v>
      </c>
      <c r="AB2126" s="4" t="s">
        <v>13</v>
      </c>
      <c r="AD2126" s="4">
        <v>0.0</v>
      </c>
    </row>
    <row r="2127">
      <c r="G2127" s="5"/>
      <c r="H2127" s="1"/>
      <c r="L2127" s="4" t="s">
        <v>13</v>
      </c>
      <c r="M2127" s="4" t="s">
        <v>13</v>
      </c>
      <c r="O2127" s="4">
        <v>0.0</v>
      </c>
      <c r="V2127" s="5"/>
      <c r="W2127" s="1"/>
      <c r="AA2127" s="4" t="s">
        <v>13</v>
      </c>
      <c r="AB2127" s="4" t="s">
        <v>13</v>
      </c>
      <c r="AD2127" s="4">
        <v>0.0</v>
      </c>
    </row>
    <row r="2128">
      <c r="G2128" s="5"/>
      <c r="H2128" s="1"/>
      <c r="L2128" s="4" t="s">
        <v>13</v>
      </c>
      <c r="M2128" s="4" t="s">
        <v>13</v>
      </c>
      <c r="O2128" s="4">
        <v>0.0</v>
      </c>
      <c r="V2128" s="5"/>
      <c r="W2128" s="1"/>
      <c r="AA2128" s="4" t="s">
        <v>13</v>
      </c>
      <c r="AB2128" s="4" t="s">
        <v>13</v>
      </c>
      <c r="AD2128" s="4">
        <v>0.0</v>
      </c>
    </row>
    <row r="2129">
      <c r="G2129" s="5"/>
      <c r="H2129" s="1"/>
      <c r="L2129" s="4" t="s">
        <v>13</v>
      </c>
      <c r="M2129" s="4" t="s">
        <v>13</v>
      </c>
      <c r="O2129" s="4">
        <v>0.0</v>
      </c>
      <c r="V2129" s="5"/>
      <c r="W2129" s="1"/>
      <c r="AA2129" s="4" t="s">
        <v>13</v>
      </c>
      <c r="AB2129" s="4" t="s">
        <v>13</v>
      </c>
      <c r="AD2129" s="4">
        <v>0.0</v>
      </c>
    </row>
    <row r="2130">
      <c r="G2130" s="5"/>
      <c r="H2130" s="1"/>
      <c r="L2130" s="4" t="s">
        <v>13</v>
      </c>
      <c r="M2130" s="4" t="s">
        <v>13</v>
      </c>
      <c r="O2130" s="4">
        <v>0.0</v>
      </c>
      <c r="V2130" s="5"/>
      <c r="W2130" s="1"/>
      <c r="AA2130" s="4" t="s">
        <v>13</v>
      </c>
      <c r="AB2130" s="4" t="s">
        <v>13</v>
      </c>
      <c r="AD2130" s="4">
        <v>0.0</v>
      </c>
    </row>
    <row r="2131">
      <c r="G2131" s="5"/>
      <c r="H2131" s="1"/>
      <c r="L2131" s="4" t="s">
        <v>13</v>
      </c>
      <c r="M2131" s="4" t="s">
        <v>13</v>
      </c>
      <c r="O2131" s="4">
        <v>0.0</v>
      </c>
      <c r="V2131" s="5"/>
      <c r="W2131" s="1"/>
      <c r="AA2131" s="4" t="s">
        <v>13</v>
      </c>
      <c r="AB2131" s="4" t="s">
        <v>13</v>
      </c>
      <c r="AD2131" s="4">
        <v>0.0</v>
      </c>
    </row>
    <row r="2132">
      <c r="G2132" s="5"/>
      <c r="H2132" s="1"/>
      <c r="L2132" s="4" t="s">
        <v>13</v>
      </c>
      <c r="M2132" s="4" t="s">
        <v>13</v>
      </c>
      <c r="O2132" s="4">
        <v>0.0</v>
      </c>
      <c r="V2132" s="5"/>
      <c r="W2132" s="1"/>
      <c r="AA2132" s="4" t="s">
        <v>13</v>
      </c>
      <c r="AB2132" s="4" t="s">
        <v>13</v>
      </c>
      <c r="AD2132" s="4">
        <v>0.0</v>
      </c>
    </row>
    <row r="2133">
      <c r="G2133" s="5"/>
      <c r="H2133" s="1"/>
      <c r="L2133" s="4" t="s">
        <v>13</v>
      </c>
      <c r="M2133" s="4" t="s">
        <v>13</v>
      </c>
      <c r="O2133" s="4">
        <v>0.0</v>
      </c>
      <c r="V2133" s="5"/>
      <c r="W2133" s="1"/>
      <c r="AA2133" s="4" t="s">
        <v>13</v>
      </c>
      <c r="AB2133" s="4" t="s">
        <v>13</v>
      </c>
      <c r="AD2133" s="4">
        <v>0.0</v>
      </c>
    </row>
    <row r="2134">
      <c r="G2134" s="5"/>
      <c r="H2134" s="1"/>
      <c r="L2134" s="4" t="s">
        <v>13</v>
      </c>
      <c r="M2134" s="4" t="s">
        <v>13</v>
      </c>
      <c r="O2134" s="4">
        <v>0.0</v>
      </c>
      <c r="V2134" s="5"/>
      <c r="W2134" s="1"/>
      <c r="AA2134" s="4" t="s">
        <v>13</v>
      </c>
      <c r="AB2134" s="4" t="s">
        <v>13</v>
      </c>
      <c r="AD2134" s="4">
        <v>0.0</v>
      </c>
    </row>
    <row r="2135">
      <c r="G2135" s="5"/>
      <c r="H2135" s="1"/>
      <c r="L2135" s="4" t="s">
        <v>13</v>
      </c>
      <c r="M2135" s="4" t="s">
        <v>13</v>
      </c>
      <c r="O2135" s="4">
        <v>0.0</v>
      </c>
      <c r="V2135" s="5"/>
      <c r="W2135" s="1"/>
      <c r="AA2135" s="4" t="s">
        <v>13</v>
      </c>
      <c r="AB2135" s="4" t="s">
        <v>13</v>
      </c>
      <c r="AD2135" s="4">
        <v>0.0</v>
      </c>
    </row>
    <row r="2136">
      <c r="G2136" s="5"/>
      <c r="H2136" s="1"/>
      <c r="L2136" s="4" t="s">
        <v>13</v>
      </c>
      <c r="M2136" s="4" t="s">
        <v>13</v>
      </c>
      <c r="O2136" s="4">
        <v>0.0</v>
      </c>
      <c r="V2136" s="5"/>
      <c r="W2136" s="1"/>
      <c r="AA2136" s="4" t="s">
        <v>13</v>
      </c>
      <c r="AB2136" s="4" t="s">
        <v>13</v>
      </c>
      <c r="AD2136" s="4">
        <v>0.0</v>
      </c>
    </row>
    <row r="2137">
      <c r="G2137" s="5"/>
      <c r="H2137" s="1"/>
      <c r="L2137" s="4" t="s">
        <v>13</v>
      </c>
      <c r="M2137" s="4" t="s">
        <v>13</v>
      </c>
      <c r="O2137" s="4">
        <v>0.0</v>
      </c>
      <c r="V2137" s="5"/>
      <c r="W2137" s="1"/>
      <c r="AA2137" s="4" t="s">
        <v>13</v>
      </c>
      <c r="AB2137" s="4" t="s">
        <v>13</v>
      </c>
      <c r="AD2137" s="4">
        <v>0.0</v>
      </c>
    </row>
    <row r="2138">
      <c r="G2138" s="5"/>
      <c r="H2138" s="1"/>
      <c r="L2138" s="4" t="s">
        <v>13</v>
      </c>
      <c r="M2138" s="4" t="s">
        <v>13</v>
      </c>
      <c r="O2138" s="4">
        <v>0.0</v>
      </c>
      <c r="V2138" s="5"/>
      <c r="W2138" s="1"/>
      <c r="AA2138" s="4" t="s">
        <v>13</v>
      </c>
      <c r="AB2138" s="4" t="s">
        <v>13</v>
      </c>
      <c r="AD2138" s="4">
        <v>0.0</v>
      </c>
    </row>
    <row r="2139">
      <c r="G2139" s="5"/>
      <c r="H2139" s="1"/>
      <c r="L2139" s="4" t="s">
        <v>13</v>
      </c>
      <c r="M2139" s="4" t="s">
        <v>13</v>
      </c>
      <c r="O2139" s="4">
        <v>0.0</v>
      </c>
      <c r="V2139" s="5"/>
      <c r="W2139" s="1"/>
      <c r="AA2139" s="4" t="s">
        <v>13</v>
      </c>
      <c r="AB2139" s="4" t="s">
        <v>13</v>
      </c>
      <c r="AD2139" s="4">
        <v>0.0</v>
      </c>
    </row>
    <row r="2140">
      <c r="G2140" s="5"/>
      <c r="H2140" s="1"/>
      <c r="L2140" s="4" t="s">
        <v>13</v>
      </c>
      <c r="M2140" s="4" t="s">
        <v>13</v>
      </c>
      <c r="O2140" s="4">
        <v>0.0</v>
      </c>
      <c r="V2140" s="5"/>
      <c r="W2140" s="1"/>
      <c r="AA2140" s="4" t="s">
        <v>13</v>
      </c>
      <c r="AB2140" s="4" t="s">
        <v>13</v>
      </c>
      <c r="AD2140" s="4">
        <v>0.0</v>
      </c>
    </row>
    <row r="2141">
      <c r="G2141" s="5"/>
      <c r="H2141" s="1"/>
      <c r="L2141" s="4" t="s">
        <v>13</v>
      </c>
      <c r="M2141" s="4" t="s">
        <v>13</v>
      </c>
      <c r="O2141" s="4">
        <v>0.0</v>
      </c>
      <c r="V2141" s="5"/>
      <c r="W2141" s="1"/>
      <c r="AA2141" s="4" t="s">
        <v>13</v>
      </c>
      <c r="AB2141" s="4" t="s">
        <v>13</v>
      </c>
      <c r="AD2141" s="4">
        <v>0.0</v>
      </c>
    </row>
    <row r="2142">
      <c r="G2142" s="5"/>
      <c r="H2142" s="1"/>
      <c r="L2142" s="4" t="s">
        <v>13</v>
      </c>
      <c r="M2142" s="4" t="s">
        <v>13</v>
      </c>
      <c r="O2142" s="4">
        <v>0.0</v>
      </c>
      <c r="V2142" s="5"/>
      <c r="W2142" s="1"/>
      <c r="AA2142" s="4" t="s">
        <v>13</v>
      </c>
      <c r="AB2142" s="4" t="s">
        <v>13</v>
      </c>
      <c r="AD2142" s="4">
        <v>0.0</v>
      </c>
    </row>
    <row r="2143">
      <c r="G2143" s="5"/>
      <c r="H2143" s="1"/>
      <c r="L2143" s="4" t="s">
        <v>13</v>
      </c>
      <c r="M2143" s="4" t="s">
        <v>13</v>
      </c>
      <c r="O2143" s="4">
        <v>0.0</v>
      </c>
      <c r="V2143" s="5"/>
      <c r="W2143" s="1"/>
      <c r="AA2143" s="4" t="s">
        <v>13</v>
      </c>
      <c r="AB2143" s="4" t="s">
        <v>13</v>
      </c>
      <c r="AD2143" s="4">
        <v>0.0</v>
      </c>
    </row>
    <row r="2144">
      <c r="G2144" s="5"/>
      <c r="H2144" s="1"/>
      <c r="L2144" s="4" t="s">
        <v>13</v>
      </c>
      <c r="M2144" s="4" t="s">
        <v>13</v>
      </c>
      <c r="O2144" s="4">
        <v>0.0</v>
      </c>
      <c r="V2144" s="5"/>
      <c r="W2144" s="1"/>
      <c r="AA2144" s="4" t="s">
        <v>13</v>
      </c>
      <c r="AB2144" s="4" t="s">
        <v>13</v>
      </c>
      <c r="AD2144" s="4">
        <v>0.0</v>
      </c>
    </row>
    <row r="2145">
      <c r="G2145" s="5"/>
      <c r="H2145" s="1"/>
      <c r="L2145" s="4" t="s">
        <v>13</v>
      </c>
      <c r="M2145" s="4" t="s">
        <v>13</v>
      </c>
      <c r="O2145" s="4">
        <v>0.0</v>
      </c>
      <c r="V2145" s="5"/>
      <c r="W2145" s="1"/>
      <c r="AA2145" s="4" t="s">
        <v>13</v>
      </c>
      <c r="AB2145" s="4" t="s">
        <v>13</v>
      </c>
      <c r="AD2145" s="4">
        <v>0.0</v>
      </c>
    </row>
    <row r="2146">
      <c r="G2146" s="5"/>
      <c r="H2146" s="1"/>
      <c r="L2146" s="4" t="s">
        <v>13</v>
      </c>
      <c r="M2146" s="4" t="s">
        <v>13</v>
      </c>
      <c r="O2146" s="4">
        <v>0.0</v>
      </c>
      <c r="V2146" s="5"/>
      <c r="W2146" s="1"/>
      <c r="AA2146" s="4" t="s">
        <v>13</v>
      </c>
      <c r="AB2146" s="4" t="s">
        <v>13</v>
      </c>
      <c r="AD2146" s="4">
        <v>0.0</v>
      </c>
    </row>
    <row r="2147">
      <c r="G2147" s="5"/>
      <c r="H2147" s="1"/>
      <c r="L2147" s="4" t="s">
        <v>13</v>
      </c>
      <c r="M2147" s="4" t="s">
        <v>13</v>
      </c>
      <c r="O2147" s="4">
        <v>0.0</v>
      </c>
      <c r="V2147" s="5"/>
      <c r="W2147" s="1"/>
      <c r="AA2147" s="4" t="s">
        <v>13</v>
      </c>
      <c r="AB2147" s="4" t="s">
        <v>13</v>
      </c>
      <c r="AD2147" s="4">
        <v>0.0</v>
      </c>
    </row>
    <row r="2148">
      <c r="G2148" s="5"/>
      <c r="H2148" s="1"/>
      <c r="L2148" s="4" t="s">
        <v>13</v>
      </c>
      <c r="M2148" s="4" t="s">
        <v>13</v>
      </c>
      <c r="O2148" s="4">
        <v>0.0</v>
      </c>
      <c r="V2148" s="5"/>
      <c r="W2148" s="1"/>
      <c r="AA2148" s="4" t="s">
        <v>13</v>
      </c>
      <c r="AB2148" s="4" t="s">
        <v>13</v>
      </c>
      <c r="AD2148" s="4">
        <v>0.0</v>
      </c>
    </row>
    <row r="2149">
      <c r="G2149" s="5"/>
      <c r="H2149" s="1"/>
      <c r="L2149" s="4" t="s">
        <v>13</v>
      </c>
      <c r="M2149" s="4" t="s">
        <v>13</v>
      </c>
      <c r="O2149" s="4">
        <v>0.0</v>
      </c>
      <c r="V2149" s="5"/>
      <c r="W2149" s="1"/>
      <c r="AA2149" s="4" t="s">
        <v>13</v>
      </c>
      <c r="AB2149" s="4" t="s">
        <v>13</v>
      </c>
      <c r="AD2149" s="4">
        <v>0.0</v>
      </c>
    </row>
    <row r="2150">
      <c r="G2150" s="5"/>
      <c r="H2150" s="1"/>
      <c r="L2150" s="4" t="s">
        <v>13</v>
      </c>
      <c r="M2150" s="4" t="s">
        <v>13</v>
      </c>
      <c r="O2150" s="4">
        <v>0.0</v>
      </c>
      <c r="V2150" s="5"/>
      <c r="W2150" s="1"/>
      <c r="AA2150" s="4" t="s">
        <v>13</v>
      </c>
      <c r="AB2150" s="4" t="s">
        <v>13</v>
      </c>
      <c r="AD2150" s="4">
        <v>0.0</v>
      </c>
    </row>
    <row r="2151">
      <c r="G2151" s="5"/>
      <c r="H2151" s="1"/>
      <c r="L2151" s="4" t="s">
        <v>13</v>
      </c>
      <c r="M2151" s="4" t="s">
        <v>13</v>
      </c>
      <c r="O2151" s="4">
        <v>0.0</v>
      </c>
      <c r="V2151" s="5"/>
      <c r="W2151" s="1"/>
      <c r="AA2151" s="4" t="s">
        <v>13</v>
      </c>
      <c r="AB2151" s="4" t="s">
        <v>13</v>
      </c>
      <c r="AD2151" s="4">
        <v>0.0</v>
      </c>
    </row>
    <row r="2152">
      <c r="G2152" s="5"/>
      <c r="H2152" s="1"/>
      <c r="L2152" s="4" t="s">
        <v>13</v>
      </c>
      <c r="M2152" s="4" t="s">
        <v>13</v>
      </c>
      <c r="O2152" s="4">
        <v>0.0</v>
      </c>
      <c r="V2152" s="5"/>
      <c r="W2152" s="1"/>
      <c r="AA2152" s="4" t="s">
        <v>13</v>
      </c>
      <c r="AB2152" s="4" t="s">
        <v>13</v>
      </c>
      <c r="AD2152" s="4">
        <v>0.0</v>
      </c>
    </row>
    <row r="2153">
      <c r="G2153" s="5"/>
      <c r="H2153" s="1"/>
      <c r="L2153" s="4" t="s">
        <v>13</v>
      </c>
      <c r="M2153" s="4" t="s">
        <v>13</v>
      </c>
      <c r="O2153" s="4">
        <v>0.0</v>
      </c>
      <c r="V2153" s="5"/>
      <c r="W2153" s="1"/>
      <c r="AA2153" s="4" t="s">
        <v>13</v>
      </c>
      <c r="AB2153" s="4" t="s">
        <v>13</v>
      </c>
      <c r="AD2153" s="4">
        <v>0.0</v>
      </c>
    </row>
    <row r="2154">
      <c r="G2154" s="5"/>
      <c r="H2154" s="1"/>
      <c r="L2154" s="4" t="s">
        <v>13</v>
      </c>
      <c r="M2154" s="4" t="s">
        <v>13</v>
      </c>
      <c r="O2154" s="4">
        <v>0.0</v>
      </c>
      <c r="V2154" s="5"/>
      <c r="W2154" s="1"/>
      <c r="AA2154" s="4" t="s">
        <v>13</v>
      </c>
      <c r="AB2154" s="4" t="s">
        <v>13</v>
      </c>
      <c r="AD2154" s="4">
        <v>0.0</v>
      </c>
    </row>
    <row r="2155">
      <c r="G2155" s="5"/>
      <c r="H2155" s="1"/>
      <c r="L2155" s="4" t="s">
        <v>13</v>
      </c>
      <c r="M2155" s="4" t="s">
        <v>13</v>
      </c>
      <c r="O2155" s="4">
        <v>0.0</v>
      </c>
      <c r="V2155" s="5"/>
      <c r="W2155" s="1"/>
      <c r="AA2155" s="4" t="s">
        <v>13</v>
      </c>
      <c r="AB2155" s="4" t="s">
        <v>13</v>
      </c>
      <c r="AD2155" s="4">
        <v>0.0</v>
      </c>
    </row>
    <row r="2156">
      <c r="G2156" s="5"/>
      <c r="H2156" s="1"/>
      <c r="L2156" s="4" t="s">
        <v>13</v>
      </c>
      <c r="M2156" s="4" t="s">
        <v>13</v>
      </c>
      <c r="O2156" s="4">
        <v>0.0</v>
      </c>
      <c r="V2156" s="5"/>
      <c r="W2156" s="1"/>
      <c r="AA2156" s="4" t="s">
        <v>13</v>
      </c>
      <c r="AB2156" s="4" t="s">
        <v>13</v>
      </c>
      <c r="AD2156" s="4">
        <v>0.0</v>
      </c>
    </row>
    <row r="2157">
      <c r="G2157" s="5"/>
      <c r="H2157" s="1"/>
      <c r="L2157" s="4" t="s">
        <v>13</v>
      </c>
      <c r="M2157" s="4" t="s">
        <v>13</v>
      </c>
      <c r="O2157" s="4">
        <v>0.0</v>
      </c>
      <c r="V2157" s="5"/>
      <c r="W2157" s="1"/>
      <c r="AA2157" s="4" t="s">
        <v>13</v>
      </c>
      <c r="AB2157" s="4" t="s">
        <v>13</v>
      </c>
      <c r="AD2157" s="4">
        <v>0.0</v>
      </c>
    </row>
    <row r="2158">
      <c r="G2158" s="5"/>
      <c r="H2158" s="1"/>
      <c r="L2158" s="4" t="s">
        <v>13</v>
      </c>
      <c r="M2158" s="4" t="s">
        <v>13</v>
      </c>
      <c r="O2158" s="4">
        <v>0.0</v>
      </c>
      <c r="V2158" s="5"/>
      <c r="W2158" s="1"/>
      <c r="AA2158" s="4" t="s">
        <v>13</v>
      </c>
      <c r="AB2158" s="4" t="s">
        <v>13</v>
      </c>
      <c r="AD2158" s="4">
        <v>0.0</v>
      </c>
    </row>
    <row r="2159">
      <c r="G2159" s="5"/>
      <c r="H2159" s="1"/>
      <c r="L2159" s="4" t="s">
        <v>13</v>
      </c>
      <c r="M2159" s="4" t="s">
        <v>13</v>
      </c>
      <c r="O2159" s="4">
        <v>0.0</v>
      </c>
      <c r="V2159" s="5"/>
      <c r="W2159" s="1"/>
      <c r="AA2159" s="4" t="s">
        <v>13</v>
      </c>
      <c r="AB2159" s="4" t="s">
        <v>13</v>
      </c>
      <c r="AD2159" s="4">
        <v>0.0</v>
      </c>
    </row>
    <row r="2160">
      <c r="G2160" s="5"/>
      <c r="H2160" s="1"/>
      <c r="L2160" s="4" t="s">
        <v>13</v>
      </c>
      <c r="M2160" s="4" t="s">
        <v>13</v>
      </c>
      <c r="O2160" s="4">
        <v>0.0</v>
      </c>
      <c r="V2160" s="5"/>
      <c r="W2160" s="1"/>
      <c r="AA2160" s="4" t="s">
        <v>13</v>
      </c>
      <c r="AB2160" s="4" t="s">
        <v>13</v>
      </c>
      <c r="AD2160" s="4">
        <v>0.0</v>
      </c>
    </row>
    <row r="2161">
      <c r="G2161" s="5"/>
      <c r="H2161" s="1"/>
      <c r="L2161" s="4" t="s">
        <v>13</v>
      </c>
      <c r="M2161" s="4" t="s">
        <v>13</v>
      </c>
      <c r="O2161" s="4">
        <v>0.0</v>
      </c>
      <c r="V2161" s="5"/>
      <c r="W2161" s="1"/>
      <c r="AA2161" s="4" t="s">
        <v>13</v>
      </c>
      <c r="AB2161" s="4" t="s">
        <v>13</v>
      </c>
      <c r="AD2161" s="4">
        <v>0.0</v>
      </c>
    </row>
    <row r="2162">
      <c r="G2162" s="5"/>
      <c r="H2162" s="1"/>
      <c r="L2162" s="4" t="s">
        <v>13</v>
      </c>
      <c r="M2162" s="4" t="s">
        <v>13</v>
      </c>
      <c r="O2162" s="4">
        <v>0.0</v>
      </c>
      <c r="V2162" s="5"/>
      <c r="W2162" s="1"/>
      <c r="AA2162" s="4" t="s">
        <v>13</v>
      </c>
      <c r="AB2162" s="4" t="s">
        <v>13</v>
      </c>
      <c r="AD2162" s="4">
        <v>0.0</v>
      </c>
    </row>
    <row r="2163">
      <c r="G2163" s="5"/>
      <c r="H2163" s="1"/>
      <c r="L2163" s="4" t="s">
        <v>13</v>
      </c>
      <c r="M2163" s="4" t="s">
        <v>13</v>
      </c>
      <c r="O2163" s="4">
        <v>0.0</v>
      </c>
      <c r="V2163" s="5"/>
      <c r="W2163" s="1"/>
      <c r="AA2163" s="4" t="s">
        <v>13</v>
      </c>
      <c r="AB2163" s="4" t="s">
        <v>13</v>
      </c>
      <c r="AD2163" s="4">
        <v>0.0</v>
      </c>
    </row>
    <row r="2164">
      <c r="G2164" s="5"/>
      <c r="H2164" s="1"/>
      <c r="L2164" s="4" t="s">
        <v>13</v>
      </c>
      <c r="M2164" s="4" t="s">
        <v>13</v>
      </c>
      <c r="O2164" s="4">
        <v>0.0</v>
      </c>
      <c r="V2164" s="5"/>
      <c r="W2164" s="1"/>
      <c r="AA2164" s="4" t="s">
        <v>13</v>
      </c>
      <c r="AB2164" s="4" t="s">
        <v>13</v>
      </c>
      <c r="AD2164" s="4">
        <v>0.0</v>
      </c>
    </row>
    <row r="2165">
      <c r="G2165" s="5"/>
      <c r="H2165" s="1"/>
      <c r="L2165" s="4" t="s">
        <v>13</v>
      </c>
      <c r="M2165" s="4" t="s">
        <v>13</v>
      </c>
      <c r="O2165" s="4">
        <v>0.0</v>
      </c>
      <c r="V2165" s="5"/>
      <c r="W2165" s="1"/>
      <c r="AA2165" s="4" t="s">
        <v>13</v>
      </c>
      <c r="AB2165" s="4" t="s">
        <v>13</v>
      </c>
      <c r="AD2165" s="4">
        <v>0.0</v>
      </c>
    </row>
    <row r="2166">
      <c r="G2166" s="5"/>
      <c r="H2166" s="1"/>
      <c r="L2166" s="4" t="s">
        <v>13</v>
      </c>
      <c r="M2166" s="4" t="s">
        <v>13</v>
      </c>
      <c r="O2166" s="4">
        <v>0.0</v>
      </c>
      <c r="V2166" s="5"/>
      <c r="W2166" s="1"/>
      <c r="AA2166" s="4" t="s">
        <v>13</v>
      </c>
      <c r="AB2166" s="4" t="s">
        <v>13</v>
      </c>
      <c r="AD2166" s="4">
        <v>0.0</v>
      </c>
    </row>
    <row r="2167">
      <c r="G2167" s="5"/>
      <c r="H2167" s="1"/>
      <c r="L2167" s="4" t="s">
        <v>13</v>
      </c>
      <c r="M2167" s="4" t="s">
        <v>13</v>
      </c>
      <c r="O2167" s="4">
        <v>0.0</v>
      </c>
      <c r="V2167" s="5"/>
      <c r="W2167" s="1"/>
      <c r="AA2167" s="4" t="s">
        <v>13</v>
      </c>
      <c r="AB2167" s="4" t="s">
        <v>13</v>
      </c>
      <c r="AD2167" s="4">
        <v>0.0</v>
      </c>
    </row>
    <row r="2168">
      <c r="G2168" s="5"/>
      <c r="H2168" s="1"/>
      <c r="L2168" s="4" t="s">
        <v>13</v>
      </c>
      <c r="M2168" s="4" t="s">
        <v>13</v>
      </c>
      <c r="O2168" s="4">
        <v>0.0</v>
      </c>
      <c r="V2168" s="5"/>
      <c r="W2168" s="1"/>
      <c r="AA2168" s="4" t="s">
        <v>13</v>
      </c>
      <c r="AB2168" s="4" t="s">
        <v>13</v>
      </c>
      <c r="AD2168" s="4">
        <v>0.0</v>
      </c>
    </row>
    <row r="2169">
      <c r="G2169" s="5"/>
      <c r="H2169" s="1"/>
      <c r="L2169" s="4" t="s">
        <v>13</v>
      </c>
      <c r="M2169" s="4" t="s">
        <v>13</v>
      </c>
      <c r="O2169" s="4">
        <v>0.0</v>
      </c>
      <c r="V2169" s="5"/>
      <c r="W2169" s="1"/>
      <c r="AA2169" s="4" t="s">
        <v>13</v>
      </c>
      <c r="AB2169" s="4" t="s">
        <v>13</v>
      </c>
      <c r="AD2169" s="4">
        <v>0.0</v>
      </c>
    </row>
    <row r="2170">
      <c r="G2170" s="5"/>
      <c r="H2170" s="1"/>
      <c r="L2170" s="4" t="s">
        <v>13</v>
      </c>
      <c r="M2170" s="4" t="s">
        <v>13</v>
      </c>
      <c r="O2170" s="4">
        <v>0.0</v>
      </c>
      <c r="V2170" s="5"/>
      <c r="W2170" s="1"/>
      <c r="AA2170" s="4" t="s">
        <v>13</v>
      </c>
      <c r="AB2170" s="4" t="s">
        <v>13</v>
      </c>
      <c r="AD2170" s="4">
        <v>0.0</v>
      </c>
    </row>
    <row r="2171">
      <c r="G2171" s="5"/>
      <c r="H2171" s="1"/>
      <c r="L2171" s="4" t="s">
        <v>13</v>
      </c>
      <c r="M2171" s="4" t="s">
        <v>13</v>
      </c>
      <c r="O2171" s="4">
        <v>0.0</v>
      </c>
      <c r="V2171" s="5"/>
      <c r="W2171" s="1"/>
      <c r="AA2171" s="4" t="s">
        <v>13</v>
      </c>
      <c r="AB2171" s="4" t="s">
        <v>13</v>
      </c>
      <c r="AD2171" s="4">
        <v>0.0</v>
      </c>
    </row>
    <row r="2172">
      <c r="G2172" s="5"/>
      <c r="H2172" s="1"/>
      <c r="L2172" s="4" t="s">
        <v>13</v>
      </c>
      <c r="M2172" s="4" t="s">
        <v>13</v>
      </c>
      <c r="O2172" s="4">
        <v>0.0</v>
      </c>
      <c r="V2172" s="5"/>
      <c r="W2172" s="1"/>
      <c r="AA2172" s="4" t="s">
        <v>13</v>
      </c>
      <c r="AB2172" s="4" t="s">
        <v>13</v>
      </c>
      <c r="AD2172" s="4">
        <v>0.0</v>
      </c>
    </row>
    <row r="2173">
      <c r="G2173" s="5"/>
      <c r="H2173" s="1"/>
      <c r="L2173" s="4" t="s">
        <v>13</v>
      </c>
      <c r="M2173" s="4" t="s">
        <v>13</v>
      </c>
      <c r="O2173" s="4">
        <v>0.0</v>
      </c>
      <c r="V2173" s="5"/>
      <c r="W2173" s="1"/>
      <c r="AA2173" s="4" t="s">
        <v>13</v>
      </c>
      <c r="AB2173" s="4" t="s">
        <v>13</v>
      </c>
      <c r="AD2173" s="4">
        <v>0.0</v>
      </c>
    </row>
    <row r="2174">
      <c r="G2174" s="5"/>
      <c r="H2174" s="1"/>
      <c r="L2174" s="4" t="s">
        <v>13</v>
      </c>
      <c r="M2174" s="4" t="s">
        <v>13</v>
      </c>
      <c r="O2174" s="4">
        <v>0.0</v>
      </c>
      <c r="V2174" s="5"/>
      <c r="W2174" s="1"/>
      <c r="AA2174" s="4" t="s">
        <v>13</v>
      </c>
      <c r="AB2174" s="4" t="s">
        <v>13</v>
      </c>
      <c r="AD2174" s="4">
        <v>0.0</v>
      </c>
    </row>
    <row r="2175">
      <c r="G2175" s="5"/>
      <c r="H2175" s="1"/>
      <c r="L2175" s="4" t="s">
        <v>13</v>
      </c>
      <c r="M2175" s="4" t="s">
        <v>13</v>
      </c>
      <c r="O2175" s="4">
        <v>0.0</v>
      </c>
      <c r="V2175" s="5"/>
      <c r="W2175" s="1"/>
      <c r="AA2175" s="4" t="s">
        <v>13</v>
      </c>
      <c r="AB2175" s="4" t="s">
        <v>13</v>
      </c>
      <c r="AD2175" s="4">
        <v>0.0</v>
      </c>
    </row>
    <row r="2176">
      <c r="G2176" s="5"/>
      <c r="H2176" s="1"/>
      <c r="L2176" s="4" t="s">
        <v>13</v>
      </c>
      <c r="M2176" s="4" t="s">
        <v>13</v>
      </c>
      <c r="O2176" s="4">
        <v>0.0</v>
      </c>
      <c r="V2176" s="5"/>
      <c r="W2176" s="1"/>
      <c r="AA2176" s="4" t="s">
        <v>13</v>
      </c>
      <c r="AB2176" s="4" t="s">
        <v>13</v>
      </c>
      <c r="AD2176" s="4">
        <v>0.0</v>
      </c>
    </row>
    <row r="2177">
      <c r="G2177" s="5"/>
      <c r="H2177" s="1"/>
      <c r="L2177" s="4" t="s">
        <v>13</v>
      </c>
      <c r="M2177" s="4" t="s">
        <v>13</v>
      </c>
      <c r="O2177" s="4">
        <v>0.0</v>
      </c>
      <c r="V2177" s="5"/>
      <c r="W2177" s="1"/>
      <c r="AA2177" s="4" t="s">
        <v>13</v>
      </c>
      <c r="AB2177" s="4" t="s">
        <v>13</v>
      </c>
      <c r="AD2177" s="4">
        <v>0.0</v>
      </c>
    </row>
    <row r="2178">
      <c r="G2178" s="5"/>
      <c r="H2178" s="1"/>
      <c r="L2178" s="4" t="s">
        <v>13</v>
      </c>
      <c r="M2178" s="4" t="s">
        <v>13</v>
      </c>
      <c r="O2178" s="4">
        <v>0.0</v>
      </c>
      <c r="V2178" s="5"/>
      <c r="W2178" s="1"/>
      <c r="AA2178" s="4" t="s">
        <v>13</v>
      </c>
      <c r="AB2178" s="4" t="s">
        <v>13</v>
      </c>
      <c r="AD2178" s="4">
        <v>0.0</v>
      </c>
    </row>
    <row r="2179">
      <c r="G2179" s="5"/>
      <c r="H2179" s="1"/>
      <c r="L2179" s="4" t="s">
        <v>13</v>
      </c>
      <c r="M2179" s="4" t="s">
        <v>13</v>
      </c>
      <c r="O2179" s="4">
        <v>0.0</v>
      </c>
      <c r="V2179" s="5"/>
      <c r="W2179" s="1"/>
      <c r="AA2179" s="4" t="s">
        <v>13</v>
      </c>
      <c r="AB2179" s="4" t="s">
        <v>13</v>
      </c>
      <c r="AD2179" s="4">
        <v>0.0</v>
      </c>
    </row>
    <row r="2180">
      <c r="G2180" s="5"/>
      <c r="H2180" s="1"/>
      <c r="L2180" s="4" t="s">
        <v>13</v>
      </c>
      <c r="M2180" s="4" t="s">
        <v>13</v>
      </c>
      <c r="O2180" s="4">
        <v>0.0</v>
      </c>
      <c r="V2180" s="5"/>
      <c r="W2180" s="1"/>
      <c r="AA2180" s="4" t="s">
        <v>13</v>
      </c>
      <c r="AB2180" s="4" t="s">
        <v>13</v>
      </c>
      <c r="AD2180" s="4">
        <v>0.0</v>
      </c>
    </row>
    <row r="2181">
      <c r="G2181" s="5"/>
      <c r="H2181" s="1"/>
      <c r="L2181" s="4" t="s">
        <v>13</v>
      </c>
      <c r="M2181" s="4" t="s">
        <v>13</v>
      </c>
      <c r="O2181" s="4">
        <v>0.0</v>
      </c>
      <c r="V2181" s="5"/>
      <c r="W2181" s="1"/>
      <c r="AA2181" s="4" t="s">
        <v>13</v>
      </c>
      <c r="AB2181" s="4" t="s">
        <v>13</v>
      </c>
      <c r="AD2181" s="4">
        <v>0.0</v>
      </c>
    </row>
    <row r="2182">
      <c r="G2182" s="5"/>
      <c r="H2182" s="1"/>
      <c r="L2182" s="4" t="s">
        <v>13</v>
      </c>
      <c r="M2182" s="4" t="s">
        <v>13</v>
      </c>
      <c r="O2182" s="4">
        <v>0.0</v>
      </c>
      <c r="V2182" s="5"/>
      <c r="W2182" s="1"/>
      <c r="AA2182" s="4" t="s">
        <v>13</v>
      </c>
      <c r="AB2182" s="4" t="s">
        <v>13</v>
      </c>
      <c r="AD2182" s="4">
        <v>0.0</v>
      </c>
    </row>
    <row r="2183">
      <c r="G2183" s="5"/>
      <c r="H2183" s="1"/>
      <c r="L2183" s="4" t="s">
        <v>13</v>
      </c>
      <c r="M2183" s="4" t="s">
        <v>13</v>
      </c>
      <c r="O2183" s="4">
        <v>0.0</v>
      </c>
      <c r="V2183" s="5"/>
      <c r="W2183" s="1"/>
      <c r="AA2183" s="4" t="s">
        <v>13</v>
      </c>
      <c r="AB2183" s="4" t="s">
        <v>13</v>
      </c>
      <c r="AD2183" s="4">
        <v>0.0</v>
      </c>
    </row>
    <row r="2184">
      <c r="G2184" s="5"/>
      <c r="H2184" s="1"/>
      <c r="L2184" s="4" t="s">
        <v>13</v>
      </c>
      <c r="M2184" s="4" t="s">
        <v>13</v>
      </c>
      <c r="O2184" s="4">
        <v>0.0</v>
      </c>
      <c r="V2184" s="5"/>
      <c r="W2184" s="1"/>
      <c r="AA2184" s="4" t="s">
        <v>13</v>
      </c>
      <c r="AB2184" s="4" t="s">
        <v>13</v>
      </c>
      <c r="AD2184" s="4">
        <v>0.0</v>
      </c>
    </row>
    <row r="2185">
      <c r="G2185" s="5"/>
      <c r="H2185" s="1"/>
      <c r="L2185" s="4" t="s">
        <v>13</v>
      </c>
      <c r="M2185" s="4" t="s">
        <v>13</v>
      </c>
      <c r="O2185" s="4">
        <v>0.0</v>
      </c>
      <c r="V2185" s="5"/>
      <c r="W2185" s="1"/>
      <c r="AA2185" s="4" t="s">
        <v>13</v>
      </c>
      <c r="AB2185" s="4" t="s">
        <v>13</v>
      </c>
      <c r="AD2185" s="4">
        <v>0.0</v>
      </c>
    </row>
    <row r="2186">
      <c r="G2186" s="5"/>
      <c r="H2186" s="1"/>
      <c r="L2186" s="4" t="s">
        <v>13</v>
      </c>
      <c r="M2186" s="4" t="s">
        <v>13</v>
      </c>
      <c r="O2186" s="4">
        <v>0.0</v>
      </c>
      <c r="V2186" s="5"/>
      <c r="W2186" s="1"/>
      <c r="AA2186" s="4" t="s">
        <v>13</v>
      </c>
      <c r="AB2186" s="4" t="s">
        <v>13</v>
      </c>
      <c r="AD2186" s="4">
        <v>0.0</v>
      </c>
    </row>
    <row r="2187">
      <c r="G2187" s="5"/>
      <c r="H2187" s="1"/>
      <c r="L2187" s="4" t="s">
        <v>13</v>
      </c>
      <c r="M2187" s="4" t="s">
        <v>13</v>
      </c>
      <c r="O2187" s="4">
        <v>0.0</v>
      </c>
      <c r="V2187" s="5"/>
      <c r="W2187" s="1"/>
      <c r="AA2187" s="4" t="s">
        <v>13</v>
      </c>
      <c r="AB2187" s="4" t="s">
        <v>13</v>
      </c>
      <c r="AD2187" s="4">
        <v>0.0</v>
      </c>
    </row>
    <row r="2188">
      <c r="G2188" s="5"/>
      <c r="H2188" s="1"/>
      <c r="L2188" s="4" t="s">
        <v>13</v>
      </c>
      <c r="M2188" s="4" t="s">
        <v>13</v>
      </c>
      <c r="O2188" s="4">
        <v>0.0</v>
      </c>
      <c r="V2188" s="5"/>
      <c r="W2188" s="1"/>
      <c r="AA2188" s="4" t="s">
        <v>13</v>
      </c>
      <c r="AB2188" s="4" t="s">
        <v>13</v>
      </c>
      <c r="AD2188" s="4">
        <v>0.0</v>
      </c>
    </row>
    <row r="2189">
      <c r="G2189" s="5"/>
      <c r="H2189" s="1"/>
      <c r="L2189" s="4" t="s">
        <v>13</v>
      </c>
      <c r="M2189" s="4" t="s">
        <v>13</v>
      </c>
      <c r="O2189" s="4">
        <v>0.0</v>
      </c>
      <c r="V2189" s="5"/>
      <c r="W2189" s="1"/>
      <c r="AA2189" s="4" t="s">
        <v>13</v>
      </c>
      <c r="AB2189" s="4" t="s">
        <v>13</v>
      </c>
      <c r="AD2189" s="4">
        <v>0.0</v>
      </c>
    </row>
    <row r="2190">
      <c r="G2190" s="5"/>
      <c r="H2190" s="1"/>
      <c r="L2190" s="4" t="s">
        <v>13</v>
      </c>
      <c r="M2190" s="4" t="s">
        <v>13</v>
      </c>
      <c r="O2190" s="4">
        <v>0.0</v>
      </c>
      <c r="V2190" s="5"/>
      <c r="W2190" s="1"/>
      <c r="AA2190" s="4" t="s">
        <v>13</v>
      </c>
      <c r="AB2190" s="4" t="s">
        <v>13</v>
      </c>
      <c r="AD2190" s="4">
        <v>0.0</v>
      </c>
    </row>
    <row r="2191">
      <c r="G2191" s="5"/>
      <c r="H2191" s="1"/>
      <c r="L2191" s="4" t="s">
        <v>13</v>
      </c>
      <c r="M2191" s="4" t="s">
        <v>13</v>
      </c>
      <c r="O2191" s="4">
        <v>0.0</v>
      </c>
      <c r="V2191" s="5"/>
      <c r="W2191" s="1"/>
      <c r="AA2191" s="4" t="s">
        <v>13</v>
      </c>
      <c r="AB2191" s="4" t="s">
        <v>13</v>
      </c>
      <c r="AD2191" s="4">
        <v>0.0</v>
      </c>
    </row>
    <row r="2192">
      <c r="G2192" s="5"/>
      <c r="H2192" s="1"/>
      <c r="L2192" s="4" t="s">
        <v>13</v>
      </c>
      <c r="M2192" s="4" t="s">
        <v>13</v>
      </c>
      <c r="O2192" s="4">
        <v>0.0</v>
      </c>
      <c r="V2192" s="5"/>
      <c r="W2192" s="1"/>
      <c r="AA2192" s="4" t="s">
        <v>13</v>
      </c>
      <c r="AB2192" s="4" t="s">
        <v>13</v>
      </c>
      <c r="AD2192" s="4">
        <v>0.0</v>
      </c>
    </row>
    <row r="2193">
      <c r="G2193" s="5"/>
      <c r="H2193" s="1"/>
      <c r="L2193" s="4" t="s">
        <v>13</v>
      </c>
      <c r="M2193" s="4" t="s">
        <v>13</v>
      </c>
      <c r="O2193" s="4">
        <v>0.0</v>
      </c>
      <c r="V2193" s="5"/>
      <c r="W2193" s="1"/>
      <c r="AA2193" s="4" t="s">
        <v>13</v>
      </c>
      <c r="AB2193" s="4" t="s">
        <v>13</v>
      </c>
      <c r="AD2193" s="4">
        <v>0.0</v>
      </c>
    </row>
    <row r="2194">
      <c r="G2194" s="5"/>
      <c r="H2194" s="1"/>
      <c r="L2194" s="4" t="s">
        <v>13</v>
      </c>
      <c r="M2194" s="4" t="s">
        <v>13</v>
      </c>
      <c r="O2194" s="4">
        <v>0.0</v>
      </c>
      <c r="V2194" s="5"/>
      <c r="W2194" s="1"/>
      <c r="AA2194" s="4" t="s">
        <v>13</v>
      </c>
      <c r="AB2194" s="4" t="s">
        <v>13</v>
      </c>
      <c r="AD2194" s="4">
        <v>0.0</v>
      </c>
    </row>
    <row r="2195">
      <c r="G2195" s="5"/>
      <c r="H2195" s="1"/>
      <c r="L2195" s="4" t="s">
        <v>13</v>
      </c>
      <c r="M2195" s="4" t="s">
        <v>13</v>
      </c>
      <c r="O2195" s="4">
        <v>0.0</v>
      </c>
      <c r="V2195" s="5"/>
      <c r="W2195" s="1"/>
      <c r="AA2195" s="4" t="s">
        <v>13</v>
      </c>
      <c r="AB2195" s="4" t="s">
        <v>13</v>
      </c>
      <c r="AD2195" s="4">
        <v>0.0</v>
      </c>
    </row>
    <row r="2196">
      <c r="G2196" s="5"/>
      <c r="H2196" s="1"/>
      <c r="L2196" s="4" t="s">
        <v>13</v>
      </c>
      <c r="M2196" s="4" t="s">
        <v>13</v>
      </c>
      <c r="O2196" s="4">
        <v>0.0</v>
      </c>
      <c r="V2196" s="5"/>
      <c r="W2196" s="1"/>
      <c r="AA2196" s="4" t="s">
        <v>13</v>
      </c>
      <c r="AB2196" s="4" t="s">
        <v>13</v>
      </c>
      <c r="AD2196" s="4">
        <v>0.0</v>
      </c>
    </row>
    <row r="2197">
      <c r="G2197" s="5"/>
      <c r="H2197" s="1"/>
      <c r="L2197" s="4" t="s">
        <v>13</v>
      </c>
      <c r="M2197" s="4" t="s">
        <v>13</v>
      </c>
      <c r="O2197" s="4">
        <v>0.0</v>
      </c>
      <c r="V2197" s="5"/>
      <c r="W2197" s="1"/>
      <c r="AA2197" s="4" t="s">
        <v>13</v>
      </c>
      <c r="AB2197" s="4" t="s">
        <v>13</v>
      </c>
      <c r="AD2197" s="4">
        <v>0.0</v>
      </c>
    </row>
    <row r="2198">
      <c r="G2198" s="5"/>
      <c r="H2198" s="1"/>
      <c r="L2198" s="4" t="s">
        <v>13</v>
      </c>
      <c r="M2198" s="4" t="s">
        <v>13</v>
      </c>
      <c r="O2198" s="4">
        <v>0.0</v>
      </c>
      <c r="V2198" s="5"/>
      <c r="W2198" s="1"/>
      <c r="AA2198" s="4" t="s">
        <v>13</v>
      </c>
      <c r="AB2198" s="4" t="s">
        <v>13</v>
      </c>
      <c r="AD2198" s="4">
        <v>0.0</v>
      </c>
    </row>
    <row r="2199">
      <c r="G2199" s="5"/>
      <c r="H2199" s="1"/>
      <c r="L2199" s="4" t="s">
        <v>13</v>
      </c>
      <c r="M2199" s="4" t="s">
        <v>13</v>
      </c>
      <c r="O2199" s="4">
        <v>0.0</v>
      </c>
      <c r="V2199" s="5"/>
      <c r="W2199" s="1"/>
      <c r="AA2199" s="4" t="s">
        <v>13</v>
      </c>
      <c r="AB2199" s="4" t="s">
        <v>13</v>
      </c>
      <c r="AD2199" s="4">
        <v>0.0</v>
      </c>
    </row>
    <row r="2200">
      <c r="G2200" s="5"/>
      <c r="H2200" s="1"/>
      <c r="L2200" s="4" t="s">
        <v>13</v>
      </c>
      <c r="M2200" s="4" t="s">
        <v>13</v>
      </c>
      <c r="O2200" s="4">
        <v>0.0</v>
      </c>
      <c r="V2200" s="5"/>
      <c r="W2200" s="1"/>
      <c r="AA2200" s="4" t="s">
        <v>13</v>
      </c>
      <c r="AB2200" s="4" t="s">
        <v>13</v>
      </c>
      <c r="AD2200" s="4">
        <v>0.0</v>
      </c>
    </row>
    <row r="2201">
      <c r="G2201" s="5"/>
      <c r="H2201" s="1"/>
      <c r="L2201" s="4" t="s">
        <v>13</v>
      </c>
      <c r="M2201" s="4" t="s">
        <v>13</v>
      </c>
      <c r="O2201" s="4">
        <v>0.0</v>
      </c>
      <c r="V2201" s="5"/>
      <c r="W2201" s="1"/>
      <c r="AA2201" s="4" t="s">
        <v>13</v>
      </c>
      <c r="AB2201" s="4" t="s">
        <v>13</v>
      </c>
      <c r="AD2201" s="4">
        <v>0.0</v>
      </c>
    </row>
    <row r="2202">
      <c r="G2202" s="5"/>
      <c r="H2202" s="1"/>
      <c r="L2202" s="4" t="s">
        <v>13</v>
      </c>
      <c r="M2202" s="4" t="s">
        <v>13</v>
      </c>
      <c r="O2202" s="4">
        <v>0.0</v>
      </c>
      <c r="V2202" s="5"/>
      <c r="W2202" s="1"/>
      <c r="AA2202" s="4" t="s">
        <v>13</v>
      </c>
      <c r="AB2202" s="4" t="s">
        <v>13</v>
      </c>
      <c r="AD2202" s="4">
        <v>0.0</v>
      </c>
    </row>
    <row r="2203">
      <c r="G2203" s="5"/>
      <c r="H2203" s="1"/>
      <c r="L2203" s="4" t="s">
        <v>13</v>
      </c>
      <c r="M2203" s="4" t="s">
        <v>13</v>
      </c>
      <c r="O2203" s="4">
        <v>0.0</v>
      </c>
      <c r="V2203" s="5"/>
      <c r="W2203" s="1"/>
      <c r="AA2203" s="4" t="s">
        <v>13</v>
      </c>
      <c r="AB2203" s="4" t="s">
        <v>13</v>
      </c>
      <c r="AD2203" s="4">
        <v>0.0</v>
      </c>
    </row>
    <row r="2204">
      <c r="G2204" s="5"/>
      <c r="H2204" s="1"/>
      <c r="L2204" s="4" t="s">
        <v>13</v>
      </c>
      <c r="M2204" s="4" t="s">
        <v>13</v>
      </c>
      <c r="O2204" s="4">
        <v>0.0</v>
      </c>
      <c r="V2204" s="5"/>
      <c r="W2204" s="1"/>
      <c r="AA2204" s="4" t="s">
        <v>13</v>
      </c>
      <c r="AB2204" s="4" t="s">
        <v>13</v>
      </c>
      <c r="AD2204" s="4">
        <v>0.0</v>
      </c>
    </row>
    <row r="2205">
      <c r="G2205" s="5"/>
      <c r="H2205" s="1"/>
      <c r="L2205" s="4" t="s">
        <v>13</v>
      </c>
      <c r="M2205" s="4" t="s">
        <v>13</v>
      </c>
      <c r="O2205" s="4">
        <v>0.0</v>
      </c>
      <c r="V2205" s="5"/>
      <c r="W2205" s="1"/>
      <c r="AA2205" s="4" t="s">
        <v>13</v>
      </c>
      <c r="AB2205" s="4" t="s">
        <v>13</v>
      </c>
      <c r="AD2205" s="4">
        <v>0.0</v>
      </c>
    </row>
    <row r="2206">
      <c r="G2206" s="5"/>
      <c r="H2206" s="1"/>
      <c r="L2206" s="4" t="s">
        <v>13</v>
      </c>
      <c r="M2206" s="4" t="s">
        <v>13</v>
      </c>
      <c r="O2206" s="4">
        <v>0.0</v>
      </c>
      <c r="V2206" s="5"/>
      <c r="W2206" s="1"/>
      <c r="AA2206" s="4" t="s">
        <v>13</v>
      </c>
      <c r="AB2206" s="4" t="s">
        <v>13</v>
      </c>
      <c r="AD2206" s="4">
        <v>0.0</v>
      </c>
    </row>
    <row r="2207">
      <c r="G2207" s="5"/>
      <c r="H2207" s="1"/>
      <c r="L2207" s="4" t="s">
        <v>13</v>
      </c>
      <c r="M2207" s="4" t="s">
        <v>13</v>
      </c>
      <c r="O2207" s="4">
        <v>0.0</v>
      </c>
      <c r="V2207" s="5"/>
      <c r="W2207" s="1"/>
      <c r="AA2207" s="4" t="s">
        <v>13</v>
      </c>
      <c r="AB2207" s="4" t="s">
        <v>13</v>
      </c>
      <c r="AD2207" s="4">
        <v>0.0</v>
      </c>
    </row>
    <row r="2208">
      <c r="G2208" s="5"/>
      <c r="H2208" s="1"/>
      <c r="L2208" s="4" t="s">
        <v>13</v>
      </c>
      <c r="M2208" s="4" t="s">
        <v>13</v>
      </c>
      <c r="O2208" s="4">
        <v>0.0</v>
      </c>
      <c r="V2208" s="5"/>
      <c r="W2208" s="1"/>
      <c r="AA2208" s="4" t="s">
        <v>13</v>
      </c>
      <c r="AB2208" s="4" t="s">
        <v>13</v>
      </c>
      <c r="AD2208" s="4">
        <v>0.0</v>
      </c>
    </row>
    <row r="2209">
      <c r="G2209" s="5"/>
      <c r="H2209" s="1"/>
      <c r="L2209" s="4" t="s">
        <v>13</v>
      </c>
      <c r="M2209" s="4" t="s">
        <v>13</v>
      </c>
      <c r="O2209" s="4">
        <v>0.0</v>
      </c>
      <c r="V2209" s="5"/>
      <c r="W2209" s="1"/>
      <c r="AA2209" s="4" t="s">
        <v>13</v>
      </c>
      <c r="AB2209" s="4" t="s">
        <v>13</v>
      </c>
      <c r="AD2209" s="4">
        <v>0.0</v>
      </c>
    </row>
    <row r="2210">
      <c r="G2210" s="5"/>
      <c r="H2210" s="1"/>
      <c r="L2210" s="4" t="s">
        <v>13</v>
      </c>
      <c r="M2210" s="4" t="s">
        <v>13</v>
      </c>
      <c r="O2210" s="4">
        <v>0.0</v>
      </c>
      <c r="V2210" s="5"/>
      <c r="W2210" s="1"/>
      <c r="AA2210" s="4" t="s">
        <v>13</v>
      </c>
      <c r="AB2210" s="4" t="s">
        <v>13</v>
      </c>
      <c r="AD2210" s="4">
        <v>0.0</v>
      </c>
    </row>
    <row r="2211">
      <c r="G2211" s="5"/>
      <c r="H2211" s="1"/>
      <c r="L2211" s="4" t="s">
        <v>13</v>
      </c>
      <c r="M2211" s="4" t="s">
        <v>13</v>
      </c>
      <c r="O2211" s="4">
        <v>0.0</v>
      </c>
      <c r="V2211" s="5"/>
      <c r="W2211" s="1"/>
      <c r="AA2211" s="4" t="s">
        <v>13</v>
      </c>
      <c r="AB2211" s="4" t="s">
        <v>13</v>
      </c>
      <c r="AD2211" s="4">
        <v>0.0</v>
      </c>
    </row>
    <row r="2212">
      <c r="G2212" s="5"/>
      <c r="H2212" s="1"/>
      <c r="L2212" s="4" t="s">
        <v>13</v>
      </c>
      <c r="M2212" s="4" t="s">
        <v>13</v>
      </c>
      <c r="O2212" s="4">
        <v>0.0</v>
      </c>
      <c r="V2212" s="5"/>
      <c r="W2212" s="1"/>
      <c r="AA2212" s="4" t="s">
        <v>13</v>
      </c>
      <c r="AB2212" s="4" t="s">
        <v>13</v>
      </c>
      <c r="AD2212" s="4">
        <v>0.0</v>
      </c>
    </row>
    <row r="2213">
      <c r="G2213" s="5"/>
      <c r="H2213" s="1"/>
      <c r="L2213" s="4" t="s">
        <v>13</v>
      </c>
      <c r="M2213" s="4" t="s">
        <v>13</v>
      </c>
      <c r="O2213" s="4">
        <v>0.0</v>
      </c>
      <c r="V2213" s="5"/>
      <c r="W2213" s="1"/>
      <c r="AA2213" s="4" t="s">
        <v>13</v>
      </c>
      <c r="AB2213" s="4" t="s">
        <v>13</v>
      </c>
      <c r="AD2213" s="4">
        <v>0.0</v>
      </c>
    </row>
    <row r="2214">
      <c r="G2214" s="5"/>
      <c r="H2214" s="1"/>
      <c r="L2214" s="4" t="s">
        <v>13</v>
      </c>
      <c r="M2214" s="4" t="s">
        <v>13</v>
      </c>
      <c r="O2214" s="4">
        <v>0.0</v>
      </c>
      <c r="V2214" s="5"/>
      <c r="W2214" s="1"/>
      <c r="AA2214" s="4" t="s">
        <v>13</v>
      </c>
      <c r="AB2214" s="4" t="s">
        <v>13</v>
      </c>
      <c r="AD2214" s="4">
        <v>0.0</v>
      </c>
    </row>
    <row r="2215">
      <c r="G2215" s="5"/>
      <c r="H2215" s="1"/>
      <c r="L2215" s="4" t="s">
        <v>13</v>
      </c>
      <c r="M2215" s="4" t="s">
        <v>13</v>
      </c>
      <c r="O2215" s="4">
        <v>0.0</v>
      </c>
      <c r="V2215" s="5"/>
      <c r="W2215" s="1"/>
      <c r="AA2215" s="4" t="s">
        <v>13</v>
      </c>
      <c r="AB2215" s="4" t="s">
        <v>13</v>
      </c>
      <c r="AD2215" s="4">
        <v>0.0</v>
      </c>
    </row>
    <row r="2216">
      <c r="G2216" s="5"/>
      <c r="H2216" s="1"/>
      <c r="L2216" s="4" t="s">
        <v>13</v>
      </c>
      <c r="M2216" s="4" t="s">
        <v>13</v>
      </c>
      <c r="O2216" s="4">
        <v>0.0</v>
      </c>
      <c r="V2216" s="5"/>
      <c r="W2216" s="1"/>
      <c r="AA2216" s="4" t="s">
        <v>13</v>
      </c>
      <c r="AB2216" s="4" t="s">
        <v>13</v>
      </c>
      <c r="AD2216" s="4">
        <v>0.0</v>
      </c>
    </row>
    <row r="2217">
      <c r="G2217" s="5"/>
      <c r="H2217" s="1"/>
      <c r="L2217" s="4" t="s">
        <v>13</v>
      </c>
      <c r="M2217" s="4" t="s">
        <v>13</v>
      </c>
      <c r="O2217" s="4">
        <v>0.0</v>
      </c>
      <c r="V2217" s="5"/>
      <c r="W2217" s="1"/>
      <c r="AA2217" s="4" t="s">
        <v>13</v>
      </c>
      <c r="AB2217" s="4" t="s">
        <v>13</v>
      </c>
      <c r="AD2217" s="4">
        <v>0.0</v>
      </c>
    </row>
    <row r="2218">
      <c r="G2218" s="5"/>
      <c r="H2218" s="1"/>
      <c r="L2218" s="4" t="s">
        <v>13</v>
      </c>
      <c r="M2218" s="4" t="s">
        <v>13</v>
      </c>
      <c r="O2218" s="4">
        <v>0.0</v>
      </c>
      <c r="V2218" s="5"/>
      <c r="W2218" s="1"/>
      <c r="AA2218" s="4" t="s">
        <v>13</v>
      </c>
      <c r="AB2218" s="4" t="s">
        <v>13</v>
      </c>
      <c r="AD2218" s="4">
        <v>0.0</v>
      </c>
    </row>
    <row r="2219">
      <c r="G2219" s="5"/>
      <c r="H2219" s="1"/>
      <c r="L2219" s="4" t="s">
        <v>13</v>
      </c>
      <c r="M2219" s="4" t="s">
        <v>13</v>
      </c>
      <c r="O2219" s="4">
        <v>0.0</v>
      </c>
      <c r="V2219" s="5"/>
      <c r="W2219" s="1"/>
      <c r="AA2219" s="4" t="s">
        <v>13</v>
      </c>
      <c r="AB2219" s="4" t="s">
        <v>13</v>
      </c>
      <c r="AD2219" s="4">
        <v>0.0</v>
      </c>
    </row>
    <row r="2220">
      <c r="G2220" s="5"/>
      <c r="H2220" s="1"/>
      <c r="L2220" s="4" t="s">
        <v>13</v>
      </c>
      <c r="M2220" s="4" t="s">
        <v>13</v>
      </c>
      <c r="O2220" s="4">
        <v>0.0</v>
      </c>
      <c r="V2220" s="5"/>
      <c r="W2220" s="1"/>
      <c r="AA2220" s="4" t="s">
        <v>13</v>
      </c>
      <c r="AB2220" s="4" t="s">
        <v>13</v>
      </c>
      <c r="AD2220" s="4">
        <v>0.0</v>
      </c>
    </row>
    <row r="2221">
      <c r="G2221" s="5"/>
      <c r="H2221" s="1"/>
      <c r="L2221" s="4" t="s">
        <v>13</v>
      </c>
      <c r="M2221" s="4" t="s">
        <v>13</v>
      </c>
      <c r="O2221" s="4">
        <v>0.0</v>
      </c>
      <c r="V2221" s="5"/>
      <c r="W2221" s="1"/>
      <c r="AA2221" s="4" t="s">
        <v>13</v>
      </c>
      <c r="AB2221" s="4" t="s">
        <v>13</v>
      </c>
      <c r="AD2221" s="4">
        <v>0.0</v>
      </c>
    </row>
    <row r="2222">
      <c r="G2222" s="5"/>
      <c r="H2222" s="1"/>
      <c r="L2222" s="4" t="s">
        <v>13</v>
      </c>
      <c r="M2222" s="4" t="s">
        <v>13</v>
      </c>
      <c r="O2222" s="4">
        <v>0.0</v>
      </c>
      <c r="V2222" s="5"/>
      <c r="W2222" s="1"/>
      <c r="AA2222" s="4" t="s">
        <v>13</v>
      </c>
      <c r="AB2222" s="4" t="s">
        <v>13</v>
      </c>
      <c r="AD2222" s="4">
        <v>0.0</v>
      </c>
    </row>
    <row r="2223">
      <c r="G2223" s="5"/>
      <c r="H2223" s="1"/>
      <c r="L2223" s="4" t="s">
        <v>13</v>
      </c>
      <c r="M2223" s="4" t="s">
        <v>13</v>
      </c>
      <c r="O2223" s="4">
        <v>0.0</v>
      </c>
      <c r="V2223" s="5"/>
      <c r="W2223" s="1"/>
      <c r="AA2223" s="4" t="s">
        <v>13</v>
      </c>
      <c r="AB2223" s="4" t="s">
        <v>13</v>
      </c>
      <c r="AD2223" s="4">
        <v>0.0</v>
      </c>
    </row>
    <row r="2224">
      <c r="G2224" s="5"/>
      <c r="H2224" s="1"/>
      <c r="L2224" s="4" t="s">
        <v>13</v>
      </c>
      <c r="M2224" s="4" t="s">
        <v>13</v>
      </c>
      <c r="O2224" s="4">
        <v>0.0</v>
      </c>
      <c r="V2224" s="5"/>
      <c r="W2224" s="1"/>
      <c r="AA2224" s="4" t="s">
        <v>13</v>
      </c>
      <c r="AB2224" s="4" t="s">
        <v>13</v>
      </c>
      <c r="AD2224" s="4">
        <v>0.0</v>
      </c>
    </row>
    <row r="2225">
      <c r="G2225" s="5"/>
      <c r="H2225" s="1"/>
      <c r="L2225" s="4" t="s">
        <v>13</v>
      </c>
      <c r="M2225" s="4" t="s">
        <v>13</v>
      </c>
      <c r="O2225" s="4">
        <v>0.0</v>
      </c>
      <c r="V2225" s="5"/>
      <c r="W2225" s="1"/>
      <c r="AA2225" s="4" t="s">
        <v>13</v>
      </c>
      <c r="AB2225" s="4" t="s">
        <v>13</v>
      </c>
      <c r="AD2225" s="4">
        <v>0.0</v>
      </c>
    </row>
    <row r="2226">
      <c r="G2226" s="5"/>
      <c r="H2226" s="1"/>
      <c r="L2226" s="4" t="s">
        <v>13</v>
      </c>
      <c r="M2226" s="4" t="s">
        <v>13</v>
      </c>
      <c r="O2226" s="4">
        <v>0.0</v>
      </c>
      <c r="V2226" s="5"/>
      <c r="W2226" s="1"/>
      <c r="AA2226" s="4" t="s">
        <v>13</v>
      </c>
      <c r="AB2226" s="4" t="s">
        <v>13</v>
      </c>
      <c r="AD2226" s="4">
        <v>0.0</v>
      </c>
    </row>
    <row r="2227">
      <c r="G2227" s="5"/>
      <c r="H2227" s="1"/>
      <c r="L2227" s="4" t="s">
        <v>13</v>
      </c>
      <c r="M2227" s="4" t="s">
        <v>13</v>
      </c>
      <c r="O2227" s="4">
        <v>0.0</v>
      </c>
      <c r="V2227" s="5"/>
      <c r="W2227" s="1"/>
      <c r="AA2227" s="4" t="s">
        <v>13</v>
      </c>
      <c r="AB2227" s="4" t="s">
        <v>13</v>
      </c>
      <c r="AD2227" s="4">
        <v>0.0</v>
      </c>
    </row>
    <row r="2228">
      <c r="G2228" s="5"/>
      <c r="H2228" s="1"/>
      <c r="L2228" s="4" t="s">
        <v>13</v>
      </c>
      <c r="M2228" s="4" t="s">
        <v>13</v>
      </c>
      <c r="O2228" s="4">
        <v>0.0</v>
      </c>
      <c r="V2228" s="5"/>
      <c r="W2228" s="1"/>
      <c r="AA2228" s="4" t="s">
        <v>13</v>
      </c>
      <c r="AB2228" s="4" t="s">
        <v>13</v>
      </c>
      <c r="AD2228" s="4">
        <v>0.0</v>
      </c>
    </row>
    <row r="2229">
      <c r="G2229" s="5"/>
      <c r="H2229" s="1"/>
      <c r="L2229" s="4" t="s">
        <v>13</v>
      </c>
      <c r="M2229" s="4" t="s">
        <v>13</v>
      </c>
      <c r="O2229" s="4">
        <v>0.0</v>
      </c>
      <c r="V2229" s="5"/>
      <c r="W2229" s="1"/>
      <c r="AA2229" s="4" t="s">
        <v>13</v>
      </c>
      <c r="AB2229" s="4" t="s">
        <v>13</v>
      </c>
      <c r="AD2229" s="4">
        <v>0.0</v>
      </c>
    </row>
    <row r="2230">
      <c r="G2230" s="5"/>
      <c r="H2230" s="1"/>
      <c r="L2230" s="4" t="s">
        <v>13</v>
      </c>
      <c r="M2230" s="4" t="s">
        <v>13</v>
      </c>
      <c r="O2230" s="4">
        <v>0.0</v>
      </c>
      <c r="V2230" s="5"/>
      <c r="W2230" s="1"/>
      <c r="AA2230" s="4" t="s">
        <v>13</v>
      </c>
      <c r="AB2230" s="4" t="s">
        <v>13</v>
      </c>
      <c r="AD2230" s="4">
        <v>0.0</v>
      </c>
    </row>
    <row r="2231">
      <c r="G2231" s="5"/>
      <c r="H2231" s="1"/>
      <c r="L2231" s="4" t="s">
        <v>13</v>
      </c>
      <c r="M2231" s="4" t="s">
        <v>13</v>
      </c>
      <c r="O2231" s="4">
        <v>0.0</v>
      </c>
      <c r="V2231" s="5"/>
      <c r="W2231" s="1"/>
      <c r="AA2231" s="4" t="s">
        <v>13</v>
      </c>
      <c r="AB2231" s="4" t="s">
        <v>13</v>
      </c>
      <c r="AD2231" s="4">
        <v>0.0</v>
      </c>
    </row>
    <row r="2232">
      <c r="G2232" s="5"/>
      <c r="H2232" s="1"/>
      <c r="L2232" s="4" t="s">
        <v>13</v>
      </c>
      <c r="M2232" s="4" t="s">
        <v>13</v>
      </c>
      <c r="O2232" s="4">
        <v>0.0</v>
      </c>
      <c r="V2232" s="5"/>
      <c r="W2232" s="1"/>
      <c r="AA2232" s="4" t="s">
        <v>13</v>
      </c>
      <c r="AB2232" s="4" t="s">
        <v>13</v>
      </c>
      <c r="AD2232" s="4">
        <v>0.0</v>
      </c>
    </row>
    <row r="2233">
      <c r="G2233" s="5"/>
      <c r="H2233" s="1"/>
      <c r="L2233" s="4" t="s">
        <v>13</v>
      </c>
      <c r="M2233" s="4" t="s">
        <v>13</v>
      </c>
      <c r="O2233" s="4">
        <v>0.0</v>
      </c>
      <c r="V2233" s="5"/>
      <c r="W2233" s="1"/>
      <c r="AA2233" s="4" t="s">
        <v>13</v>
      </c>
      <c r="AB2233" s="4" t="s">
        <v>13</v>
      </c>
      <c r="AD2233" s="4">
        <v>0.0</v>
      </c>
    </row>
    <row r="2234">
      <c r="G2234" s="5"/>
      <c r="H2234" s="1"/>
      <c r="L2234" s="4" t="s">
        <v>13</v>
      </c>
      <c r="M2234" s="4" t="s">
        <v>13</v>
      </c>
      <c r="O2234" s="4">
        <v>0.0</v>
      </c>
      <c r="V2234" s="5"/>
      <c r="W2234" s="1"/>
      <c r="AA2234" s="4" t="s">
        <v>13</v>
      </c>
      <c r="AB2234" s="4" t="s">
        <v>13</v>
      </c>
      <c r="AD2234" s="4">
        <v>0.0</v>
      </c>
    </row>
    <row r="2235">
      <c r="G2235" s="5"/>
      <c r="H2235" s="1"/>
      <c r="L2235" s="4" t="s">
        <v>13</v>
      </c>
      <c r="M2235" s="4" t="s">
        <v>13</v>
      </c>
      <c r="O2235" s="4">
        <v>0.0</v>
      </c>
      <c r="V2235" s="5"/>
      <c r="W2235" s="1"/>
      <c r="AA2235" s="4" t="s">
        <v>13</v>
      </c>
      <c r="AB2235" s="4" t="s">
        <v>13</v>
      </c>
      <c r="AD2235" s="4">
        <v>0.0</v>
      </c>
    </row>
    <row r="2236">
      <c r="G2236" s="5"/>
      <c r="H2236" s="1"/>
      <c r="L2236" s="4" t="s">
        <v>13</v>
      </c>
      <c r="M2236" s="4" t="s">
        <v>13</v>
      </c>
      <c r="O2236" s="4">
        <v>0.0</v>
      </c>
      <c r="V2236" s="5"/>
      <c r="W2236" s="1"/>
      <c r="AA2236" s="4" t="s">
        <v>13</v>
      </c>
      <c r="AB2236" s="4" t="s">
        <v>13</v>
      </c>
      <c r="AD2236" s="4">
        <v>0.0</v>
      </c>
    </row>
    <row r="2237">
      <c r="G2237" s="5"/>
      <c r="H2237" s="1"/>
      <c r="L2237" s="4" t="s">
        <v>13</v>
      </c>
      <c r="M2237" s="4" t="s">
        <v>13</v>
      </c>
      <c r="O2237" s="4">
        <v>0.0</v>
      </c>
      <c r="V2237" s="5"/>
      <c r="W2237" s="1"/>
      <c r="AA2237" s="4" t="s">
        <v>13</v>
      </c>
      <c r="AB2237" s="4" t="s">
        <v>13</v>
      </c>
      <c r="AD2237" s="4">
        <v>0.0</v>
      </c>
    </row>
    <row r="2238">
      <c r="G2238" s="5"/>
      <c r="H2238" s="1"/>
      <c r="L2238" s="4" t="s">
        <v>13</v>
      </c>
      <c r="M2238" s="4" t="s">
        <v>13</v>
      </c>
      <c r="O2238" s="4">
        <v>0.0</v>
      </c>
      <c r="V2238" s="5"/>
      <c r="W2238" s="1"/>
      <c r="AA2238" s="4" t="s">
        <v>13</v>
      </c>
      <c r="AB2238" s="4" t="s">
        <v>13</v>
      </c>
      <c r="AD2238" s="4">
        <v>0.0</v>
      </c>
    </row>
    <row r="2239">
      <c r="G2239" s="5"/>
      <c r="H2239" s="1"/>
      <c r="L2239" s="4" t="s">
        <v>13</v>
      </c>
      <c r="M2239" s="4" t="s">
        <v>13</v>
      </c>
      <c r="O2239" s="4">
        <v>0.0</v>
      </c>
      <c r="V2239" s="5"/>
      <c r="W2239" s="1"/>
      <c r="AA2239" s="4" t="s">
        <v>13</v>
      </c>
      <c r="AB2239" s="4" t="s">
        <v>13</v>
      </c>
      <c r="AD2239" s="4">
        <v>0.0</v>
      </c>
    </row>
    <row r="2240">
      <c r="G2240" s="5"/>
      <c r="H2240" s="1"/>
      <c r="L2240" s="4" t="s">
        <v>13</v>
      </c>
      <c r="M2240" s="4" t="s">
        <v>13</v>
      </c>
      <c r="O2240" s="4">
        <v>0.0</v>
      </c>
      <c r="V2240" s="5"/>
      <c r="W2240" s="1"/>
      <c r="AA2240" s="4" t="s">
        <v>13</v>
      </c>
      <c r="AB2240" s="4" t="s">
        <v>13</v>
      </c>
      <c r="AD2240" s="4">
        <v>0.0</v>
      </c>
    </row>
    <row r="2241">
      <c r="G2241" s="5"/>
      <c r="H2241" s="1"/>
      <c r="L2241" s="4" t="s">
        <v>13</v>
      </c>
      <c r="M2241" s="4" t="s">
        <v>13</v>
      </c>
      <c r="O2241" s="4">
        <v>0.0</v>
      </c>
      <c r="V2241" s="5"/>
      <c r="W2241" s="1"/>
      <c r="AA2241" s="4" t="s">
        <v>13</v>
      </c>
      <c r="AB2241" s="4" t="s">
        <v>13</v>
      </c>
      <c r="AD2241" s="4">
        <v>0.0</v>
      </c>
    </row>
    <row r="2242">
      <c r="G2242" s="5"/>
      <c r="H2242" s="1"/>
      <c r="L2242" s="4" t="s">
        <v>13</v>
      </c>
      <c r="M2242" s="4" t="s">
        <v>13</v>
      </c>
      <c r="O2242" s="4">
        <v>0.0</v>
      </c>
      <c r="V2242" s="5"/>
      <c r="W2242" s="1"/>
      <c r="AA2242" s="4" t="s">
        <v>13</v>
      </c>
      <c r="AB2242" s="4" t="s">
        <v>13</v>
      </c>
      <c r="AD2242" s="4">
        <v>0.0</v>
      </c>
    </row>
    <row r="2243">
      <c r="G2243" s="5"/>
      <c r="H2243" s="1"/>
      <c r="L2243" s="4" t="s">
        <v>13</v>
      </c>
      <c r="M2243" s="4" t="s">
        <v>13</v>
      </c>
      <c r="O2243" s="4">
        <v>0.0</v>
      </c>
      <c r="V2243" s="5"/>
      <c r="W2243" s="1"/>
      <c r="AA2243" s="4" t="s">
        <v>13</v>
      </c>
      <c r="AB2243" s="4" t="s">
        <v>13</v>
      </c>
      <c r="AD2243" s="4">
        <v>0.0</v>
      </c>
    </row>
    <row r="2244">
      <c r="G2244" s="5"/>
      <c r="H2244" s="1"/>
      <c r="L2244" s="4" t="s">
        <v>13</v>
      </c>
      <c r="M2244" s="4" t="s">
        <v>13</v>
      </c>
      <c r="O2244" s="4">
        <v>0.0</v>
      </c>
      <c r="V2244" s="5"/>
      <c r="W2244" s="1"/>
      <c r="AA2244" s="4" t="s">
        <v>13</v>
      </c>
      <c r="AB2244" s="4" t="s">
        <v>13</v>
      </c>
      <c r="AD2244" s="4">
        <v>0.0</v>
      </c>
    </row>
    <row r="2245">
      <c r="G2245" s="5"/>
      <c r="H2245" s="1"/>
      <c r="L2245" s="4" t="s">
        <v>13</v>
      </c>
      <c r="M2245" s="4" t="s">
        <v>13</v>
      </c>
      <c r="O2245" s="4">
        <v>0.0</v>
      </c>
      <c r="V2245" s="5"/>
      <c r="W2245" s="1"/>
      <c r="AA2245" s="4" t="s">
        <v>13</v>
      </c>
      <c r="AB2245" s="4" t="s">
        <v>13</v>
      </c>
      <c r="AD2245" s="4">
        <v>0.0</v>
      </c>
    </row>
    <row r="2246">
      <c r="G2246" s="5"/>
      <c r="H2246" s="1"/>
      <c r="L2246" s="4" t="s">
        <v>13</v>
      </c>
      <c r="M2246" s="4" t="s">
        <v>13</v>
      </c>
      <c r="O2246" s="4">
        <v>0.0</v>
      </c>
      <c r="V2246" s="5"/>
      <c r="W2246" s="1"/>
      <c r="AA2246" s="4" t="s">
        <v>13</v>
      </c>
      <c r="AB2246" s="4" t="s">
        <v>13</v>
      </c>
      <c r="AD2246" s="4">
        <v>0.0</v>
      </c>
    </row>
    <row r="2247">
      <c r="G2247" s="5"/>
      <c r="H2247" s="1"/>
      <c r="L2247" s="4" t="s">
        <v>13</v>
      </c>
      <c r="M2247" s="4" t="s">
        <v>13</v>
      </c>
      <c r="O2247" s="4">
        <v>0.0</v>
      </c>
      <c r="V2247" s="5"/>
      <c r="W2247" s="1"/>
      <c r="AA2247" s="4" t="s">
        <v>13</v>
      </c>
      <c r="AB2247" s="4" t="s">
        <v>13</v>
      </c>
      <c r="AD2247" s="4">
        <v>0.0</v>
      </c>
    </row>
    <row r="2248">
      <c r="G2248" s="5"/>
      <c r="H2248" s="1"/>
      <c r="L2248" s="4" t="s">
        <v>13</v>
      </c>
      <c r="M2248" s="4" t="s">
        <v>13</v>
      </c>
      <c r="O2248" s="4">
        <v>0.0</v>
      </c>
      <c r="V2248" s="5"/>
      <c r="W2248" s="1"/>
      <c r="AA2248" s="4" t="s">
        <v>13</v>
      </c>
      <c r="AB2248" s="4" t="s">
        <v>13</v>
      </c>
      <c r="AD2248" s="4">
        <v>0.0</v>
      </c>
    </row>
    <row r="2249">
      <c r="G2249" s="5"/>
      <c r="H2249" s="1"/>
      <c r="L2249" s="4" t="s">
        <v>13</v>
      </c>
      <c r="M2249" s="4" t="s">
        <v>13</v>
      </c>
      <c r="O2249" s="4">
        <v>0.0</v>
      </c>
      <c r="V2249" s="5"/>
      <c r="W2249" s="1"/>
      <c r="AA2249" s="4" t="s">
        <v>13</v>
      </c>
      <c r="AB2249" s="4" t="s">
        <v>13</v>
      </c>
      <c r="AD2249" s="4">
        <v>0.0</v>
      </c>
    </row>
    <row r="2250">
      <c r="G2250" s="5"/>
      <c r="H2250" s="1"/>
      <c r="L2250" s="4" t="s">
        <v>13</v>
      </c>
      <c r="M2250" s="4" t="s">
        <v>13</v>
      </c>
      <c r="O2250" s="4">
        <v>0.0</v>
      </c>
      <c r="V2250" s="5"/>
      <c r="W2250" s="1"/>
      <c r="AA2250" s="4" t="s">
        <v>13</v>
      </c>
      <c r="AB2250" s="4" t="s">
        <v>13</v>
      </c>
      <c r="AD2250" s="4">
        <v>0.0</v>
      </c>
    </row>
    <row r="2251">
      <c r="G2251" s="5"/>
      <c r="H2251" s="1"/>
      <c r="L2251" s="4" t="s">
        <v>13</v>
      </c>
      <c r="M2251" s="4" t="s">
        <v>13</v>
      </c>
      <c r="O2251" s="4">
        <v>0.0</v>
      </c>
      <c r="V2251" s="5"/>
      <c r="W2251" s="1"/>
      <c r="AA2251" s="4" t="s">
        <v>13</v>
      </c>
      <c r="AB2251" s="4" t="s">
        <v>13</v>
      </c>
      <c r="AD2251" s="4">
        <v>0.0</v>
      </c>
    </row>
    <row r="2252">
      <c r="G2252" s="5"/>
      <c r="H2252" s="1"/>
      <c r="L2252" s="4" t="s">
        <v>13</v>
      </c>
      <c r="M2252" s="4" t="s">
        <v>13</v>
      </c>
      <c r="O2252" s="4">
        <v>0.0</v>
      </c>
      <c r="V2252" s="5"/>
      <c r="W2252" s="1"/>
      <c r="AA2252" s="4" t="s">
        <v>13</v>
      </c>
      <c r="AB2252" s="4" t="s">
        <v>13</v>
      </c>
      <c r="AD2252" s="4">
        <v>0.0</v>
      </c>
    </row>
    <row r="2253">
      <c r="G2253" s="5"/>
      <c r="H2253" s="1"/>
      <c r="L2253" s="4" t="s">
        <v>13</v>
      </c>
      <c r="M2253" s="4" t="s">
        <v>13</v>
      </c>
      <c r="O2253" s="4">
        <v>0.0</v>
      </c>
      <c r="V2253" s="5"/>
      <c r="W2253" s="1"/>
      <c r="AA2253" s="4" t="s">
        <v>13</v>
      </c>
      <c r="AB2253" s="4" t="s">
        <v>13</v>
      </c>
      <c r="AD2253" s="4">
        <v>0.0</v>
      </c>
    </row>
    <row r="2254">
      <c r="G2254" s="5"/>
      <c r="H2254" s="1"/>
      <c r="L2254" s="4" t="s">
        <v>13</v>
      </c>
      <c r="M2254" s="4" t="s">
        <v>13</v>
      </c>
      <c r="O2254" s="4">
        <v>0.0</v>
      </c>
      <c r="V2254" s="5"/>
      <c r="W2254" s="1"/>
      <c r="AA2254" s="4" t="s">
        <v>13</v>
      </c>
      <c r="AB2254" s="4" t="s">
        <v>13</v>
      </c>
      <c r="AD2254" s="4">
        <v>0.0</v>
      </c>
    </row>
    <row r="2255">
      <c r="G2255" s="5"/>
      <c r="H2255" s="1"/>
      <c r="L2255" s="4" t="s">
        <v>13</v>
      </c>
      <c r="M2255" s="4" t="s">
        <v>13</v>
      </c>
      <c r="O2255" s="4">
        <v>0.0</v>
      </c>
      <c r="V2255" s="5"/>
      <c r="W2255" s="1"/>
      <c r="AA2255" s="4" t="s">
        <v>13</v>
      </c>
      <c r="AB2255" s="4" t="s">
        <v>13</v>
      </c>
      <c r="AD2255" s="4">
        <v>0.0</v>
      </c>
    </row>
    <row r="2256">
      <c r="G2256" s="5"/>
      <c r="H2256" s="1"/>
      <c r="L2256" s="4" t="s">
        <v>13</v>
      </c>
      <c r="M2256" s="4" t="s">
        <v>13</v>
      </c>
      <c r="O2256" s="4">
        <v>0.0</v>
      </c>
      <c r="V2256" s="5"/>
      <c r="W2256" s="1"/>
      <c r="AA2256" s="4" t="s">
        <v>13</v>
      </c>
      <c r="AB2256" s="4" t="s">
        <v>13</v>
      </c>
      <c r="AD2256" s="4">
        <v>0.0</v>
      </c>
    </row>
    <row r="2257">
      <c r="G2257" s="5"/>
      <c r="H2257" s="1"/>
      <c r="L2257" s="4" t="s">
        <v>13</v>
      </c>
      <c r="M2257" s="4" t="s">
        <v>13</v>
      </c>
      <c r="O2257" s="4">
        <v>0.0</v>
      </c>
      <c r="V2257" s="5"/>
      <c r="W2257" s="1"/>
      <c r="AA2257" s="4" t="s">
        <v>13</v>
      </c>
      <c r="AB2257" s="4" t="s">
        <v>13</v>
      </c>
      <c r="AD2257" s="4">
        <v>0.0</v>
      </c>
    </row>
    <row r="2258">
      <c r="G2258" s="5"/>
      <c r="H2258" s="1"/>
      <c r="L2258" s="4" t="s">
        <v>13</v>
      </c>
      <c r="M2258" s="4" t="s">
        <v>13</v>
      </c>
      <c r="O2258" s="4">
        <v>0.0</v>
      </c>
      <c r="V2258" s="5"/>
      <c r="W2258" s="1"/>
      <c r="AA2258" s="4" t="s">
        <v>13</v>
      </c>
      <c r="AB2258" s="4" t="s">
        <v>13</v>
      </c>
      <c r="AD2258" s="4">
        <v>0.0</v>
      </c>
    </row>
    <row r="2259">
      <c r="G2259" s="5"/>
      <c r="H2259" s="1"/>
      <c r="L2259" s="4" t="s">
        <v>13</v>
      </c>
      <c r="M2259" s="4" t="s">
        <v>13</v>
      </c>
      <c r="O2259" s="4">
        <v>0.0</v>
      </c>
      <c r="V2259" s="5"/>
      <c r="W2259" s="1"/>
      <c r="AA2259" s="4" t="s">
        <v>13</v>
      </c>
      <c r="AB2259" s="4" t="s">
        <v>13</v>
      </c>
      <c r="AD2259" s="4">
        <v>0.0</v>
      </c>
    </row>
    <row r="2260">
      <c r="G2260" s="5"/>
      <c r="H2260" s="1"/>
      <c r="L2260" s="4" t="s">
        <v>13</v>
      </c>
      <c r="M2260" s="4" t="s">
        <v>13</v>
      </c>
      <c r="O2260" s="4">
        <v>0.0</v>
      </c>
      <c r="V2260" s="5"/>
      <c r="W2260" s="1"/>
      <c r="AA2260" s="4" t="s">
        <v>13</v>
      </c>
      <c r="AB2260" s="4" t="s">
        <v>13</v>
      </c>
      <c r="AD2260" s="4">
        <v>0.0</v>
      </c>
    </row>
    <row r="2261">
      <c r="G2261" s="5"/>
      <c r="H2261" s="1"/>
      <c r="L2261" s="4" t="s">
        <v>13</v>
      </c>
      <c r="M2261" s="4" t="s">
        <v>13</v>
      </c>
      <c r="O2261" s="4">
        <v>0.0</v>
      </c>
      <c r="V2261" s="5"/>
      <c r="W2261" s="1"/>
      <c r="AA2261" s="4" t="s">
        <v>13</v>
      </c>
      <c r="AB2261" s="4" t="s">
        <v>13</v>
      </c>
      <c r="AD2261" s="4">
        <v>0.0</v>
      </c>
    </row>
    <row r="2262">
      <c r="G2262" s="5"/>
      <c r="H2262" s="1"/>
      <c r="L2262" s="4" t="s">
        <v>13</v>
      </c>
      <c r="M2262" s="4" t="s">
        <v>13</v>
      </c>
      <c r="O2262" s="4">
        <v>0.0</v>
      </c>
      <c r="V2262" s="5"/>
      <c r="W2262" s="1"/>
      <c r="AA2262" s="4" t="s">
        <v>13</v>
      </c>
      <c r="AB2262" s="4" t="s">
        <v>13</v>
      </c>
      <c r="AD2262" s="4">
        <v>0.0</v>
      </c>
    </row>
    <row r="2263">
      <c r="G2263" s="5"/>
      <c r="H2263" s="1"/>
      <c r="L2263" s="4" t="s">
        <v>13</v>
      </c>
      <c r="M2263" s="4" t="s">
        <v>13</v>
      </c>
      <c r="O2263" s="4">
        <v>0.0</v>
      </c>
      <c r="V2263" s="5"/>
      <c r="W2263" s="1"/>
      <c r="AA2263" s="4" t="s">
        <v>13</v>
      </c>
      <c r="AB2263" s="4" t="s">
        <v>13</v>
      </c>
      <c r="AD2263" s="4">
        <v>0.0</v>
      </c>
    </row>
    <row r="2264">
      <c r="G2264" s="5"/>
      <c r="H2264" s="1"/>
      <c r="L2264" s="4" t="s">
        <v>13</v>
      </c>
      <c r="M2264" s="4" t="s">
        <v>13</v>
      </c>
      <c r="O2264" s="4">
        <v>0.0</v>
      </c>
      <c r="V2264" s="5"/>
      <c r="W2264" s="1"/>
      <c r="AA2264" s="4" t="s">
        <v>13</v>
      </c>
      <c r="AB2264" s="4" t="s">
        <v>13</v>
      </c>
      <c r="AD2264" s="4">
        <v>0.0</v>
      </c>
    </row>
    <row r="2265">
      <c r="G2265" s="5"/>
      <c r="H2265" s="1"/>
      <c r="L2265" s="4" t="s">
        <v>13</v>
      </c>
      <c r="M2265" s="4" t="s">
        <v>13</v>
      </c>
      <c r="O2265" s="4">
        <v>0.0</v>
      </c>
      <c r="V2265" s="5"/>
      <c r="W2265" s="1"/>
      <c r="AA2265" s="4" t="s">
        <v>13</v>
      </c>
      <c r="AB2265" s="4" t="s">
        <v>13</v>
      </c>
      <c r="AD2265" s="4">
        <v>0.0</v>
      </c>
    </row>
    <row r="2266">
      <c r="G2266" s="5"/>
      <c r="H2266" s="1"/>
      <c r="L2266" s="4" t="s">
        <v>13</v>
      </c>
      <c r="M2266" s="4" t="s">
        <v>13</v>
      </c>
      <c r="O2266" s="4">
        <v>0.0</v>
      </c>
      <c r="V2266" s="5"/>
      <c r="W2266" s="1"/>
      <c r="AA2266" s="4" t="s">
        <v>13</v>
      </c>
      <c r="AB2266" s="4" t="s">
        <v>13</v>
      </c>
      <c r="AD2266" s="4">
        <v>0.0</v>
      </c>
    </row>
    <row r="2267">
      <c r="G2267" s="5"/>
      <c r="H2267" s="1"/>
      <c r="L2267" s="4" t="s">
        <v>13</v>
      </c>
      <c r="M2267" s="4" t="s">
        <v>13</v>
      </c>
      <c r="O2267" s="4">
        <v>0.0</v>
      </c>
      <c r="V2267" s="5"/>
      <c r="W2267" s="1"/>
      <c r="AA2267" s="4" t="s">
        <v>13</v>
      </c>
      <c r="AB2267" s="4" t="s">
        <v>13</v>
      </c>
      <c r="AD2267" s="4">
        <v>0.0</v>
      </c>
    </row>
    <row r="2268">
      <c r="G2268" s="5"/>
      <c r="H2268" s="1"/>
      <c r="L2268" s="4" t="s">
        <v>13</v>
      </c>
      <c r="M2268" s="4" t="s">
        <v>13</v>
      </c>
      <c r="O2268" s="4">
        <v>0.0</v>
      </c>
      <c r="V2268" s="5"/>
      <c r="W2268" s="1"/>
      <c r="AA2268" s="4" t="s">
        <v>13</v>
      </c>
      <c r="AB2268" s="4" t="s">
        <v>13</v>
      </c>
      <c r="AD2268" s="4">
        <v>0.0</v>
      </c>
    </row>
    <row r="2269">
      <c r="G2269" s="5"/>
      <c r="H2269" s="1"/>
      <c r="L2269" s="4" t="s">
        <v>13</v>
      </c>
      <c r="M2269" s="4" t="s">
        <v>13</v>
      </c>
      <c r="O2269" s="4">
        <v>0.0</v>
      </c>
      <c r="V2269" s="5"/>
      <c r="W2269" s="1"/>
      <c r="AA2269" s="4" t="s">
        <v>13</v>
      </c>
      <c r="AB2269" s="4" t="s">
        <v>13</v>
      </c>
      <c r="AD2269" s="4">
        <v>0.0</v>
      </c>
    </row>
    <row r="2270">
      <c r="G2270" s="5"/>
      <c r="H2270" s="1"/>
      <c r="L2270" s="4" t="s">
        <v>13</v>
      </c>
      <c r="M2270" s="4" t="s">
        <v>13</v>
      </c>
      <c r="O2270" s="4">
        <v>0.0</v>
      </c>
      <c r="V2270" s="5"/>
      <c r="W2270" s="1"/>
      <c r="AA2270" s="4" t="s">
        <v>13</v>
      </c>
      <c r="AB2270" s="4" t="s">
        <v>13</v>
      </c>
      <c r="AD2270" s="4">
        <v>0.0</v>
      </c>
    </row>
    <row r="2271">
      <c r="G2271" s="5"/>
      <c r="H2271" s="1"/>
      <c r="L2271" s="4" t="s">
        <v>13</v>
      </c>
      <c r="M2271" s="4" t="s">
        <v>13</v>
      </c>
      <c r="O2271" s="4">
        <v>0.0</v>
      </c>
      <c r="V2271" s="5"/>
      <c r="W2271" s="1"/>
      <c r="AA2271" s="4" t="s">
        <v>13</v>
      </c>
      <c r="AB2271" s="4" t="s">
        <v>13</v>
      </c>
      <c r="AD2271" s="4">
        <v>0.0</v>
      </c>
    </row>
    <row r="2272">
      <c r="G2272" s="5"/>
      <c r="H2272" s="1"/>
      <c r="L2272" s="4" t="s">
        <v>13</v>
      </c>
      <c r="M2272" s="4" t="s">
        <v>13</v>
      </c>
      <c r="O2272" s="4">
        <v>0.0</v>
      </c>
      <c r="V2272" s="5"/>
      <c r="W2272" s="1"/>
      <c r="AA2272" s="4" t="s">
        <v>13</v>
      </c>
      <c r="AB2272" s="4" t="s">
        <v>13</v>
      </c>
      <c r="AD2272" s="4">
        <v>0.0</v>
      </c>
    </row>
    <row r="2273">
      <c r="G2273" s="5"/>
      <c r="H2273" s="1"/>
      <c r="L2273" s="4" t="s">
        <v>13</v>
      </c>
      <c r="M2273" s="4" t="s">
        <v>13</v>
      </c>
      <c r="O2273" s="4">
        <v>0.0</v>
      </c>
      <c r="V2273" s="5"/>
      <c r="W2273" s="1"/>
      <c r="AA2273" s="4" t="s">
        <v>13</v>
      </c>
      <c r="AB2273" s="4" t="s">
        <v>13</v>
      </c>
      <c r="AD2273" s="4">
        <v>0.0</v>
      </c>
    </row>
    <row r="2274">
      <c r="G2274" s="5"/>
      <c r="H2274" s="1"/>
      <c r="L2274" s="4" t="s">
        <v>13</v>
      </c>
      <c r="M2274" s="4" t="s">
        <v>13</v>
      </c>
      <c r="O2274" s="4">
        <v>0.0</v>
      </c>
      <c r="V2274" s="5"/>
      <c r="W2274" s="1"/>
      <c r="AA2274" s="4" t="s">
        <v>13</v>
      </c>
      <c r="AB2274" s="4" t="s">
        <v>13</v>
      </c>
      <c r="AD2274" s="4">
        <v>0.0</v>
      </c>
    </row>
    <row r="2275">
      <c r="G2275" s="5"/>
      <c r="H2275" s="1"/>
      <c r="L2275" s="4" t="s">
        <v>13</v>
      </c>
      <c r="M2275" s="4" t="s">
        <v>13</v>
      </c>
      <c r="O2275" s="4">
        <v>0.0</v>
      </c>
      <c r="V2275" s="5"/>
      <c r="W2275" s="1"/>
      <c r="AA2275" s="4" t="s">
        <v>13</v>
      </c>
      <c r="AB2275" s="4" t="s">
        <v>13</v>
      </c>
      <c r="AD2275" s="4">
        <v>0.0</v>
      </c>
    </row>
    <row r="2276">
      <c r="G2276" s="5"/>
      <c r="H2276" s="1"/>
      <c r="L2276" s="4" t="s">
        <v>13</v>
      </c>
      <c r="M2276" s="4" t="s">
        <v>13</v>
      </c>
      <c r="O2276" s="4">
        <v>0.0</v>
      </c>
      <c r="V2276" s="5"/>
      <c r="W2276" s="1"/>
      <c r="AA2276" s="4" t="s">
        <v>13</v>
      </c>
      <c r="AB2276" s="4" t="s">
        <v>13</v>
      </c>
      <c r="AD2276" s="4">
        <v>0.0</v>
      </c>
    </row>
    <row r="2277">
      <c r="G2277" s="5"/>
      <c r="H2277" s="1"/>
      <c r="L2277" s="4" t="s">
        <v>13</v>
      </c>
      <c r="M2277" s="4" t="s">
        <v>13</v>
      </c>
      <c r="O2277" s="4">
        <v>0.0</v>
      </c>
      <c r="V2277" s="5"/>
      <c r="W2277" s="1"/>
      <c r="AA2277" s="4" t="s">
        <v>13</v>
      </c>
      <c r="AB2277" s="4" t="s">
        <v>13</v>
      </c>
      <c r="AD2277" s="4">
        <v>0.0</v>
      </c>
    </row>
    <row r="2278">
      <c r="G2278" s="5"/>
      <c r="H2278" s="1"/>
      <c r="L2278" s="4" t="s">
        <v>13</v>
      </c>
      <c r="M2278" s="4" t="s">
        <v>13</v>
      </c>
      <c r="O2278" s="4">
        <v>0.0</v>
      </c>
      <c r="V2278" s="5"/>
      <c r="W2278" s="1"/>
      <c r="AA2278" s="4" t="s">
        <v>13</v>
      </c>
      <c r="AB2278" s="4" t="s">
        <v>13</v>
      </c>
      <c r="AD2278" s="4">
        <v>0.0</v>
      </c>
    </row>
    <row r="2279">
      <c r="G2279" s="5"/>
      <c r="H2279" s="1"/>
      <c r="L2279" s="4" t="s">
        <v>13</v>
      </c>
      <c r="M2279" s="4" t="s">
        <v>13</v>
      </c>
      <c r="O2279" s="4">
        <v>0.0</v>
      </c>
      <c r="V2279" s="5"/>
      <c r="W2279" s="1"/>
      <c r="AA2279" s="4" t="s">
        <v>13</v>
      </c>
      <c r="AB2279" s="4" t="s">
        <v>13</v>
      </c>
      <c r="AD2279" s="4">
        <v>0.0</v>
      </c>
    </row>
    <row r="2280">
      <c r="G2280" s="5"/>
      <c r="H2280" s="1"/>
      <c r="L2280" s="4" t="s">
        <v>13</v>
      </c>
      <c r="M2280" s="4" t="s">
        <v>13</v>
      </c>
      <c r="O2280" s="4">
        <v>0.0</v>
      </c>
      <c r="V2280" s="5"/>
      <c r="W2280" s="1"/>
      <c r="AA2280" s="4" t="s">
        <v>13</v>
      </c>
      <c r="AB2280" s="4" t="s">
        <v>13</v>
      </c>
      <c r="AD2280" s="4">
        <v>0.0</v>
      </c>
    </row>
    <row r="2281">
      <c r="G2281" s="5"/>
      <c r="H2281" s="1"/>
      <c r="L2281" s="4" t="s">
        <v>13</v>
      </c>
      <c r="M2281" s="4" t="s">
        <v>13</v>
      </c>
      <c r="O2281" s="4">
        <v>0.0</v>
      </c>
      <c r="V2281" s="5"/>
      <c r="W2281" s="1"/>
      <c r="AA2281" s="4" t="s">
        <v>13</v>
      </c>
      <c r="AB2281" s="4" t="s">
        <v>13</v>
      </c>
      <c r="AD2281" s="4">
        <v>0.0</v>
      </c>
    </row>
    <row r="2282">
      <c r="G2282" s="5"/>
      <c r="H2282" s="1"/>
      <c r="L2282" s="4" t="s">
        <v>13</v>
      </c>
      <c r="M2282" s="4" t="s">
        <v>13</v>
      </c>
      <c r="O2282" s="4">
        <v>0.0</v>
      </c>
      <c r="V2282" s="5"/>
      <c r="W2282" s="1"/>
      <c r="AA2282" s="4" t="s">
        <v>13</v>
      </c>
      <c r="AB2282" s="4" t="s">
        <v>13</v>
      </c>
      <c r="AD2282" s="4">
        <v>0.0</v>
      </c>
    </row>
    <row r="2283">
      <c r="G2283" s="5"/>
      <c r="H2283" s="1"/>
      <c r="L2283" s="4" t="s">
        <v>13</v>
      </c>
      <c r="M2283" s="4" t="s">
        <v>13</v>
      </c>
      <c r="O2283" s="4">
        <v>0.0</v>
      </c>
      <c r="V2283" s="5"/>
      <c r="W2283" s="1"/>
      <c r="AA2283" s="4" t="s">
        <v>13</v>
      </c>
      <c r="AB2283" s="4" t="s">
        <v>13</v>
      </c>
      <c r="AD2283" s="4">
        <v>0.0</v>
      </c>
    </row>
    <row r="2284">
      <c r="G2284" s="5"/>
      <c r="H2284" s="1"/>
      <c r="L2284" s="4" t="s">
        <v>13</v>
      </c>
      <c r="M2284" s="4" t="s">
        <v>13</v>
      </c>
      <c r="O2284" s="4">
        <v>0.0</v>
      </c>
      <c r="V2284" s="5"/>
      <c r="W2284" s="1"/>
      <c r="AA2284" s="4" t="s">
        <v>13</v>
      </c>
      <c r="AB2284" s="4" t="s">
        <v>13</v>
      </c>
      <c r="AD2284" s="4">
        <v>0.0</v>
      </c>
    </row>
    <row r="2285">
      <c r="G2285" s="5"/>
      <c r="H2285" s="1"/>
      <c r="L2285" s="4" t="s">
        <v>13</v>
      </c>
      <c r="M2285" s="4" t="s">
        <v>13</v>
      </c>
      <c r="O2285" s="4">
        <v>0.0</v>
      </c>
      <c r="V2285" s="5"/>
      <c r="W2285" s="1"/>
      <c r="AA2285" s="4" t="s">
        <v>13</v>
      </c>
      <c r="AB2285" s="4" t="s">
        <v>13</v>
      </c>
      <c r="AD2285" s="4">
        <v>0.0</v>
      </c>
    </row>
    <row r="2286">
      <c r="G2286" s="5"/>
      <c r="H2286" s="1"/>
      <c r="L2286" s="4" t="s">
        <v>13</v>
      </c>
      <c r="M2286" s="4" t="s">
        <v>13</v>
      </c>
      <c r="O2286" s="4">
        <v>0.0</v>
      </c>
      <c r="V2286" s="5"/>
      <c r="W2286" s="1"/>
      <c r="AA2286" s="4" t="s">
        <v>13</v>
      </c>
      <c r="AB2286" s="4" t="s">
        <v>13</v>
      </c>
      <c r="AD2286" s="4">
        <v>0.0</v>
      </c>
    </row>
    <row r="2287">
      <c r="G2287" s="5"/>
      <c r="H2287" s="1"/>
      <c r="L2287" s="4" t="s">
        <v>13</v>
      </c>
      <c r="M2287" s="4" t="s">
        <v>13</v>
      </c>
      <c r="O2287" s="4">
        <v>0.0</v>
      </c>
      <c r="V2287" s="5"/>
      <c r="W2287" s="1"/>
      <c r="AA2287" s="4" t="s">
        <v>13</v>
      </c>
      <c r="AB2287" s="4" t="s">
        <v>13</v>
      </c>
      <c r="AD2287" s="4">
        <v>0.0</v>
      </c>
    </row>
    <row r="2288">
      <c r="G2288" s="5"/>
      <c r="H2288" s="1"/>
      <c r="L2288" s="4" t="s">
        <v>13</v>
      </c>
      <c r="M2288" s="4" t="s">
        <v>13</v>
      </c>
      <c r="O2288" s="4">
        <v>0.0</v>
      </c>
      <c r="V2288" s="5"/>
      <c r="W2288" s="1"/>
      <c r="AA2288" s="4" t="s">
        <v>13</v>
      </c>
      <c r="AB2288" s="4" t="s">
        <v>13</v>
      </c>
      <c r="AD2288" s="4">
        <v>0.0</v>
      </c>
    </row>
    <row r="2289">
      <c r="G2289" s="5"/>
      <c r="H2289" s="1"/>
      <c r="L2289" s="4" t="s">
        <v>13</v>
      </c>
      <c r="M2289" s="4" t="s">
        <v>13</v>
      </c>
      <c r="O2289" s="4">
        <v>0.0</v>
      </c>
      <c r="V2289" s="5"/>
      <c r="W2289" s="1"/>
      <c r="AA2289" s="4" t="s">
        <v>13</v>
      </c>
      <c r="AB2289" s="4" t="s">
        <v>13</v>
      </c>
      <c r="AD2289" s="4">
        <v>0.0</v>
      </c>
    </row>
    <row r="2290">
      <c r="G2290" s="5"/>
      <c r="H2290" s="1"/>
      <c r="L2290" s="4" t="s">
        <v>13</v>
      </c>
      <c r="M2290" s="4" t="s">
        <v>13</v>
      </c>
      <c r="O2290" s="4">
        <v>0.0</v>
      </c>
      <c r="V2290" s="5"/>
      <c r="W2290" s="1"/>
      <c r="AA2290" s="4" t="s">
        <v>13</v>
      </c>
      <c r="AB2290" s="4" t="s">
        <v>13</v>
      </c>
      <c r="AD2290" s="4">
        <v>0.0</v>
      </c>
    </row>
    <row r="2291">
      <c r="G2291" s="5"/>
      <c r="H2291" s="1"/>
      <c r="L2291" s="4" t="s">
        <v>13</v>
      </c>
      <c r="M2291" s="4" t="s">
        <v>13</v>
      </c>
      <c r="O2291" s="4">
        <v>0.0</v>
      </c>
      <c r="V2291" s="5"/>
      <c r="W2291" s="1"/>
      <c r="AA2291" s="4" t="s">
        <v>13</v>
      </c>
      <c r="AB2291" s="4" t="s">
        <v>13</v>
      </c>
      <c r="AD2291" s="4">
        <v>0.0</v>
      </c>
    </row>
    <row r="2292">
      <c r="G2292" s="5"/>
      <c r="H2292" s="1"/>
      <c r="L2292" s="4" t="s">
        <v>13</v>
      </c>
      <c r="M2292" s="4" t="s">
        <v>13</v>
      </c>
      <c r="O2292" s="4">
        <v>0.0</v>
      </c>
      <c r="V2292" s="5"/>
      <c r="W2292" s="1"/>
      <c r="AA2292" s="4" t="s">
        <v>13</v>
      </c>
      <c r="AB2292" s="4" t="s">
        <v>13</v>
      </c>
      <c r="AD2292" s="4">
        <v>0.0</v>
      </c>
    </row>
    <row r="2293">
      <c r="G2293" s="5"/>
      <c r="H2293" s="1"/>
      <c r="L2293" s="4" t="s">
        <v>13</v>
      </c>
      <c r="M2293" s="4" t="s">
        <v>13</v>
      </c>
      <c r="O2293" s="4">
        <v>0.0</v>
      </c>
      <c r="V2293" s="5"/>
      <c r="W2293" s="1"/>
      <c r="AA2293" s="4" t="s">
        <v>13</v>
      </c>
      <c r="AB2293" s="4" t="s">
        <v>13</v>
      </c>
      <c r="AD2293" s="4">
        <v>0.0</v>
      </c>
    </row>
    <row r="2294">
      <c r="G2294" s="5"/>
      <c r="H2294" s="1"/>
      <c r="L2294" s="4" t="s">
        <v>13</v>
      </c>
      <c r="M2294" s="4" t="s">
        <v>13</v>
      </c>
      <c r="O2294" s="4">
        <v>0.0</v>
      </c>
      <c r="V2294" s="5"/>
      <c r="W2294" s="1"/>
      <c r="AA2294" s="4" t="s">
        <v>13</v>
      </c>
      <c r="AB2294" s="4" t="s">
        <v>13</v>
      </c>
      <c r="AD2294" s="4">
        <v>0.0</v>
      </c>
    </row>
    <row r="2295">
      <c r="G2295" s="5"/>
      <c r="H2295" s="1"/>
      <c r="L2295" s="4" t="s">
        <v>13</v>
      </c>
      <c r="M2295" s="4" t="s">
        <v>13</v>
      </c>
      <c r="O2295" s="4">
        <v>0.0</v>
      </c>
      <c r="V2295" s="5"/>
      <c r="W2295" s="1"/>
      <c r="AA2295" s="4" t="s">
        <v>13</v>
      </c>
      <c r="AB2295" s="4" t="s">
        <v>13</v>
      </c>
      <c r="AD2295" s="4">
        <v>0.0</v>
      </c>
    </row>
    <row r="2296">
      <c r="G2296" s="5"/>
      <c r="H2296" s="1"/>
      <c r="L2296" s="4" t="s">
        <v>13</v>
      </c>
      <c r="M2296" s="4" t="s">
        <v>13</v>
      </c>
      <c r="O2296" s="4">
        <v>0.0</v>
      </c>
      <c r="V2296" s="5"/>
      <c r="W2296" s="1"/>
      <c r="AA2296" s="4" t="s">
        <v>13</v>
      </c>
      <c r="AB2296" s="4" t="s">
        <v>13</v>
      </c>
      <c r="AD2296" s="4">
        <v>0.0</v>
      </c>
    </row>
    <row r="2297">
      <c r="G2297" s="5"/>
      <c r="H2297" s="1"/>
      <c r="L2297" s="4" t="s">
        <v>13</v>
      </c>
      <c r="M2297" s="4" t="s">
        <v>13</v>
      </c>
      <c r="O2297" s="4">
        <v>0.0</v>
      </c>
      <c r="V2297" s="5"/>
      <c r="W2297" s="1"/>
      <c r="AA2297" s="4" t="s">
        <v>13</v>
      </c>
      <c r="AB2297" s="4" t="s">
        <v>13</v>
      </c>
      <c r="AD2297" s="4">
        <v>0.0</v>
      </c>
    </row>
    <row r="2298">
      <c r="G2298" s="5"/>
      <c r="H2298" s="1"/>
      <c r="L2298" s="4" t="s">
        <v>13</v>
      </c>
      <c r="M2298" s="4" t="s">
        <v>13</v>
      </c>
      <c r="O2298" s="4">
        <v>0.0</v>
      </c>
      <c r="V2298" s="5"/>
      <c r="W2298" s="1"/>
      <c r="AA2298" s="4" t="s">
        <v>13</v>
      </c>
      <c r="AB2298" s="4" t="s">
        <v>13</v>
      </c>
      <c r="AD2298" s="4">
        <v>0.0</v>
      </c>
    </row>
    <row r="2299">
      <c r="G2299" s="5"/>
      <c r="H2299" s="1"/>
      <c r="L2299" s="4" t="s">
        <v>13</v>
      </c>
      <c r="M2299" s="4" t="s">
        <v>13</v>
      </c>
      <c r="O2299" s="4">
        <v>0.0</v>
      </c>
      <c r="V2299" s="5"/>
      <c r="W2299" s="1"/>
      <c r="AA2299" s="4" t="s">
        <v>13</v>
      </c>
      <c r="AB2299" s="4" t="s">
        <v>13</v>
      </c>
      <c r="AD2299" s="4">
        <v>0.0</v>
      </c>
    </row>
    <row r="2300">
      <c r="G2300" s="5"/>
      <c r="H2300" s="1"/>
      <c r="L2300" s="4" t="s">
        <v>13</v>
      </c>
      <c r="M2300" s="4" t="s">
        <v>13</v>
      </c>
      <c r="O2300" s="4">
        <v>0.0</v>
      </c>
      <c r="V2300" s="5"/>
      <c r="W2300" s="1"/>
      <c r="AA2300" s="4" t="s">
        <v>13</v>
      </c>
      <c r="AB2300" s="4" t="s">
        <v>13</v>
      </c>
      <c r="AD2300" s="4">
        <v>0.0</v>
      </c>
    </row>
    <row r="2301">
      <c r="G2301" s="5"/>
      <c r="H2301" s="1"/>
      <c r="L2301" s="4" t="s">
        <v>13</v>
      </c>
      <c r="M2301" s="4" t="s">
        <v>13</v>
      </c>
      <c r="O2301" s="4">
        <v>0.0</v>
      </c>
      <c r="V2301" s="5"/>
      <c r="W2301" s="1"/>
      <c r="AA2301" s="4" t="s">
        <v>13</v>
      </c>
      <c r="AB2301" s="4" t="s">
        <v>13</v>
      </c>
      <c r="AD2301" s="4">
        <v>0.0</v>
      </c>
    </row>
    <row r="2302">
      <c r="G2302" s="5"/>
      <c r="H2302" s="1"/>
      <c r="L2302" s="4" t="s">
        <v>13</v>
      </c>
      <c r="M2302" s="4" t="s">
        <v>13</v>
      </c>
      <c r="O2302" s="4">
        <v>0.0</v>
      </c>
      <c r="V2302" s="5"/>
      <c r="W2302" s="1"/>
      <c r="AA2302" s="4" t="s">
        <v>13</v>
      </c>
      <c r="AB2302" s="4" t="s">
        <v>13</v>
      </c>
      <c r="AD2302" s="4">
        <v>0.0</v>
      </c>
    </row>
    <row r="2303">
      <c r="G2303" s="5"/>
      <c r="H2303" s="1"/>
      <c r="L2303" s="4" t="s">
        <v>13</v>
      </c>
      <c r="M2303" s="4" t="s">
        <v>13</v>
      </c>
      <c r="O2303" s="4">
        <v>0.0</v>
      </c>
      <c r="V2303" s="5"/>
      <c r="W2303" s="1"/>
      <c r="AA2303" s="4" t="s">
        <v>13</v>
      </c>
      <c r="AB2303" s="4" t="s">
        <v>13</v>
      </c>
      <c r="AD2303" s="4">
        <v>0.0</v>
      </c>
    </row>
    <row r="2304">
      <c r="G2304" s="5"/>
      <c r="H2304" s="1"/>
      <c r="L2304" s="4" t="s">
        <v>13</v>
      </c>
      <c r="M2304" s="4" t="s">
        <v>13</v>
      </c>
      <c r="O2304" s="4">
        <v>0.0</v>
      </c>
      <c r="V2304" s="5"/>
      <c r="W2304" s="1"/>
      <c r="AA2304" s="4" t="s">
        <v>13</v>
      </c>
      <c r="AB2304" s="4" t="s">
        <v>13</v>
      </c>
      <c r="AD2304" s="4">
        <v>0.0</v>
      </c>
    </row>
    <row r="2305">
      <c r="G2305" s="5"/>
      <c r="H2305" s="1"/>
      <c r="L2305" s="4" t="s">
        <v>13</v>
      </c>
      <c r="M2305" s="4" t="s">
        <v>13</v>
      </c>
      <c r="O2305" s="4">
        <v>0.0</v>
      </c>
      <c r="V2305" s="5"/>
      <c r="W2305" s="1"/>
      <c r="AA2305" s="4" t="s">
        <v>13</v>
      </c>
      <c r="AB2305" s="4" t="s">
        <v>13</v>
      </c>
      <c r="AD2305" s="4">
        <v>0.0</v>
      </c>
    </row>
    <row r="2306">
      <c r="G2306" s="5"/>
      <c r="H2306" s="1"/>
      <c r="L2306" s="4" t="s">
        <v>13</v>
      </c>
      <c r="M2306" s="4" t="s">
        <v>13</v>
      </c>
      <c r="O2306" s="4">
        <v>0.0</v>
      </c>
      <c r="V2306" s="5"/>
      <c r="W2306" s="1"/>
      <c r="AA2306" s="4" t="s">
        <v>13</v>
      </c>
      <c r="AB2306" s="4" t="s">
        <v>13</v>
      </c>
      <c r="AD2306" s="4">
        <v>0.0</v>
      </c>
    </row>
    <row r="2307">
      <c r="G2307" s="5"/>
      <c r="H2307" s="1"/>
      <c r="L2307" s="4" t="s">
        <v>13</v>
      </c>
      <c r="M2307" s="4" t="s">
        <v>13</v>
      </c>
      <c r="O2307" s="4">
        <v>0.0</v>
      </c>
      <c r="V2307" s="5"/>
      <c r="W2307" s="1"/>
      <c r="AA2307" s="4" t="s">
        <v>13</v>
      </c>
      <c r="AB2307" s="4" t="s">
        <v>13</v>
      </c>
      <c r="AD2307" s="4">
        <v>0.0</v>
      </c>
    </row>
    <row r="2308">
      <c r="G2308" s="5"/>
      <c r="H2308" s="1"/>
      <c r="L2308" s="4" t="s">
        <v>13</v>
      </c>
      <c r="M2308" s="4" t="s">
        <v>13</v>
      </c>
      <c r="O2308" s="4">
        <v>0.0</v>
      </c>
      <c r="V2308" s="5"/>
      <c r="W2308" s="1"/>
      <c r="AA2308" s="4" t="s">
        <v>13</v>
      </c>
      <c r="AB2308" s="4" t="s">
        <v>13</v>
      </c>
      <c r="AD2308" s="4">
        <v>0.0</v>
      </c>
    </row>
    <row r="2309">
      <c r="G2309" s="5"/>
      <c r="H2309" s="1"/>
      <c r="L2309" s="4" t="s">
        <v>13</v>
      </c>
      <c r="M2309" s="4" t="s">
        <v>13</v>
      </c>
      <c r="O2309" s="4">
        <v>0.0</v>
      </c>
      <c r="V2309" s="5"/>
      <c r="W2309" s="1"/>
      <c r="AA2309" s="4" t="s">
        <v>13</v>
      </c>
      <c r="AB2309" s="4" t="s">
        <v>13</v>
      </c>
      <c r="AD2309" s="4">
        <v>0.0</v>
      </c>
    </row>
    <row r="2310">
      <c r="G2310" s="5"/>
      <c r="H2310" s="1"/>
      <c r="L2310" s="4" t="s">
        <v>13</v>
      </c>
      <c r="M2310" s="4" t="s">
        <v>13</v>
      </c>
      <c r="O2310" s="4">
        <v>0.0</v>
      </c>
      <c r="V2310" s="5"/>
      <c r="W2310" s="1"/>
      <c r="AA2310" s="4" t="s">
        <v>13</v>
      </c>
      <c r="AB2310" s="4" t="s">
        <v>13</v>
      </c>
      <c r="AD2310" s="4">
        <v>0.0</v>
      </c>
    </row>
    <row r="2311">
      <c r="G2311" s="5"/>
      <c r="H2311" s="1"/>
      <c r="L2311" s="4" t="s">
        <v>13</v>
      </c>
      <c r="M2311" s="4" t="s">
        <v>13</v>
      </c>
      <c r="O2311" s="4">
        <v>0.0</v>
      </c>
      <c r="V2311" s="5"/>
      <c r="W2311" s="1"/>
      <c r="AA2311" s="4" t="s">
        <v>13</v>
      </c>
      <c r="AB2311" s="4" t="s">
        <v>13</v>
      </c>
      <c r="AD2311" s="4">
        <v>0.0</v>
      </c>
    </row>
    <row r="2312">
      <c r="G2312" s="5"/>
      <c r="H2312" s="1"/>
      <c r="L2312" s="4" t="s">
        <v>13</v>
      </c>
      <c r="M2312" s="4" t="s">
        <v>13</v>
      </c>
      <c r="O2312" s="4">
        <v>0.0</v>
      </c>
      <c r="V2312" s="5"/>
      <c r="W2312" s="1"/>
      <c r="AA2312" s="4" t="s">
        <v>13</v>
      </c>
      <c r="AB2312" s="4" t="s">
        <v>13</v>
      </c>
      <c r="AD2312" s="4">
        <v>0.0</v>
      </c>
    </row>
    <row r="2313">
      <c r="G2313" s="5"/>
      <c r="H2313" s="1"/>
      <c r="L2313" s="4" t="s">
        <v>13</v>
      </c>
      <c r="M2313" s="4" t="s">
        <v>13</v>
      </c>
      <c r="O2313" s="4">
        <v>0.0</v>
      </c>
      <c r="V2313" s="5"/>
      <c r="W2313" s="1"/>
      <c r="AA2313" s="4" t="s">
        <v>13</v>
      </c>
      <c r="AB2313" s="4" t="s">
        <v>13</v>
      </c>
      <c r="AD2313" s="4">
        <v>0.0</v>
      </c>
    </row>
    <row r="2314">
      <c r="G2314" s="5"/>
      <c r="H2314" s="1"/>
      <c r="L2314" s="4" t="s">
        <v>13</v>
      </c>
      <c r="M2314" s="4" t="s">
        <v>13</v>
      </c>
      <c r="O2314" s="4">
        <v>0.0</v>
      </c>
      <c r="V2314" s="5"/>
      <c r="W2314" s="1"/>
      <c r="AA2314" s="4" t="s">
        <v>13</v>
      </c>
      <c r="AB2314" s="4" t="s">
        <v>13</v>
      </c>
      <c r="AD2314" s="4">
        <v>0.0</v>
      </c>
    </row>
    <row r="2315">
      <c r="G2315" s="5"/>
      <c r="H2315" s="1"/>
      <c r="L2315" s="4" t="s">
        <v>13</v>
      </c>
      <c r="M2315" s="4" t="s">
        <v>13</v>
      </c>
      <c r="O2315" s="4">
        <v>0.0</v>
      </c>
      <c r="V2315" s="5"/>
      <c r="W2315" s="1"/>
      <c r="AA2315" s="4" t="s">
        <v>13</v>
      </c>
      <c r="AB2315" s="4" t="s">
        <v>13</v>
      </c>
      <c r="AD2315" s="4">
        <v>0.0</v>
      </c>
    </row>
    <row r="2316">
      <c r="G2316" s="5"/>
      <c r="H2316" s="1"/>
      <c r="L2316" s="4" t="s">
        <v>13</v>
      </c>
      <c r="M2316" s="4" t="s">
        <v>13</v>
      </c>
      <c r="O2316" s="4">
        <v>0.0</v>
      </c>
      <c r="V2316" s="5"/>
      <c r="W2316" s="1"/>
      <c r="AA2316" s="4" t="s">
        <v>13</v>
      </c>
      <c r="AB2316" s="4" t="s">
        <v>13</v>
      </c>
      <c r="AD2316" s="4">
        <v>0.0</v>
      </c>
    </row>
    <row r="2317">
      <c r="G2317" s="5"/>
      <c r="H2317" s="1"/>
      <c r="L2317" s="4" t="s">
        <v>13</v>
      </c>
      <c r="M2317" s="4" t="s">
        <v>13</v>
      </c>
      <c r="O2317" s="4">
        <v>0.0</v>
      </c>
      <c r="V2317" s="5"/>
      <c r="W2317" s="1"/>
      <c r="AA2317" s="4" t="s">
        <v>13</v>
      </c>
      <c r="AB2317" s="4" t="s">
        <v>13</v>
      </c>
      <c r="AD2317" s="4">
        <v>0.0</v>
      </c>
    </row>
    <row r="2318">
      <c r="G2318" s="5"/>
      <c r="H2318" s="1"/>
      <c r="L2318" s="4" t="s">
        <v>13</v>
      </c>
      <c r="M2318" s="4" t="s">
        <v>13</v>
      </c>
      <c r="O2318" s="4">
        <v>0.0</v>
      </c>
      <c r="V2318" s="5"/>
      <c r="W2318" s="1"/>
      <c r="AA2318" s="4" t="s">
        <v>13</v>
      </c>
      <c r="AB2318" s="4" t="s">
        <v>13</v>
      </c>
      <c r="AD2318" s="4">
        <v>0.0</v>
      </c>
    </row>
    <row r="2319">
      <c r="G2319" s="5"/>
      <c r="H2319" s="1"/>
      <c r="L2319" s="4" t="s">
        <v>13</v>
      </c>
      <c r="M2319" s="4" t="s">
        <v>13</v>
      </c>
      <c r="O2319" s="4">
        <v>0.0</v>
      </c>
      <c r="V2319" s="5"/>
      <c r="W2319" s="1"/>
      <c r="AA2319" s="4" t="s">
        <v>13</v>
      </c>
      <c r="AB2319" s="4" t="s">
        <v>13</v>
      </c>
      <c r="AD2319" s="4">
        <v>0.0</v>
      </c>
    </row>
    <row r="2320">
      <c r="G2320" s="5"/>
      <c r="H2320" s="1"/>
      <c r="L2320" s="4" t="s">
        <v>13</v>
      </c>
      <c r="M2320" s="4" t="s">
        <v>13</v>
      </c>
      <c r="O2320" s="4">
        <v>0.0</v>
      </c>
      <c r="V2320" s="5"/>
      <c r="W2320" s="1"/>
      <c r="AA2320" s="4" t="s">
        <v>13</v>
      </c>
      <c r="AB2320" s="4" t="s">
        <v>13</v>
      </c>
      <c r="AD2320" s="4">
        <v>0.0</v>
      </c>
    </row>
    <row r="2321">
      <c r="G2321" s="5"/>
      <c r="H2321" s="1"/>
      <c r="L2321" s="4" t="s">
        <v>13</v>
      </c>
      <c r="M2321" s="4" t="s">
        <v>13</v>
      </c>
      <c r="O2321" s="4">
        <v>0.0</v>
      </c>
      <c r="V2321" s="5"/>
      <c r="W2321" s="1"/>
      <c r="AA2321" s="4" t="s">
        <v>13</v>
      </c>
      <c r="AB2321" s="4" t="s">
        <v>13</v>
      </c>
      <c r="AD2321" s="4">
        <v>0.0</v>
      </c>
    </row>
    <row r="2322">
      <c r="G2322" s="5"/>
      <c r="H2322" s="1"/>
      <c r="L2322" s="4" t="s">
        <v>13</v>
      </c>
      <c r="M2322" s="4" t="s">
        <v>13</v>
      </c>
      <c r="O2322" s="4">
        <v>0.0</v>
      </c>
      <c r="V2322" s="5"/>
      <c r="W2322" s="1"/>
      <c r="AA2322" s="4" t="s">
        <v>13</v>
      </c>
      <c r="AB2322" s="4" t="s">
        <v>13</v>
      </c>
      <c r="AD2322" s="4">
        <v>0.0</v>
      </c>
    </row>
    <row r="2323">
      <c r="G2323" s="5"/>
      <c r="H2323" s="1"/>
      <c r="L2323" s="4" t="s">
        <v>13</v>
      </c>
      <c r="M2323" s="4" t="s">
        <v>13</v>
      </c>
      <c r="O2323" s="4">
        <v>0.0</v>
      </c>
      <c r="V2323" s="5"/>
      <c r="W2323" s="1"/>
      <c r="AA2323" s="4" t="s">
        <v>13</v>
      </c>
      <c r="AB2323" s="4" t="s">
        <v>13</v>
      </c>
      <c r="AD2323" s="4">
        <v>0.0</v>
      </c>
    </row>
    <row r="2324">
      <c r="G2324" s="5"/>
      <c r="H2324" s="1"/>
      <c r="L2324" s="4" t="s">
        <v>13</v>
      </c>
      <c r="M2324" s="4" t="s">
        <v>13</v>
      </c>
      <c r="O2324" s="4">
        <v>0.0</v>
      </c>
      <c r="V2324" s="5"/>
      <c r="W2324" s="1"/>
      <c r="AA2324" s="4" t="s">
        <v>13</v>
      </c>
      <c r="AB2324" s="4" t="s">
        <v>13</v>
      </c>
      <c r="AD2324" s="4">
        <v>0.0</v>
      </c>
    </row>
    <row r="2325">
      <c r="G2325" s="5"/>
      <c r="H2325" s="1"/>
      <c r="L2325" s="4" t="s">
        <v>13</v>
      </c>
      <c r="M2325" s="4" t="s">
        <v>13</v>
      </c>
      <c r="O2325" s="4">
        <v>0.0</v>
      </c>
      <c r="V2325" s="5"/>
      <c r="W2325" s="1"/>
      <c r="AA2325" s="4" t="s">
        <v>13</v>
      </c>
      <c r="AB2325" s="4" t="s">
        <v>13</v>
      </c>
      <c r="AD2325" s="4">
        <v>0.0</v>
      </c>
    </row>
    <row r="2326">
      <c r="G2326" s="5"/>
      <c r="H2326" s="1"/>
      <c r="L2326" s="4" t="s">
        <v>13</v>
      </c>
      <c r="M2326" s="4" t="s">
        <v>13</v>
      </c>
      <c r="O2326" s="4">
        <v>0.0</v>
      </c>
      <c r="V2326" s="5"/>
      <c r="W2326" s="1"/>
      <c r="AA2326" s="4" t="s">
        <v>13</v>
      </c>
      <c r="AB2326" s="4" t="s">
        <v>13</v>
      </c>
      <c r="AD2326" s="4">
        <v>0.0</v>
      </c>
    </row>
    <row r="2327">
      <c r="G2327" s="5"/>
      <c r="H2327" s="1"/>
      <c r="L2327" s="4" t="s">
        <v>13</v>
      </c>
      <c r="M2327" s="4" t="s">
        <v>13</v>
      </c>
      <c r="O2327" s="4">
        <v>0.0</v>
      </c>
      <c r="V2327" s="5"/>
      <c r="W2327" s="1"/>
      <c r="AA2327" s="4" t="s">
        <v>13</v>
      </c>
      <c r="AB2327" s="4" t="s">
        <v>13</v>
      </c>
      <c r="AD2327" s="4">
        <v>0.0</v>
      </c>
    </row>
    <row r="2328">
      <c r="G2328" s="5"/>
      <c r="H2328" s="1"/>
      <c r="L2328" s="4" t="s">
        <v>13</v>
      </c>
      <c r="M2328" s="4" t="s">
        <v>13</v>
      </c>
      <c r="O2328" s="4">
        <v>0.0</v>
      </c>
      <c r="V2328" s="5"/>
      <c r="W2328" s="1"/>
      <c r="AA2328" s="4" t="s">
        <v>13</v>
      </c>
      <c r="AB2328" s="4" t="s">
        <v>13</v>
      </c>
      <c r="AD2328" s="4">
        <v>0.0</v>
      </c>
    </row>
    <row r="2329">
      <c r="G2329" s="5"/>
      <c r="H2329" s="1"/>
      <c r="L2329" s="4" t="s">
        <v>13</v>
      </c>
      <c r="M2329" s="4" t="s">
        <v>13</v>
      </c>
      <c r="O2329" s="4">
        <v>0.0</v>
      </c>
      <c r="V2329" s="5"/>
      <c r="W2329" s="1"/>
      <c r="AA2329" s="4" t="s">
        <v>13</v>
      </c>
      <c r="AB2329" s="4" t="s">
        <v>13</v>
      </c>
      <c r="AD2329" s="4">
        <v>0.0</v>
      </c>
    </row>
    <row r="2330">
      <c r="G2330" s="5"/>
      <c r="H2330" s="1"/>
      <c r="L2330" s="4" t="s">
        <v>13</v>
      </c>
      <c r="M2330" s="4" t="s">
        <v>13</v>
      </c>
      <c r="O2330" s="4">
        <v>0.0</v>
      </c>
      <c r="V2330" s="5"/>
      <c r="W2330" s="1"/>
      <c r="AA2330" s="4" t="s">
        <v>13</v>
      </c>
      <c r="AB2330" s="4" t="s">
        <v>13</v>
      </c>
      <c r="AD2330" s="4">
        <v>0.0</v>
      </c>
    </row>
    <row r="2331">
      <c r="G2331" s="5"/>
      <c r="H2331" s="1"/>
      <c r="L2331" s="4" t="s">
        <v>13</v>
      </c>
      <c r="M2331" s="4" t="s">
        <v>13</v>
      </c>
      <c r="O2331" s="4">
        <v>0.0</v>
      </c>
      <c r="V2331" s="5"/>
      <c r="W2331" s="1"/>
      <c r="AA2331" s="4" t="s">
        <v>13</v>
      </c>
      <c r="AB2331" s="4" t="s">
        <v>13</v>
      </c>
      <c r="AD2331" s="4">
        <v>0.0</v>
      </c>
    </row>
    <row r="2332">
      <c r="G2332" s="5"/>
      <c r="H2332" s="1"/>
      <c r="L2332" s="4" t="s">
        <v>13</v>
      </c>
      <c r="M2332" s="4" t="s">
        <v>13</v>
      </c>
      <c r="O2332" s="4">
        <v>0.0</v>
      </c>
      <c r="V2332" s="5"/>
      <c r="W2332" s="1"/>
      <c r="AA2332" s="4" t="s">
        <v>13</v>
      </c>
      <c r="AB2332" s="4" t="s">
        <v>13</v>
      </c>
      <c r="AD2332" s="4">
        <v>0.0</v>
      </c>
    </row>
    <row r="2333">
      <c r="G2333" s="5"/>
      <c r="H2333" s="1"/>
      <c r="L2333" s="4" t="s">
        <v>13</v>
      </c>
      <c r="M2333" s="4" t="s">
        <v>13</v>
      </c>
      <c r="O2333" s="4">
        <v>0.0</v>
      </c>
      <c r="V2333" s="5"/>
      <c r="W2333" s="1"/>
      <c r="AA2333" s="4" t="s">
        <v>13</v>
      </c>
      <c r="AB2333" s="4" t="s">
        <v>13</v>
      </c>
      <c r="AD2333" s="4">
        <v>0.0</v>
      </c>
    </row>
    <row r="2334">
      <c r="G2334" s="5"/>
      <c r="H2334" s="1"/>
      <c r="L2334" s="4" t="s">
        <v>13</v>
      </c>
      <c r="M2334" s="4" t="s">
        <v>13</v>
      </c>
      <c r="O2334" s="4">
        <v>0.0</v>
      </c>
      <c r="V2334" s="5"/>
      <c r="W2334" s="1"/>
      <c r="AA2334" s="4" t="s">
        <v>13</v>
      </c>
      <c r="AB2334" s="4" t="s">
        <v>13</v>
      </c>
      <c r="AD2334" s="4">
        <v>0.0</v>
      </c>
    </row>
    <row r="2335">
      <c r="G2335" s="5"/>
      <c r="H2335" s="1"/>
      <c r="L2335" s="4" t="s">
        <v>13</v>
      </c>
      <c r="M2335" s="4" t="s">
        <v>13</v>
      </c>
      <c r="O2335" s="4">
        <v>0.0</v>
      </c>
      <c r="V2335" s="5"/>
      <c r="W2335" s="1"/>
      <c r="AA2335" s="4" t="s">
        <v>13</v>
      </c>
      <c r="AB2335" s="4" t="s">
        <v>13</v>
      </c>
      <c r="AD2335" s="4">
        <v>0.0</v>
      </c>
    </row>
    <row r="2336">
      <c r="G2336" s="5"/>
      <c r="H2336" s="1"/>
      <c r="L2336" s="4" t="s">
        <v>13</v>
      </c>
      <c r="M2336" s="4" t="s">
        <v>13</v>
      </c>
      <c r="O2336" s="4">
        <v>0.0</v>
      </c>
      <c r="V2336" s="5"/>
      <c r="W2336" s="1"/>
      <c r="AA2336" s="4" t="s">
        <v>13</v>
      </c>
      <c r="AB2336" s="4" t="s">
        <v>13</v>
      </c>
      <c r="AD2336" s="4">
        <v>0.0</v>
      </c>
    </row>
    <row r="2337">
      <c r="G2337" s="5"/>
      <c r="H2337" s="1"/>
      <c r="L2337" s="4" t="s">
        <v>13</v>
      </c>
      <c r="M2337" s="4" t="s">
        <v>13</v>
      </c>
      <c r="O2337" s="4">
        <v>0.0</v>
      </c>
      <c r="V2337" s="5"/>
      <c r="W2337" s="1"/>
      <c r="AA2337" s="4" t="s">
        <v>13</v>
      </c>
      <c r="AB2337" s="4" t="s">
        <v>13</v>
      </c>
      <c r="AD2337" s="4">
        <v>0.0</v>
      </c>
    </row>
    <row r="2338">
      <c r="G2338" s="5"/>
      <c r="H2338" s="1"/>
      <c r="L2338" s="4" t="s">
        <v>13</v>
      </c>
      <c r="M2338" s="4" t="s">
        <v>13</v>
      </c>
      <c r="O2338" s="4">
        <v>0.0</v>
      </c>
      <c r="V2338" s="5"/>
      <c r="W2338" s="1"/>
      <c r="AA2338" s="4" t="s">
        <v>13</v>
      </c>
      <c r="AB2338" s="4" t="s">
        <v>13</v>
      </c>
      <c r="AD2338" s="4">
        <v>0.0</v>
      </c>
    </row>
    <row r="2339">
      <c r="G2339" s="5"/>
      <c r="H2339" s="1"/>
      <c r="L2339" s="4" t="s">
        <v>13</v>
      </c>
      <c r="M2339" s="4" t="s">
        <v>13</v>
      </c>
      <c r="O2339" s="4">
        <v>0.0</v>
      </c>
      <c r="V2339" s="5"/>
      <c r="W2339" s="1"/>
      <c r="AA2339" s="4" t="s">
        <v>13</v>
      </c>
      <c r="AB2339" s="4" t="s">
        <v>13</v>
      </c>
      <c r="AD2339" s="4">
        <v>0.0</v>
      </c>
    </row>
    <row r="2340">
      <c r="G2340" s="5"/>
      <c r="H2340" s="1"/>
      <c r="L2340" s="4" t="s">
        <v>13</v>
      </c>
      <c r="M2340" s="4" t="s">
        <v>13</v>
      </c>
      <c r="O2340" s="4">
        <v>0.0</v>
      </c>
      <c r="V2340" s="5"/>
      <c r="W2340" s="1"/>
      <c r="AA2340" s="4" t="s">
        <v>13</v>
      </c>
      <c r="AB2340" s="4" t="s">
        <v>13</v>
      </c>
      <c r="AD2340" s="4">
        <v>0.0</v>
      </c>
    </row>
    <row r="2341">
      <c r="G2341" s="5"/>
      <c r="H2341" s="1"/>
      <c r="L2341" s="4" t="s">
        <v>13</v>
      </c>
      <c r="M2341" s="4" t="s">
        <v>13</v>
      </c>
      <c r="O2341" s="4">
        <v>0.0</v>
      </c>
      <c r="V2341" s="5"/>
      <c r="W2341" s="1"/>
      <c r="AA2341" s="4" t="s">
        <v>13</v>
      </c>
      <c r="AB2341" s="4" t="s">
        <v>13</v>
      </c>
      <c r="AD2341" s="4">
        <v>0.0</v>
      </c>
    </row>
    <row r="2342">
      <c r="G2342" s="5"/>
      <c r="H2342" s="1"/>
      <c r="L2342" s="4" t="s">
        <v>13</v>
      </c>
      <c r="M2342" s="4" t="s">
        <v>13</v>
      </c>
      <c r="O2342" s="4">
        <v>0.0</v>
      </c>
      <c r="V2342" s="5"/>
      <c r="W2342" s="1"/>
      <c r="AA2342" s="4" t="s">
        <v>13</v>
      </c>
      <c r="AB2342" s="4" t="s">
        <v>13</v>
      </c>
      <c r="AD2342" s="4">
        <v>0.0</v>
      </c>
    </row>
    <row r="2343">
      <c r="G2343" s="5"/>
      <c r="H2343" s="1"/>
      <c r="L2343" s="4" t="s">
        <v>13</v>
      </c>
      <c r="M2343" s="4" t="s">
        <v>13</v>
      </c>
      <c r="O2343" s="4">
        <v>0.0</v>
      </c>
      <c r="V2343" s="5"/>
      <c r="W2343" s="1"/>
      <c r="AA2343" s="4" t="s">
        <v>13</v>
      </c>
      <c r="AB2343" s="4" t="s">
        <v>13</v>
      </c>
      <c r="AD2343" s="4">
        <v>0.0</v>
      </c>
    </row>
    <row r="2344">
      <c r="G2344" s="5"/>
      <c r="H2344" s="1"/>
      <c r="L2344" s="4" t="s">
        <v>13</v>
      </c>
      <c r="M2344" s="4" t="s">
        <v>13</v>
      </c>
      <c r="O2344" s="4">
        <v>0.0</v>
      </c>
      <c r="V2344" s="5"/>
      <c r="W2344" s="1"/>
      <c r="AA2344" s="4" t="s">
        <v>13</v>
      </c>
      <c r="AB2344" s="4" t="s">
        <v>13</v>
      </c>
      <c r="AD2344" s="4">
        <v>0.0</v>
      </c>
    </row>
    <row r="2345">
      <c r="G2345" s="5"/>
      <c r="H2345" s="1"/>
      <c r="L2345" s="4" t="s">
        <v>13</v>
      </c>
      <c r="M2345" s="4" t="s">
        <v>13</v>
      </c>
      <c r="O2345" s="4">
        <v>0.0</v>
      </c>
      <c r="V2345" s="5"/>
      <c r="W2345" s="1"/>
      <c r="AA2345" s="4" t="s">
        <v>13</v>
      </c>
      <c r="AB2345" s="4" t="s">
        <v>13</v>
      </c>
      <c r="AD2345" s="4">
        <v>0.0</v>
      </c>
    </row>
    <row r="2346">
      <c r="G2346" s="5"/>
      <c r="H2346" s="1"/>
      <c r="L2346" s="4" t="s">
        <v>13</v>
      </c>
      <c r="M2346" s="4" t="s">
        <v>13</v>
      </c>
      <c r="O2346" s="4">
        <v>0.0</v>
      </c>
      <c r="V2346" s="5"/>
      <c r="W2346" s="1"/>
      <c r="AA2346" s="4" t="s">
        <v>13</v>
      </c>
      <c r="AB2346" s="4" t="s">
        <v>13</v>
      </c>
      <c r="AD2346" s="4">
        <v>0.0</v>
      </c>
    </row>
    <row r="2347">
      <c r="G2347" s="5"/>
      <c r="H2347" s="1"/>
      <c r="L2347" s="4" t="s">
        <v>13</v>
      </c>
      <c r="M2347" s="4" t="s">
        <v>13</v>
      </c>
      <c r="O2347" s="4">
        <v>0.0</v>
      </c>
      <c r="V2347" s="5"/>
      <c r="W2347" s="1"/>
      <c r="AA2347" s="4" t="s">
        <v>13</v>
      </c>
      <c r="AB2347" s="4" t="s">
        <v>13</v>
      </c>
      <c r="AD2347" s="4">
        <v>0.0</v>
      </c>
    </row>
    <row r="2348">
      <c r="G2348" s="5"/>
      <c r="H2348" s="1"/>
      <c r="L2348" s="4" t="s">
        <v>13</v>
      </c>
      <c r="M2348" s="4" t="s">
        <v>13</v>
      </c>
      <c r="O2348" s="4">
        <v>0.0</v>
      </c>
      <c r="V2348" s="5"/>
      <c r="W2348" s="1"/>
      <c r="AA2348" s="4" t="s">
        <v>13</v>
      </c>
      <c r="AB2348" s="4" t="s">
        <v>13</v>
      </c>
      <c r="AD2348" s="4">
        <v>0.0</v>
      </c>
    </row>
    <row r="2349">
      <c r="G2349" s="5"/>
      <c r="H2349" s="1"/>
      <c r="L2349" s="4" t="s">
        <v>13</v>
      </c>
      <c r="M2349" s="4" t="s">
        <v>13</v>
      </c>
      <c r="O2349" s="4">
        <v>0.0</v>
      </c>
      <c r="V2349" s="5"/>
      <c r="W2349" s="1"/>
      <c r="AA2349" s="4" t="s">
        <v>13</v>
      </c>
      <c r="AB2349" s="4" t="s">
        <v>13</v>
      </c>
      <c r="AD2349" s="4">
        <v>0.0</v>
      </c>
    </row>
    <row r="2350">
      <c r="G2350" s="5"/>
      <c r="H2350" s="1"/>
      <c r="L2350" s="4" t="s">
        <v>13</v>
      </c>
      <c r="M2350" s="4" t="s">
        <v>13</v>
      </c>
      <c r="O2350" s="4">
        <v>0.0</v>
      </c>
      <c r="V2350" s="5"/>
      <c r="W2350" s="1"/>
      <c r="AA2350" s="4" t="s">
        <v>13</v>
      </c>
      <c r="AB2350" s="4" t="s">
        <v>13</v>
      </c>
      <c r="AD2350" s="4">
        <v>0.0</v>
      </c>
    </row>
    <row r="2351">
      <c r="G2351" s="5"/>
      <c r="H2351" s="1"/>
      <c r="L2351" s="4" t="s">
        <v>13</v>
      </c>
      <c r="M2351" s="4" t="s">
        <v>13</v>
      </c>
      <c r="O2351" s="4">
        <v>0.0</v>
      </c>
      <c r="V2351" s="5"/>
      <c r="W2351" s="1"/>
      <c r="AA2351" s="4" t="s">
        <v>13</v>
      </c>
      <c r="AB2351" s="4" t="s">
        <v>13</v>
      </c>
      <c r="AD2351" s="4">
        <v>0.0</v>
      </c>
    </row>
    <row r="2352">
      <c r="G2352" s="5"/>
      <c r="H2352" s="1"/>
      <c r="L2352" s="4" t="s">
        <v>13</v>
      </c>
      <c r="M2352" s="4" t="s">
        <v>13</v>
      </c>
      <c r="O2352" s="4">
        <v>0.0</v>
      </c>
      <c r="V2352" s="5"/>
      <c r="W2352" s="1"/>
      <c r="AA2352" s="4" t="s">
        <v>13</v>
      </c>
      <c r="AB2352" s="4" t="s">
        <v>13</v>
      </c>
      <c r="AD2352" s="4">
        <v>0.0</v>
      </c>
    </row>
    <row r="2353">
      <c r="G2353" s="5"/>
      <c r="H2353" s="1"/>
      <c r="L2353" s="4" t="s">
        <v>13</v>
      </c>
      <c r="M2353" s="4" t="s">
        <v>13</v>
      </c>
      <c r="O2353" s="4">
        <v>0.0</v>
      </c>
      <c r="V2353" s="5"/>
      <c r="W2353" s="1"/>
      <c r="AA2353" s="4" t="s">
        <v>13</v>
      </c>
      <c r="AB2353" s="4" t="s">
        <v>13</v>
      </c>
      <c r="AD2353" s="4">
        <v>0.0</v>
      </c>
    </row>
    <row r="2354">
      <c r="G2354" s="5"/>
      <c r="H2354" s="1"/>
      <c r="L2354" s="4" t="s">
        <v>13</v>
      </c>
      <c r="M2354" s="4" t="s">
        <v>13</v>
      </c>
      <c r="O2354" s="4">
        <v>0.0</v>
      </c>
      <c r="V2354" s="5"/>
      <c r="W2354" s="1"/>
      <c r="AA2354" s="4" t="s">
        <v>13</v>
      </c>
      <c r="AB2354" s="4" t="s">
        <v>13</v>
      </c>
      <c r="AD2354" s="4">
        <v>0.0</v>
      </c>
    </row>
    <row r="2355">
      <c r="G2355" s="5"/>
      <c r="H2355" s="1"/>
      <c r="L2355" s="4" t="s">
        <v>13</v>
      </c>
      <c r="M2355" s="4" t="s">
        <v>13</v>
      </c>
      <c r="O2355" s="4">
        <v>0.0</v>
      </c>
      <c r="V2355" s="5"/>
      <c r="W2355" s="1"/>
      <c r="AA2355" s="4" t="s">
        <v>13</v>
      </c>
      <c r="AB2355" s="4" t="s">
        <v>13</v>
      </c>
      <c r="AD2355" s="4">
        <v>0.0</v>
      </c>
    </row>
    <row r="2356">
      <c r="G2356" s="5"/>
      <c r="H2356" s="1"/>
      <c r="L2356" s="4" t="s">
        <v>13</v>
      </c>
      <c r="M2356" s="4" t="s">
        <v>13</v>
      </c>
      <c r="O2356" s="4">
        <v>0.0</v>
      </c>
      <c r="V2356" s="5"/>
      <c r="W2356" s="1"/>
      <c r="AA2356" s="4" t="s">
        <v>13</v>
      </c>
      <c r="AB2356" s="4" t="s">
        <v>13</v>
      </c>
      <c r="AD2356" s="4">
        <v>0.0</v>
      </c>
    </row>
    <row r="2357">
      <c r="G2357" s="5"/>
      <c r="H2357" s="1"/>
      <c r="L2357" s="4" t="s">
        <v>13</v>
      </c>
      <c r="M2357" s="4" t="s">
        <v>13</v>
      </c>
      <c r="O2357" s="4">
        <v>0.0</v>
      </c>
      <c r="V2357" s="5"/>
      <c r="W2357" s="1"/>
      <c r="AA2357" s="4" t="s">
        <v>13</v>
      </c>
      <c r="AB2357" s="4" t="s">
        <v>13</v>
      </c>
      <c r="AD2357" s="4">
        <v>0.0</v>
      </c>
    </row>
    <row r="2358">
      <c r="G2358" s="5"/>
      <c r="H2358" s="1"/>
      <c r="L2358" s="4" t="s">
        <v>13</v>
      </c>
      <c r="M2358" s="4" t="s">
        <v>13</v>
      </c>
      <c r="O2358" s="4">
        <v>0.0</v>
      </c>
      <c r="V2358" s="5"/>
      <c r="W2358" s="1"/>
      <c r="AA2358" s="4" t="s">
        <v>13</v>
      </c>
      <c r="AB2358" s="4" t="s">
        <v>13</v>
      </c>
      <c r="AD2358" s="4">
        <v>0.0</v>
      </c>
    </row>
    <row r="2359">
      <c r="G2359" s="5"/>
      <c r="H2359" s="1"/>
      <c r="L2359" s="4" t="s">
        <v>13</v>
      </c>
      <c r="M2359" s="4" t="s">
        <v>13</v>
      </c>
      <c r="O2359" s="4">
        <v>0.0</v>
      </c>
      <c r="V2359" s="5"/>
      <c r="W2359" s="1"/>
      <c r="AA2359" s="4" t="s">
        <v>13</v>
      </c>
      <c r="AB2359" s="4" t="s">
        <v>13</v>
      </c>
      <c r="AD2359" s="4">
        <v>0.0</v>
      </c>
    </row>
    <row r="2360">
      <c r="G2360" s="5"/>
      <c r="H2360" s="1"/>
      <c r="L2360" s="4" t="s">
        <v>13</v>
      </c>
      <c r="M2360" s="4" t="s">
        <v>13</v>
      </c>
      <c r="O2360" s="4">
        <v>0.0</v>
      </c>
      <c r="V2360" s="5"/>
      <c r="W2360" s="1"/>
      <c r="AA2360" s="4" t="s">
        <v>13</v>
      </c>
      <c r="AB2360" s="4" t="s">
        <v>13</v>
      </c>
      <c r="AD2360" s="4">
        <v>0.0</v>
      </c>
    </row>
    <row r="2361">
      <c r="G2361" s="5"/>
      <c r="H2361" s="1"/>
      <c r="L2361" s="4" t="s">
        <v>13</v>
      </c>
      <c r="M2361" s="4" t="s">
        <v>13</v>
      </c>
      <c r="O2361" s="4">
        <v>0.0</v>
      </c>
      <c r="V2361" s="5"/>
      <c r="W2361" s="1"/>
      <c r="AA2361" s="4" t="s">
        <v>13</v>
      </c>
      <c r="AB2361" s="4" t="s">
        <v>13</v>
      </c>
      <c r="AD2361" s="4">
        <v>0.0</v>
      </c>
    </row>
    <row r="2362">
      <c r="G2362" s="5"/>
      <c r="H2362" s="1"/>
      <c r="L2362" s="4" t="s">
        <v>13</v>
      </c>
      <c r="M2362" s="4" t="s">
        <v>13</v>
      </c>
      <c r="O2362" s="4">
        <v>0.0</v>
      </c>
      <c r="V2362" s="5"/>
      <c r="W2362" s="1"/>
      <c r="AA2362" s="4" t="s">
        <v>13</v>
      </c>
      <c r="AB2362" s="4" t="s">
        <v>13</v>
      </c>
      <c r="AD2362" s="4">
        <v>0.0</v>
      </c>
    </row>
    <row r="2363">
      <c r="G2363" s="5"/>
      <c r="H2363" s="1"/>
      <c r="L2363" s="4" t="s">
        <v>13</v>
      </c>
      <c r="M2363" s="4" t="s">
        <v>13</v>
      </c>
      <c r="O2363" s="4">
        <v>0.0</v>
      </c>
      <c r="V2363" s="5"/>
      <c r="W2363" s="1"/>
      <c r="AA2363" s="4" t="s">
        <v>13</v>
      </c>
      <c r="AB2363" s="4" t="s">
        <v>13</v>
      </c>
      <c r="AD2363" s="4">
        <v>0.0</v>
      </c>
    </row>
    <row r="2364">
      <c r="G2364" s="5"/>
      <c r="H2364" s="1"/>
      <c r="L2364" s="4" t="s">
        <v>13</v>
      </c>
      <c r="M2364" s="4" t="s">
        <v>13</v>
      </c>
      <c r="O2364" s="4">
        <v>0.0</v>
      </c>
      <c r="V2364" s="5"/>
      <c r="W2364" s="1"/>
      <c r="AA2364" s="4" t="s">
        <v>13</v>
      </c>
      <c r="AB2364" s="4" t="s">
        <v>13</v>
      </c>
      <c r="AD2364" s="4">
        <v>0.0</v>
      </c>
    </row>
    <row r="2365">
      <c r="G2365" s="5"/>
      <c r="H2365" s="1"/>
      <c r="L2365" s="4" t="s">
        <v>13</v>
      </c>
      <c r="M2365" s="4" t="s">
        <v>13</v>
      </c>
      <c r="O2365" s="4">
        <v>0.0</v>
      </c>
      <c r="V2365" s="5"/>
      <c r="W2365" s="1"/>
      <c r="AA2365" s="4" t="s">
        <v>13</v>
      </c>
      <c r="AB2365" s="4" t="s">
        <v>13</v>
      </c>
      <c r="AD2365" s="4">
        <v>0.0</v>
      </c>
    </row>
    <row r="2366">
      <c r="G2366" s="5"/>
      <c r="H2366" s="1"/>
      <c r="L2366" s="4" t="s">
        <v>13</v>
      </c>
      <c r="M2366" s="4" t="s">
        <v>13</v>
      </c>
      <c r="O2366" s="4">
        <v>0.0</v>
      </c>
      <c r="V2366" s="5"/>
      <c r="W2366" s="1"/>
      <c r="AA2366" s="4" t="s">
        <v>13</v>
      </c>
      <c r="AB2366" s="4" t="s">
        <v>13</v>
      </c>
      <c r="AD2366" s="4">
        <v>0.0</v>
      </c>
    </row>
    <row r="2367">
      <c r="G2367" s="5"/>
      <c r="H2367" s="1"/>
      <c r="L2367" s="4" t="s">
        <v>13</v>
      </c>
      <c r="M2367" s="4" t="s">
        <v>13</v>
      </c>
      <c r="O2367" s="4">
        <v>0.0</v>
      </c>
      <c r="V2367" s="5"/>
      <c r="W2367" s="1"/>
      <c r="AA2367" s="4" t="s">
        <v>13</v>
      </c>
      <c r="AB2367" s="4" t="s">
        <v>13</v>
      </c>
      <c r="AD2367" s="4">
        <v>0.0</v>
      </c>
    </row>
    <row r="2368">
      <c r="G2368" s="5"/>
      <c r="H2368" s="1"/>
      <c r="L2368" s="4" t="s">
        <v>13</v>
      </c>
      <c r="M2368" s="4" t="s">
        <v>13</v>
      </c>
      <c r="O2368" s="4">
        <v>0.0</v>
      </c>
      <c r="V2368" s="5"/>
      <c r="W2368" s="1"/>
      <c r="AA2368" s="4" t="s">
        <v>13</v>
      </c>
      <c r="AB2368" s="4" t="s">
        <v>13</v>
      </c>
      <c r="AD2368" s="4">
        <v>0.0</v>
      </c>
    </row>
    <row r="2369">
      <c r="G2369" s="5"/>
      <c r="H2369" s="1"/>
      <c r="L2369" s="4" t="s">
        <v>13</v>
      </c>
      <c r="M2369" s="4" t="s">
        <v>13</v>
      </c>
      <c r="O2369" s="4">
        <v>0.0</v>
      </c>
      <c r="V2369" s="5"/>
      <c r="W2369" s="1"/>
      <c r="AA2369" s="4" t="s">
        <v>13</v>
      </c>
      <c r="AB2369" s="4" t="s">
        <v>13</v>
      </c>
      <c r="AD2369" s="4">
        <v>0.0</v>
      </c>
    </row>
    <row r="2370">
      <c r="G2370" s="5"/>
      <c r="H2370" s="1"/>
      <c r="L2370" s="4" t="s">
        <v>13</v>
      </c>
      <c r="M2370" s="4" t="s">
        <v>13</v>
      </c>
      <c r="O2370" s="4">
        <v>0.0</v>
      </c>
      <c r="V2370" s="5"/>
      <c r="W2370" s="1"/>
      <c r="AA2370" s="4" t="s">
        <v>13</v>
      </c>
      <c r="AB2370" s="4" t="s">
        <v>13</v>
      </c>
      <c r="AD2370" s="4">
        <v>0.0</v>
      </c>
    </row>
    <row r="2371">
      <c r="G2371" s="5"/>
      <c r="H2371" s="1"/>
      <c r="L2371" s="4" t="s">
        <v>13</v>
      </c>
      <c r="M2371" s="4" t="s">
        <v>13</v>
      </c>
      <c r="O2371" s="4">
        <v>0.0</v>
      </c>
      <c r="V2371" s="5"/>
      <c r="W2371" s="1"/>
      <c r="AA2371" s="4" t="s">
        <v>13</v>
      </c>
      <c r="AB2371" s="4" t="s">
        <v>13</v>
      </c>
      <c r="AD2371" s="4">
        <v>0.0</v>
      </c>
    </row>
    <row r="2372">
      <c r="G2372" s="5"/>
      <c r="H2372" s="1"/>
      <c r="L2372" s="4" t="s">
        <v>13</v>
      </c>
      <c r="M2372" s="4" t="s">
        <v>13</v>
      </c>
      <c r="O2372" s="4">
        <v>0.0</v>
      </c>
      <c r="V2372" s="5"/>
      <c r="W2372" s="1"/>
      <c r="AA2372" s="4" t="s">
        <v>13</v>
      </c>
      <c r="AB2372" s="4" t="s">
        <v>13</v>
      </c>
      <c r="AD2372" s="4">
        <v>0.0</v>
      </c>
    </row>
    <row r="2373">
      <c r="G2373" s="5"/>
      <c r="H2373" s="1"/>
      <c r="L2373" s="4" t="s">
        <v>13</v>
      </c>
      <c r="M2373" s="4" t="s">
        <v>13</v>
      </c>
      <c r="O2373" s="4">
        <v>0.0</v>
      </c>
      <c r="V2373" s="5"/>
      <c r="W2373" s="1"/>
      <c r="AA2373" s="4" t="s">
        <v>13</v>
      </c>
      <c r="AB2373" s="4" t="s">
        <v>13</v>
      </c>
      <c r="AD2373" s="4">
        <v>0.0</v>
      </c>
    </row>
    <row r="2374">
      <c r="G2374" s="5"/>
      <c r="H2374" s="1"/>
      <c r="L2374" s="4" t="s">
        <v>13</v>
      </c>
      <c r="M2374" s="4" t="s">
        <v>13</v>
      </c>
      <c r="O2374" s="4">
        <v>0.0</v>
      </c>
      <c r="V2374" s="5"/>
      <c r="W2374" s="1"/>
      <c r="AA2374" s="4" t="s">
        <v>13</v>
      </c>
      <c r="AB2374" s="4" t="s">
        <v>13</v>
      </c>
      <c r="AD2374" s="4">
        <v>0.0</v>
      </c>
    </row>
    <row r="2375">
      <c r="G2375" s="5"/>
      <c r="H2375" s="1"/>
      <c r="L2375" s="4" t="s">
        <v>13</v>
      </c>
      <c r="M2375" s="4" t="s">
        <v>13</v>
      </c>
      <c r="O2375" s="4">
        <v>0.0</v>
      </c>
      <c r="V2375" s="5"/>
      <c r="W2375" s="1"/>
      <c r="AA2375" s="4" t="s">
        <v>13</v>
      </c>
      <c r="AB2375" s="4" t="s">
        <v>13</v>
      </c>
      <c r="AD2375" s="4">
        <v>0.0</v>
      </c>
    </row>
    <row r="2376">
      <c r="G2376" s="5"/>
      <c r="H2376" s="1"/>
      <c r="L2376" s="4" t="s">
        <v>13</v>
      </c>
      <c r="M2376" s="4" t="s">
        <v>13</v>
      </c>
      <c r="O2376" s="4">
        <v>0.0</v>
      </c>
      <c r="V2376" s="5"/>
      <c r="W2376" s="1"/>
      <c r="AA2376" s="4" t="s">
        <v>13</v>
      </c>
      <c r="AB2376" s="4" t="s">
        <v>13</v>
      </c>
      <c r="AD2376" s="4">
        <v>0.0</v>
      </c>
    </row>
    <row r="2377">
      <c r="G2377" s="5"/>
      <c r="H2377" s="1"/>
      <c r="L2377" s="4" t="s">
        <v>13</v>
      </c>
      <c r="M2377" s="4" t="s">
        <v>13</v>
      </c>
      <c r="O2377" s="4">
        <v>0.0</v>
      </c>
      <c r="V2377" s="5"/>
      <c r="W2377" s="1"/>
      <c r="AA2377" s="4" t="s">
        <v>13</v>
      </c>
      <c r="AB2377" s="4" t="s">
        <v>13</v>
      </c>
      <c r="AD2377" s="4">
        <v>0.0</v>
      </c>
    </row>
    <row r="2378">
      <c r="G2378" s="5"/>
      <c r="H2378" s="1"/>
      <c r="L2378" s="4" t="s">
        <v>13</v>
      </c>
      <c r="M2378" s="4" t="s">
        <v>13</v>
      </c>
      <c r="O2378" s="4">
        <v>0.0</v>
      </c>
      <c r="V2378" s="5"/>
      <c r="W2378" s="1"/>
      <c r="AA2378" s="4" t="s">
        <v>13</v>
      </c>
      <c r="AB2378" s="4" t="s">
        <v>13</v>
      </c>
      <c r="AD2378" s="4">
        <v>0.0</v>
      </c>
    </row>
    <row r="2379">
      <c r="G2379" s="5"/>
      <c r="H2379" s="1"/>
      <c r="L2379" s="4" t="s">
        <v>13</v>
      </c>
      <c r="M2379" s="4" t="s">
        <v>13</v>
      </c>
      <c r="O2379" s="4">
        <v>0.0</v>
      </c>
      <c r="V2379" s="5"/>
      <c r="W2379" s="1"/>
      <c r="AA2379" s="4" t="s">
        <v>13</v>
      </c>
      <c r="AB2379" s="4" t="s">
        <v>13</v>
      </c>
      <c r="AD2379" s="4">
        <v>0.0</v>
      </c>
    </row>
    <row r="2380">
      <c r="G2380" s="5"/>
      <c r="H2380" s="1"/>
      <c r="L2380" s="4" t="s">
        <v>13</v>
      </c>
      <c r="M2380" s="4" t="s">
        <v>13</v>
      </c>
      <c r="O2380" s="4">
        <v>0.0</v>
      </c>
      <c r="V2380" s="5"/>
      <c r="W2380" s="1"/>
      <c r="AA2380" s="4" t="s">
        <v>13</v>
      </c>
      <c r="AB2380" s="4" t="s">
        <v>13</v>
      </c>
      <c r="AD2380" s="4">
        <v>0.0</v>
      </c>
    </row>
    <row r="2381">
      <c r="G2381" s="5"/>
      <c r="H2381" s="1"/>
      <c r="L2381" s="4" t="s">
        <v>13</v>
      </c>
      <c r="M2381" s="4" t="s">
        <v>13</v>
      </c>
      <c r="O2381" s="4">
        <v>0.0</v>
      </c>
      <c r="V2381" s="5"/>
      <c r="W2381" s="1"/>
      <c r="AA2381" s="4" t="s">
        <v>13</v>
      </c>
      <c r="AB2381" s="4" t="s">
        <v>13</v>
      </c>
      <c r="AD2381" s="4">
        <v>0.0</v>
      </c>
    </row>
    <row r="2382">
      <c r="G2382" s="5"/>
      <c r="H2382" s="1"/>
      <c r="L2382" s="4" t="s">
        <v>13</v>
      </c>
      <c r="M2382" s="4" t="s">
        <v>13</v>
      </c>
      <c r="O2382" s="4">
        <v>0.0</v>
      </c>
      <c r="V2382" s="5"/>
      <c r="W2382" s="1"/>
      <c r="AA2382" s="4" t="s">
        <v>13</v>
      </c>
      <c r="AB2382" s="4" t="s">
        <v>13</v>
      </c>
      <c r="AD2382" s="4">
        <v>0.0</v>
      </c>
    </row>
    <row r="2383">
      <c r="G2383" s="5"/>
      <c r="H2383" s="1"/>
      <c r="L2383" s="4" t="s">
        <v>13</v>
      </c>
      <c r="M2383" s="4" t="s">
        <v>13</v>
      </c>
      <c r="O2383" s="4">
        <v>0.0</v>
      </c>
      <c r="V2383" s="5"/>
      <c r="W2383" s="1"/>
      <c r="AA2383" s="4" t="s">
        <v>13</v>
      </c>
      <c r="AB2383" s="4" t="s">
        <v>13</v>
      </c>
      <c r="AD2383" s="4">
        <v>0.0</v>
      </c>
    </row>
    <row r="2384">
      <c r="G2384" s="5"/>
      <c r="H2384" s="1"/>
      <c r="L2384" s="4" t="s">
        <v>13</v>
      </c>
      <c r="M2384" s="4" t="s">
        <v>13</v>
      </c>
      <c r="O2384" s="4">
        <v>0.0</v>
      </c>
      <c r="V2384" s="5"/>
      <c r="W2384" s="1"/>
      <c r="AA2384" s="4" t="s">
        <v>13</v>
      </c>
      <c r="AB2384" s="4" t="s">
        <v>13</v>
      </c>
      <c r="AD2384" s="4">
        <v>0.0</v>
      </c>
    </row>
    <row r="2385">
      <c r="G2385" s="5"/>
      <c r="H2385" s="1"/>
      <c r="L2385" s="4" t="s">
        <v>13</v>
      </c>
      <c r="M2385" s="4" t="s">
        <v>13</v>
      </c>
      <c r="O2385" s="4">
        <v>0.0</v>
      </c>
      <c r="V2385" s="5"/>
      <c r="W2385" s="1"/>
      <c r="AA2385" s="4" t="s">
        <v>13</v>
      </c>
      <c r="AB2385" s="4" t="s">
        <v>13</v>
      </c>
      <c r="AD2385" s="4">
        <v>0.0</v>
      </c>
    </row>
    <row r="2386">
      <c r="G2386" s="5"/>
      <c r="H2386" s="1"/>
      <c r="L2386" s="4" t="s">
        <v>13</v>
      </c>
      <c r="M2386" s="4" t="s">
        <v>13</v>
      </c>
      <c r="O2386" s="4">
        <v>0.0</v>
      </c>
      <c r="V2386" s="5"/>
      <c r="W2386" s="1"/>
      <c r="AA2386" s="4" t="s">
        <v>13</v>
      </c>
      <c r="AB2386" s="4" t="s">
        <v>13</v>
      </c>
      <c r="AD2386" s="4">
        <v>0.0</v>
      </c>
    </row>
    <row r="2387">
      <c r="G2387" s="5"/>
      <c r="H2387" s="1"/>
      <c r="L2387" s="4" t="s">
        <v>13</v>
      </c>
      <c r="M2387" s="4" t="s">
        <v>13</v>
      </c>
      <c r="O2387" s="4">
        <v>0.0</v>
      </c>
      <c r="V2387" s="5"/>
      <c r="W2387" s="1"/>
      <c r="AA2387" s="4" t="s">
        <v>13</v>
      </c>
      <c r="AB2387" s="4" t="s">
        <v>13</v>
      </c>
      <c r="AD2387" s="4">
        <v>0.0</v>
      </c>
    </row>
    <row r="2388">
      <c r="G2388" s="5"/>
      <c r="H2388" s="1"/>
      <c r="L2388" s="4" t="s">
        <v>13</v>
      </c>
      <c r="M2388" s="4" t="s">
        <v>13</v>
      </c>
      <c r="O2388" s="4">
        <v>0.0</v>
      </c>
      <c r="V2388" s="5"/>
      <c r="W2388" s="1"/>
      <c r="AA2388" s="4" t="s">
        <v>13</v>
      </c>
      <c r="AB2388" s="4" t="s">
        <v>13</v>
      </c>
      <c r="AD2388" s="4">
        <v>0.0</v>
      </c>
    </row>
    <row r="2389">
      <c r="G2389" s="5"/>
      <c r="H2389" s="1"/>
      <c r="L2389" s="4" t="s">
        <v>13</v>
      </c>
      <c r="M2389" s="4" t="s">
        <v>13</v>
      </c>
      <c r="O2389" s="4">
        <v>0.0</v>
      </c>
      <c r="V2389" s="5"/>
      <c r="W2389" s="1"/>
      <c r="AA2389" s="4" t="s">
        <v>13</v>
      </c>
      <c r="AB2389" s="4" t="s">
        <v>13</v>
      </c>
      <c r="AD2389" s="4">
        <v>0.0</v>
      </c>
    </row>
    <row r="2390">
      <c r="G2390" s="5"/>
      <c r="H2390" s="1"/>
      <c r="L2390" s="4" t="s">
        <v>13</v>
      </c>
      <c r="M2390" s="4" t="s">
        <v>13</v>
      </c>
      <c r="O2390" s="4">
        <v>0.0</v>
      </c>
      <c r="V2390" s="5"/>
      <c r="W2390" s="1"/>
      <c r="AA2390" s="4" t="s">
        <v>13</v>
      </c>
      <c r="AB2390" s="4" t="s">
        <v>13</v>
      </c>
      <c r="AD2390" s="4">
        <v>0.0</v>
      </c>
    </row>
    <row r="2391">
      <c r="G2391" s="5"/>
      <c r="H2391" s="1"/>
      <c r="L2391" s="4" t="s">
        <v>13</v>
      </c>
      <c r="M2391" s="4" t="s">
        <v>13</v>
      </c>
      <c r="O2391" s="4">
        <v>0.0</v>
      </c>
      <c r="V2391" s="5"/>
      <c r="W2391" s="1"/>
      <c r="AA2391" s="4" t="s">
        <v>13</v>
      </c>
      <c r="AB2391" s="4" t="s">
        <v>13</v>
      </c>
      <c r="AD2391" s="4">
        <v>0.0</v>
      </c>
    </row>
    <row r="2392">
      <c r="G2392" s="5"/>
      <c r="H2392" s="1"/>
      <c r="L2392" s="4" t="s">
        <v>13</v>
      </c>
      <c r="M2392" s="4" t="s">
        <v>13</v>
      </c>
      <c r="O2392" s="4">
        <v>0.0</v>
      </c>
      <c r="V2392" s="5"/>
      <c r="W2392" s="1"/>
      <c r="AA2392" s="4" t="s">
        <v>13</v>
      </c>
      <c r="AB2392" s="4" t="s">
        <v>13</v>
      </c>
      <c r="AD2392" s="4">
        <v>0.0</v>
      </c>
    </row>
    <row r="2393">
      <c r="G2393" s="5"/>
      <c r="H2393" s="1"/>
      <c r="L2393" s="4" t="s">
        <v>13</v>
      </c>
      <c r="M2393" s="4" t="s">
        <v>13</v>
      </c>
      <c r="O2393" s="4">
        <v>0.0</v>
      </c>
      <c r="V2393" s="5"/>
      <c r="W2393" s="1"/>
      <c r="AA2393" s="4" t="s">
        <v>13</v>
      </c>
      <c r="AB2393" s="4" t="s">
        <v>13</v>
      </c>
      <c r="AD2393" s="4">
        <v>0.0</v>
      </c>
    </row>
    <row r="2394">
      <c r="G2394" s="5"/>
      <c r="H2394" s="1"/>
      <c r="L2394" s="4" t="s">
        <v>13</v>
      </c>
      <c r="M2394" s="4" t="s">
        <v>13</v>
      </c>
      <c r="O2394" s="4">
        <v>0.0</v>
      </c>
      <c r="V2394" s="5"/>
      <c r="W2394" s="1"/>
      <c r="AA2394" s="4" t="s">
        <v>13</v>
      </c>
      <c r="AB2394" s="4" t="s">
        <v>13</v>
      </c>
      <c r="AD2394" s="4">
        <v>0.0</v>
      </c>
    </row>
    <row r="2395">
      <c r="G2395" s="5"/>
      <c r="H2395" s="1"/>
      <c r="L2395" s="4" t="s">
        <v>13</v>
      </c>
      <c r="M2395" s="4" t="s">
        <v>13</v>
      </c>
      <c r="O2395" s="4">
        <v>0.0</v>
      </c>
      <c r="V2395" s="5"/>
      <c r="W2395" s="1"/>
      <c r="AA2395" s="4" t="s">
        <v>13</v>
      </c>
      <c r="AB2395" s="4" t="s">
        <v>13</v>
      </c>
      <c r="AD2395" s="4">
        <v>0.0</v>
      </c>
    </row>
    <row r="2396">
      <c r="G2396" s="5"/>
      <c r="H2396" s="1"/>
      <c r="L2396" s="4" t="s">
        <v>13</v>
      </c>
      <c r="M2396" s="4" t="s">
        <v>13</v>
      </c>
      <c r="O2396" s="4">
        <v>0.0</v>
      </c>
      <c r="V2396" s="5"/>
      <c r="W2396" s="1"/>
      <c r="AA2396" s="4" t="s">
        <v>13</v>
      </c>
      <c r="AB2396" s="4" t="s">
        <v>13</v>
      </c>
      <c r="AD2396" s="4">
        <v>0.0</v>
      </c>
    </row>
    <row r="2397">
      <c r="G2397" s="5"/>
      <c r="H2397" s="1"/>
      <c r="L2397" s="4" t="s">
        <v>13</v>
      </c>
      <c r="M2397" s="4" t="s">
        <v>13</v>
      </c>
      <c r="O2397" s="4">
        <v>0.0</v>
      </c>
      <c r="V2397" s="5"/>
      <c r="W2397" s="1"/>
      <c r="AA2397" s="4" t="s">
        <v>13</v>
      </c>
      <c r="AB2397" s="4" t="s">
        <v>13</v>
      </c>
      <c r="AD2397" s="4">
        <v>0.0</v>
      </c>
    </row>
    <row r="2398">
      <c r="G2398" s="5"/>
      <c r="H2398" s="1"/>
      <c r="L2398" s="4" t="s">
        <v>13</v>
      </c>
      <c r="M2398" s="4" t="s">
        <v>13</v>
      </c>
      <c r="O2398" s="4">
        <v>0.0</v>
      </c>
      <c r="V2398" s="5"/>
      <c r="W2398" s="1"/>
      <c r="AA2398" s="4" t="s">
        <v>13</v>
      </c>
      <c r="AB2398" s="4" t="s">
        <v>13</v>
      </c>
      <c r="AD2398" s="4">
        <v>0.0</v>
      </c>
    </row>
    <row r="2399">
      <c r="G2399" s="5"/>
      <c r="H2399" s="1"/>
      <c r="L2399" s="4" t="s">
        <v>13</v>
      </c>
      <c r="M2399" s="4" t="s">
        <v>13</v>
      </c>
      <c r="O2399" s="4">
        <v>0.0</v>
      </c>
      <c r="V2399" s="5"/>
      <c r="W2399" s="1"/>
      <c r="AA2399" s="4" t="s">
        <v>13</v>
      </c>
      <c r="AB2399" s="4" t="s">
        <v>13</v>
      </c>
      <c r="AD2399" s="4">
        <v>0.0</v>
      </c>
    </row>
    <row r="2400">
      <c r="G2400" s="5"/>
      <c r="H2400" s="1"/>
      <c r="L2400" s="4" t="s">
        <v>13</v>
      </c>
      <c r="M2400" s="4" t="s">
        <v>13</v>
      </c>
      <c r="O2400" s="4">
        <v>0.0</v>
      </c>
      <c r="V2400" s="5"/>
      <c r="W2400" s="1"/>
      <c r="AA2400" s="4" t="s">
        <v>13</v>
      </c>
      <c r="AB2400" s="4" t="s">
        <v>13</v>
      </c>
      <c r="AD2400" s="4">
        <v>0.0</v>
      </c>
    </row>
    <row r="2401">
      <c r="G2401" s="5"/>
      <c r="H2401" s="1"/>
      <c r="L2401" s="4" t="s">
        <v>13</v>
      </c>
      <c r="M2401" s="4" t="s">
        <v>13</v>
      </c>
      <c r="O2401" s="4">
        <v>0.0</v>
      </c>
      <c r="V2401" s="5"/>
      <c r="W2401" s="1"/>
      <c r="AA2401" s="4" t="s">
        <v>13</v>
      </c>
      <c r="AB2401" s="4" t="s">
        <v>13</v>
      </c>
      <c r="AD2401" s="4">
        <v>0.0</v>
      </c>
    </row>
    <row r="2402">
      <c r="G2402" s="5"/>
      <c r="H2402" s="1"/>
      <c r="L2402" s="4" t="s">
        <v>13</v>
      </c>
      <c r="M2402" s="4" t="s">
        <v>13</v>
      </c>
      <c r="O2402" s="4">
        <v>0.0</v>
      </c>
      <c r="V2402" s="5"/>
      <c r="W2402" s="1"/>
      <c r="AA2402" s="4" t="s">
        <v>13</v>
      </c>
      <c r="AB2402" s="4" t="s">
        <v>13</v>
      </c>
      <c r="AD2402" s="4">
        <v>0.0</v>
      </c>
    </row>
    <row r="2403">
      <c r="G2403" s="5"/>
      <c r="H2403" s="1"/>
      <c r="L2403" s="4" t="s">
        <v>13</v>
      </c>
      <c r="M2403" s="4" t="s">
        <v>13</v>
      </c>
      <c r="O2403" s="4">
        <v>0.0</v>
      </c>
      <c r="V2403" s="5"/>
      <c r="W2403" s="1"/>
      <c r="AA2403" s="4" t="s">
        <v>13</v>
      </c>
      <c r="AB2403" s="4" t="s">
        <v>13</v>
      </c>
      <c r="AD2403" s="4">
        <v>0.0</v>
      </c>
    </row>
    <row r="2404">
      <c r="G2404" s="5"/>
      <c r="H2404" s="1"/>
      <c r="L2404" s="4" t="s">
        <v>13</v>
      </c>
      <c r="M2404" s="4" t="s">
        <v>13</v>
      </c>
      <c r="O2404" s="4">
        <v>0.0</v>
      </c>
      <c r="V2404" s="5"/>
      <c r="W2404" s="1"/>
      <c r="AA2404" s="4" t="s">
        <v>13</v>
      </c>
      <c r="AB2404" s="4" t="s">
        <v>13</v>
      </c>
      <c r="AD2404" s="4">
        <v>0.0</v>
      </c>
    </row>
    <row r="2405">
      <c r="G2405" s="5"/>
      <c r="H2405" s="1"/>
      <c r="L2405" s="4" t="s">
        <v>13</v>
      </c>
      <c r="M2405" s="4" t="s">
        <v>13</v>
      </c>
      <c r="O2405" s="4">
        <v>0.0</v>
      </c>
      <c r="V2405" s="5"/>
      <c r="W2405" s="1"/>
      <c r="AA2405" s="4" t="s">
        <v>13</v>
      </c>
      <c r="AB2405" s="4" t="s">
        <v>13</v>
      </c>
      <c r="AD2405" s="4">
        <v>0.0</v>
      </c>
    </row>
    <row r="2406">
      <c r="G2406" s="5"/>
      <c r="H2406" s="1"/>
      <c r="L2406" s="4" t="s">
        <v>13</v>
      </c>
      <c r="M2406" s="4" t="s">
        <v>13</v>
      </c>
      <c r="O2406" s="4">
        <v>0.0</v>
      </c>
      <c r="V2406" s="5"/>
      <c r="W2406" s="1"/>
      <c r="AA2406" s="4" t="s">
        <v>13</v>
      </c>
      <c r="AB2406" s="4" t="s">
        <v>13</v>
      </c>
      <c r="AD2406" s="4">
        <v>0.0</v>
      </c>
    </row>
    <row r="2407">
      <c r="G2407" s="5"/>
      <c r="H2407" s="1"/>
      <c r="L2407" s="4" t="s">
        <v>13</v>
      </c>
      <c r="M2407" s="4" t="s">
        <v>13</v>
      </c>
      <c r="O2407" s="4">
        <v>0.0</v>
      </c>
      <c r="V2407" s="5"/>
      <c r="W2407" s="1"/>
      <c r="AA2407" s="4" t="s">
        <v>13</v>
      </c>
      <c r="AB2407" s="4" t="s">
        <v>13</v>
      </c>
      <c r="AD2407" s="4">
        <v>0.0</v>
      </c>
    </row>
    <row r="2408">
      <c r="G2408" s="5"/>
      <c r="H2408" s="1"/>
      <c r="L2408" s="4" t="s">
        <v>13</v>
      </c>
      <c r="M2408" s="4" t="s">
        <v>13</v>
      </c>
      <c r="O2408" s="4">
        <v>0.0</v>
      </c>
      <c r="V2408" s="5"/>
      <c r="W2408" s="1"/>
      <c r="AA2408" s="4" t="s">
        <v>13</v>
      </c>
      <c r="AB2408" s="4" t="s">
        <v>13</v>
      </c>
      <c r="AD2408" s="4">
        <v>0.0</v>
      </c>
    </row>
    <row r="2409">
      <c r="G2409" s="5"/>
      <c r="H2409" s="1"/>
      <c r="L2409" s="4" t="s">
        <v>13</v>
      </c>
      <c r="M2409" s="4" t="s">
        <v>13</v>
      </c>
      <c r="O2409" s="4">
        <v>0.0</v>
      </c>
      <c r="V2409" s="5"/>
      <c r="W2409" s="1"/>
      <c r="AA2409" s="4" t="s">
        <v>13</v>
      </c>
      <c r="AB2409" s="4" t="s">
        <v>13</v>
      </c>
      <c r="AD2409" s="4">
        <v>0.0</v>
      </c>
    </row>
    <row r="2410">
      <c r="G2410" s="5"/>
      <c r="H2410" s="1"/>
      <c r="L2410" s="4" t="s">
        <v>13</v>
      </c>
      <c r="M2410" s="4" t="s">
        <v>13</v>
      </c>
      <c r="O2410" s="4">
        <v>0.0</v>
      </c>
      <c r="V2410" s="5"/>
      <c r="W2410" s="1"/>
      <c r="AA2410" s="4" t="s">
        <v>13</v>
      </c>
      <c r="AB2410" s="4" t="s">
        <v>13</v>
      </c>
      <c r="AD2410" s="4">
        <v>0.0</v>
      </c>
    </row>
    <row r="2411">
      <c r="G2411" s="5"/>
      <c r="H2411" s="1"/>
      <c r="L2411" s="4" t="s">
        <v>13</v>
      </c>
      <c r="M2411" s="4" t="s">
        <v>13</v>
      </c>
      <c r="O2411" s="4">
        <v>0.0</v>
      </c>
      <c r="V2411" s="5"/>
      <c r="W2411" s="1"/>
      <c r="AA2411" s="4" t="s">
        <v>13</v>
      </c>
      <c r="AB2411" s="4" t="s">
        <v>13</v>
      </c>
      <c r="AD2411" s="4">
        <v>0.0</v>
      </c>
    </row>
    <row r="2412">
      <c r="G2412" s="5"/>
      <c r="H2412" s="1"/>
      <c r="L2412" s="4" t="s">
        <v>13</v>
      </c>
      <c r="M2412" s="4" t="s">
        <v>13</v>
      </c>
      <c r="O2412" s="4">
        <v>0.0</v>
      </c>
      <c r="V2412" s="5"/>
      <c r="W2412" s="1"/>
      <c r="AA2412" s="4" t="s">
        <v>13</v>
      </c>
      <c r="AB2412" s="4" t="s">
        <v>13</v>
      </c>
      <c r="AD2412" s="4">
        <v>0.0</v>
      </c>
    </row>
    <row r="2413">
      <c r="G2413" s="5"/>
      <c r="H2413" s="1"/>
      <c r="L2413" s="4" t="s">
        <v>13</v>
      </c>
      <c r="M2413" s="4" t="s">
        <v>13</v>
      </c>
      <c r="O2413" s="4">
        <v>0.0</v>
      </c>
      <c r="V2413" s="5"/>
      <c r="W2413" s="1"/>
      <c r="AA2413" s="4" t="s">
        <v>13</v>
      </c>
      <c r="AB2413" s="4" t="s">
        <v>13</v>
      </c>
      <c r="AD2413" s="4">
        <v>0.0</v>
      </c>
    </row>
    <row r="2414">
      <c r="G2414" s="5"/>
      <c r="H2414" s="1"/>
      <c r="L2414" s="4" t="s">
        <v>13</v>
      </c>
      <c r="M2414" s="4" t="s">
        <v>13</v>
      </c>
      <c r="O2414" s="4">
        <v>0.0</v>
      </c>
      <c r="V2414" s="5"/>
      <c r="W2414" s="1"/>
      <c r="AA2414" s="4" t="s">
        <v>13</v>
      </c>
      <c r="AB2414" s="4" t="s">
        <v>13</v>
      </c>
      <c r="AD2414" s="4">
        <v>0.0</v>
      </c>
    </row>
    <row r="2415">
      <c r="G2415" s="5"/>
      <c r="H2415" s="1"/>
      <c r="L2415" s="4" t="s">
        <v>13</v>
      </c>
      <c r="M2415" s="4" t="s">
        <v>13</v>
      </c>
      <c r="O2415" s="4">
        <v>0.0</v>
      </c>
      <c r="V2415" s="5"/>
      <c r="W2415" s="1"/>
      <c r="AA2415" s="4" t="s">
        <v>13</v>
      </c>
      <c r="AB2415" s="4" t="s">
        <v>13</v>
      </c>
      <c r="AD2415" s="4">
        <v>0.0</v>
      </c>
    </row>
    <row r="2416">
      <c r="G2416" s="5"/>
      <c r="H2416" s="1"/>
      <c r="L2416" s="4" t="s">
        <v>13</v>
      </c>
      <c r="M2416" s="4" t="s">
        <v>13</v>
      </c>
      <c r="O2416" s="4">
        <v>0.0</v>
      </c>
      <c r="V2416" s="5"/>
      <c r="W2416" s="1"/>
      <c r="AA2416" s="4" t="s">
        <v>13</v>
      </c>
      <c r="AB2416" s="4" t="s">
        <v>13</v>
      </c>
      <c r="AD2416" s="4">
        <v>0.0</v>
      </c>
    </row>
    <row r="2417">
      <c r="G2417" s="5"/>
      <c r="H2417" s="1"/>
      <c r="L2417" s="4" t="s">
        <v>13</v>
      </c>
      <c r="M2417" s="4" t="s">
        <v>13</v>
      </c>
      <c r="O2417" s="4">
        <v>0.0</v>
      </c>
      <c r="V2417" s="5"/>
      <c r="W2417" s="1"/>
      <c r="AA2417" s="4" t="s">
        <v>13</v>
      </c>
      <c r="AB2417" s="4" t="s">
        <v>13</v>
      </c>
      <c r="AD2417" s="4">
        <v>0.0</v>
      </c>
    </row>
    <row r="2418">
      <c r="G2418" s="5"/>
      <c r="H2418" s="1"/>
      <c r="L2418" s="4" t="s">
        <v>13</v>
      </c>
      <c r="M2418" s="4" t="s">
        <v>13</v>
      </c>
      <c r="O2418" s="4">
        <v>0.0</v>
      </c>
      <c r="V2418" s="5"/>
      <c r="W2418" s="1"/>
      <c r="AA2418" s="4" t="s">
        <v>13</v>
      </c>
      <c r="AB2418" s="4" t="s">
        <v>13</v>
      </c>
      <c r="AD2418" s="4">
        <v>0.0</v>
      </c>
    </row>
    <row r="2419">
      <c r="G2419" s="5"/>
      <c r="H2419" s="1"/>
      <c r="L2419" s="4" t="s">
        <v>13</v>
      </c>
      <c r="M2419" s="4" t="s">
        <v>13</v>
      </c>
      <c r="O2419" s="4">
        <v>0.0</v>
      </c>
      <c r="V2419" s="5"/>
      <c r="W2419" s="1"/>
      <c r="AA2419" s="4" t="s">
        <v>13</v>
      </c>
      <c r="AB2419" s="4" t="s">
        <v>13</v>
      </c>
      <c r="AD2419" s="4">
        <v>0.0</v>
      </c>
    </row>
    <row r="2420">
      <c r="G2420" s="5"/>
      <c r="H2420" s="1"/>
      <c r="L2420" s="4" t="s">
        <v>13</v>
      </c>
      <c r="M2420" s="4" t="s">
        <v>13</v>
      </c>
      <c r="O2420" s="4">
        <v>0.0</v>
      </c>
      <c r="V2420" s="5"/>
      <c r="W2420" s="1"/>
      <c r="AA2420" s="4" t="s">
        <v>13</v>
      </c>
      <c r="AB2420" s="4" t="s">
        <v>13</v>
      </c>
      <c r="AD2420" s="4">
        <v>0.0</v>
      </c>
    </row>
    <row r="2421">
      <c r="G2421" s="5"/>
      <c r="H2421" s="1"/>
      <c r="L2421" s="4" t="s">
        <v>13</v>
      </c>
      <c r="M2421" s="4" t="s">
        <v>13</v>
      </c>
      <c r="O2421" s="4">
        <v>0.0</v>
      </c>
      <c r="V2421" s="5"/>
      <c r="W2421" s="1"/>
      <c r="AA2421" s="4" t="s">
        <v>13</v>
      </c>
      <c r="AB2421" s="4" t="s">
        <v>13</v>
      </c>
      <c r="AD2421" s="4">
        <v>0.0</v>
      </c>
    </row>
    <row r="2422">
      <c r="G2422" s="5"/>
      <c r="H2422" s="1"/>
      <c r="L2422" s="4" t="s">
        <v>13</v>
      </c>
      <c r="M2422" s="4" t="s">
        <v>13</v>
      </c>
      <c r="O2422" s="4">
        <v>0.0</v>
      </c>
      <c r="V2422" s="5"/>
      <c r="W2422" s="1"/>
      <c r="AA2422" s="4" t="s">
        <v>13</v>
      </c>
      <c r="AB2422" s="4" t="s">
        <v>13</v>
      </c>
      <c r="AD2422" s="4">
        <v>0.0</v>
      </c>
    </row>
    <row r="2423">
      <c r="G2423" s="5"/>
      <c r="H2423" s="1"/>
      <c r="L2423" s="4" t="s">
        <v>13</v>
      </c>
      <c r="M2423" s="4" t="s">
        <v>13</v>
      </c>
      <c r="O2423" s="4">
        <v>0.0</v>
      </c>
      <c r="V2423" s="5"/>
      <c r="W2423" s="1"/>
      <c r="AA2423" s="4" t="s">
        <v>13</v>
      </c>
      <c r="AB2423" s="4" t="s">
        <v>13</v>
      </c>
      <c r="AD2423" s="4">
        <v>0.0</v>
      </c>
    </row>
    <row r="2424">
      <c r="G2424" s="5"/>
      <c r="H2424" s="1"/>
      <c r="L2424" s="4" t="s">
        <v>13</v>
      </c>
      <c r="M2424" s="4" t="s">
        <v>13</v>
      </c>
      <c r="O2424" s="4">
        <v>0.0</v>
      </c>
      <c r="V2424" s="5"/>
      <c r="W2424" s="1"/>
      <c r="AA2424" s="4" t="s">
        <v>13</v>
      </c>
      <c r="AB2424" s="4" t="s">
        <v>13</v>
      </c>
      <c r="AD2424" s="4">
        <v>0.0</v>
      </c>
    </row>
    <row r="2425">
      <c r="G2425" s="5"/>
      <c r="H2425" s="1"/>
      <c r="L2425" s="4" t="s">
        <v>13</v>
      </c>
      <c r="M2425" s="4" t="s">
        <v>13</v>
      </c>
      <c r="O2425" s="4">
        <v>0.0</v>
      </c>
      <c r="V2425" s="5"/>
      <c r="W2425" s="1"/>
      <c r="AA2425" s="4" t="s">
        <v>13</v>
      </c>
      <c r="AB2425" s="4" t="s">
        <v>13</v>
      </c>
      <c r="AD2425" s="4">
        <v>0.0</v>
      </c>
    </row>
    <row r="2426">
      <c r="G2426" s="5"/>
      <c r="H2426" s="1"/>
      <c r="L2426" s="4" t="s">
        <v>13</v>
      </c>
      <c r="M2426" s="4" t="s">
        <v>13</v>
      </c>
      <c r="O2426" s="4">
        <v>0.0</v>
      </c>
      <c r="V2426" s="5"/>
      <c r="W2426" s="1"/>
      <c r="AA2426" s="4" t="s">
        <v>13</v>
      </c>
      <c r="AB2426" s="4" t="s">
        <v>13</v>
      </c>
      <c r="AD2426" s="4">
        <v>0.0</v>
      </c>
    </row>
    <row r="2427">
      <c r="G2427" s="5"/>
      <c r="H2427" s="1"/>
      <c r="L2427" s="4" t="s">
        <v>13</v>
      </c>
      <c r="M2427" s="4" t="s">
        <v>13</v>
      </c>
      <c r="O2427" s="4">
        <v>0.0</v>
      </c>
      <c r="V2427" s="5"/>
      <c r="W2427" s="1"/>
      <c r="AA2427" s="4" t="s">
        <v>13</v>
      </c>
      <c r="AB2427" s="4" t="s">
        <v>13</v>
      </c>
      <c r="AD2427" s="4">
        <v>0.0</v>
      </c>
    </row>
    <row r="2428">
      <c r="G2428" s="5"/>
      <c r="H2428" s="1"/>
      <c r="L2428" s="4" t="s">
        <v>13</v>
      </c>
      <c r="M2428" s="4" t="s">
        <v>13</v>
      </c>
      <c r="O2428" s="4">
        <v>0.0</v>
      </c>
      <c r="V2428" s="5"/>
      <c r="W2428" s="1"/>
      <c r="AA2428" s="4" t="s">
        <v>13</v>
      </c>
      <c r="AB2428" s="4" t="s">
        <v>13</v>
      </c>
      <c r="AD2428" s="4">
        <v>0.0</v>
      </c>
    </row>
    <row r="2429">
      <c r="G2429" s="5"/>
      <c r="H2429" s="1"/>
      <c r="L2429" s="4" t="s">
        <v>13</v>
      </c>
      <c r="M2429" s="4" t="s">
        <v>13</v>
      </c>
      <c r="O2429" s="4">
        <v>0.0</v>
      </c>
      <c r="V2429" s="5"/>
      <c r="W2429" s="1"/>
      <c r="AA2429" s="4" t="s">
        <v>13</v>
      </c>
      <c r="AB2429" s="4" t="s">
        <v>13</v>
      </c>
      <c r="AD2429" s="4">
        <v>0.0</v>
      </c>
    </row>
    <row r="2430">
      <c r="G2430" s="5"/>
      <c r="H2430" s="1"/>
      <c r="L2430" s="4" t="s">
        <v>13</v>
      </c>
      <c r="M2430" s="4" t="s">
        <v>13</v>
      </c>
      <c r="O2430" s="4">
        <v>0.0</v>
      </c>
      <c r="V2430" s="5"/>
      <c r="W2430" s="1"/>
      <c r="AA2430" s="4" t="s">
        <v>13</v>
      </c>
      <c r="AB2430" s="4" t="s">
        <v>13</v>
      </c>
      <c r="AD2430" s="4">
        <v>0.0</v>
      </c>
    </row>
    <row r="2431">
      <c r="G2431" s="5"/>
      <c r="H2431" s="1"/>
      <c r="L2431" s="4" t="s">
        <v>13</v>
      </c>
      <c r="M2431" s="4" t="s">
        <v>13</v>
      </c>
      <c r="O2431" s="4">
        <v>0.0</v>
      </c>
      <c r="V2431" s="5"/>
      <c r="W2431" s="1"/>
      <c r="AA2431" s="4" t="s">
        <v>13</v>
      </c>
      <c r="AB2431" s="4" t="s">
        <v>13</v>
      </c>
      <c r="AD2431" s="4">
        <v>0.0</v>
      </c>
    </row>
    <row r="2432">
      <c r="G2432" s="5"/>
      <c r="H2432" s="1"/>
      <c r="L2432" s="4" t="s">
        <v>13</v>
      </c>
      <c r="M2432" s="4" t="s">
        <v>13</v>
      </c>
      <c r="O2432" s="4">
        <v>0.0</v>
      </c>
      <c r="V2432" s="5"/>
      <c r="W2432" s="1"/>
      <c r="AA2432" s="4" t="s">
        <v>13</v>
      </c>
      <c r="AB2432" s="4" t="s">
        <v>13</v>
      </c>
      <c r="AD2432" s="4">
        <v>0.0</v>
      </c>
    </row>
    <row r="2433">
      <c r="G2433" s="5"/>
      <c r="H2433" s="1"/>
      <c r="L2433" s="4" t="s">
        <v>13</v>
      </c>
      <c r="M2433" s="4" t="s">
        <v>13</v>
      </c>
      <c r="O2433" s="4">
        <v>0.0</v>
      </c>
      <c r="V2433" s="5"/>
      <c r="W2433" s="1"/>
      <c r="AA2433" s="4" t="s">
        <v>13</v>
      </c>
      <c r="AB2433" s="4" t="s">
        <v>13</v>
      </c>
      <c r="AD2433" s="4">
        <v>0.0</v>
      </c>
    </row>
    <row r="2434">
      <c r="G2434" s="5"/>
      <c r="H2434" s="1"/>
      <c r="L2434" s="4" t="s">
        <v>13</v>
      </c>
      <c r="M2434" s="4" t="s">
        <v>13</v>
      </c>
      <c r="O2434" s="4">
        <v>0.0</v>
      </c>
      <c r="V2434" s="5"/>
      <c r="W2434" s="1"/>
      <c r="AA2434" s="4" t="s">
        <v>13</v>
      </c>
      <c r="AB2434" s="4" t="s">
        <v>13</v>
      </c>
      <c r="AD2434" s="4">
        <v>0.0</v>
      </c>
    </row>
    <row r="2435">
      <c r="G2435" s="5"/>
      <c r="H2435" s="1"/>
      <c r="L2435" s="4" t="s">
        <v>13</v>
      </c>
      <c r="M2435" s="4" t="s">
        <v>13</v>
      </c>
      <c r="O2435" s="4">
        <v>0.0</v>
      </c>
      <c r="V2435" s="5"/>
      <c r="W2435" s="1"/>
      <c r="AA2435" s="4" t="s">
        <v>13</v>
      </c>
      <c r="AB2435" s="4" t="s">
        <v>13</v>
      </c>
      <c r="AD2435" s="4">
        <v>0.0</v>
      </c>
    </row>
    <row r="2436">
      <c r="G2436" s="5"/>
      <c r="H2436" s="1"/>
      <c r="L2436" s="4" t="s">
        <v>13</v>
      </c>
      <c r="M2436" s="4" t="s">
        <v>13</v>
      </c>
      <c r="O2436" s="4">
        <v>0.0</v>
      </c>
      <c r="V2436" s="5"/>
      <c r="W2436" s="1"/>
      <c r="AA2436" s="4" t="s">
        <v>13</v>
      </c>
      <c r="AB2436" s="4" t="s">
        <v>13</v>
      </c>
      <c r="AD2436" s="4">
        <v>0.0</v>
      </c>
    </row>
    <row r="2437">
      <c r="G2437" s="5"/>
      <c r="H2437" s="1"/>
      <c r="L2437" s="4" t="s">
        <v>13</v>
      </c>
      <c r="M2437" s="4" t="s">
        <v>13</v>
      </c>
      <c r="O2437" s="4">
        <v>0.0</v>
      </c>
      <c r="V2437" s="5"/>
      <c r="W2437" s="1"/>
      <c r="AA2437" s="4" t="s">
        <v>13</v>
      </c>
      <c r="AB2437" s="4" t="s">
        <v>13</v>
      </c>
      <c r="AD2437" s="4">
        <v>0.0</v>
      </c>
    </row>
    <row r="2438">
      <c r="G2438" s="5"/>
      <c r="H2438" s="1"/>
      <c r="L2438" s="4" t="s">
        <v>13</v>
      </c>
      <c r="M2438" s="4" t="s">
        <v>13</v>
      </c>
      <c r="O2438" s="4">
        <v>0.0</v>
      </c>
      <c r="V2438" s="5"/>
      <c r="W2438" s="1"/>
      <c r="AA2438" s="4" t="s">
        <v>13</v>
      </c>
      <c r="AB2438" s="4" t="s">
        <v>13</v>
      </c>
      <c r="AD2438" s="4">
        <v>0.0</v>
      </c>
    </row>
    <row r="2439">
      <c r="G2439" s="5"/>
      <c r="H2439" s="1"/>
      <c r="L2439" s="4" t="s">
        <v>13</v>
      </c>
      <c r="M2439" s="4" t="s">
        <v>13</v>
      </c>
      <c r="O2439" s="4">
        <v>0.0</v>
      </c>
      <c r="V2439" s="5"/>
      <c r="W2439" s="1"/>
      <c r="AA2439" s="4" t="s">
        <v>13</v>
      </c>
      <c r="AB2439" s="4" t="s">
        <v>13</v>
      </c>
      <c r="AD2439" s="4">
        <v>0.0</v>
      </c>
    </row>
    <row r="2440">
      <c r="G2440" s="5"/>
      <c r="H2440" s="1"/>
      <c r="L2440" s="4" t="s">
        <v>13</v>
      </c>
      <c r="M2440" s="4" t="s">
        <v>13</v>
      </c>
      <c r="O2440" s="4">
        <v>0.0</v>
      </c>
      <c r="V2440" s="5"/>
      <c r="W2440" s="1"/>
      <c r="AA2440" s="4" t="s">
        <v>13</v>
      </c>
      <c r="AB2440" s="4" t="s">
        <v>13</v>
      </c>
      <c r="AD2440" s="4">
        <v>0.0</v>
      </c>
    </row>
    <row r="2441">
      <c r="G2441" s="5"/>
      <c r="H2441" s="1"/>
      <c r="L2441" s="4" t="s">
        <v>13</v>
      </c>
      <c r="M2441" s="4" t="s">
        <v>13</v>
      </c>
      <c r="O2441" s="4">
        <v>0.0</v>
      </c>
      <c r="V2441" s="5"/>
      <c r="W2441" s="1"/>
      <c r="AA2441" s="4" t="s">
        <v>13</v>
      </c>
      <c r="AB2441" s="4" t="s">
        <v>13</v>
      </c>
      <c r="AD2441" s="4">
        <v>0.0</v>
      </c>
    </row>
    <row r="2442">
      <c r="G2442" s="5"/>
      <c r="H2442" s="1"/>
      <c r="L2442" s="4" t="s">
        <v>13</v>
      </c>
      <c r="M2442" s="4" t="s">
        <v>13</v>
      </c>
      <c r="O2442" s="4">
        <v>0.0</v>
      </c>
      <c r="V2442" s="5"/>
      <c r="W2442" s="1"/>
      <c r="AA2442" s="4" t="s">
        <v>13</v>
      </c>
      <c r="AB2442" s="4" t="s">
        <v>13</v>
      </c>
      <c r="AD2442" s="4">
        <v>0.0</v>
      </c>
    </row>
    <row r="2443">
      <c r="G2443" s="5"/>
      <c r="H2443" s="1"/>
      <c r="L2443" s="4" t="s">
        <v>13</v>
      </c>
      <c r="M2443" s="4" t="s">
        <v>13</v>
      </c>
      <c r="O2443" s="4">
        <v>0.0</v>
      </c>
      <c r="V2443" s="5"/>
      <c r="W2443" s="1"/>
      <c r="AA2443" s="4" t="s">
        <v>13</v>
      </c>
      <c r="AB2443" s="4" t="s">
        <v>13</v>
      </c>
      <c r="AD2443" s="4">
        <v>0.0</v>
      </c>
    </row>
    <row r="2444">
      <c r="G2444" s="5"/>
      <c r="H2444" s="1"/>
      <c r="L2444" s="4" t="s">
        <v>13</v>
      </c>
      <c r="M2444" s="4" t="s">
        <v>13</v>
      </c>
      <c r="O2444" s="4">
        <v>0.0</v>
      </c>
      <c r="V2444" s="5"/>
      <c r="W2444" s="1"/>
      <c r="AA2444" s="4" t="s">
        <v>13</v>
      </c>
      <c r="AB2444" s="4" t="s">
        <v>13</v>
      </c>
      <c r="AD2444" s="4">
        <v>0.0</v>
      </c>
    </row>
    <row r="2445">
      <c r="G2445" s="5"/>
      <c r="H2445" s="1"/>
      <c r="L2445" s="4" t="s">
        <v>13</v>
      </c>
      <c r="M2445" s="4" t="s">
        <v>13</v>
      </c>
      <c r="O2445" s="4">
        <v>0.0</v>
      </c>
      <c r="V2445" s="5"/>
      <c r="W2445" s="1"/>
      <c r="AA2445" s="4" t="s">
        <v>13</v>
      </c>
      <c r="AB2445" s="4" t="s">
        <v>13</v>
      </c>
      <c r="AD2445" s="4">
        <v>0.0</v>
      </c>
    </row>
    <row r="2446">
      <c r="G2446" s="5"/>
      <c r="H2446" s="1"/>
      <c r="L2446" s="4" t="s">
        <v>13</v>
      </c>
      <c r="M2446" s="4" t="s">
        <v>13</v>
      </c>
      <c r="O2446" s="4">
        <v>0.0</v>
      </c>
      <c r="V2446" s="5"/>
      <c r="W2446" s="1"/>
      <c r="AA2446" s="4" t="s">
        <v>13</v>
      </c>
      <c r="AB2446" s="4" t="s">
        <v>13</v>
      </c>
      <c r="AD2446" s="4">
        <v>0.0</v>
      </c>
    </row>
    <row r="2447">
      <c r="G2447" s="5"/>
      <c r="H2447" s="1"/>
      <c r="L2447" s="4" t="s">
        <v>13</v>
      </c>
      <c r="M2447" s="4" t="s">
        <v>13</v>
      </c>
      <c r="O2447" s="4">
        <v>0.0</v>
      </c>
      <c r="V2447" s="5"/>
      <c r="W2447" s="1"/>
      <c r="AA2447" s="4" t="s">
        <v>13</v>
      </c>
      <c r="AB2447" s="4" t="s">
        <v>13</v>
      </c>
      <c r="AD2447" s="4">
        <v>0.0</v>
      </c>
    </row>
    <row r="2448">
      <c r="G2448" s="5"/>
      <c r="H2448" s="1"/>
      <c r="L2448" s="4" t="s">
        <v>13</v>
      </c>
      <c r="M2448" s="4" t="s">
        <v>13</v>
      </c>
      <c r="O2448" s="4">
        <v>0.0</v>
      </c>
      <c r="V2448" s="5"/>
      <c r="W2448" s="1"/>
      <c r="AA2448" s="4" t="s">
        <v>13</v>
      </c>
      <c r="AB2448" s="4" t="s">
        <v>13</v>
      </c>
      <c r="AD2448" s="4">
        <v>0.0</v>
      </c>
    </row>
    <row r="2449">
      <c r="G2449" s="5"/>
      <c r="H2449" s="1"/>
      <c r="L2449" s="4" t="s">
        <v>13</v>
      </c>
      <c r="M2449" s="4" t="s">
        <v>13</v>
      </c>
      <c r="O2449" s="4">
        <v>0.0</v>
      </c>
      <c r="V2449" s="5"/>
      <c r="W2449" s="1"/>
      <c r="AA2449" s="4" t="s">
        <v>13</v>
      </c>
      <c r="AB2449" s="4" t="s">
        <v>13</v>
      </c>
      <c r="AD2449" s="4">
        <v>0.0</v>
      </c>
    </row>
    <row r="2450">
      <c r="G2450" s="5"/>
      <c r="H2450" s="1"/>
      <c r="L2450" s="4" t="s">
        <v>13</v>
      </c>
      <c r="M2450" s="4" t="s">
        <v>13</v>
      </c>
      <c r="O2450" s="4">
        <v>0.0</v>
      </c>
      <c r="V2450" s="5"/>
      <c r="W2450" s="1"/>
      <c r="AA2450" s="4" t="s">
        <v>13</v>
      </c>
      <c r="AB2450" s="4" t="s">
        <v>13</v>
      </c>
      <c r="AD2450" s="4">
        <v>0.0</v>
      </c>
    </row>
    <row r="2451">
      <c r="G2451" s="5"/>
      <c r="H2451" s="1"/>
      <c r="L2451" s="4" t="s">
        <v>13</v>
      </c>
      <c r="M2451" s="4" t="s">
        <v>13</v>
      </c>
      <c r="O2451" s="4">
        <v>0.0</v>
      </c>
      <c r="V2451" s="5"/>
      <c r="W2451" s="1"/>
      <c r="AA2451" s="4" t="s">
        <v>13</v>
      </c>
      <c r="AB2451" s="4" t="s">
        <v>13</v>
      </c>
      <c r="AD2451" s="4">
        <v>0.0</v>
      </c>
    </row>
    <row r="2452">
      <c r="G2452" s="5"/>
      <c r="H2452" s="1"/>
      <c r="L2452" s="4" t="s">
        <v>13</v>
      </c>
      <c r="M2452" s="4" t="s">
        <v>13</v>
      </c>
      <c r="O2452" s="4">
        <v>0.0</v>
      </c>
      <c r="V2452" s="5"/>
      <c r="W2452" s="1"/>
      <c r="AA2452" s="4" t="s">
        <v>13</v>
      </c>
      <c r="AB2452" s="4" t="s">
        <v>13</v>
      </c>
      <c r="AD2452" s="4">
        <v>0.0</v>
      </c>
    </row>
    <row r="2453">
      <c r="G2453" s="5"/>
      <c r="H2453" s="1"/>
      <c r="L2453" s="4" t="s">
        <v>13</v>
      </c>
      <c r="M2453" s="4" t="s">
        <v>13</v>
      </c>
      <c r="O2453" s="4">
        <v>0.0</v>
      </c>
      <c r="V2453" s="5"/>
      <c r="W2453" s="1"/>
      <c r="AA2453" s="4" t="s">
        <v>13</v>
      </c>
      <c r="AB2453" s="4" t="s">
        <v>13</v>
      </c>
      <c r="AD2453" s="4">
        <v>0.0</v>
      </c>
    </row>
    <row r="2454">
      <c r="G2454" s="5"/>
      <c r="H2454" s="1"/>
      <c r="L2454" s="4" t="s">
        <v>13</v>
      </c>
      <c r="M2454" s="4" t="s">
        <v>13</v>
      </c>
      <c r="O2454" s="4">
        <v>0.0</v>
      </c>
      <c r="V2454" s="5"/>
      <c r="W2454" s="1"/>
      <c r="AA2454" s="4" t="s">
        <v>13</v>
      </c>
      <c r="AB2454" s="4" t="s">
        <v>13</v>
      </c>
      <c r="AD2454" s="4">
        <v>0.0</v>
      </c>
    </row>
    <row r="2455">
      <c r="G2455" s="5"/>
      <c r="H2455" s="1"/>
      <c r="L2455" s="4" t="s">
        <v>13</v>
      </c>
      <c r="M2455" s="4" t="s">
        <v>13</v>
      </c>
      <c r="O2455" s="4">
        <v>0.0</v>
      </c>
      <c r="V2455" s="5"/>
      <c r="W2455" s="1"/>
      <c r="AA2455" s="4" t="s">
        <v>13</v>
      </c>
      <c r="AB2455" s="4" t="s">
        <v>13</v>
      </c>
      <c r="AD2455" s="4">
        <v>0.0</v>
      </c>
    </row>
    <row r="2456">
      <c r="G2456" s="5"/>
      <c r="H2456" s="1"/>
      <c r="L2456" s="4" t="s">
        <v>13</v>
      </c>
      <c r="M2456" s="4" t="s">
        <v>13</v>
      </c>
      <c r="O2456" s="4">
        <v>0.0</v>
      </c>
      <c r="V2456" s="5"/>
      <c r="W2456" s="1"/>
      <c r="AA2456" s="4" t="s">
        <v>13</v>
      </c>
      <c r="AB2456" s="4" t="s">
        <v>13</v>
      </c>
      <c r="AD2456" s="4">
        <v>0.0</v>
      </c>
    </row>
    <row r="2457">
      <c r="G2457" s="5"/>
      <c r="H2457" s="1"/>
      <c r="L2457" s="4" t="s">
        <v>13</v>
      </c>
      <c r="M2457" s="4" t="s">
        <v>13</v>
      </c>
      <c r="O2457" s="4">
        <v>0.0</v>
      </c>
      <c r="V2457" s="5"/>
      <c r="W2457" s="1"/>
      <c r="AA2457" s="4" t="s">
        <v>13</v>
      </c>
      <c r="AB2457" s="4" t="s">
        <v>13</v>
      </c>
      <c r="AD2457" s="4">
        <v>0.0</v>
      </c>
    </row>
    <row r="2458">
      <c r="G2458" s="5"/>
      <c r="H2458" s="1"/>
      <c r="L2458" s="4" t="s">
        <v>13</v>
      </c>
      <c r="M2458" s="4" t="s">
        <v>13</v>
      </c>
      <c r="O2458" s="4">
        <v>0.0</v>
      </c>
      <c r="V2458" s="5"/>
      <c r="W2458" s="1"/>
      <c r="AA2458" s="4" t="s">
        <v>13</v>
      </c>
      <c r="AB2458" s="4" t="s">
        <v>13</v>
      </c>
      <c r="AD2458" s="4">
        <v>0.0</v>
      </c>
    </row>
    <row r="2459">
      <c r="G2459" s="5"/>
      <c r="H2459" s="1"/>
      <c r="L2459" s="4" t="s">
        <v>13</v>
      </c>
      <c r="M2459" s="4" t="s">
        <v>13</v>
      </c>
      <c r="O2459" s="4">
        <v>0.0</v>
      </c>
      <c r="V2459" s="5"/>
      <c r="W2459" s="1"/>
      <c r="AA2459" s="4" t="s">
        <v>13</v>
      </c>
      <c r="AB2459" s="4" t="s">
        <v>13</v>
      </c>
      <c r="AD2459" s="4">
        <v>0.0</v>
      </c>
    </row>
    <row r="2460">
      <c r="G2460" s="5"/>
      <c r="H2460" s="1"/>
      <c r="L2460" s="4" t="s">
        <v>13</v>
      </c>
      <c r="M2460" s="4" t="s">
        <v>13</v>
      </c>
      <c r="O2460" s="4">
        <v>0.0</v>
      </c>
      <c r="V2460" s="5"/>
      <c r="W2460" s="1"/>
      <c r="AA2460" s="4" t="s">
        <v>13</v>
      </c>
      <c r="AB2460" s="4" t="s">
        <v>13</v>
      </c>
      <c r="AD2460" s="4">
        <v>0.0</v>
      </c>
    </row>
    <row r="2461">
      <c r="G2461" s="5"/>
      <c r="H2461" s="1"/>
      <c r="L2461" s="4" t="s">
        <v>13</v>
      </c>
      <c r="M2461" s="4" t="s">
        <v>13</v>
      </c>
      <c r="O2461" s="4">
        <v>0.0</v>
      </c>
      <c r="V2461" s="5"/>
      <c r="W2461" s="1"/>
      <c r="AA2461" s="4" t="s">
        <v>13</v>
      </c>
      <c r="AB2461" s="4" t="s">
        <v>13</v>
      </c>
      <c r="AD2461" s="4">
        <v>0.0</v>
      </c>
    </row>
    <row r="2462">
      <c r="G2462" s="5"/>
      <c r="H2462" s="1"/>
      <c r="L2462" s="4" t="s">
        <v>13</v>
      </c>
      <c r="M2462" s="4" t="s">
        <v>13</v>
      </c>
      <c r="O2462" s="4">
        <v>0.0</v>
      </c>
      <c r="V2462" s="5"/>
      <c r="W2462" s="1"/>
      <c r="AA2462" s="4" t="s">
        <v>13</v>
      </c>
      <c r="AB2462" s="4" t="s">
        <v>13</v>
      </c>
      <c r="AD2462" s="4">
        <v>0.0</v>
      </c>
    </row>
    <row r="2463">
      <c r="G2463" s="5"/>
      <c r="H2463" s="1"/>
      <c r="L2463" s="4" t="s">
        <v>13</v>
      </c>
      <c r="M2463" s="4" t="s">
        <v>13</v>
      </c>
      <c r="O2463" s="4">
        <v>0.0</v>
      </c>
      <c r="V2463" s="5"/>
      <c r="W2463" s="1"/>
      <c r="AA2463" s="4" t="s">
        <v>13</v>
      </c>
      <c r="AB2463" s="4" t="s">
        <v>13</v>
      </c>
      <c r="AD2463" s="4">
        <v>0.0</v>
      </c>
    </row>
    <row r="2464">
      <c r="G2464" s="5"/>
      <c r="H2464" s="1"/>
      <c r="L2464" s="4" t="s">
        <v>13</v>
      </c>
      <c r="M2464" s="4" t="s">
        <v>13</v>
      </c>
      <c r="O2464" s="4">
        <v>0.0</v>
      </c>
      <c r="V2464" s="5"/>
      <c r="W2464" s="1"/>
      <c r="AA2464" s="4" t="s">
        <v>13</v>
      </c>
      <c r="AB2464" s="4" t="s">
        <v>13</v>
      </c>
      <c r="AD2464" s="4">
        <v>0.0</v>
      </c>
    </row>
    <row r="2465">
      <c r="G2465" s="5"/>
      <c r="H2465" s="1"/>
      <c r="L2465" s="4" t="s">
        <v>13</v>
      </c>
      <c r="M2465" s="4" t="s">
        <v>13</v>
      </c>
      <c r="O2465" s="4">
        <v>0.0</v>
      </c>
      <c r="V2465" s="5"/>
      <c r="W2465" s="1"/>
      <c r="AA2465" s="4" t="s">
        <v>13</v>
      </c>
      <c r="AB2465" s="4" t="s">
        <v>13</v>
      </c>
      <c r="AD2465" s="4">
        <v>0.0</v>
      </c>
    </row>
    <row r="2466">
      <c r="G2466" s="5"/>
      <c r="H2466" s="1"/>
      <c r="L2466" s="4" t="s">
        <v>13</v>
      </c>
      <c r="M2466" s="4" t="s">
        <v>13</v>
      </c>
      <c r="O2466" s="4">
        <v>0.0</v>
      </c>
      <c r="V2466" s="5"/>
      <c r="W2466" s="1"/>
      <c r="AA2466" s="4" t="s">
        <v>13</v>
      </c>
      <c r="AB2466" s="4" t="s">
        <v>13</v>
      </c>
      <c r="AD2466" s="4">
        <v>0.0</v>
      </c>
    </row>
    <row r="2467">
      <c r="G2467" s="5"/>
      <c r="H2467" s="1"/>
      <c r="L2467" s="4" t="s">
        <v>13</v>
      </c>
      <c r="M2467" s="4" t="s">
        <v>13</v>
      </c>
      <c r="O2467" s="4">
        <v>0.0</v>
      </c>
      <c r="V2467" s="5"/>
      <c r="W2467" s="1"/>
      <c r="AA2467" s="4" t="s">
        <v>13</v>
      </c>
      <c r="AB2467" s="4" t="s">
        <v>13</v>
      </c>
      <c r="AD2467" s="4">
        <v>0.0</v>
      </c>
    </row>
    <row r="2468">
      <c r="G2468" s="5"/>
      <c r="H2468" s="1"/>
      <c r="L2468" s="4" t="s">
        <v>13</v>
      </c>
      <c r="M2468" s="4" t="s">
        <v>13</v>
      </c>
      <c r="O2468" s="4">
        <v>0.0</v>
      </c>
      <c r="V2468" s="5"/>
      <c r="W2468" s="1"/>
      <c r="AA2468" s="4" t="s">
        <v>13</v>
      </c>
      <c r="AB2468" s="4" t="s">
        <v>13</v>
      </c>
      <c r="AD2468" s="4">
        <v>0.0</v>
      </c>
    </row>
    <row r="2469">
      <c r="G2469" s="5"/>
      <c r="H2469" s="1"/>
      <c r="L2469" s="4" t="s">
        <v>13</v>
      </c>
      <c r="M2469" s="4" t="s">
        <v>13</v>
      </c>
      <c r="O2469" s="4">
        <v>0.0</v>
      </c>
      <c r="V2469" s="5"/>
      <c r="W2469" s="1"/>
      <c r="AA2469" s="4" t="s">
        <v>13</v>
      </c>
      <c r="AB2469" s="4" t="s">
        <v>13</v>
      </c>
      <c r="AD2469" s="4">
        <v>0.0</v>
      </c>
    </row>
    <row r="2470">
      <c r="G2470" s="5"/>
      <c r="H2470" s="1"/>
      <c r="L2470" s="4" t="s">
        <v>13</v>
      </c>
      <c r="M2470" s="4" t="s">
        <v>13</v>
      </c>
      <c r="O2470" s="4">
        <v>0.0</v>
      </c>
      <c r="V2470" s="5"/>
      <c r="W2470" s="1"/>
      <c r="AA2470" s="4" t="s">
        <v>13</v>
      </c>
      <c r="AB2470" s="4" t="s">
        <v>13</v>
      </c>
      <c r="AD2470" s="4">
        <v>0.0</v>
      </c>
    </row>
    <row r="2471">
      <c r="G2471" s="5"/>
      <c r="H2471" s="1"/>
      <c r="L2471" s="4" t="s">
        <v>13</v>
      </c>
      <c r="M2471" s="4" t="s">
        <v>13</v>
      </c>
      <c r="O2471" s="4">
        <v>0.0</v>
      </c>
      <c r="V2471" s="5"/>
      <c r="W2471" s="1"/>
      <c r="AA2471" s="4" t="s">
        <v>13</v>
      </c>
      <c r="AB2471" s="4" t="s">
        <v>13</v>
      </c>
      <c r="AD2471" s="4">
        <v>0.0</v>
      </c>
    </row>
    <row r="2472">
      <c r="G2472" s="5"/>
      <c r="H2472" s="1"/>
      <c r="L2472" s="4" t="s">
        <v>13</v>
      </c>
      <c r="M2472" s="4" t="s">
        <v>13</v>
      </c>
      <c r="O2472" s="4">
        <v>0.0</v>
      </c>
      <c r="V2472" s="5"/>
      <c r="W2472" s="1"/>
      <c r="AA2472" s="4" t="s">
        <v>13</v>
      </c>
      <c r="AB2472" s="4" t="s">
        <v>13</v>
      </c>
      <c r="AD2472" s="4">
        <v>0.0</v>
      </c>
    </row>
    <row r="2473">
      <c r="G2473" s="5"/>
      <c r="H2473" s="1"/>
      <c r="L2473" s="4" t="s">
        <v>13</v>
      </c>
      <c r="M2473" s="4" t="s">
        <v>13</v>
      </c>
      <c r="O2473" s="4">
        <v>0.0</v>
      </c>
      <c r="V2473" s="5"/>
      <c r="W2473" s="1"/>
      <c r="AA2473" s="4" t="s">
        <v>13</v>
      </c>
      <c r="AB2473" s="4" t="s">
        <v>13</v>
      </c>
      <c r="AD2473" s="4">
        <v>0.0</v>
      </c>
    </row>
    <row r="2474">
      <c r="G2474" s="5"/>
      <c r="H2474" s="1"/>
      <c r="L2474" s="4" t="s">
        <v>13</v>
      </c>
      <c r="M2474" s="4" t="s">
        <v>13</v>
      </c>
      <c r="O2474" s="4">
        <v>0.0</v>
      </c>
      <c r="V2474" s="5"/>
      <c r="W2474" s="1"/>
      <c r="AA2474" s="4" t="s">
        <v>13</v>
      </c>
      <c r="AB2474" s="4" t="s">
        <v>13</v>
      </c>
      <c r="AD2474" s="4">
        <v>0.0</v>
      </c>
    </row>
    <row r="2475">
      <c r="G2475" s="5"/>
      <c r="H2475" s="1"/>
      <c r="L2475" s="4" t="s">
        <v>13</v>
      </c>
      <c r="M2475" s="4" t="s">
        <v>13</v>
      </c>
      <c r="O2475" s="4">
        <v>0.0</v>
      </c>
      <c r="V2475" s="5"/>
      <c r="W2475" s="1"/>
      <c r="AA2475" s="4" t="s">
        <v>13</v>
      </c>
      <c r="AB2475" s="4" t="s">
        <v>13</v>
      </c>
      <c r="AD2475" s="4">
        <v>0.0</v>
      </c>
    </row>
    <row r="2476">
      <c r="G2476" s="5"/>
      <c r="H2476" s="1"/>
      <c r="L2476" s="4" t="s">
        <v>13</v>
      </c>
      <c r="M2476" s="4" t="s">
        <v>13</v>
      </c>
      <c r="O2476" s="4">
        <v>0.0</v>
      </c>
      <c r="V2476" s="5"/>
      <c r="W2476" s="1"/>
      <c r="AA2476" s="4" t="s">
        <v>13</v>
      </c>
      <c r="AB2476" s="4" t="s">
        <v>13</v>
      </c>
      <c r="AD2476" s="4">
        <v>0.0</v>
      </c>
    </row>
    <row r="2477">
      <c r="G2477" s="5"/>
      <c r="H2477" s="1"/>
      <c r="L2477" s="4" t="s">
        <v>13</v>
      </c>
      <c r="M2477" s="4" t="s">
        <v>13</v>
      </c>
      <c r="O2477" s="4">
        <v>0.0</v>
      </c>
      <c r="V2477" s="5"/>
      <c r="W2477" s="1"/>
      <c r="AA2477" s="4" t="s">
        <v>13</v>
      </c>
      <c r="AB2477" s="4" t="s">
        <v>13</v>
      </c>
      <c r="AD2477" s="4">
        <v>0.0</v>
      </c>
    </row>
    <row r="2478">
      <c r="G2478" s="5"/>
      <c r="H2478" s="1"/>
      <c r="L2478" s="4" t="s">
        <v>13</v>
      </c>
      <c r="M2478" s="4" t="s">
        <v>13</v>
      </c>
      <c r="O2478" s="4">
        <v>0.0</v>
      </c>
      <c r="V2478" s="5"/>
      <c r="W2478" s="1"/>
      <c r="AA2478" s="4" t="s">
        <v>13</v>
      </c>
      <c r="AB2478" s="4" t="s">
        <v>13</v>
      </c>
      <c r="AD2478" s="4">
        <v>0.0</v>
      </c>
    </row>
    <row r="2479">
      <c r="G2479" s="5"/>
      <c r="H2479" s="1"/>
      <c r="L2479" s="4" t="s">
        <v>13</v>
      </c>
      <c r="M2479" s="4" t="s">
        <v>13</v>
      </c>
      <c r="O2479" s="4">
        <v>0.0</v>
      </c>
      <c r="V2479" s="5"/>
      <c r="W2479" s="1"/>
      <c r="AA2479" s="4" t="s">
        <v>13</v>
      </c>
      <c r="AB2479" s="4" t="s">
        <v>13</v>
      </c>
      <c r="AD2479" s="4">
        <v>0.0</v>
      </c>
    </row>
    <row r="2480">
      <c r="G2480" s="5"/>
      <c r="H2480" s="1"/>
      <c r="L2480" s="4" t="s">
        <v>13</v>
      </c>
      <c r="M2480" s="4" t="s">
        <v>13</v>
      </c>
      <c r="O2480" s="4">
        <v>0.0</v>
      </c>
      <c r="V2480" s="5"/>
      <c r="W2480" s="1"/>
      <c r="AA2480" s="4" t="s">
        <v>13</v>
      </c>
      <c r="AB2480" s="4" t="s">
        <v>13</v>
      </c>
      <c r="AD2480" s="4">
        <v>0.0</v>
      </c>
    </row>
    <row r="2481">
      <c r="G2481" s="5"/>
      <c r="H2481" s="1"/>
      <c r="L2481" s="4" t="s">
        <v>13</v>
      </c>
      <c r="M2481" s="4" t="s">
        <v>13</v>
      </c>
      <c r="O2481" s="4">
        <v>0.0</v>
      </c>
      <c r="V2481" s="5"/>
      <c r="W2481" s="1"/>
      <c r="AA2481" s="4" t="s">
        <v>13</v>
      </c>
      <c r="AB2481" s="4" t="s">
        <v>13</v>
      </c>
      <c r="AD2481" s="4">
        <v>0.0</v>
      </c>
    </row>
    <row r="2482">
      <c r="G2482" s="5"/>
      <c r="H2482" s="1"/>
      <c r="L2482" s="4" t="s">
        <v>13</v>
      </c>
      <c r="M2482" s="4" t="s">
        <v>13</v>
      </c>
      <c r="O2482" s="4">
        <v>0.0</v>
      </c>
      <c r="V2482" s="5"/>
      <c r="W2482" s="1"/>
      <c r="AA2482" s="4" t="s">
        <v>13</v>
      </c>
      <c r="AB2482" s="4" t="s">
        <v>13</v>
      </c>
      <c r="AD2482" s="4">
        <v>0.0</v>
      </c>
    </row>
    <row r="2483">
      <c r="G2483" s="5"/>
      <c r="H2483" s="1"/>
      <c r="L2483" s="4" t="s">
        <v>13</v>
      </c>
      <c r="M2483" s="4" t="s">
        <v>13</v>
      </c>
      <c r="O2483" s="4">
        <v>0.0</v>
      </c>
      <c r="V2483" s="5"/>
      <c r="W2483" s="1"/>
      <c r="AA2483" s="4" t="s">
        <v>13</v>
      </c>
      <c r="AB2483" s="4" t="s">
        <v>13</v>
      </c>
      <c r="AD2483" s="4">
        <v>0.0</v>
      </c>
    </row>
    <row r="2484">
      <c r="G2484" s="5"/>
      <c r="H2484" s="1"/>
      <c r="L2484" s="4" t="s">
        <v>13</v>
      </c>
      <c r="M2484" s="4" t="s">
        <v>13</v>
      </c>
      <c r="O2484" s="4">
        <v>0.0</v>
      </c>
      <c r="V2484" s="5"/>
      <c r="W2484" s="1"/>
      <c r="AA2484" s="4" t="s">
        <v>13</v>
      </c>
      <c r="AB2484" s="4" t="s">
        <v>13</v>
      </c>
      <c r="AD2484" s="4">
        <v>0.0</v>
      </c>
    </row>
    <row r="2485">
      <c r="G2485" s="5"/>
      <c r="H2485" s="1"/>
      <c r="L2485" s="4" t="s">
        <v>13</v>
      </c>
      <c r="M2485" s="4" t="s">
        <v>13</v>
      </c>
      <c r="O2485" s="4">
        <v>0.0</v>
      </c>
      <c r="V2485" s="5"/>
      <c r="W2485" s="1"/>
      <c r="AA2485" s="4" t="s">
        <v>13</v>
      </c>
      <c r="AB2485" s="4" t="s">
        <v>13</v>
      </c>
      <c r="AD2485" s="4">
        <v>0.0</v>
      </c>
    </row>
    <row r="2486">
      <c r="G2486" s="5"/>
      <c r="H2486" s="1"/>
      <c r="L2486" s="4" t="s">
        <v>13</v>
      </c>
      <c r="M2486" s="4" t="s">
        <v>13</v>
      </c>
      <c r="O2486" s="4">
        <v>0.0</v>
      </c>
      <c r="V2486" s="5"/>
      <c r="W2486" s="1"/>
      <c r="AA2486" s="4" t="s">
        <v>13</v>
      </c>
      <c r="AB2486" s="4" t="s">
        <v>13</v>
      </c>
      <c r="AD2486" s="4">
        <v>0.0</v>
      </c>
    </row>
    <row r="2487">
      <c r="G2487" s="5"/>
      <c r="H2487" s="1"/>
      <c r="L2487" s="4" t="s">
        <v>13</v>
      </c>
      <c r="M2487" s="4" t="s">
        <v>13</v>
      </c>
      <c r="O2487" s="4">
        <v>0.0</v>
      </c>
      <c r="V2487" s="5"/>
      <c r="W2487" s="1"/>
      <c r="AA2487" s="4" t="s">
        <v>13</v>
      </c>
      <c r="AB2487" s="4" t="s">
        <v>13</v>
      </c>
      <c r="AD2487" s="4">
        <v>0.0</v>
      </c>
    </row>
    <row r="2488">
      <c r="G2488" s="5"/>
      <c r="H2488" s="1"/>
      <c r="L2488" s="4" t="s">
        <v>13</v>
      </c>
      <c r="M2488" s="4" t="s">
        <v>13</v>
      </c>
      <c r="O2488" s="4">
        <v>0.0</v>
      </c>
      <c r="V2488" s="5"/>
      <c r="W2488" s="1"/>
      <c r="AA2488" s="4" t="s">
        <v>13</v>
      </c>
      <c r="AB2488" s="4" t="s">
        <v>13</v>
      </c>
      <c r="AD2488" s="4">
        <v>0.0</v>
      </c>
    </row>
    <row r="2489">
      <c r="G2489" s="5"/>
      <c r="H2489" s="1"/>
      <c r="L2489" s="4" t="s">
        <v>13</v>
      </c>
      <c r="M2489" s="4" t="s">
        <v>13</v>
      </c>
      <c r="O2489" s="4">
        <v>0.0</v>
      </c>
      <c r="V2489" s="5"/>
      <c r="W2489" s="1"/>
      <c r="AA2489" s="4" t="s">
        <v>13</v>
      </c>
      <c r="AB2489" s="4" t="s">
        <v>13</v>
      </c>
      <c r="AD2489" s="4">
        <v>0.0</v>
      </c>
    </row>
    <row r="2490">
      <c r="G2490" s="5"/>
      <c r="H2490" s="1"/>
      <c r="L2490" s="4" t="s">
        <v>13</v>
      </c>
      <c r="M2490" s="4" t="s">
        <v>13</v>
      </c>
      <c r="O2490" s="4">
        <v>0.0</v>
      </c>
      <c r="V2490" s="5"/>
      <c r="W2490" s="1"/>
      <c r="AA2490" s="4" t="s">
        <v>13</v>
      </c>
      <c r="AB2490" s="4" t="s">
        <v>13</v>
      </c>
      <c r="AD2490" s="4">
        <v>0.0</v>
      </c>
    </row>
    <row r="2491">
      <c r="G2491" s="5"/>
      <c r="H2491" s="1"/>
      <c r="L2491" s="4" t="s">
        <v>13</v>
      </c>
      <c r="M2491" s="4" t="s">
        <v>13</v>
      </c>
      <c r="O2491" s="4">
        <v>0.0</v>
      </c>
      <c r="V2491" s="5"/>
      <c r="W2491" s="1"/>
      <c r="AA2491" s="4" t="s">
        <v>13</v>
      </c>
      <c r="AB2491" s="4" t="s">
        <v>13</v>
      </c>
      <c r="AD2491" s="4">
        <v>0.0</v>
      </c>
    </row>
    <row r="2492">
      <c r="G2492" s="5"/>
      <c r="H2492" s="1"/>
      <c r="L2492" s="4" t="s">
        <v>13</v>
      </c>
      <c r="M2492" s="4" t="s">
        <v>13</v>
      </c>
      <c r="O2492" s="4">
        <v>0.0</v>
      </c>
      <c r="V2492" s="5"/>
      <c r="W2492" s="1"/>
      <c r="AA2492" s="4" t="s">
        <v>13</v>
      </c>
      <c r="AB2492" s="4" t="s">
        <v>13</v>
      </c>
      <c r="AD2492" s="4">
        <v>0.0</v>
      </c>
    </row>
    <row r="2493">
      <c r="G2493" s="5"/>
      <c r="H2493" s="1"/>
      <c r="L2493" s="4" t="s">
        <v>13</v>
      </c>
      <c r="M2493" s="4" t="s">
        <v>13</v>
      </c>
      <c r="O2493" s="4">
        <v>0.0</v>
      </c>
      <c r="V2493" s="5"/>
      <c r="W2493" s="1"/>
      <c r="AA2493" s="4" t="s">
        <v>13</v>
      </c>
      <c r="AB2493" s="4" t="s">
        <v>13</v>
      </c>
      <c r="AD2493" s="4">
        <v>0.0</v>
      </c>
    </row>
    <row r="2494">
      <c r="G2494" s="5"/>
      <c r="H2494" s="1"/>
      <c r="L2494" s="4" t="s">
        <v>13</v>
      </c>
      <c r="M2494" s="4" t="s">
        <v>13</v>
      </c>
      <c r="O2494" s="4">
        <v>0.0</v>
      </c>
      <c r="V2494" s="5"/>
      <c r="W2494" s="1"/>
      <c r="AA2494" s="4" t="s">
        <v>13</v>
      </c>
      <c r="AB2494" s="4" t="s">
        <v>13</v>
      </c>
      <c r="AD2494" s="4">
        <v>0.0</v>
      </c>
    </row>
    <row r="2495">
      <c r="G2495" s="5"/>
      <c r="H2495" s="1"/>
      <c r="L2495" s="4" t="s">
        <v>13</v>
      </c>
      <c r="M2495" s="4" t="s">
        <v>13</v>
      </c>
      <c r="O2495" s="4">
        <v>0.0</v>
      </c>
      <c r="V2495" s="5"/>
      <c r="W2495" s="1"/>
      <c r="AA2495" s="4" t="s">
        <v>13</v>
      </c>
      <c r="AB2495" s="4" t="s">
        <v>13</v>
      </c>
      <c r="AD2495" s="4">
        <v>0.0</v>
      </c>
    </row>
    <row r="2496">
      <c r="G2496" s="5"/>
      <c r="H2496" s="1"/>
      <c r="L2496" s="4" t="s">
        <v>13</v>
      </c>
      <c r="M2496" s="4" t="s">
        <v>13</v>
      </c>
      <c r="O2496" s="4">
        <v>0.0</v>
      </c>
      <c r="V2496" s="5"/>
      <c r="W2496" s="1"/>
      <c r="AA2496" s="4" t="s">
        <v>13</v>
      </c>
      <c r="AB2496" s="4" t="s">
        <v>13</v>
      </c>
      <c r="AD2496" s="4">
        <v>0.0</v>
      </c>
    </row>
    <row r="2497">
      <c r="G2497" s="5"/>
      <c r="H2497" s="1"/>
      <c r="L2497" s="4" t="s">
        <v>13</v>
      </c>
      <c r="M2497" s="4" t="s">
        <v>13</v>
      </c>
      <c r="O2497" s="4">
        <v>0.0</v>
      </c>
      <c r="V2497" s="5"/>
      <c r="W2497" s="1"/>
      <c r="AA2497" s="4" t="s">
        <v>13</v>
      </c>
      <c r="AB2497" s="4" t="s">
        <v>13</v>
      </c>
      <c r="AD2497" s="4">
        <v>0.0</v>
      </c>
    </row>
    <row r="2498">
      <c r="G2498" s="5"/>
      <c r="H2498" s="1"/>
      <c r="L2498" s="4" t="s">
        <v>13</v>
      </c>
      <c r="M2498" s="4" t="s">
        <v>13</v>
      </c>
      <c r="O2498" s="4">
        <v>0.0</v>
      </c>
      <c r="V2498" s="5"/>
      <c r="W2498" s="1"/>
      <c r="AA2498" s="4" t="s">
        <v>13</v>
      </c>
      <c r="AB2498" s="4" t="s">
        <v>13</v>
      </c>
      <c r="AD2498" s="4">
        <v>0.0</v>
      </c>
    </row>
    <row r="2499">
      <c r="G2499" s="5"/>
      <c r="H2499" s="1"/>
      <c r="L2499" s="4" t="s">
        <v>13</v>
      </c>
      <c r="M2499" s="4" t="s">
        <v>13</v>
      </c>
      <c r="O2499" s="4">
        <v>0.0</v>
      </c>
      <c r="V2499" s="5"/>
      <c r="W2499" s="1"/>
      <c r="AA2499" s="4" t="s">
        <v>13</v>
      </c>
      <c r="AB2499" s="4" t="s">
        <v>13</v>
      </c>
      <c r="AD2499" s="4">
        <v>0.0</v>
      </c>
    </row>
    <row r="2500">
      <c r="G2500" s="5"/>
      <c r="H2500" s="1"/>
      <c r="L2500" s="4" t="s">
        <v>13</v>
      </c>
      <c r="M2500" s="4" t="s">
        <v>13</v>
      </c>
      <c r="O2500" s="4">
        <v>0.0</v>
      </c>
      <c r="V2500" s="5"/>
      <c r="W2500" s="1"/>
      <c r="AA2500" s="4" t="s">
        <v>13</v>
      </c>
      <c r="AB2500" s="4" t="s">
        <v>13</v>
      </c>
      <c r="AD2500" s="4">
        <v>0.0</v>
      </c>
    </row>
    <row r="2501">
      <c r="G2501" s="5"/>
      <c r="H2501" s="1"/>
      <c r="L2501" s="4" t="s">
        <v>13</v>
      </c>
      <c r="M2501" s="4" t="s">
        <v>13</v>
      </c>
      <c r="O2501" s="4">
        <v>0.0</v>
      </c>
      <c r="V2501" s="5"/>
      <c r="W2501" s="1"/>
      <c r="AA2501" s="4" t="s">
        <v>13</v>
      </c>
      <c r="AB2501" s="4" t="s">
        <v>13</v>
      </c>
      <c r="AD2501" s="4">
        <v>0.0</v>
      </c>
    </row>
    <row r="2502">
      <c r="G2502" s="5"/>
      <c r="H2502" s="1"/>
      <c r="L2502" s="4" t="s">
        <v>13</v>
      </c>
      <c r="M2502" s="4" t="s">
        <v>13</v>
      </c>
      <c r="O2502" s="4">
        <v>0.0</v>
      </c>
      <c r="V2502" s="5"/>
      <c r="W2502" s="1"/>
      <c r="AA2502" s="4" t="s">
        <v>13</v>
      </c>
      <c r="AB2502" s="4" t="s">
        <v>13</v>
      </c>
      <c r="AD2502" s="4">
        <v>0.0</v>
      </c>
    </row>
    <row r="2503">
      <c r="G2503" s="5"/>
      <c r="H2503" s="1"/>
      <c r="L2503" s="4" t="s">
        <v>13</v>
      </c>
      <c r="M2503" s="4" t="s">
        <v>13</v>
      </c>
      <c r="O2503" s="4">
        <v>0.0</v>
      </c>
      <c r="V2503" s="5"/>
      <c r="W2503" s="1"/>
      <c r="AA2503" s="4" t="s">
        <v>13</v>
      </c>
      <c r="AB2503" s="4" t="s">
        <v>13</v>
      </c>
      <c r="AD2503" s="4">
        <v>0.0</v>
      </c>
    </row>
    <row r="2504">
      <c r="G2504" s="5"/>
      <c r="H2504" s="1"/>
      <c r="L2504" s="4" t="s">
        <v>13</v>
      </c>
      <c r="M2504" s="4" t="s">
        <v>13</v>
      </c>
      <c r="O2504" s="4">
        <v>0.0</v>
      </c>
      <c r="V2504" s="5"/>
      <c r="W2504" s="1"/>
      <c r="AA2504" s="4" t="s">
        <v>13</v>
      </c>
      <c r="AB2504" s="4" t="s">
        <v>13</v>
      </c>
      <c r="AD2504" s="4">
        <v>0.0</v>
      </c>
    </row>
    <row r="2505">
      <c r="G2505" s="5"/>
      <c r="H2505" s="1"/>
      <c r="L2505" s="4" t="s">
        <v>13</v>
      </c>
      <c r="M2505" s="4" t="s">
        <v>13</v>
      </c>
      <c r="O2505" s="4">
        <v>0.0</v>
      </c>
      <c r="V2505" s="5"/>
      <c r="W2505" s="1"/>
      <c r="AA2505" s="4" t="s">
        <v>13</v>
      </c>
      <c r="AB2505" s="4" t="s">
        <v>13</v>
      </c>
      <c r="AD2505" s="4">
        <v>0.0</v>
      </c>
    </row>
    <row r="2506">
      <c r="G2506" s="5"/>
      <c r="H2506" s="1"/>
      <c r="L2506" s="4" t="s">
        <v>13</v>
      </c>
      <c r="M2506" s="4" t="s">
        <v>13</v>
      </c>
      <c r="O2506" s="4">
        <v>0.0</v>
      </c>
      <c r="V2506" s="5"/>
      <c r="W2506" s="1"/>
      <c r="AA2506" s="4" t="s">
        <v>13</v>
      </c>
      <c r="AB2506" s="4" t="s">
        <v>13</v>
      </c>
      <c r="AD2506" s="4">
        <v>0.0</v>
      </c>
    </row>
    <row r="2507">
      <c r="G2507" s="5"/>
      <c r="H2507" s="1"/>
      <c r="L2507" s="4" t="s">
        <v>13</v>
      </c>
      <c r="M2507" s="4" t="s">
        <v>13</v>
      </c>
      <c r="O2507" s="4">
        <v>0.0</v>
      </c>
      <c r="V2507" s="5"/>
      <c r="W2507" s="1"/>
      <c r="AA2507" s="4" t="s">
        <v>13</v>
      </c>
      <c r="AB2507" s="4" t="s">
        <v>13</v>
      </c>
      <c r="AD2507" s="4">
        <v>0.0</v>
      </c>
    </row>
    <row r="2508">
      <c r="G2508" s="5"/>
      <c r="H2508" s="1"/>
      <c r="L2508" s="4" t="s">
        <v>13</v>
      </c>
      <c r="M2508" s="4" t="s">
        <v>13</v>
      </c>
      <c r="O2508" s="4">
        <v>0.0</v>
      </c>
      <c r="V2508" s="5"/>
      <c r="W2508" s="1"/>
      <c r="AA2508" s="4" t="s">
        <v>13</v>
      </c>
      <c r="AB2508" s="4" t="s">
        <v>13</v>
      </c>
      <c r="AD2508" s="4">
        <v>0.0</v>
      </c>
    </row>
    <row r="2509">
      <c r="G2509" s="5"/>
      <c r="H2509" s="1"/>
      <c r="L2509" s="4" t="s">
        <v>13</v>
      </c>
      <c r="M2509" s="4" t="s">
        <v>13</v>
      </c>
      <c r="O2509" s="4">
        <v>0.0</v>
      </c>
      <c r="V2509" s="5"/>
      <c r="W2509" s="1"/>
      <c r="AA2509" s="4" t="s">
        <v>13</v>
      </c>
      <c r="AB2509" s="4" t="s">
        <v>13</v>
      </c>
      <c r="AD2509" s="4">
        <v>0.0</v>
      </c>
    </row>
    <row r="2510">
      <c r="G2510" s="5"/>
      <c r="H2510" s="1"/>
      <c r="L2510" s="4" t="s">
        <v>13</v>
      </c>
      <c r="M2510" s="4" t="s">
        <v>13</v>
      </c>
      <c r="O2510" s="4">
        <v>0.0</v>
      </c>
      <c r="V2510" s="5"/>
      <c r="W2510" s="1"/>
      <c r="AA2510" s="4" t="s">
        <v>13</v>
      </c>
      <c r="AB2510" s="4" t="s">
        <v>13</v>
      </c>
      <c r="AD2510" s="4">
        <v>0.0</v>
      </c>
    </row>
    <row r="2511">
      <c r="G2511" s="5"/>
      <c r="H2511" s="1"/>
      <c r="L2511" s="4" t="s">
        <v>13</v>
      </c>
      <c r="M2511" s="4" t="s">
        <v>13</v>
      </c>
      <c r="O2511" s="4">
        <v>0.0</v>
      </c>
      <c r="V2511" s="5"/>
      <c r="W2511" s="1"/>
      <c r="AA2511" s="4" t="s">
        <v>13</v>
      </c>
      <c r="AB2511" s="4" t="s">
        <v>13</v>
      </c>
      <c r="AD2511" s="4">
        <v>0.0</v>
      </c>
    </row>
    <row r="2512">
      <c r="G2512" s="5"/>
      <c r="H2512" s="1"/>
      <c r="L2512" s="4" t="s">
        <v>13</v>
      </c>
      <c r="M2512" s="4" t="s">
        <v>13</v>
      </c>
      <c r="O2512" s="4">
        <v>0.0</v>
      </c>
      <c r="V2512" s="5"/>
      <c r="W2512" s="1"/>
      <c r="AA2512" s="4" t="s">
        <v>13</v>
      </c>
      <c r="AB2512" s="4" t="s">
        <v>13</v>
      </c>
      <c r="AD2512" s="4">
        <v>0.0</v>
      </c>
    </row>
    <row r="2513">
      <c r="G2513" s="5"/>
      <c r="H2513" s="1"/>
      <c r="L2513" s="4" t="s">
        <v>13</v>
      </c>
      <c r="M2513" s="4" t="s">
        <v>13</v>
      </c>
      <c r="O2513" s="4">
        <v>0.0</v>
      </c>
      <c r="V2513" s="5"/>
      <c r="W2513" s="1"/>
      <c r="AA2513" s="4" t="s">
        <v>13</v>
      </c>
      <c r="AB2513" s="4" t="s">
        <v>13</v>
      </c>
      <c r="AD2513" s="4">
        <v>0.0</v>
      </c>
    </row>
    <row r="2514">
      <c r="G2514" s="5"/>
      <c r="H2514" s="1"/>
      <c r="L2514" s="4" t="s">
        <v>13</v>
      </c>
      <c r="M2514" s="4" t="s">
        <v>13</v>
      </c>
      <c r="O2514" s="4">
        <v>0.0</v>
      </c>
      <c r="V2514" s="5"/>
      <c r="W2514" s="1"/>
      <c r="AA2514" s="4" t="s">
        <v>13</v>
      </c>
      <c r="AB2514" s="4" t="s">
        <v>13</v>
      </c>
      <c r="AD2514" s="4">
        <v>0.0</v>
      </c>
    </row>
    <row r="2515">
      <c r="G2515" s="5"/>
      <c r="H2515" s="1"/>
      <c r="L2515" s="4" t="s">
        <v>13</v>
      </c>
      <c r="M2515" s="4" t="s">
        <v>13</v>
      </c>
      <c r="O2515" s="4">
        <v>0.0</v>
      </c>
      <c r="V2515" s="5"/>
      <c r="W2515" s="1"/>
      <c r="AA2515" s="4" t="s">
        <v>13</v>
      </c>
      <c r="AB2515" s="4" t="s">
        <v>13</v>
      </c>
      <c r="AD2515" s="4">
        <v>0.0</v>
      </c>
    </row>
    <row r="2516">
      <c r="G2516" s="5"/>
      <c r="H2516" s="1"/>
      <c r="L2516" s="4" t="s">
        <v>13</v>
      </c>
      <c r="M2516" s="4" t="s">
        <v>13</v>
      </c>
      <c r="O2516" s="4">
        <v>0.0</v>
      </c>
      <c r="V2516" s="5"/>
      <c r="W2516" s="1"/>
      <c r="AA2516" s="4" t="s">
        <v>13</v>
      </c>
      <c r="AB2516" s="4" t="s">
        <v>13</v>
      </c>
      <c r="AD2516" s="4">
        <v>0.0</v>
      </c>
    </row>
    <row r="2517">
      <c r="G2517" s="5"/>
      <c r="H2517" s="1"/>
      <c r="L2517" s="4" t="s">
        <v>13</v>
      </c>
      <c r="M2517" s="4" t="s">
        <v>13</v>
      </c>
      <c r="O2517" s="4">
        <v>0.0</v>
      </c>
      <c r="V2517" s="5"/>
      <c r="W2517" s="1"/>
      <c r="AA2517" s="4" t="s">
        <v>13</v>
      </c>
      <c r="AB2517" s="4" t="s">
        <v>13</v>
      </c>
      <c r="AD2517" s="4">
        <v>0.0</v>
      </c>
    </row>
    <row r="2518">
      <c r="G2518" s="5"/>
      <c r="H2518" s="1"/>
      <c r="L2518" s="4" t="s">
        <v>13</v>
      </c>
      <c r="M2518" s="4" t="s">
        <v>13</v>
      </c>
      <c r="O2518" s="4">
        <v>0.0</v>
      </c>
      <c r="V2518" s="5"/>
      <c r="W2518" s="1"/>
      <c r="AA2518" s="4" t="s">
        <v>13</v>
      </c>
      <c r="AB2518" s="4" t="s">
        <v>13</v>
      </c>
      <c r="AD2518" s="4">
        <v>0.0</v>
      </c>
    </row>
    <row r="2519">
      <c r="G2519" s="5"/>
      <c r="H2519" s="1"/>
      <c r="L2519" s="4" t="s">
        <v>13</v>
      </c>
      <c r="M2519" s="4" t="s">
        <v>13</v>
      </c>
      <c r="O2519" s="4">
        <v>0.0</v>
      </c>
      <c r="V2519" s="5"/>
      <c r="W2519" s="1"/>
      <c r="AA2519" s="4" t="s">
        <v>13</v>
      </c>
      <c r="AB2519" s="4" t="s">
        <v>13</v>
      </c>
      <c r="AD2519" s="4">
        <v>0.0</v>
      </c>
    </row>
    <row r="2520">
      <c r="G2520" s="5"/>
      <c r="H2520" s="1"/>
      <c r="L2520" s="4" t="s">
        <v>13</v>
      </c>
      <c r="M2520" s="4" t="s">
        <v>13</v>
      </c>
      <c r="O2520" s="4">
        <v>0.0</v>
      </c>
      <c r="V2520" s="5"/>
      <c r="W2520" s="1"/>
      <c r="AA2520" s="4" t="s">
        <v>13</v>
      </c>
      <c r="AB2520" s="4" t="s">
        <v>13</v>
      </c>
      <c r="AD2520" s="4">
        <v>0.0</v>
      </c>
    </row>
    <row r="2521">
      <c r="G2521" s="5"/>
      <c r="H2521" s="1"/>
      <c r="L2521" s="4" t="s">
        <v>13</v>
      </c>
      <c r="M2521" s="4" t="s">
        <v>13</v>
      </c>
      <c r="O2521" s="4">
        <v>0.0</v>
      </c>
      <c r="V2521" s="5"/>
      <c r="W2521" s="1"/>
      <c r="AA2521" s="4" t="s">
        <v>13</v>
      </c>
      <c r="AB2521" s="4" t="s">
        <v>13</v>
      </c>
      <c r="AD2521" s="4">
        <v>0.0</v>
      </c>
    </row>
    <row r="2522">
      <c r="G2522" s="5"/>
      <c r="H2522" s="1"/>
      <c r="L2522" s="4" t="s">
        <v>13</v>
      </c>
      <c r="M2522" s="4" t="s">
        <v>13</v>
      </c>
      <c r="O2522" s="4">
        <v>0.0</v>
      </c>
      <c r="V2522" s="5"/>
      <c r="W2522" s="1"/>
      <c r="AA2522" s="4" t="s">
        <v>13</v>
      </c>
      <c r="AB2522" s="4" t="s">
        <v>13</v>
      </c>
      <c r="AD2522" s="4">
        <v>0.0</v>
      </c>
    </row>
    <row r="2523">
      <c r="G2523" s="5"/>
      <c r="H2523" s="1"/>
      <c r="L2523" s="4" t="s">
        <v>13</v>
      </c>
      <c r="M2523" s="4" t="s">
        <v>13</v>
      </c>
      <c r="O2523" s="4">
        <v>0.0</v>
      </c>
      <c r="V2523" s="5"/>
      <c r="W2523" s="1"/>
      <c r="AA2523" s="4" t="s">
        <v>13</v>
      </c>
      <c r="AB2523" s="4" t="s">
        <v>13</v>
      </c>
      <c r="AD2523" s="4">
        <v>0.0</v>
      </c>
    </row>
    <row r="2524">
      <c r="G2524" s="5"/>
      <c r="H2524" s="1"/>
      <c r="L2524" s="4" t="s">
        <v>13</v>
      </c>
      <c r="M2524" s="4" t="s">
        <v>13</v>
      </c>
      <c r="O2524" s="4">
        <v>0.0</v>
      </c>
      <c r="V2524" s="5"/>
      <c r="W2524" s="1"/>
      <c r="AA2524" s="4" t="s">
        <v>13</v>
      </c>
      <c r="AB2524" s="4" t="s">
        <v>13</v>
      </c>
      <c r="AD2524" s="4">
        <v>0.0</v>
      </c>
    </row>
    <row r="2525">
      <c r="G2525" s="5"/>
      <c r="H2525" s="1"/>
      <c r="L2525" s="4" t="s">
        <v>13</v>
      </c>
      <c r="M2525" s="4" t="s">
        <v>13</v>
      </c>
      <c r="O2525" s="4">
        <v>0.0</v>
      </c>
      <c r="V2525" s="5"/>
      <c r="W2525" s="1"/>
      <c r="AA2525" s="4" t="s">
        <v>13</v>
      </c>
      <c r="AB2525" s="4" t="s">
        <v>13</v>
      </c>
      <c r="AD2525" s="4">
        <v>0.0</v>
      </c>
    </row>
    <row r="2526">
      <c r="G2526" s="5"/>
      <c r="H2526" s="1"/>
      <c r="L2526" s="4" t="s">
        <v>13</v>
      </c>
      <c r="M2526" s="4" t="s">
        <v>13</v>
      </c>
      <c r="O2526" s="4">
        <v>0.0</v>
      </c>
      <c r="V2526" s="5"/>
      <c r="W2526" s="1"/>
      <c r="AA2526" s="4" t="s">
        <v>13</v>
      </c>
      <c r="AB2526" s="4" t="s">
        <v>13</v>
      </c>
      <c r="AD2526" s="4">
        <v>0.0</v>
      </c>
    </row>
    <row r="2527">
      <c r="G2527" s="5"/>
      <c r="H2527" s="1"/>
      <c r="L2527" s="4" t="s">
        <v>13</v>
      </c>
      <c r="M2527" s="4" t="s">
        <v>13</v>
      </c>
      <c r="O2527" s="4">
        <v>0.0</v>
      </c>
      <c r="V2527" s="5"/>
      <c r="W2527" s="1"/>
      <c r="AA2527" s="4" t="s">
        <v>13</v>
      </c>
      <c r="AB2527" s="4" t="s">
        <v>13</v>
      </c>
      <c r="AD2527" s="4">
        <v>0.0</v>
      </c>
    </row>
    <row r="2528">
      <c r="G2528" s="5"/>
      <c r="H2528" s="1"/>
      <c r="L2528" s="4" t="s">
        <v>13</v>
      </c>
      <c r="M2528" s="4" t="s">
        <v>13</v>
      </c>
      <c r="O2528" s="4">
        <v>0.0</v>
      </c>
      <c r="V2528" s="5"/>
      <c r="W2528" s="1"/>
      <c r="AA2528" s="4" t="s">
        <v>13</v>
      </c>
      <c r="AB2528" s="4" t="s">
        <v>13</v>
      </c>
      <c r="AD2528" s="4">
        <v>0.0</v>
      </c>
    </row>
    <row r="2529">
      <c r="G2529" s="5"/>
      <c r="H2529" s="1"/>
      <c r="L2529" s="4" t="s">
        <v>13</v>
      </c>
      <c r="M2529" s="4" t="s">
        <v>13</v>
      </c>
      <c r="O2529" s="4">
        <v>0.0</v>
      </c>
      <c r="V2529" s="5"/>
      <c r="W2529" s="1"/>
      <c r="AA2529" s="4" t="s">
        <v>13</v>
      </c>
      <c r="AB2529" s="4" t="s">
        <v>13</v>
      </c>
      <c r="AD2529" s="4">
        <v>0.0</v>
      </c>
    </row>
    <row r="2530">
      <c r="G2530" s="5"/>
      <c r="H2530" s="1"/>
      <c r="L2530" s="4" t="s">
        <v>13</v>
      </c>
      <c r="M2530" s="4" t="s">
        <v>13</v>
      </c>
      <c r="O2530" s="4">
        <v>0.0</v>
      </c>
      <c r="V2530" s="5"/>
      <c r="W2530" s="1"/>
      <c r="AA2530" s="4" t="s">
        <v>13</v>
      </c>
      <c r="AB2530" s="4" t="s">
        <v>13</v>
      </c>
      <c r="AD2530" s="4">
        <v>0.0</v>
      </c>
    </row>
    <row r="2531">
      <c r="G2531" s="5"/>
      <c r="H2531" s="1"/>
      <c r="L2531" s="4" t="s">
        <v>13</v>
      </c>
      <c r="M2531" s="4" t="s">
        <v>13</v>
      </c>
      <c r="O2531" s="4">
        <v>0.0</v>
      </c>
      <c r="V2531" s="5"/>
      <c r="W2531" s="1"/>
      <c r="AA2531" s="4" t="s">
        <v>13</v>
      </c>
      <c r="AB2531" s="4" t="s">
        <v>13</v>
      </c>
      <c r="AD2531" s="4">
        <v>0.0</v>
      </c>
    </row>
    <row r="2532">
      <c r="G2532" s="5"/>
      <c r="H2532" s="1"/>
      <c r="L2532" s="4" t="s">
        <v>13</v>
      </c>
      <c r="M2532" s="4" t="s">
        <v>13</v>
      </c>
      <c r="O2532" s="4">
        <v>0.0</v>
      </c>
      <c r="V2532" s="5"/>
      <c r="W2532" s="1"/>
      <c r="AA2532" s="4" t="s">
        <v>13</v>
      </c>
      <c r="AB2532" s="4" t="s">
        <v>13</v>
      </c>
      <c r="AD2532" s="4">
        <v>0.0</v>
      </c>
    </row>
    <row r="2533">
      <c r="G2533" s="5"/>
      <c r="H2533" s="1"/>
      <c r="L2533" s="4" t="s">
        <v>13</v>
      </c>
      <c r="M2533" s="4" t="s">
        <v>13</v>
      </c>
      <c r="O2533" s="4">
        <v>0.0</v>
      </c>
      <c r="V2533" s="5"/>
      <c r="W2533" s="1"/>
      <c r="AA2533" s="4" t="s">
        <v>13</v>
      </c>
      <c r="AB2533" s="4" t="s">
        <v>13</v>
      </c>
      <c r="AD2533" s="4">
        <v>0.0</v>
      </c>
    </row>
    <row r="2534">
      <c r="G2534" s="5"/>
      <c r="H2534" s="1"/>
      <c r="L2534" s="4" t="s">
        <v>13</v>
      </c>
      <c r="M2534" s="4" t="s">
        <v>13</v>
      </c>
      <c r="O2534" s="4">
        <v>0.0</v>
      </c>
      <c r="V2534" s="5"/>
      <c r="W2534" s="1"/>
      <c r="AA2534" s="4" t="s">
        <v>13</v>
      </c>
      <c r="AB2534" s="4" t="s">
        <v>13</v>
      </c>
      <c r="AD2534" s="4">
        <v>0.0</v>
      </c>
    </row>
    <row r="2535">
      <c r="G2535" s="5"/>
      <c r="H2535" s="1"/>
      <c r="L2535" s="4" t="s">
        <v>13</v>
      </c>
      <c r="M2535" s="4" t="s">
        <v>13</v>
      </c>
      <c r="O2535" s="4">
        <v>0.0</v>
      </c>
      <c r="V2535" s="5"/>
      <c r="W2535" s="1"/>
      <c r="AA2535" s="4" t="s">
        <v>13</v>
      </c>
      <c r="AB2535" s="4" t="s">
        <v>13</v>
      </c>
      <c r="AD2535" s="4">
        <v>0.0</v>
      </c>
    </row>
    <row r="2536">
      <c r="G2536" s="5"/>
      <c r="H2536" s="1"/>
      <c r="L2536" s="4" t="s">
        <v>13</v>
      </c>
      <c r="M2536" s="4" t="s">
        <v>13</v>
      </c>
      <c r="O2536" s="4">
        <v>0.0</v>
      </c>
      <c r="V2536" s="5"/>
      <c r="W2536" s="1"/>
      <c r="AA2536" s="4" t="s">
        <v>13</v>
      </c>
      <c r="AB2536" s="4" t="s">
        <v>13</v>
      </c>
      <c r="AD2536" s="4">
        <v>0.0</v>
      </c>
    </row>
    <row r="2537">
      <c r="G2537" s="5"/>
      <c r="H2537" s="1"/>
      <c r="L2537" s="4" t="s">
        <v>13</v>
      </c>
      <c r="M2537" s="4" t="s">
        <v>13</v>
      </c>
      <c r="O2537" s="4">
        <v>0.0</v>
      </c>
      <c r="V2537" s="5"/>
      <c r="W2537" s="1"/>
      <c r="AA2537" s="4" t="s">
        <v>13</v>
      </c>
      <c r="AB2537" s="4" t="s">
        <v>13</v>
      </c>
      <c r="AD2537" s="4">
        <v>0.0</v>
      </c>
    </row>
    <row r="2538">
      <c r="G2538" s="5"/>
      <c r="H2538" s="1"/>
      <c r="L2538" s="4" t="s">
        <v>13</v>
      </c>
      <c r="M2538" s="4" t="s">
        <v>13</v>
      </c>
      <c r="O2538" s="4">
        <v>0.0</v>
      </c>
      <c r="V2538" s="5"/>
      <c r="W2538" s="1"/>
      <c r="AA2538" s="4" t="s">
        <v>13</v>
      </c>
      <c r="AB2538" s="4" t="s">
        <v>13</v>
      </c>
      <c r="AD2538" s="4">
        <v>0.0</v>
      </c>
    </row>
    <row r="2539">
      <c r="G2539" s="5"/>
      <c r="H2539" s="1"/>
      <c r="L2539" s="4" t="s">
        <v>13</v>
      </c>
      <c r="M2539" s="4" t="s">
        <v>13</v>
      </c>
      <c r="O2539" s="4">
        <v>0.0</v>
      </c>
      <c r="V2539" s="5"/>
      <c r="W2539" s="1"/>
      <c r="AA2539" s="4" t="s">
        <v>13</v>
      </c>
      <c r="AB2539" s="4" t="s">
        <v>13</v>
      </c>
      <c r="AD2539" s="4">
        <v>0.0</v>
      </c>
    </row>
    <row r="2540">
      <c r="G2540" s="5"/>
      <c r="H2540" s="1"/>
      <c r="L2540" s="4" t="s">
        <v>13</v>
      </c>
      <c r="M2540" s="4" t="s">
        <v>13</v>
      </c>
      <c r="O2540" s="4">
        <v>0.0</v>
      </c>
      <c r="V2540" s="5"/>
      <c r="W2540" s="1"/>
      <c r="AA2540" s="4" t="s">
        <v>13</v>
      </c>
      <c r="AB2540" s="4" t="s">
        <v>13</v>
      </c>
      <c r="AD2540" s="4">
        <v>0.0</v>
      </c>
    </row>
    <row r="2541">
      <c r="G2541" s="5"/>
      <c r="H2541" s="1"/>
      <c r="L2541" s="4" t="s">
        <v>13</v>
      </c>
      <c r="M2541" s="4" t="s">
        <v>13</v>
      </c>
      <c r="O2541" s="4">
        <v>0.0</v>
      </c>
      <c r="V2541" s="5"/>
      <c r="W2541" s="1"/>
      <c r="AA2541" s="4" t="s">
        <v>13</v>
      </c>
      <c r="AB2541" s="4" t="s">
        <v>13</v>
      </c>
      <c r="AD2541" s="4">
        <v>0.0</v>
      </c>
    </row>
    <row r="2542">
      <c r="G2542" s="5"/>
      <c r="H2542" s="1"/>
      <c r="L2542" s="4" t="s">
        <v>13</v>
      </c>
      <c r="M2542" s="4" t="s">
        <v>13</v>
      </c>
      <c r="O2542" s="4">
        <v>0.0</v>
      </c>
      <c r="V2542" s="5"/>
      <c r="W2542" s="1"/>
      <c r="AA2542" s="4" t="s">
        <v>13</v>
      </c>
      <c r="AB2542" s="4" t="s">
        <v>13</v>
      </c>
      <c r="AD2542" s="4">
        <v>0.0</v>
      </c>
    </row>
    <row r="2543">
      <c r="G2543" s="5"/>
      <c r="H2543" s="1"/>
      <c r="L2543" s="4" t="s">
        <v>13</v>
      </c>
      <c r="M2543" s="4" t="s">
        <v>13</v>
      </c>
      <c r="O2543" s="4">
        <v>0.0</v>
      </c>
      <c r="V2543" s="5"/>
      <c r="W2543" s="1"/>
      <c r="AA2543" s="4" t="s">
        <v>13</v>
      </c>
      <c r="AB2543" s="4" t="s">
        <v>13</v>
      </c>
      <c r="AD2543" s="4">
        <v>0.0</v>
      </c>
    </row>
    <row r="2544">
      <c r="G2544" s="5"/>
      <c r="H2544" s="1"/>
      <c r="L2544" s="4" t="s">
        <v>13</v>
      </c>
      <c r="M2544" s="4" t="s">
        <v>13</v>
      </c>
      <c r="O2544" s="4">
        <v>0.0</v>
      </c>
      <c r="V2544" s="5"/>
      <c r="W2544" s="1"/>
      <c r="AA2544" s="4" t="s">
        <v>13</v>
      </c>
      <c r="AB2544" s="4" t="s">
        <v>13</v>
      </c>
      <c r="AD2544" s="4">
        <v>0.0</v>
      </c>
    </row>
    <row r="2545">
      <c r="G2545" s="5"/>
      <c r="H2545" s="1"/>
      <c r="L2545" s="4" t="s">
        <v>13</v>
      </c>
      <c r="M2545" s="4" t="s">
        <v>13</v>
      </c>
      <c r="O2545" s="4">
        <v>0.0</v>
      </c>
      <c r="V2545" s="5"/>
      <c r="W2545" s="1"/>
      <c r="AA2545" s="4" t="s">
        <v>13</v>
      </c>
      <c r="AB2545" s="4" t="s">
        <v>13</v>
      </c>
      <c r="AD2545" s="4">
        <v>0.0</v>
      </c>
    </row>
    <row r="2546">
      <c r="G2546" s="5"/>
      <c r="H2546" s="1"/>
      <c r="L2546" s="4" t="s">
        <v>13</v>
      </c>
      <c r="M2546" s="4" t="s">
        <v>13</v>
      </c>
      <c r="O2546" s="4">
        <v>0.0</v>
      </c>
      <c r="V2546" s="5"/>
      <c r="W2546" s="1"/>
      <c r="AA2546" s="4" t="s">
        <v>13</v>
      </c>
      <c r="AB2546" s="4" t="s">
        <v>13</v>
      </c>
      <c r="AD2546" s="4">
        <v>0.0</v>
      </c>
    </row>
    <row r="2547">
      <c r="G2547" s="5"/>
      <c r="H2547" s="1"/>
      <c r="L2547" s="4" t="s">
        <v>13</v>
      </c>
      <c r="M2547" s="4" t="s">
        <v>13</v>
      </c>
      <c r="O2547" s="4">
        <v>0.0</v>
      </c>
      <c r="V2547" s="5"/>
      <c r="W2547" s="1"/>
      <c r="AA2547" s="4" t="s">
        <v>13</v>
      </c>
      <c r="AB2547" s="4" t="s">
        <v>13</v>
      </c>
      <c r="AD2547" s="4">
        <v>0.0</v>
      </c>
    </row>
    <row r="2548">
      <c r="G2548" s="5"/>
      <c r="H2548" s="1"/>
      <c r="L2548" s="4" t="s">
        <v>13</v>
      </c>
      <c r="M2548" s="4" t="s">
        <v>13</v>
      </c>
      <c r="O2548" s="4">
        <v>0.0</v>
      </c>
      <c r="V2548" s="5"/>
      <c r="W2548" s="1"/>
      <c r="AA2548" s="4" t="s">
        <v>13</v>
      </c>
      <c r="AB2548" s="4" t="s">
        <v>13</v>
      </c>
      <c r="AD2548" s="4">
        <v>0.0</v>
      </c>
    </row>
    <row r="2549">
      <c r="G2549" s="5"/>
      <c r="H2549" s="1"/>
      <c r="L2549" s="4" t="s">
        <v>13</v>
      </c>
      <c r="M2549" s="4" t="s">
        <v>13</v>
      </c>
      <c r="O2549" s="4">
        <v>0.0</v>
      </c>
      <c r="V2549" s="5"/>
      <c r="W2549" s="1"/>
      <c r="AA2549" s="4" t="s">
        <v>13</v>
      </c>
      <c r="AB2549" s="4" t="s">
        <v>13</v>
      </c>
      <c r="AD2549" s="4">
        <v>0.0</v>
      </c>
    </row>
    <row r="2550">
      <c r="G2550" s="5"/>
      <c r="H2550" s="1"/>
      <c r="L2550" s="4" t="s">
        <v>13</v>
      </c>
      <c r="M2550" s="4" t="s">
        <v>13</v>
      </c>
      <c r="O2550" s="4">
        <v>0.0</v>
      </c>
      <c r="V2550" s="5"/>
      <c r="W2550" s="1"/>
      <c r="AA2550" s="4" t="s">
        <v>13</v>
      </c>
      <c r="AB2550" s="4" t="s">
        <v>13</v>
      </c>
      <c r="AD2550" s="4">
        <v>0.0</v>
      </c>
    </row>
    <row r="2551">
      <c r="G2551" s="5"/>
      <c r="H2551" s="1"/>
      <c r="L2551" s="4" t="s">
        <v>13</v>
      </c>
      <c r="M2551" s="4" t="s">
        <v>13</v>
      </c>
      <c r="O2551" s="4">
        <v>0.0</v>
      </c>
      <c r="V2551" s="5"/>
      <c r="W2551" s="1"/>
      <c r="AA2551" s="4" t="s">
        <v>13</v>
      </c>
      <c r="AB2551" s="4" t="s">
        <v>13</v>
      </c>
      <c r="AD2551" s="4">
        <v>0.0</v>
      </c>
    </row>
    <row r="2552">
      <c r="G2552" s="5"/>
      <c r="H2552" s="1"/>
      <c r="L2552" s="4" t="s">
        <v>13</v>
      </c>
      <c r="M2552" s="4" t="s">
        <v>13</v>
      </c>
      <c r="O2552" s="4">
        <v>0.0</v>
      </c>
      <c r="V2552" s="5"/>
      <c r="W2552" s="1"/>
      <c r="AA2552" s="4" t="s">
        <v>13</v>
      </c>
      <c r="AB2552" s="4" t="s">
        <v>13</v>
      </c>
      <c r="AD2552" s="4">
        <v>0.0</v>
      </c>
    </row>
    <row r="2553">
      <c r="G2553" s="5"/>
      <c r="H2553" s="1"/>
      <c r="L2553" s="4" t="s">
        <v>13</v>
      </c>
      <c r="M2553" s="4" t="s">
        <v>13</v>
      </c>
      <c r="O2553" s="4">
        <v>0.0</v>
      </c>
      <c r="V2553" s="5"/>
      <c r="W2553" s="1"/>
      <c r="AA2553" s="4" t="s">
        <v>13</v>
      </c>
      <c r="AB2553" s="4" t="s">
        <v>13</v>
      </c>
      <c r="AD2553" s="4">
        <v>0.0</v>
      </c>
    </row>
    <row r="2554">
      <c r="G2554" s="5"/>
      <c r="H2554" s="1"/>
      <c r="L2554" s="4" t="s">
        <v>13</v>
      </c>
      <c r="M2554" s="4" t="s">
        <v>13</v>
      </c>
      <c r="O2554" s="4">
        <v>0.0</v>
      </c>
      <c r="V2554" s="5"/>
      <c r="W2554" s="1"/>
      <c r="AA2554" s="4" t="s">
        <v>13</v>
      </c>
      <c r="AB2554" s="4" t="s">
        <v>13</v>
      </c>
      <c r="AD2554" s="4">
        <v>0.0</v>
      </c>
    </row>
    <row r="2555">
      <c r="G2555" s="5"/>
      <c r="H2555" s="1"/>
      <c r="L2555" s="4" t="s">
        <v>13</v>
      </c>
      <c r="M2555" s="4" t="s">
        <v>13</v>
      </c>
      <c r="O2555" s="4">
        <v>0.0</v>
      </c>
      <c r="V2555" s="5"/>
      <c r="W2555" s="1"/>
      <c r="AA2555" s="4" t="s">
        <v>13</v>
      </c>
      <c r="AB2555" s="4" t="s">
        <v>13</v>
      </c>
      <c r="AD2555" s="4">
        <v>0.0</v>
      </c>
    </row>
    <row r="2556">
      <c r="G2556" s="5"/>
      <c r="H2556" s="1"/>
      <c r="L2556" s="4" t="s">
        <v>13</v>
      </c>
      <c r="M2556" s="4" t="s">
        <v>13</v>
      </c>
      <c r="O2556" s="4">
        <v>0.0</v>
      </c>
      <c r="V2556" s="5"/>
      <c r="W2556" s="1"/>
      <c r="AA2556" s="4" t="s">
        <v>13</v>
      </c>
      <c r="AB2556" s="4" t="s">
        <v>13</v>
      </c>
      <c r="AD2556" s="4">
        <v>0.0</v>
      </c>
    </row>
    <row r="2557">
      <c r="G2557" s="5"/>
      <c r="H2557" s="1"/>
      <c r="L2557" s="4" t="s">
        <v>13</v>
      </c>
      <c r="M2557" s="4" t="s">
        <v>13</v>
      </c>
      <c r="O2557" s="4">
        <v>0.0</v>
      </c>
      <c r="V2557" s="5"/>
      <c r="W2557" s="1"/>
      <c r="AA2557" s="4" t="s">
        <v>13</v>
      </c>
      <c r="AB2557" s="4" t="s">
        <v>13</v>
      </c>
      <c r="AD2557" s="4">
        <v>0.0</v>
      </c>
    </row>
    <row r="2558">
      <c r="G2558" s="5"/>
      <c r="H2558" s="1"/>
      <c r="L2558" s="4" t="s">
        <v>13</v>
      </c>
      <c r="M2558" s="4" t="s">
        <v>13</v>
      </c>
      <c r="O2558" s="4">
        <v>0.0</v>
      </c>
      <c r="V2558" s="5"/>
      <c r="W2558" s="1"/>
      <c r="AA2558" s="4" t="s">
        <v>13</v>
      </c>
      <c r="AB2558" s="4" t="s">
        <v>13</v>
      </c>
      <c r="AD2558" s="4">
        <v>0.0</v>
      </c>
    </row>
    <row r="2559">
      <c r="G2559" s="5"/>
      <c r="H2559" s="1"/>
      <c r="L2559" s="4" t="s">
        <v>13</v>
      </c>
      <c r="M2559" s="4" t="s">
        <v>13</v>
      </c>
      <c r="O2559" s="4">
        <v>0.0</v>
      </c>
      <c r="V2559" s="5"/>
      <c r="W2559" s="1"/>
      <c r="AA2559" s="4" t="s">
        <v>13</v>
      </c>
      <c r="AB2559" s="4" t="s">
        <v>13</v>
      </c>
      <c r="AD2559" s="4">
        <v>0.0</v>
      </c>
    </row>
    <row r="2560">
      <c r="G2560" s="5"/>
      <c r="H2560" s="1"/>
      <c r="L2560" s="4" t="s">
        <v>13</v>
      </c>
      <c r="M2560" s="4" t="s">
        <v>13</v>
      </c>
      <c r="O2560" s="4">
        <v>0.0</v>
      </c>
      <c r="V2560" s="5"/>
      <c r="W2560" s="1"/>
      <c r="AA2560" s="4" t="s">
        <v>13</v>
      </c>
      <c r="AB2560" s="4" t="s">
        <v>13</v>
      </c>
      <c r="AD2560" s="4">
        <v>0.0</v>
      </c>
    </row>
    <row r="2561">
      <c r="G2561" s="5"/>
      <c r="H2561" s="1"/>
      <c r="L2561" s="4" t="s">
        <v>13</v>
      </c>
      <c r="M2561" s="4" t="s">
        <v>13</v>
      </c>
      <c r="O2561" s="4">
        <v>0.0</v>
      </c>
      <c r="V2561" s="5"/>
      <c r="W2561" s="1"/>
      <c r="AA2561" s="4" t="s">
        <v>13</v>
      </c>
      <c r="AB2561" s="4" t="s">
        <v>13</v>
      </c>
      <c r="AD2561" s="4">
        <v>0.0</v>
      </c>
    </row>
    <row r="2562">
      <c r="G2562" s="5"/>
      <c r="H2562" s="1"/>
      <c r="L2562" s="4" t="s">
        <v>13</v>
      </c>
      <c r="M2562" s="4" t="s">
        <v>13</v>
      </c>
      <c r="O2562" s="4">
        <v>0.0</v>
      </c>
      <c r="V2562" s="5"/>
      <c r="W2562" s="1"/>
      <c r="AA2562" s="4" t="s">
        <v>13</v>
      </c>
      <c r="AB2562" s="4" t="s">
        <v>13</v>
      </c>
      <c r="AD2562" s="4">
        <v>0.0</v>
      </c>
    </row>
    <row r="2563">
      <c r="G2563" s="5"/>
      <c r="H2563" s="1"/>
      <c r="L2563" s="4" t="s">
        <v>13</v>
      </c>
      <c r="M2563" s="4" t="s">
        <v>13</v>
      </c>
      <c r="O2563" s="4">
        <v>0.0</v>
      </c>
      <c r="V2563" s="5"/>
      <c r="W2563" s="1"/>
      <c r="AA2563" s="4" t="s">
        <v>13</v>
      </c>
      <c r="AB2563" s="4" t="s">
        <v>13</v>
      </c>
      <c r="AD2563" s="4">
        <v>0.0</v>
      </c>
    </row>
    <row r="2564">
      <c r="G2564" s="5"/>
      <c r="H2564" s="1"/>
      <c r="L2564" s="4" t="s">
        <v>13</v>
      </c>
      <c r="M2564" s="4" t="s">
        <v>13</v>
      </c>
      <c r="O2564" s="4">
        <v>0.0</v>
      </c>
      <c r="V2564" s="5"/>
      <c r="W2564" s="1"/>
      <c r="AA2564" s="4" t="s">
        <v>13</v>
      </c>
      <c r="AB2564" s="4" t="s">
        <v>13</v>
      </c>
      <c r="AD2564" s="4">
        <v>0.0</v>
      </c>
    </row>
    <row r="2565">
      <c r="G2565" s="5"/>
      <c r="H2565" s="1"/>
      <c r="L2565" s="4" t="s">
        <v>13</v>
      </c>
      <c r="M2565" s="4" t="s">
        <v>13</v>
      </c>
      <c r="O2565" s="4">
        <v>0.0</v>
      </c>
      <c r="V2565" s="5"/>
      <c r="W2565" s="1"/>
      <c r="AA2565" s="4" t="s">
        <v>13</v>
      </c>
      <c r="AB2565" s="4" t="s">
        <v>13</v>
      </c>
      <c r="AD2565" s="4">
        <v>0.0</v>
      </c>
    </row>
    <row r="2566">
      <c r="G2566" s="5"/>
      <c r="H2566" s="1"/>
      <c r="L2566" s="4" t="s">
        <v>13</v>
      </c>
      <c r="M2566" s="4" t="s">
        <v>13</v>
      </c>
      <c r="O2566" s="4">
        <v>0.0</v>
      </c>
      <c r="V2566" s="5"/>
      <c r="W2566" s="1"/>
      <c r="AA2566" s="4" t="s">
        <v>13</v>
      </c>
      <c r="AB2566" s="4" t="s">
        <v>13</v>
      </c>
      <c r="AD2566" s="4">
        <v>0.0</v>
      </c>
    </row>
    <row r="2567">
      <c r="G2567" s="5"/>
      <c r="H2567" s="1"/>
      <c r="L2567" s="4" t="s">
        <v>13</v>
      </c>
      <c r="M2567" s="4" t="s">
        <v>13</v>
      </c>
      <c r="O2567" s="4">
        <v>0.0</v>
      </c>
      <c r="V2567" s="5"/>
      <c r="W2567" s="1"/>
      <c r="AA2567" s="4" t="s">
        <v>13</v>
      </c>
      <c r="AB2567" s="4" t="s">
        <v>13</v>
      </c>
      <c r="AD2567" s="4">
        <v>0.0</v>
      </c>
    </row>
    <row r="2568">
      <c r="G2568" s="5"/>
      <c r="H2568" s="1"/>
      <c r="L2568" s="4" t="s">
        <v>13</v>
      </c>
      <c r="M2568" s="4" t="s">
        <v>13</v>
      </c>
      <c r="O2568" s="4">
        <v>0.0</v>
      </c>
      <c r="V2568" s="5"/>
      <c r="W2568" s="1"/>
      <c r="AA2568" s="4" t="s">
        <v>13</v>
      </c>
      <c r="AB2568" s="4" t="s">
        <v>13</v>
      </c>
      <c r="AD2568" s="4">
        <v>0.0</v>
      </c>
    </row>
    <row r="2569">
      <c r="G2569" s="5"/>
      <c r="H2569" s="1"/>
      <c r="L2569" s="4" t="s">
        <v>13</v>
      </c>
      <c r="M2569" s="4" t="s">
        <v>13</v>
      </c>
      <c r="O2569" s="4">
        <v>0.0</v>
      </c>
      <c r="V2569" s="5"/>
      <c r="W2569" s="1"/>
      <c r="AA2569" s="4" t="s">
        <v>13</v>
      </c>
      <c r="AB2569" s="4" t="s">
        <v>13</v>
      </c>
      <c r="AD2569" s="4">
        <v>0.0</v>
      </c>
    </row>
    <row r="2570">
      <c r="G2570" s="5"/>
      <c r="H2570" s="1"/>
      <c r="L2570" s="4" t="s">
        <v>13</v>
      </c>
      <c r="M2570" s="4" t="s">
        <v>13</v>
      </c>
      <c r="O2570" s="4">
        <v>0.0</v>
      </c>
      <c r="V2570" s="5"/>
      <c r="W2570" s="1"/>
      <c r="AA2570" s="4" t="s">
        <v>13</v>
      </c>
      <c r="AB2570" s="4" t="s">
        <v>13</v>
      </c>
      <c r="AD2570" s="4">
        <v>0.0</v>
      </c>
    </row>
    <row r="2571">
      <c r="G2571" s="5"/>
      <c r="H2571" s="1"/>
      <c r="L2571" s="4" t="s">
        <v>13</v>
      </c>
      <c r="M2571" s="4" t="s">
        <v>13</v>
      </c>
      <c r="O2571" s="4">
        <v>0.0</v>
      </c>
      <c r="V2571" s="5"/>
      <c r="W2571" s="1"/>
      <c r="AA2571" s="4" t="s">
        <v>13</v>
      </c>
      <c r="AB2571" s="4" t="s">
        <v>13</v>
      </c>
      <c r="AD2571" s="4">
        <v>0.0</v>
      </c>
    </row>
    <row r="2572">
      <c r="G2572" s="5"/>
      <c r="H2572" s="1"/>
      <c r="L2572" s="4" t="s">
        <v>13</v>
      </c>
      <c r="M2572" s="4" t="s">
        <v>13</v>
      </c>
      <c r="O2572" s="4">
        <v>0.0</v>
      </c>
      <c r="V2572" s="5"/>
      <c r="W2572" s="1"/>
      <c r="AA2572" s="4" t="s">
        <v>13</v>
      </c>
      <c r="AB2572" s="4" t="s">
        <v>13</v>
      </c>
      <c r="AD2572" s="4">
        <v>0.0</v>
      </c>
    </row>
    <row r="2573">
      <c r="G2573" s="5"/>
      <c r="H2573" s="1"/>
      <c r="L2573" s="4" t="s">
        <v>13</v>
      </c>
      <c r="M2573" s="4" t="s">
        <v>13</v>
      </c>
      <c r="O2573" s="4">
        <v>0.0</v>
      </c>
      <c r="V2573" s="5"/>
      <c r="W2573" s="1"/>
      <c r="AA2573" s="4" t="s">
        <v>13</v>
      </c>
      <c r="AB2573" s="4" t="s">
        <v>13</v>
      </c>
      <c r="AD2573" s="4">
        <v>0.0</v>
      </c>
    </row>
    <row r="2574">
      <c r="G2574" s="5"/>
      <c r="H2574" s="1"/>
      <c r="L2574" s="4" t="s">
        <v>13</v>
      </c>
      <c r="M2574" s="4" t="s">
        <v>13</v>
      </c>
      <c r="O2574" s="4">
        <v>0.0</v>
      </c>
      <c r="V2574" s="5"/>
      <c r="W2574" s="1"/>
      <c r="AA2574" s="4" t="s">
        <v>13</v>
      </c>
      <c r="AB2574" s="4" t="s">
        <v>13</v>
      </c>
      <c r="AD2574" s="4">
        <v>0.0</v>
      </c>
    </row>
    <row r="2575">
      <c r="G2575" s="5"/>
      <c r="H2575" s="1"/>
      <c r="L2575" s="4" t="s">
        <v>13</v>
      </c>
      <c r="M2575" s="4" t="s">
        <v>13</v>
      </c>
      <c r="O2575" s="4">
        <v>0.0</v>
      </c>
      <c r="V2575" s="5"/>
      <c r="W2575" s="1"/>
      <c r="AA2575" s="4" t="s">
        <v>13</v>
      </c>
      <c r="AB2575" s="4" t="s">
        <v>13</v>
      </c>
      <c r="AD2575" s="4">
        <v>0.0</v>
      </c>
    </row>
    <row r="2576">
      <c r="G2576" s="5"/>
      <c r="H2576" s="1"/>
      <c r="L2576" s="4" t="s">
        <v>13</v>
      </c>
      <c r="M2576" s="4" t="s">
        <v>13</v>
      </c>
      <c r="O2576" s="4">
        <v>0.0</v>
      </c>
      <c r="V2576" s="5"/>
      <c r="W2576" s="1"/>
      <c r="AA2576" s="4" t="s">
        <v>13</v>
      </c>
      <c r="AB2576" s="4" t="s">
        <v>13</v>
      </c>
      <c r="AD2576" s="4">
        <v>0.0</v>
      </c>
    </row>
    <row r="2577">
      <c r="G2577" s="5"/>
      <c r="H2577" s="1"/>
      <c r="L2577" s="4" t="s">
        <v>13</v>
      </c>
      <c r="M2577" s="4" t="s">
        <v>13</v>
      </c>
      <c r="O2577" s="4">
        <v>0.0</v>
      </c>
      <c r="V2577" s="5"/>
      <c r="W2577" s="1"/>
      <c r="AA2577" s="4" t="s">
        <v>13</v>
      </c>
      <c r="AB2577" s="4" t="s">
        <v>13</v>
      </c>
      <c r="AD2577" s="4">
        <v>0.0</v>
      </c>
    </row>
    <row r="2578">
      <c r="G2578" s="5"/>
      <c r="H2578" s="1"/>
      <c r="L2578" s="4" t="s">
        <v>13</v>
      </c>
      <c r="M2578" s="4" t="s">
        <v>13</v>
      </c>
      <c r="O2578" s="4">
        <v>0.0</v>
      </c>
      <c r="V2578" s="5"/>
      <c r="W2578" s="1"/>
      <c r="AA2578" s="4" t="s">
        <v>13</v>
      </c>
      <c r="AB2578" s="4" t="s">
        <v>13</v>
      </c>
      <c r="AD2578" s="4">
        <v>0.0</v>
      </c>
    </row>
    <row r="2579">
      <c r="G2579" s="5"/>
      <c r="H2579" s="1"/>
      <c r="L2579" s="4" t="s">
        <v>13</v>
      </c>
      <c r="M2579" s="4" t="s">
        <v>13</v>
      </c>
      <c r="O2579" s="4">
        <v>0.0</v>
      </c>
      <c r="V2579" s="5"/>
      <c r="W2579" s="1"/>
      <c r="AA2579" s="4" t="s">
        <v>13</v>
      </c>
      <c r="AB2579" s="4" t="s">
        <v>13</v>
      </c>
      <c r="AD2579" s="4">
        <v>0.0</v>
      </c>
    </row>
    <row r="2580">
      <c r="G2580" s="5"/>
      <c r="H2580" s="1"/>
      <c r="L2580" s="4" t="s">
        <v>13</v>
      </c>
      <c r="M2580" s="4" t="s">
        <v>13</v>
      </c>
      <c r="O2580" s="4">
        <v>0.0</v>
      </c>
      <c r="V2580" s="5"/>
      <c r="W2580" s="1"/>
      <c r="AA2580" s="4" t="s">
        <v>13</v>
      </c>
      <c r="AB2580" s="4" t="s">
        <v>13</v>
      </c>
      <c r="AD2580" s="4">
        <v>0.0</v>
      </c>
    </row>
    <row r="2581">
      <c r="G2581" s="5"/>
      <c r="H2581" s="1"/>
      <c r="L2581" s="4" t="s">
        <v>13</v>
      </c>
      <c r="M2581" s="4" t="s">
        <v>13</v>
      </c>
      <c r="O2581" s="4">
        <v>0.0</v>
      </c>
      <c r="V2581" s="5"/>
      <c r="W2581" s="1"/>
      <c r="AA2581" s="4" t="s">
        <v>13</v>
      </c>
      <c r="AB2581" s="4" t="s">
        <v>13</v>
      </c>
      <c r="AD2581" s="4">
        <v>0.0</v>
      </c>
    </row>
    <row r="2582">
      <c r="G2582" s="5"/>
      <c r="H2582" s="1"/>
      <c r="L2582" s="4" t="s">
        <v>13</v>
      </c>
      <c r="M2582" s="4" t="s">
        <v>13</v>
      </c>
      <c r="O2582" s="4">
        <v>0.0</v>
      </c>
      <c r="V2582" s="5"/>
      <c r="W2582" s="1"/>
      <c r="AA2582" s="4" t="s">
        <v>13</v>
      </c>
      <c r="AB2582" s="4" t="s">
        <v>13</v>
      </c>
      <c r="AD2582" s="4">
        <v>0.0</v>
      </c>
    </row>
    <row r="2583">
      <c r="G2583" s="5"/>
      <c r="H2583" s="1"/>
      <c r="L2583" s="4" t="s">
        <v>13</v>
      </c>
      <c r="M2583" s="4" t="s">
        <v>13</v>
      </c>
      <c r="O2583" s="4">
        <v>0.0</v>
      </c>
      <c r="V2583" s="5"/>
      <c r="W2583" s="1"/>
      <c r="AA2583" s="4" t="s">
        <v>13</v>
      </c>
      <c r="AB2583" s="4" t="s">
        <v>13</v>
      </c>
      <c r="AD2583" s="4">
        <v>0.0</v>
      </c>
    </row>
    <row r="2584">
      <c r="G2584" s="5"/>
      <c r="H2584" s="1"/>
      <c r="L2584" s="4" t="s">
        <v>13</v>
      </c>
      <c r="M2584" s="4" t="s">
        <v>13</v>
      </c>
      <c r="O2584" s="4">
        <v>0.0</v>
      </c>
      <c r="V2584" s="5"/>
      <c r="W2584" s="1"/>
      <c r="AA2584" s="4" t="s">
        <v>13</v>
      </c>
      <c r="AB2584" s="4" t="s">
        <v>13</v>
      </c>
      <c r="AD2584" s="4">
        <v>0.0</v>
      </c>
    </row>
    <row r="2585">
      <c r="G2585" s="5"/>
      <c r="H2585" s="1"/>
      <c r="L2585" s="4" t="s">
        <v>13</v>
      </c>
      <c r="M2585" s="4" t="s">
        <v>13</v>
      </c>
      <c r="O2585" s="4">
        <v>0.0</v>
      </c>
      <c r="V2585" s="5"/>
      <c r="W2585" s="1"/>
      <c r="AA2585" s="4" t="s">
        <v>13</v>
      </c>
      <c r="AB2585" s="4" t="s">
        <v>13</v>
      </c>
      <c r="AD2585" s="4">
        <v>0.0</v>
      </c>
    </row>
    <row r="2586">
      <c r="G2586" s="5"/>
      <c r="H2586" s="1"/>
      <c r="L2586" s="4" t="s">
        <v>13</v>
      </c>
      <c r="M2586" s="4" t="s">
        <v>13</v>
      </c>
      <c r="O2586" s="4">
        <v>0.0</v>
      </c>
      <c r="V2586" s="5"/>
      <c r="W2586" s="1"/>
      <c r="AA2586" s="4" t="s">
        <v>13</v>
      </c>
      <c r="AB2586" s="4" t="s">
        <v>13</v>
      </c>
      <c r="AD2586" s="4">
        <v>0.0</v>
      </c>
    </row>
    <row r="2587">
      <c r="G2587" s="5"/>
      <c r="H2587" s="1"/>
      <c r="L2587" s="4" t="s">
        <v>13</v>
      </c>
      <c r="M2587" s="4" t="s">
        <v>13</v>
      </c>
      <c r="O2587" s="4">
        <v>0.0</v>
      </c>
      <c r="V2587" s="5"/>
      <c r="W2587" s="1"/>
      <c r="AA2587" s="4" t="s">
        <v>13</v>
      </c>
      <c r="AB2587" s="4" t="s">
        <v>13</v>
      </c>
      <c r="AD2587" s="4">
        <v>0.0</v>
      </c>
    </row>
    <row r="2588">
      <c r="G2588" s="5"/>
      <c r="H2588" s="1"/>
      <c r="L2588" s="4" t="s">
        <v>13</v>
      </c>
      <c r="M2588" s="4" t="s">
        <v>13</v>
      </c>
      <c r="O2588" s="4">
        <v>0.0</v>
      </c>
      <c r="V2588" s="5"/>
      <c r="W2588" s="1"/>
      <c r="AA2588" s="4" t="s">
        <v>13</v>
      </c>
      <c r="AB2588" s="4" t="s">
        <v>13</v>
      </c>
      <c r="AD2588" s="4">
        <v>0.0</v>
      </c>
    </row>
    <row r="2589">
      <c r="G2589" s="5"/>
      <c r="H2589" s="1"/>
      <c r="L2589" s="4" t="s">
        <v>13</v>
      </c>
      <c r="M2589" s="4" t="s">
        <v>13</v>
      </c>
      <c r="O2589" s="4">
        <v>0.0</v>
      </c>
      <c r="V2589" s="5"/>
      <c r="W2589" s="1"/>
      <c r="AA2589" s="4" t="s">
        <v>13</v>
      </c>
      <c r="AB2589" s="4" t="s">
        <v>13</v>
      </c>
      <c r="AD2589" s="4">
        <v>0.0</v>
      </c>
    </row>
    <row r="2590">
      <c r="G2590" s="5"/>
      <c r="H2590" s="1"/>
      <c r="L2590" s="4" t="s">
        <v>13</v>
      </c>
      <c r="M2590" s="4" t="s">
        <v>13</v>
      </c>
      <c r="O2590" s="4">
        <v>0.0</v>
      </c>
      <c r="V2590" s="5"/>
      <c r="W2590" s="1"/>
      <c r="AA2590" s="4" t="s">
        <v>13</v>
      </c>
      <c r="AB2590" s="4" t="s">
        <v>13</v>
      </c>
      <c r="AD2590" s="4">
        <v>0.0</v>
      </c>
    </row>
    <row r="2591">
      <c r="G2591" s="5"/>
      <c r="H2591" s="1"/>
      <c r="L2591" s="4" t="s">
        <v>13</v>
      </c>
      <c r="M2591" s="4" t="s">
        <v>13</v>
      </c>
      <c r="O2591" s="4">
        <v>0.0</v>
      </c>
      <c r="V2591" s="5"/>
      <c r="W2591" s="1"/>
      <c r="AA2591" s="4" t="s">
        <v>13</v>
      </c>
      <c r="AB2591" s="4" t="s">
        <v>13</v>
      </c>
      <c r="AD2591" s="4">
        <v>0.0</v>
      </c>
    </row>
    <row r="2592">
      <c r="G2592" s="5"/>
      <c r="H2592" s="1"/>
      <c r="L2592" s="4" t="s">
        <v>13</v>
      </c>
      <c r="M2592" s="4" t="s">
        <v>13</v>
      </c>
      <c r="O2592" s="4">
        <v>0.0</v>
      </c>
      <c r="V2592" s="5"/>
      <c r="W2592" s="1"/>
      <c r="AA2592" s="4" t="s">
        <v>13</v>
      </c>
      <c r="AB2592" s="4" t="s">
        <v>13</v>
      </c>
      <c r="AD2592" s="4">
        <v>0.0</v>
      </c>
    </row>
    <row r="2593">
      <c r="G2593" s="5"/>
      <c r="H2593" s="1"/>
      <c r="L2593" s="4" t="s">
        <v>13</v>
      </c>
      <c r="M2593" s="4" t="s">
        <v>13</v>
      </c>
      <c r="O2593" s="4">
        <v>0.0</v>
      </c>
      <c r="V2593" s="5"/>
      <c r="W2593" s="1"/>
      <c r="AA2593" s="4" t="s">
        <v>13</v>
      </c>
      <c r="AB2593" s="4" t="s">
        <v>13</v>
      </c>
      <c r="AD2593" s="4">
        <v>0.0</v>
      </c>
    </row>
    <row r="2594">
      <c r="G2594" s="5"/>
      <c r="H2594" s="1"/>
      <c r="L2594" s="4" t="s">
        <v>13</v>
      </c>
      <c r="M2594" s="4" t="s">
        <v>13</v>
      </c>
      <c r="O2594" s="4">
        <v>0.0</v>
      </c>
      <c r="V2594" s="5"/>
      <c r="W2594" s="1"/>
      <c r="AA2594" s="4" t="s">
        <v>13</v>
      </c>
      <c r="AB2594" s="4" t="s">
        <v>13</v>
      </c>
      <c r="AD2594" s="4">
        <v>0.0</v>
      </c>
    </row>
    <row r="2595">
      <c r="G2595" s="5"/>
      <c r="H2595" s="1"/>
      <c r="L2595" s="4" t="s">
        <v>13</v>
      </c>
      <c r="M2595" s="4" t="s">
        <v>13</v>
      </c>
      <c r="O2595" s="4">
        <v>0.0</v>
      </c>
      <c r="V2595" s="5"/>
      <c r="W2595" s="1"/>
      <c r="AA2595" s="4" t="s">
        <v>13</v>
      </c>
      <c r="AB2595" s="4" t="s">
        <v>13</v>
      </c>
      <c r="AD2595" s="4">
        <v>0.0</v>
      </c>
    </row>
    <row r="2596">
      <c r="G2596" s="5"/>
      <c r="H2596" s="1"/>
      <c r="L2596" s="4" t="s">
        <v>13</v>
      </c>
      <c r="M2596" s="4" t="s">
        <v>13</v>
      </c>
      <c r="O2596" s="4">
        <v>0.0</v>
      </c>
      <c r="V2596" s="5"/>
      <c r="W2596" s="1"/>
      <c r="AA2596" s="4" t="s">
        <v>13</v>
      </c>
      <c r="AB2596" s="4" t="s">
        <v>13</v>
      </c>
      <c r="AD2596" s="4">
        <v>0.0</v>
      </c>
    </row>
    <row r="2597">
      <c r="G2597" s="5"/>
      <c r="H2597" s="1"/>
      <c r="L2597" s="4" t="s">
        <v>13</v>
      </c>
      <c r="M2597" s="4" t="s">
        <v>13</v>
      </c>
      <c r="O2597" s="4">
        <v>0.0</v>
      </c>
      <c r="V2597" s="5"/>
      <c r="W2597" s="1"/>
      <c r="AA2597" s="4" t="s">
        <v>13</v>
      </c>
      <c r="AB2597" s="4" t="s">
        <v>13</v>
      </c>
      <c r="AD2597" s="4">
        <v>0.0</v>
      </c>
    </row>
    <row r="2598">
      <c r="G2598" s="5"/>
      <c r="H2598" s="1"/>
      <c r="L2598" s="4" t="s">
        <v>13</v>
      </c>
      <c r="M2598" s="4" t="s">
        <v>13</v>
      </c>
      <c r="O2598" s="4">
        <v>0.0</v>
      </c>
      <c r="V2598" s="5"/>
      <c r="W2598" s="1"/>
      <c r="AA2598" s="4" t="s">
        <v>13</v>
      </c>
      <c r="AB2598" s="4" t="s">
        <v>13</v>
      </c>
      <c r="AD2598" s="4">
        <v>0.0</v>
      </c>
    </row>
    <row r="2599">
      <c r="G2599" s="5"/>
      <c r="H2599" s="1"/>
      <c r="L2599" s="4" t="s">
        <v>13</v>
      </c>
      <c r="M2599" s="4" t="s">
        <v>13</v>
      </c>
      <c r="O2599" s="4">
        <v>0.0</v>
      </c>
      <c r="V2599" s="5"/>
      <c r="W2599" s="1"/>
      <c r="AA2599" s="4" t="s">
        <v>13</v>
      </c>
      <c r="AB2599" s="4" t="s">
        <v>13</v>
      </c>
      <c r="AD2599" s="4">
        <v>0.0</v>
      </c>
    </row>
    <row r="2600">
      <c r="G2600" s="5"/>
      <c r="H2600" s="1"/>
      <c r="L2600" s="4" t="s">
        <v>13</v>
      </c>
      <c r="M2600" s="4" t="s">
        <v>13</v>
      </c>
      <c r="O2600" s="4">
        <v>0.0</v>
      </c>
      <c r="V2600" s="5"/>
      <c r="W2600" s="1"/>
      <c r="AA2600" s="4" t="s">
        <v>13</v>
      </c>
      <c r="AB2600" s="4" t="s">
        <v>13</v>
      </c>
      <c r="AD2600" s="4">
        <v>0.0</v>
      </c>
    </row>
    <row r="2601">
      <c r="G2601" s="5"/>
      <c r="H2601" s="1"/>
      <c r="L2601" s="4" t="s">
        <v>13</v>
      </c>
      <c r="M2601" s="4" t="s">
        <v>13</v>
      </c>
      <c r="O2601" s="4">
        <v>0.0</v>
      </c>
      <c r="V2601" s="5"/>
      <c r="W2601" s="1"/>
      <c r="AA2601" s="4" t="s">
        <v>13</v>
      </c>
      <c r="AB2601" s="4" t="s">
        <v>13</v>
      </c>
      <c r="AD2601" s="4">
        <v>0.0</v>
      </c>
    </row>
    <row r="2602">
      <c r="G2602" s="5"/>
      <c r="H2602" s="1"/>
      <c r="L2602" s="4" t="s">
        <v>13</v>
      </c>
      <c r="M2602" s="4" t="s">
        <v>13</v>
      </c>
      <c r="O2602" s="4">
        <v>0.0</v>
      </c>
      <c r="V2602" s="5"/>
      <c r="W2602" s="1"/>
      <c r="AA2602" s="4" t="s">
        <v>13</v>
      </c>
      <c r="AB2602" s="4" t="s">
        <v>13</v>
      </c>
      <c r="AD2602" s="4">
        <v>0.0</v>
      </c>
    </row>
    <row r="2603">
      <c r="G2603" s="5"/>
      <c r="H2603" s="1"/>
      <c r="L2603" s="4" t="s">
        <v>13</v>
      </c>
      <c r="M2603" s="4" t="s">
        <v>13</v>
      </c>
      <c r="O2603" s="4">
        <v>0.0</v>
      </c>
      <c r="V2603" s="5"/>
      <c r="W2603" s="1"/>
      <c r="AA2603" s="4" t="s">
        <v>13</v>
      </c>
      <c r="AB2603" s="4" t="s">
        <v>13</v>
      </c>
      <c r="AD2603" s="4">
        <v>0.0</v>
      </c>
    </row>
    <row r="2604">
      <c r="G2604" s="5"/>
      <c r="H2604" s="1"/>
      <c r="L2604" s="4" t="s">
        <v>13</v>
      </c>
      <c r="M2604" s="4" t="s">
        <v>13</v>
      </c>
      <c r="O2604" s="4">
        <v>0.0</v>
      </c>
      <c r="V2604" s="5"/>
      <c r="W2604" s="1"/>
      <c r="AA2604" s="4" t="s">
        <v>13</v>
      </c>
      <c r="AB2604" s="4" t="s">
        <v>13</v>
      </c>
      <c r="AD2604" s="4">
        <v>0.0</v>
      </c>
    </row>
    <row r="2605">
      <c r="G2605" s="5"/>
      <c r="H2605" s="1"/>
      <c r="L2605" s="4" t="s">
        <v>13</v>
      </c>
      <c r="M2605" s="4" t="s">
        <v>13</v>
      </c>
      <c r="O2605" s="4">
        <v>0.0</v>
      </c>
      <c r="V2605" s="5"/>
      <c r="W2605" s="1"/>
      <c r="AA2605" s="4" t="s">
        <v>13</v>
      </c>
      <c r="AB2605" s="4" t="s">
        <v>13</v>
      </c>
      <c r="AD2605" s="4">
        <v>0.0</v>
      </c>
    </row>
    <row r="2606">
      <c r="G2606" s="5"/>
      <c r="H2606" s="1"/>
      <c r="L2606" s="4" t="s">
        <v>13</v>
      </c>
      <c r="M2606" s="4" t="s">
        <v>13</v>
      </c>
      <c r="O2606" s="4">
        <v>0.0</v>
      </c>
      <c r="V2606" s="5"/>
      <c r="W2606" s="1"/>
      <c r="AA2606" s="4" t="s">
        <v>13</v>
      </c>
      <c r="AB2606" s="4" t="s">
        <v>13</v>
      </c>
      <c r="AD2606" s="4">
        <v>0.0</v>
      </c>
    </row>
    <row r="2607">
      <c r="G2607" s="5"/>
      <c r="H2607" s="1"/>
      <c r="L2607" s="4" t="s">
        <v>13</v>
      </c>
      <c r="M2607" s="4" t="s">
        <v>13</v>
      </c>
      <c r="O2607" s="4">
        <v>0.0</v>
      </c>
      <c r="V2607" s="5"/>
      <c r="W2607" s="1"/>
      <c r="AA2607" s="4" t="s">
        <v>13</v>
      </c>
      <c r="AB2607" s="4" t="s">
        <v>13</v>
      </c>
      <c r="AD2607" s="4">
        <v>0.0</v>
      </c>
    </row>
    <row r="2608">
      <c r="G2608" s="5"/>
      <c r="H2608" s="1"/>
      <c r="L2608" s="4" t="s">
        <v>13</v>
      </c>
      <c r="M2608" s="4" t="s">
        <v>13</v>
      </c>
      <c r="O2608" s="4">
        <v>0.0</v>
      </c>
      <c r="V2608" s="5"/>
      <c r="W2608" s="1"/>
      <c r="AA2608" s="4" t="s">
        <v>13</v>
      </c>
      <c r="AB2608" s="4" t="s">
        <v>13</v>
      </c>
      <c r="AD2608" s="4">
        <v>0.0</v>
      </c>
    </row>
    <row r="2609">
      <c r="G2609" s="5"/>
      <c r="H2609" s="1"/>
      <c r="L2609" s="4" t="s">
        <v>13</v>
      </c>
      <c r="M2609" s="4" t="s">
        <v>13</v>
      </c>
      <c r="O2609" s="4">
        <v>0.0</v>
      </c>
      <c r="V2609" s="5"/>
      <c r="W2609" s="1"/>
      <c r="AA2609" s="4" t="s">
        <v>13</v>
      </c>
      <c r="AB2609" s="4" t="s">
        <v>13</v>
      </c>
      <c r="AD2609" s="4">
        <v>0.0</v>
      </c>
    </row>
    <row r="2610">
      <c r="G2610" s="5"/>
      <c r="H2610" s="1"/>
      <c r="L2610" s="4" t="s">
        <v>13</v>
      </c>
      <c r="M2610" s="4" t="s">
        <v>13</v>
      </c>
      <c r="O2610" s="4">
        <v>0.0</v>
      </c>
      <c r="V2610" s="5"/>
      <c r="W2610" s="1"/>
      <c r="AA2610" s="4" t="s">
        <v>13</v>
      </c>
      <c r="AB2610" s="4" t="s">
        <v>13</v>
      </c>
      <c r="AD2610" s="4">
        <v>0.0</v>
      </c>
    </row>
    <row r="2611">
      <c r="G2611" s="5"/>
      <c r="H2611" s="1"/>
      <c r="L2611" s="4" t="s">
        <v>13</v>
      </c>
      <c r="M2611" s="4" t="s">
        <v>13</v>
      </c>
      <c r="O2611" s="4">
        <v>0.0</v>
      </c>
      <c r="V2611" s="5"/>
      <c r="W2611" s="1"/>
      <c r="AA2611" s="4" t="s">
        <v>13</v>
      </c>
      <c r="AB2611" s="4" t="s">
        <v>13</v>
      </c>
      <c r="AD2611" s="4">
        <v>0.0</v>
      </c>
    </row>
    <row r="2612">
      <c r="G2612" s="5"/>
      <c r="H2612" s="1"/>
      <c r="L2612" s="4" t="s">
        <v>13</v>
      </c>
      <c r="M2612" s="4" t="s">
        <v>13</v>
      </c>
      <c r="O2612" s="4">
        <v>0.0</v>
      </c>
      <c r="V2612" s="5"/>
      <c r="W2612" s="1"/>
      <c r="AA2612" s="4" t="s">
        <v>13</v>
      </c>
      <c r="AB2612" s="4" t="s">
        <v>13</v>
      </c>
      <c r="AD2612" s="4">
        <v>0.0</v>
      </c>
    </row>
    <row r="2613">
      <c r="G2613" s="5"/>
      <c r="H2613" s="1"/>
      <c r="L2613" s="4" t="s">
        <v>13</v>
      </c>
      <c r="M2613" s="4" t="s">
        <v>13</v>
      </c>
      <c r="O2613" s="4">
        <v>0.0</v>
      </c>
      <c r="V2613" s="5"/>
      <c r="W2613" s="1"/>
      <c r="AA2613" s="4" t="s">
        <v>13</v>
      </c>
      <c r="AB2613" s="4" t="s">
        <v>13</v>
      </c>
      <c r="AD2613" s="4">
        <v>0.0</v>
      </c>
    </row>
    <row r="2614">
      <c r="G2614" s="5"/>
      <c r="H2614" s="1"/>
      <c r="L2614" s="4" t="s">
        <v>13</v>
      </c>
      <c r="M2614" s="4" t="s">
        <v>13</v>
      </c>
      <c r="O2614" s="4">
        <v>0.0</v>
      </c>
      <c r="V2614" s="5"/>
      <c r="W2614" s="1"/>
      <c r="AA2614" s="4" t="s">
        <v>13</v>
      </c>
      <c r="AB2614" s="4" t="s">
        <v>13</v>
      </c>
      <c r="AD2614" s="4">
        <v>0.0</v>
      </c>
    </row>
    <row r="2615">
      <c r="G2615" s="5"/>
      <c r="H2615" s="1"/>
      <c r="L2615" s="4" t="s">
        <v>13</v>
      </c>
      <c r="M2615" s="4" t="s">
        <v>13</v>
      </c>
      <c r="O2615" s="4">
        <v>0.0</v>
      </c>
      <c r="V2615" s="5"/>
      <c r="W2615" s="1"/>
      <c r="AA2615" s="4" t="s">
        <v>13</v>
      </c>
      <c r="AB2615" s="4" t="s">
        <v>13</v>
      </c>
      <c r="AD2615" s="4">
        <v>0.0</v>
      </c>
    </row>
    <row r="2616">
      <c r="G2616" s="5"/>
      <c r="H2616" s="1"/>
      <c r="L2616" s="4" t="s">
        <v>13</v>
      </c>
      <c r="M2616" s="4" t="s">
        <v>13</v>
      </c>
      <c r="O2616" s="4">
        <v>0.0</v>
      </c>
      <c r="V2616" s="5"/>
      <c r="W2616" s="1"/>
      <c r="AA2616" s="4" t="s">
        <v>13</v>
      </c>
      <c r="AB2616" s="4" t="s">
        <v>13</v>
      </c>
      <c r="AD2616" s="4">
        <v>0.0</v>
      </c>
    </row>
    <row r="2617">
      <c r="G2617" s="5"/>
      <c r="H2617" s="1"/>
      <c r="L2617" s="4" t="s">
        <v>13</v>
      </c>
      <c r="M2617" s="4" t="s">
        <v>13</v>
      </c>
      <c r="O2617" s="4">
        <v>0.0</v>
      </c>
      <c r="V2617" s="5"/>
      <c r="W2617" s="1"/>
      <c r="AA2617" s="4" t="s">
        <v>13</v>
      </c>
      <c r="AB2617" s="4" t="s">
        <v>13</v>
      </c>
      <c r="AD2617" s="4">
        <v>0.0</v>
      </c>
    </row>
    <row r="2618">
      <c r="G2618" s="5"/>
      <c r="H2618" s="1"/>
      <c r="L2618" s="4" t="s">
        <v>13</v>
      </c>
      <c r="M2618" s="4" t="s">
        <v>13</v>
      </c>
      <c r="O2618" s="4">
        <v>0.0</v>
      </c>
      <c r="V2618" s="5"/>
      <c r="W2618" s="1"/>
      <c r="AA2618" s="4" t="s">
        <v>13</v>
      </c>
      <c r="AB2618" s="4" t="s">
        <v>13</v>
      </c>
      <c r="AD2618" s="4">
        <v>0.0</v>
      </c>
    </row>
    <row r="2619">
      <c r="G2619" s="5"/>
      <c r="H2619" s="1"/>
      <c r="L2619" s="4" t="s">
        <v>13</v>
      </c>
      <c r="M2619" s="4" t="s">
        <v>13</v>
      </c>
      <c r="O2619" s="4">
        <v>0.0</v>
      </c>
      <c r="V2619" s="5"/>
      <c r="W2619" s="1"/>
      <c r="AA2619" s="4" t="s">
        <v>13</v>
      </c>
      <c r="AB2619" s="4" t="s">
        <v>13</v>
      </c>
      <c r="AD2619" s="4">
        <v>0.0</v>
      </c>
    </row>
    <row r="2620">
      <c r="G2620" s="5"/>
      <c r="H2620" s="1"/>
      <c r="L2620" s="4" t="s">
        <v>13</v>
      </c>
      <c r="M2620" s="4" t="s">
        <v>13</v>
      </c>
      <c r="O2620" s="4">
        <v>0.0</v>
      </c>
      <c r="V2620" s="5"/>
      <c r="W2620" s="1"/>
      <c r="AA2620" s="4" t="s">
        <v>13</v>
      </c>
      <c r="AB2620" s="4" t="s">
        <v>13</v>
      </c>
      <c r="AD2620" s="4">
        <v>0.0</v>
      </c>
    </row>
    <row r="2621">
      <c r="G2621" s="5"/>
      <c r="H2621" s="1"/>
      <c r="L2621" s="4" t="s">
        <v>13</v>
      </c>
      <c r="M2621" s="4" t="s">
        <v>13</v>
      </c>
      <c r="O2621" s="4">
        <v>0.0</v>
      </c>
      <c r="V2621" s="5"/>
      <c r="W2621" s="1"/>
      <c r="AA2621" s="4" t="s">
        <v>13</v>
      </c>
      <c r="AB2621" s="4" t="s">
        <v>13</v>
      </c>
      <c r="AD2621" s="4">
        <v>0.0</v>
      </c>
    </row>
    <row r="2622">
      <c r="G2622" s="5"/>
      <c r="H2622" s="1"/>
      <c r="L2622" s="4" t="s">
        <v>13</v>
      </c>
      <c r="M2622" s="4" t="s">
        <v>13</v>
      </c>
      <c r="O2622" s="4">
        <v>0.0</v>
      </c>
      <c r="V2622" s="5"/>
      <c r="W2622" s="1"/>
      <c r="AA2622" s="4" t="s">
        <v>13</v>
      </c>
      <c r="AB2622" s="4" t="s">
        <v>13</v>
      </c>
      <c r="AD2622" s="4">
        <v>0.0</v>
      </c>
    </row>
    <row r="2623">
      <c r="G2623" s="5"/>
      <c r="H2623" s="1"/>
      <c r="L2623" s="4" t="s">
        <v>13</v>
      </c>
      <c r="M2623" s="4" t="s">
        <v>13</v>
      </c>
      <c r="O2623" s="4">
        <v>0.0</v>
      </c>
      <c r="V2623" s="5"/>
      <c r="W2623" s="1"/>
      <c r="AA2623" s="4" t="s">
        <v>13</v>
      </c>
      <c r="AB2623" s="4" t="s">
        <v>13</v>
      </c>
      <c r="AD2623" s="4">
        <v>0.0</v>
      </c>
    </row>
    <row r="2624">
      <c r="G2624" s="5"/>
      <c r="H2624" s="1"/>
      <c r="L2624" s="4" t="s">
        <v>13</v>
      </c>
      <c r="M2624" s="4" t="s">
        <v>13</v>
      </c>
      <c r="O2624" s="4">
        <v>0.0</v>
      </c>
      <c r="V2624" s="5"/>
      <c r="W2624" s="1"/>
      <c r="AA2624" s="4" t="s">
        <v>13</v>
      </c>
      <c r="AB2624" s="4" t="s">
        <v>13</v>
      </c>
      <c r="AD2624" s="4">
        <v>0.0</v>
      </c>
    </row>
    <row r="2625">
      <c r="G2625" s="5"/>
      <c r="H2625" s="1"/>
      <c r="L2625" s="4" t="s">
        <v>13</v>
      </c>
      <c r="M2625" s="4" t="s">
        <v>13</v>
      </c>
      <c r="O2625" s="4">
        <v>0.0</v>
      </c>
      <c r="V2625" s="5"/>
      <c r="W2625" s="1"/>
      <c r="AA2625" s="4" t="s">
        <v>13</v>
      </c>
      <c r="AB2625" s="4" t="s">
        <v>13</v>
      </c>
      <c r="AD2625" s="4">
        <v>0.0</v>
      </c>
    </row>
    <row r="2626">
      <c r="G2626" s="5"/>
      <c r="H2626" s="1"/>
      <c r="L2626" s="4" t="s">
        <v>13</v>
      </c>
      <c r="M2626" s="4" t="s">
        <v>13</v>
      </c>
      <c r="O2626" s="4">
        <v>0.0</v>
      </c>
      <c r="V2626" s="5"/>
      <c r="W2626" s="1"/>
      <c r="AA2626" s="4" t="s">
        <v>13</v>
      </c>
      <c r="AB2626" s="4" t="s">
        <v>13</v>
      </c>
      <c r="AD2626" s="4">
        <v>0.0</v>
      </c>
    </row>
    <row r="2627">
      <c r="G2627" s="5"/>
      <c r="H2627" s="1"/>
      <c r="L2627" s="4" t="s">
        <v>13</v>
      </c>
      <c r="M2627" s="4" t="s">
        <v>13</v>
      </c>
      <c r="O2627" s="4">
        <v>0.0</v>
      </c>
      <c r="V2627" s="5"/>
      <c r="W2627" s="1"/>
      <c r="AA2627" s="4" t="s">
        <v>13</v>
      </c>
      <c r="AB2627" s="4" t="s">
        <v>13</v>
      </c>
      <c r="AD2627" s="4">
        <v>0.0</v>
      </c>
    </row>
    <row r="2628">
      <c r="G2628" s="5"/>
      <c r="H2628" s="1"/>
      <c r="L2628" s="4" t="s">
        <v>13</v>
      </c>
      <c r="M2628" s="4" t="s">
        <v>13</v>
      </c>
      <c r="O2628" s="4">
        <v>0.0</v>
      </c>
      <c r="V2628" s="5"/>
      <c r="W2628" s="1"/>
      <c r="AA2628" s="4" t="s">
        <v>13</v>
      </c>
      <c r="AB2628" s="4" t="s">
        <v>13</v>
      </c>
      <c r="AD2628" s="4">
        <v>0.0</v>
      </c>
    </row>
    <row r="2629">
      <c r="G2629" s="5"/>
      <c r="H2629" s="1"/>
      <c r="L2629" s="4" t="s">
        <v>13</v>
      </c>
      <c r="M2629" s="4" t="s">
        <v>13</v>
      </c>
      <c r="O2629" s="4">
        <v>0.0</v>
      </c>
      <c r="V2629" s="5"/>
      <c r="W2629" s="1"/>
      <c r="AA2629" s="4" t="s">
        <v>13</v>
      </c>
      <c r="AB2629" s="4" t="s">
        <v>13</v>
      </c>
      <c r="AD2629" s="4">
        <v>0.0</v>
      </c>
    </row>
    <row r="2630">
      <c r="G2630" s="5"/>
      <c r="H2630" s="1"/>
      <c r="L2630" s="4" t="s">
        <v>13</v>
      </c>
      <c r="M2630" s="4" t="s">
        <v>13</v>
      </c>
      <c r="O2630" s="4">
        <v>0.0</v>
      </c>
      <c r="V2630" s="5"/>
      <c r="W2630" s="1"/>
      <c r="AA2630" s="4" t="s">
        <v>13</v>
      </c>
      <c r="AB2630" s="4" t="s">
        <v>13</v>
      </c>
      <c r="AD2630" s="4">
        <v>0.0</v>
      </c>
    </row>
    <row r="2631">
      <c r="G2631" s="5"/>
      <c r="H2631" s="1"/>
      <c r="L2631" s="4" t="s">
        <v>13</v>
      </c>
      <c r="M2631" s="4" t="s">
        <v>13</v>
      </c>
      <c r="O2631" s="4">
        <v>0.0</v>
      </c>
      <c r="V2631" s="5"/>
      <c r="W2631" s="1"/>
      <c r="AA2631" s="4" t="s">
        <v>13</v>
      </c>
      <c r="AB2631" s="4" t="s">
        <v>13</v>
      </c>
      <c r="AD2631" s="4">
        <v>0.0</v>
      </c>
    </row>
    <row r="2632">
      <c r="G2632" s="5"/>
      <c r="H2632" s="1"/>
      <c r="L2632" s="4" t="s">
        <v>13</v>
      </c>
      <c r="M2632" s="4" t="s">
        <v>13</v>
      </c>
      <c r="O2632" s="4">
        <v>0.0</v>
      </c>
      <c r="V2632" s="5"/>
      <c r="W2632" s="1"/>
      <c r="AA2632" s="4" t="s">
        <v>13</v>
      </c>
      <c r="AB2632" s="4" t="s">
        <v>13</v>
      </c>
      <c r="AD2632" s="4">
        <v>0.0</v>
      </c>
    </row>
    <row r="2633">
      <c r="G2633" s="5"/>
      <c r="H2633" s="1"/>
      <c r="L2633" s="4" t="s">
        <v>13</v>
      </c>
      <c r="M2633" s="4" t="s">
        <v>13</v>
      </c>
      <c r="O2633" s="4">
        <v>0.0</v>
      </c>
      <c r="V2633" s="5"/>
      <c r="W2633" s="1"/>
      <c r="AA2633" s="4" t="s">
        <v>13</v>
      </c>
      <c r="AB2633" s="4" t="s">
        <v>13</v>
      </c>
      <c r="AD2633" s="4">
        <v>0.0</v>
      </c>
    </row>
    <row r="2634">
      <c r="G2634" s="5"/>
      <c r="H2634" s="1"/>
      <c r="L2634" s="4" t="s">
        <v>13</v>
      </c>
      <c r="M2634" s="4" t="s">
        <v>13</v>
      </c>
      <c r="O2634" s="4">
        <v>0.0</v>
      </c>
      <c r="V2634" s="5"/>
      <c r="W2634" s="1"/>
      <c r="AA2634" s="4" t="s">
        <v>13</v>
      </c>
      <c r="AB2634" s="4" t="s">
        <v>13</v>
      </c>
      <c r="AD2634" s="4">
        <v>0.0</v>
      </c>
    </row>
    <row r="2635">
      <c r="G2635" s="5"/>
      <c r="H2635" s="1"/>
      <c r="L2635" s="4" t="s">
        <v>13</v>
      </c>
      <c r="M2635" s="4" t="s">
        <v>13</v>
      </c>
      <c r="O2635" s="4">
        <v>0.0</v>
      </c>
      <c r="V2635" s="5"/>
      <c r="W2635" s="1"/>
      <c r="AA2635" s="4" t="s">
        <v>13</v>
      </c>
      <c r="AB2635" s="4" t="s">
        <v>13</v>
      </c>
      <c r="AD2635" s="4">
        <v>0.0</v>
      </c>
    </row>
    <row r="2636">
      <c r="G2636" s="5"/>
      <c r="H2636" s="1"/>
      <c r="L2636" s="4" t="s">
        <v>13</v>
      </c>
      <c r="M2636" s="4" t="s">
        <v>13</v>
      </c>
      <c r="O2636" s="4">
        <v>0.0</v>
      </c>
      <c r="V2636" s="5"/>
      <c r="W2636" s="1"/>
      <c r="AA2636" s="4" t="s">
        <v>13</v>
      </c>
      <c r="AB2636" s="4" t="s">
        <v>13</v>
      </c>
      <c r="AD2636" s="4">
        <v>0.0</v>
      </c>
    </row>
    <row r="2637">
      <c r="G2637" s="5"/>
      <c r="H2637" s="1"/>
      <c r="L2637" s="4" t="s">
        <v>13</v>
      </c>
      <c r="M2637" s="4" t="s">
        <v>13</v>
      </c>
      <c r="O2637" s="4">
        <v>0.0</v>
      </c>
      <c r="V2637" s="5"/>
      <c r="W2637" s="1"/>
      <c r="AA2637" s="4" t="s">
        <v>13</v>
      </c>
      <c r="AB2637" s="4" t="s">
        <v>13</v>
      </c>
      <c r="AD2637" s="4">
        <v>0.0</v>
      </c>
    </row>
    <row r="2638">
      <c r="G2638" s="5"/>
      <c r="H2638" s="1"/>
      <c r="L2638" s="4" t="s">
        <v>13</v>
      </c>
      <c r="M2638" s="4" t="s">
        <v>13</v>
      </c>
      <c r="O2638" s="4">
        <v>0.0</v>
      </c>
      <c r="V2638" s="5"/>
      <c r="W2638" s="1"/>
      <c r="AA2638" s="4" t="s">
        <v>13</v>
      </c>
      <c r="AB2638" s="4" t="s">
        <v>13</v>
      </c>
      <c r="AD2638" s="4">
        <v>0.0</v>
      </c>
    </row>
    <row r="2639">
      <c r="G2639" s="5"/>
      <c r="H2639" s="1"/>
      <c r="L2639" s="4" t="s">
        <v>13</v>
      </c>
      <c r="M2639" s="4" t="s">
        <v>13</v>
      </c>
      <c r="O2639" s="4">
        <v>0.0</v>
      </c>
      <c r="V2639" s="5"/>
      <c r="W2639" s="1"/>
      <c r="AA2639" s="4" t="s">
        <v>13</v>
      </c>
      <c r="AB2639" s="4" t="s">
        <v>13</v>
      </c>
      <c r="AD2639" s="4">
        <v>0.0</v>
      </c>
    </row>
    <row r="2640">
      <c r="G2640" s="5"/>
      <c r="H2640" s="1"/>
      <c r="L2640" s="4" t="s">
        <v>13</v>
      </c>
      <c r="M2640" s="4" t="s">
        <v>13</v>
      </c>
      <c r="O2640" s="4">
        <v>0.0</v>
      </c>
      <c r="V2640" s="5"/>
      <c r="W2640" s="1"/>
      <c r="AA2640" s="4" t="s">
        <v>13</v>
      </c>
      <c r="AB2640" s="4" t="s">
        <v>13</v>
      </c>
      <c r="AD2640" s="4">
        <v>0.0</v>
      </c>
    </row>
    <row r="2641">
      <c r="G2641" s="5"/>
      <c r="H2641" s="1"/>
      <c r="L2641" s="4" t="s">
        <v>13</v>
      </c>
      <c r="M2641" s="4" t="s">
        <v>13</v>
      </c>
      <c r="O2641" s="4">
        <v>0.0</v>
      </c>
      <c r="V2641" s="5"/>
      <c r="W2641" s="1"/>
      <c r="AA2641" s="4" t="s">
        <v>13</v>
      </c>
      <c r="AB2641" s="4" t="s">
        <v>13</v>
      </c>
      <c r="AD2641" s="4">
        <v>0.0</v>
      </c>
    </row>
    <row r="2642">
      <c r="G2642" s="5"/>
      <c r="H2642" s="1"/>
      <c r="L2642" s="4" t="s">
        <v>13</v>
      </c>
      <c r="M2642" s="4" t="s">
        <v>13</v>
      </c>
      <c r="O2642" s="4">
        <v>0.0</v>
      </c>
      <c r="V2642" s="5"/>
      <c r="W2642" s="1"/>
      <c r="AA2642" s="4" t="s">
        <v>13</v>
      </c>
      <c r="AB2642" s="4" t="s">
        <v>13</v>
      </c>
      <c r="AD2642" s="4">
        <v>0.0</v>
      </c>
    </row>
    <row r="2643">
      <c r="G2643" s="5"/>
      <c r="H2643" s="1"/>
      <c r="L2643" s="4" t="s">
        <v>13</v>
      </c>
      <c r="M2643" s="4" t="s">
        <v>13</v>
      </c>
      <c r="O2643" s="4">
        <v>0.0</v>
      </c>
      <c r="V2643" s="5"/>
      <c r="W2643" s="1"/>
      <c r="AA2643" s="4" t="s">
        <v>13</v>
      </c>
      <c r="AB2643" s="4" t="s">
        <v>13</v>
      </c>
      <c r="AD2643" s="4">
        <v>0.0</v>
      </c>
    </row>
    <row r="2644">
      <c r="G2644" s="5"/>
      <c r="H2644" s="1"/>
      <c r="L2644" s="4" t="s">
        <v>13</v>
      </c>
      <c r="M2644" s="4" t="s">
        <v>13</v>
      </c>
      <c r="O2644" s="4">
        <v>0.0</v>
      </c>
      <c r="V2644" s="5"/>
      <c r="W2644" s="1"/>
      <c r="AA2644" s="4" t="s">
        <v>13</v>
      </c>
      <c r="AB2644" s="4" t="s">
        <v>13</v>
      </c>
      <c r="AD2644" s="4">
        <v>0.0</v>
      </c>
    </row>
    <row r="2645">
      <c r="G2645" s="5"/>
      <c r="H2645" s="1"/>
      <c r="L2645" s="4" t="s">
        <v>13</v>
      </c>
      <c r="M2645" s="4" t="s">
        <v>13</v>
      </c>
      <c r="O2645" s="4">
        <v>0.0</v>
      </c>
      <c r="V2645" s="5"/>
      <c r="W2645" s="1"/>
      <c r="AA2645" s="4" t="s">
        <v>13</v>
      </c>
      <c r="AB2645" s="4" t="s">
        <v>13</v>
      </c>
      <c r="AD2645" s="4">
        <v>0.0</v>
      </c>
    </row>
    <row r="2646">
      <c r="G2646" s="5"/>
      <c r="H2646" s="1"/>
      <c r="L2646" s="4" t="s">
        <v>13</v>
      </c>
      <c r="M2646" s="4" t="s">
        <v>13</v>
      </c>
      <c r="O2646" s="4">
        <v>0.0</v>
      </c>
      <c r="V2646" s="5"/>
      <c r="W2646" s="1"/>
      <c r="AA2646" s="4" t="s">
        <v>13</v>
      </c>
      <c r="AB2646" s="4" t="s">
        <v>13</v>
      </c>
      <c r="AD2646" s="4">
        <v>0.0</v>
      </c>
    </row>
    <row r="2647">
      <c r="G2647" s="5"/>
      <c r="H2647" s="1"/>
      <c r="L2647" s="4" t="s">
        <v>13</v>
      </c>
      <c r="M2647" s="4" t="s">
        <v>13</v>
      </c>
      <c r="O2647" s="4">
        <v>0.0</v>
      </c>
      <c r="V2647" s="5"/>
      <c r="W2647" s="1"/>
      <c r="AA2647" s="4" t="s">
        <v>13</v>
      </c>
      <c r="AB2647" s="4" t="s">
        <v>13</v>
      </c>
      <c r="AD2647" s="4">
        <v>0.0</v>
      </c>
    </row>
    <row r="2648">
      <c r="G2648" s="5"/>
      <c r="H2648" s="1"/>
      <c r="L2648" s="4" t="s">
        <v>13</v>
      </c>
      <c r="M2648" s="4" t="s">
        <v>13</v>
      </c>
      <c r="O2648" s="4">
        <v>0.0</v>
      </c>
      <c r="V2648" s="5"/>
      <c r="W2648" s="1"/>
      <c r="AA2648" s="4" t="s">
        <v>13</v>
      </c>
      <c r="AB2648" s="4" t="s">
        <v>13</v>
      </c>
      <c r="AD2648" s="4">
        <v>0.0</v>
      </c>
    </row>
    <row r="2649">
      <c r="G2649" s="5"/>
      <c r="H2649" s="1"/>
      <c r="L2649" s="4" t="s">
        <v>13</v>
      </c>
      <c r="M2649" s="4" t="s">
        <v>13</v>
      </c>
      <c r="O2649" s="4">
        <v>0.0</v>
      </c>
      <c r="V2649" s="5"/>
      <c r="W2649" s="1"/>
      <c r="AA2649" s="4" t="s">
        <v>13</v>
      </c>
      <c r="AB2649" s="4" t="s">
        <v>13</v>
      </c>
      <c r="AD2649" s="4">
        <v>0.0</v>
      </c>
    </row>
    <row r="2650">
      <c r="G2650" s="5"/>
      <c r="H2650" s="1"/>
      <c r="L2650" s="4" t="s">
        <v>13</v>
      </c>
      <c r="M2650" s="4" t="s">
        <v>13</v>
      </c>
      <c r="O2650" s="4">
        <v>0.0</v>
      </c>
      <c r="V2650" s="5"/>
      <c r="W2650" s="1"/>
      <c r="AA2650" s="4" t="s">
        <v>13</v>
      </c>
      <c r="AB2650" s="4" t="s">
        <v>13</v>
      </c>
      <c r="AD2650" s="4">
        <v>0.0</v>
      </c>
    </row>
    <row r="2651">
      <c r="G2651" s="5"/>
      <c r="H2651" s="1"/>
      <c r="L2651" s="4" t="s">
        <v>13</v>
      </c>
      <c r="M2651" s="4" t="s">
        <v>13</v>
      </c>
      <c r="O2651" s="4">
        <v>0.0</v>
      </c>
      <c r="V2651" s="5"/>
      <c r="W2651" s="1"/>
      <c r="AA2651" s="4" t="s">
        <v>13</v>
      </c>
      <c r="AB2651" s="4" t="s">
        <v>13</v>
      </c>
      <c r="AD2651" s="4">
        <v>0.0</v>
      </c>
    </row>
    <row r="2652">
      <c r="G2652" s="5"/>
      <c r="H2652" s="1"/>
      <c r="L2652" s="4" t="s">
        <v>13</v>
      </c>
      <c r="M2652" s="4" t="s">
        <v>13</v>
      </c>
      <c r="O2652" s="4">
        <v>0.0</v>
      </c>
      <c r="V2652" s="5"/>
      <c r="W2652" s="1"/>
      <c r="AA2652" s="4" t="s">
        <v>13</v>
      </c>
      <c r="AB2652" s="4" t="s">
        <v>13</v>
      </c>
      <c r="AD2652" s="4">
        <v>0.0</v>
      </c>
    </row>
    <row r="2653">
      <c r="G2653" s="5"/>
      <c r="H2653" s="1"/>
      <c r="L2653" s="4" t="s">
        <v>13</v>
      </c>
      <c r="M2653" s="4" t="s">
        <v>13</v>
      </c>
      <c r="O2653" s="4">
        <v>0.0</v>
      </c>
      <c r="V2653" s="5"/>
      <c r="W2653" s="1"/>
      <c r="AA2653" s="4" t="s">
        <v>13</v>
      </c>
      <c r="AB2653" s="4" t="s">
        <v>13</v>
      </c>
      <c r="AD2653" s="4">
        <v>0.0</v>
      </c>
    </row>
    <row r="2654">
      <c r="G2654" s="5"/>
      <c r="H2654" s="1"/>
      <c r="L2654" s="4" t="s">
        <v>13</v>
      </c>
      <c r="M2654" s="4" t="s">
        <v>13</v>
      </c>
      <c r="O2654" s="4">
        <v>0.0</v>
      </c>
      <c r="V2654" s="5"/>
      <c r="W2654" s="1"/>
      <c r="AA2654" s="4" t="s">
        <v>13</v>
      </c>
      <c r="AB2654" s="4" t="s">
        <v>13</v>
      </c>
      <c r="AD2654" s="4">
        <v>0.0</v>
      </c>
    </row>
    <row r="2655">
      <c r="G2655" s="5"/>
      <c r="H2655" s="1"/>
      <c r="L2655" s="4" t="s">
        <v>13</v>
      </c>
      <c r="M2655" s="4" t="s">
        <v>13</v>
      </c>
      <c r="O2655" s="4">
        <v>0.0</v>
      </c>
      <c r="V2655" s="5"/>
      <c r="W2655" s="1"/>
      <c r="AA2655" s="4" t="s">
        <v>13</v>
      </c>
      <c r="AB2655" s="4" t="s">
        <v>13</v>
      </c>
      <c r="AD2655" s="4">
        <v>0.0</v>
      </c>
    </row>
    <row r="2656">
      <c r="G2656" s="5"/>
      <c r="H2656" s="1"/>
      <c r="L2656" s="4" t="s">
        <v>13</v>
      </c>
      <c r="M2656" s="4" t="s">
        <v>13</v>
      </c>
      <c r="O2656" s="4">
        <v>0.0</v>
      </c>
      <c r="V2656" s="5"/>
      <c r="W2656" s="1"/>
      <c r="AA2656" s="4" t="s">
        <v>13</v>
      </c>
      <c r="AB2656" s="4" t="s">
        <v>13</v>
      </c>
      <c r="AD2656" s="4">
        <v>0.0</v>
      </c>
    </row>
    <row r="2657">
      <c r="G2657" s="5"/>
      <c r="H2657" s="1"/>
      <c r="L2657" s="4" t="s">
        <v>13</v>
      </c>
      <c r="M2657" s="4" t="s">
        <v>13</v>
      </c>
      <c r="O2657" s="4">
        <v>0.0</v>
      </c>
      <c r="V2657" s="5"/>
      <c r="W2657" s="1"/>
      <c r="AA2657" s="4" t="s">
        <v>13</v>
      </c>
      <c r="AB2657" s="4" t="s">
        <v>13</v>
      </c>
      <c r="AD2657" s="4">
        <v>0.0</v>
      </c>
    </row>
    <row r="2658">
      <c r="G2658" s="5"/>
      <c r="H2658" s="1"/>
      <c r="L2658" s="4" t="s">
        <v>13</v>
      </c>
      <c r="M2658" s="4" t="s">
        <v>13</v>
      </c>
      <c r="O2658" s="4">
        <v>0.0</v>
      </c>
      <c r="V2658" s="5"/>
      <c r="W2658" s="1"/>
      <c r="AA2658" s="4" t="s">
        <v>13</v>
      </c>
      <c r="AB2658" s="4" t="s">
        <v>13</v>
      </c>
      <c r="AD2658" s="4">
        <v>0.0</v>
      </c>
    </row>
    <row r="2659">
      <c r="G2659" s="5"/>
      <c r="H2659" s="1"/>
      <c r="L2659" s="4" t="s">
        <v>13</v>
      </c>
      <c r="M2659" s="4" t="s">
        <v>13</v>
      </c>
      <c r="O2659" s="4">
        <v>0.0</v>
      </c>
      <c r="V2659" s="5"/>
      <c r="W2659" s="1"/>
      <c r="AA2659" s="4" t="s">
        <v>13</v>
      </c>
      <c r="AB2659" s="4" t="s">
        <v>13</v>
      </c>
      <c r="AD2659" s="4">
        <v>0.0</v>
      </c>
    </row>
    <row r="2660">
      <c r="G2660" s="5"/>
      <c r="H2660" s="1"/>
      <c r="L2660" s="4" t="s">
        <v>13</v>
      </c>
      <c r="M2660" s="4" t="s">
        <v>13</v>
      </c>
      <c r="O2660" s="4">
        <v>0.0</v>
      </c>
      <c r="V2660" s="5"/>
      <c r="W2660" s="1"/>
      <c r="AA2660" s="4" t="s">
        <v>13</v>
      </c>
      <c r="AB2660" s="4" t="s">
        <v>13</v>
      </c>
      <c r="AD2660" s="4">
        <v>0.0</v>
      </c>
    </row>
    <row r="2661">
      <c r="G2661" s="5"/>
      <c r="H2661" s="1"/>
      <c r="L2661" s="4" t="s">
        <v>13</v>
      </c>
      <c r="M2661" s="4" t="s">
        <v>13</v>
      </c>
      <c r="O2661" s="4">
        <v>0.0</v>
      </c>
      <c r="V2661" s="5"/>
      <c r="W2661" s="1"/>
      <c r="AA2661" s="4" t="s">
        <v>13</v>
      </c>
      <c r="AB2661" s="4" t="s">
        <v>13</v>
      </c>
      <c r="AD2661" s="4">
        <v>0.0</v>
      </c>
    </row>
    <row r="2662">
      <c r="G2662" s="5"/>
      <c r="H2662" s="1"/>
      <c r="L2662" s="4" t="s">
        <v>13</v>
      </c>
      <c r="M2662" s="4" t="s">
        <v>13</v>
      </c>
      <c r="O2662" s="4">
        <v>0.0</v>
      </c>
      <c r="V2662" s="5"/>
      <c r="W2662" s="1"/>
      <c r="AA2662" s="4" t="s">
        <v>13</v>
      </c>
      <c r="AB2662" s="4" t="s">
        <v>13</v>
      </c>
      <c r="AD2662" s="4">
        <v>0.0</v>
      </c>
    </row>
  </sheetData>
  <drawing r:id="rId1"/>
</worksheet>
</file>